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Dist\data\source\"/>
    </mc:Choice>
  </mc:AlternateContent>
  <xr:revisionPtr revIDLastSave="0" documentId="13_ncr:1_{5B4A2FF9-11A0-4794-B89E-ADD6AB8AC2AA}" xr6:coauthVersionLast="47" xr6:coauthVersionMax="47" xr10:uidLastSave="{00000000-0000-0000-0000-000000000000}"/>
  <bookViews>
    <workbookView xWindow="-23148" yWindow="-108" windowWidth="23256" windowHeight="12576" xr2:uid="{00000000-000D-0000-FFFF-FFFF00000000}"/>
  </bookViews>
  <sheets>
    <sheet name="data_set" sheetId="10" r:id="rId1"/>
    <sheet name="var_list" sheetId="13" r:id="rId2"/>
  </sheets>
  <definedNames>
    <definedName name="_xlnm._FilterDatabase" localSheetId="0" hidden="1">data_set!$A$1:$CO$1755</definedName>
    <definedName name="ImpactFacto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4" i="13" l="1"/>
  <c r="C66" i="13"/>
  <c r="F369" i="10" l="1"/>
  <c r="F362" i="10"/>
  <c r="F376" i="10"/>
  <c r="F383" i="10"/>
  <c r="F1577" i="10" l="1"/>
  <c r="F1578" i="10"/>
  <c r="F1579" i="10"/>
  <c r="F1580" i="10"/>
  <c r="F642" i="10"/>
  <c r="F643" i="10"/>
  <c r="F644" i="10"/>
  <c r="F645" i="10"/>
  <c r="F646" i="10"/>
  <c r="F418" i="10"/>
  <c r="F419" i="10"/>
  <c r="F420" i="10"/>
  <c r="F421" i="10"/>
  <c r="F422" i="10"/>
  <c r="F423" i="10"/>
  <c r="F424" i="10"/>
  <c r="F425" i="10"/>
  <c r="F426" i="10"/>
  <c r="F390" i="10"/>
  <c r="F391" i="10"/>
  <c r="F392" i="10"/>
  <c r="F393" i="10"/>
  <c r="F394" i="10"/>
  <c r="F395" i="10"/>
  <c r="F396" i="10"/>
  <c r="F397" i="10"/>
  <c r="F398" i="10"/>
  <c r="F399" i="10"/>
  <c r="F400" i="10"/>
  <c r="F267" i="10"/>
  <c r="F268" i="10"/>
  <c r="F155" i="10"/>
  <c r="F156" i="10"/>
  <c r="F157" i="10"/>
  <c r="F158" i="10"/>
  <c r="F159" i="10"/>
  <c r="S2" i="10"/>
  <c r="S3" i="10"/>
  <c r="S4" i="10"/>
  <c r="S5" i="10"/>
  <c r="S54" i="10"/>
  <c r="S55" i="10"/>
  <c r="S56" i="10"/>
  <c r="S57" i="10"/>
  <c r="S58" i="10"/>
  <c r="S59" i="10"/>
  <c r="S60" i="10"/>
  <c r="S61" i="10"/>
  <c r="S62" i="10"/>
  <c r="S63" i="10"/>
  <c r="S64" i="10"/>
  <c r="S65" i="10"/>
  <c r="S66" i="10"/>
  <c r="S67" i="10"/>
  <c r="S68"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S305" i="10"/>
  <c r="S306" i="10"/>
  <c r="S307" i="10"/>
  <c r="S308" i="10"/>
  <c r="S309" i="10"/>
  <c r="S310" i="10"/>
  <c r="S311" i="10"/>
  <c r="S312" i="10"/>
  <c r="S313" i="10"/>
  <c r="S314" i="10"/>
  <c r="S315" i="10"/>
  <c r="S316" i="10"/>
  <c r="S317" i="10"/>
  <c r="S318" i="10"/>
  <c r="S319" i="10"/>
  <c r="S320" i="10"/>
  <c r="S321" i="10"/>
  <c r="S322" i="10"/>
  <c r="S323" i="10"/>
  <c r="S324" i="10"/>
  <c r="S325" i="10"/>
  <c r="S326" i="10"/>
  <c r="S327" i="10"/>
  <c r="S328" i="10"/>
  <c r="S329" i="10"/>
  <c r="S330" i="10"/>
  <c r="S331" i="10"/>
  <c r="S332" i="10"/>
  <c r="S333" i="10"/>
  <c r="S334" i="10"/>
  <c r="S335" i="10"/>
  <c r="S336" i="10"/>
  <c r="S337" i="10"/>
  <c r="S338" i="10"/>
  <c r="S339" i="10"/>
  <c r="S340" i="10"/>
  <c r="S341" i="10"/>
  <c r="S342" i="10"/>
  <c r="S343" i="10"/>
  <c r="S344" i="10"/>
  <c r="S345" i="10"/>
  <c r="S346" i="10"/>
  <c r="S347" i="10"/>
  <c r="S348" i="10"/>
  <c r="S349" i="10"/>
  <c r="S350" i="10"/>
  <c r="S351" i="10"/>
  <c r="S352" i="10"/>
  <c r="S353" i="10"/>
  <c r="S354" i="10"/>
  <c r="S355" i="10"/>
  <c r="S356" i="10"/>
  <c r="S357" i="10"/>
  <c r="S358" i="10"/>
  <c r="S359" i="10"/>
  <c r="S360" i="10"/>
  <c r="S361" i="10"/>
  <c r="S362" i="10"/>
  <c r="S363" i="10"/>
  <c r="S364" i="10"/>
  <c r="S365" i="10"/>
  <c r="S366" i="10"/>
  <c r="S367" i="10"/>
  <c r="S368" i="10"/>
  <c r="S369" i="10"/>
  <c r="S370" i="10"/>
  <c r="S371" i="10"/>
  <c r="S372" i="10"/>
  <c r="S373" i="10"/>
  <c r="S374" i="10"/>
  <c r="S375" i="10"/>
  <c r="S376" i="10"/>
  <c r="S377" i="10"/>
  <c r="S378" i="10"/>
  <c r="S379" i="10"/>
  <c r="S380" i="10"/>
  <c r="S381" i="10"/>
  <c r="S382" i="10"/>
  <c r="S383" i="10"/>
  <c r="S384" i="10"/>
  <c r="S385" i="10"/>
  <c r="S386" i="10"/>
  <c r="S387" i="10"/>
  <c r="S388" i="10"/>
  <c r="S389" i="10"/>
  <c r="S390" i="10"/>
  <c r="S391" i="10"/>
  <c r="S392" i="10"/>
  <c r="S393" i="10"/>
  <c r="S394" i="10"/>
  <c r="S395" i="10"/>
  <c r="S396" i="10"/>
  <c r="S397" i="10"/>
  <c r="S398" i="10"/>
  <c r="S399" i="10"/>
  <c r="S400" i="10"/>
  <c r="S401" i="10"/>
  <c r="S402" i="10"/>
  <c r="S403" i="10"/>
  <c r="S404" i="10"/>
  <c r="S405" i="10"/>
  <c r="S406" i="10"/>
  <c r="S407" i="10"/>
  <c r="S408" i="10"/>
  <c r="S409" i="10"/>
  <c r="S410" i="10"/>
  <c r="S411" i="10"/>
  <c r="S412" i="10"/>
  <c r="S413" i="10"/>
  <c r="S414" i="10"/>
  <c r="S415" i="10"/>
  <c r="S416" i="10"/>
  <c r="S417" i="10"/>
  <c r="S418" i="10"/>
  <c r="S419" i="10"/>
  <c r="S420" i="10"/>
  <c r="S421" i="10"/>
  <c r="S422" i="10"/>
  <c r="S423" i="10"/>
  <c r="S424" i="10"/>
  <c r="S425" i="10"/>
  <c r="S426" i="10"/>
  <c r="S427" i="10"/>
  <c r="S428" i="10"/>
  <c r="S429" i="10"/>
  <c r="S430" i="10"/>
  <c r="S431" i="10"/>
  <c r="S432" i="10"/>
  <c r="S433" i="10"/>
  <c r="S434" i="10"/>
  <c r="S435" i="10"/>
  <c r="S436" i="10"/>
  <c r="S437" i="10"/>
  <c r="S438" i="10"/>
  <c r="S439" i="10"/>
  <c r="S440" i="10"/>
  <c r="S441" i="10"/>
  <c r="S442" i="10"/>
  <c r="S443" i="10"/>
  <c r="S444" i="10"/>
  <c r="S445" i="10"/>
  <c r="S446" i="10"/>
  <c r="S447" i="10"/>
  <c r="S448" i="10"/>
  <c r="S449" i="10"/>
  <c r="S450" i="10"/>
  <c r="S451" i="10"/>
  <c r="S452" i="10"/>
  <c r="S453" i="10"/>
  <c r="S454" i="10"/>
  <c r="S455" i="10"/>
  <c r="S456" i="10"/>
  <c r="S457" i="10"/>
  <c r="S458" i="10"/>
  <c r="S459" i="10"/>
  <c r="S460" i="10"/>
  <c r="S461" i="10"/>
  <c r="S462" i="10"/>
  <c r="S463" i="10"/>
  <c r="S464" i="10"/>
  <c r="S465" i="10"/>
  <c r="S466" i="10"/>
  <c r="S467" i="10"/>
  <c r="S468" i="10"/>
  <c r="S469" i="10"/>
  <c r="S470" i="10"/>
  <c r="S471" i="10"/>
  <c r="S472" i="10"/>
  <c r="S473" i="10"/>
  <c r="S474" i="10"/>
  <c r="S475" i="10"/>
  <c r="S476" i="10"/>
  <c r="S477" i="10"/>
  <c r="S478" i="10"/>
  <c r="S479" i="10"/>
  <c r="S480" i="10"/>
  <c r="S481" i="10"/>
  <c r="S482" i="10"/>
  <c r="S483" i="10"/>
  <c r="S484" i="10"/>
  <c r="S485" i="10"/>
  <c r="S486" i="10"/>
  <c r="S487" i="10"/>
  <c r="S488" i="10"/>
  <c r="S489" i="10"/>
  <c r="S490" i="10"/>
  <c r="S491" i="10"/>
  <c r="S492" i="10"/>
  <c r="S493" i="10"/>
  <c r="S494" i="10"/>
  <c r="S495" i="10"/>
  <c r="S496" i="10"/>
  <c r="S497" i="10"/>
  <c r="S498" i="10"/>
  <c r="S499" i="10"/>
  <c r="S500" i="10"/>
  <c r="S501" i="10"/>
  <c r="S502" i="10"/>
  <c r="S503" i="10"/>
  <c r="S504" i="10"/>
  <c r="S505" i="10"/>
  <c r="S506" i="10"/>
  <c r="S507" i="10"/>
  <c r="S508" i="10"/>
  <c r="S509" i="10"/>
  <c r="S510" i="10"/>
  <c r="S511" i="10"/>
  <c r="S512" i="10"/>
  <c r="S513" i="10"/>
  <c r="S514" i="10"/>
  <c r="S515" i="10"/>
  <c r="S516" i="10"/>
  <c r="S517" i="10"/>
  <c r="S518" i="10"/>
  <c r="S519" i="10"/>
  <c r="S520" i="10"/>
  <c r="S521" i="10"/>
  <c r="S522" i="10"/>
  <c r="S523" i="10"/>
  <c r="S524" i="10"/>
  <c r="S525" i="10"/>
  <c r="S526" i="10"/>
  <c r="S527" i="10"/>
  <c r="S528" i="10"/>
  <c r="S529" i="10"/>
  <c r="S530" i="10"/>
  <c r="S531" i="10"/>
  <c r="S532" i="10"/>
  <c r="S533" i="10"/>
  <c r="S534" i="10"/>
  <c r="S535" i="10"/>
  <c r="S536" i="10"/>
  <c r="S537" i="10"/>
  <c r="S538" i="10"/>
  <c r="S539" i="10"/>
  <c r="S540" i="10"/>
  <c r="S541" i="10"/>
  <c r="S542" i="10"/>
  <c r="S543" i="10"/>
  <c r="S544" i="10"/>
  <c r="S545" i="10"/>
  <c r="S546" i="10"/>
  <c r="S547" i="10"/>
  <c r="S548" i="10"/>
  <c r="S549" i="10"/>
  <c r="S550" i="10"/>
  <c r="S551" i="10"/>
  <c r="S552" i="10"/>
  <c r="S553" i="10"/>
  <c r="S554" i="10"/>
  <c r="S555" i="10"/>
  <c r="S556" i="10"/>
  <c r="S557" i="10"/>
  <c r="S558" i="10"/>
  <c r="S559" i="10"/>
  <c r="S560" i="10"/>
  <c r="S561" i="10"/>
  <c r="S562" i="10"/>
  <c r="S563" i="10"/>
  <c r="S564" i="10"/>
  <c r="S565" i="10"/>
  <c r="S566" i="10"/>
  <c r="S567" i="10"/>
  <c r="S568" i="10"/>
  <c r="S569" i="10"/>
  <c r="S570" i="10"/>
  <c r="S571" i="10"/>
  <c r="S572" i="10"/>
  <c r="S573" i="10"/>
  <c r="S574" i="10"/>
  <c r="S575" i="10"/>
  <c r="S576" i="10"/>
  <c r="S577" i="10"/>
  <c r="S578" i="10"/>
  <c r="S579" i="10"/>
  <c r="S580" i="10"/>
  <c r="S581" i="10"/>
  <c r="S582" i="10"/>
  <c r="S583" i="10"/>
  <c r="S584" i="10"/>
  <c r="S585" i="10"/>
  <c r="S586" i="10"/>
  <c r="S587" i="10"/>
  <c r="S588" i="10"/>
  <c r="S589" i="10"/>
  <c r="S590" i="10"/>
  <c r="S591" i="10"/>
  <c r="S592" i="10"/>
  <c r="S593" i="10"/>
  <c r="S594" i="10"/>
  <c r="S595" i="10"/>
  <c r="S596" i="10"/>
  <c r="S597" i="10"/>
  <c r="S598" i="10"/>
  <c r="S599" i="10"/>
  <c r="S600" i="10"/>
  <c r="S601" i="10"/>
  <c r="S602" i="10"/>
  <c r="S603" i="10"/>
  <c r="S604" i="10"/>
  <c r="S605" i="10"/>
  <c r="S606" i="10"/>
  <c r="S607" i="10"/>
  <c r="S608" i="10"/>
  <c r="S609" i="10"/>
  <c r="S610" i="10"/>
  <c r="S611" i="10"/>
  <c r="S612" i="10"/>
  <c r="S613" i="10"/>
  <c r="S614" i="10"/>
  <c r="S615" i="10"/>
  <c r="S616" i="10"/>
  <c r="S617" i="10"/>
  <c r="S618" i="10"/>
  <c r="S619" i="10"/>
  <c r="S620" i="10"/>
  <c r="S621" i="10"/>
  <c r="S622" i="10"/>
  <c r="S623" i="10"/>
  <c r="S624" i="10"/>
  <c r="S625" i="10"/>
  <c r="S626" i="10"/>
  <c r="S627" i="10"/>
  <c r="S628" i="10"/>
  <c r="S629" i="10"/>
  <c r="S630" i="10"/>
  <c r="S631" i="10"/>
  <c r="S632" i="10"/>
  <c r="S633" i="10"/>
  <c r="S634" i="10"/>
  <c r="S635" i="10"/>
  <c r="S636" i="10"/>
  <c r="S637" i="10"/>
  <c r="S638" i="10"/>
  <c r="S639" i="10"/>
  <c r="S640" i="10"/>
  <c r="S641" i="10"/>
  <c r="S642" i="10"/>
  <c r="S643" i="10"/>
  <c r="S644" i="10"/>
  <c r="S645" i="10"/>
  <c r="S646" i="10"/>
  <c r="S647" i="10"/>
  <c r="S648" i="10"/>
  <c r="S649" i="10"/>
  <c r="S650" i="10"/>
  <c r="S651" i="10"/>
  <c r="S652" i="10"/>
  <c r="S653" i="10"/>
  <c r="S654" i="10"/>
  <c r="S655" i="10"/>
  <c r="S656" i="10"/>
  <c r="S657" i="10"/>
  <c r="S658" i="10"/>
  <c r="S659" i="10"/>
  <c r="S660" i="10"/>
  <c r="S661" i="10"/>
  <c r="S662" i="10"/>
  <c r="S663" i="10"/>
  <c r="S664" i="10"/>
  <c r="S665" i="10"/>
  <c r="S666" i="10"/>
  <c r="S667" i="10"/>
  <c r="S668" i="10"/>
  <c r="S669" i="10"/>
  <c r="S670" i="10"/>
  <c r="S671" i="10"/>
  <c r="S672" i="10"/>
  <c r="S673" i="10"/>
  <c r="S674" i="10"/>
  <c r="S675" i="10"/>
  <c r="S676" i="10"/>
  <c r="S677" i="10"/>
  <c r="S678" i="10"/>
  <c r="S679" i="10"/>
  <c r="S680" i="10"/>
  <c r="S681" i="10"/>
  <c r="S682" i="10"/>
  <c r="S683" i="10"/>
  <c r="S684" i="10"/>
  <c r="S685" i="10"/>
  <c r="S686" i="10"/>
  <c r="S687" i="10"/>
  <c r="S688" i="10"/>
  <c r="S689" i="10"/>
  <c r="S690" i="10"/>
  <c r="S691" i="10"/>
  <c r="S692" i="10"/>
  <c r="S693" i="10"/>
  <c r="S694" i="10"/>
  <c r="S695" i="10"/>
  <c r="S696" i="10"/>
  <c r="S697" i="10"/>
  <c r="S698" i="10"/>
  <c r="S699" i="10"/>
  <c r="S700" i="10"/>
  <c r="S701" i="10"/>
  <c r="S702" i="10"/>
  <c r="S703" i="10"/>
  <c r="S704" i="10"/>
  <c r="S705" i="10"/>
  <c r="S706" i="10"/>
  <c r="S707" i="10"/>
  <c r="S708" i="10"/>
  <c r="S709" i="10"/>
  <c r="S710" i="10"/>
  <c r="S711" i="10"/>
  <c r="S712" i="10"/>
  <c r="S713" i="10"/>
  <c r="S714" i="10"/>
  <c r="S715" i="10"/>
  <c r="S716" i="10"/>
  <c r="S717" i="10"/>
  <c r="S718" i="10"/>
  <c r="S719" i="10"/>
  <c r="S720" i="10"/>
  <c r="S721" i="10"/>
  <c r="S722" i="10"/>
  <c r="S723" i="10"/>
  <c r="S724" i="10"/>
  <c r="S725" i="10"/>
  <c r="S726" i="10"/>
  <c r="S727" i="10"/>
  <c r="S728" i="10"/>
  <c r="S729" i="10"/>
  <c r="S730" i="10"/>
  <c r="S731" i="10"/>
  <c r="S732" i="10"/>
  <c r="S733" i="10"/>
  <c r="S734" i="10"/>
  <c r="S735" i="10"/>
  <c r="S736" i="10"/>
  <c r="S737" i="10"/>
  <c r="S738" i="10"/>
  <c r="S739" i="10"/>
  <c r="S740" i="10"/>
  <c r="S741" i="10"/>
  <c r="S742" i="10"/>
  <c r="S743" i="10"/>
  <c r="S744" i="10"/>
  <c r="S745" i="10"/>
  <c r="S746" i="10"/>
  <c r="S747" i="10"/>
  <c r="S748" i="10"/>
  <c r="S749" i="10"/>
  <c r="S750" i="10"/>
  <c r="S751" i="10"/>
  <c r="S752" i="10"/>
  <c r="S753" i="10"/>
  <c r="S754" i="10"/>
  <c r="S755" i="10"/>
  <c r="S756" i="10"/>
  <c r="S757" i="10"/>
  <c r="S758" i="10"/>
  <c r="S759" i="10"/>
  <c r="S760" i="10"/>
  <c r="S761" i="10"/>
  <c r="S762" i="10"/>
  <c r="S763" i="10"/>
  <c r="S764" i="10"/>
  <c r="S765" i="10"/>
  <c r="S766" i="10"/>
  <c r="S767" i="10"/>
  <c r="S768" i="10"/>
  <c r="S769" i="10"/>
  <c r="S770" i="10"/>
  <c r="S771" i="10"/>
  <c r="S772" i="10"/>
  <c r="S773" i="10"/>
  <c r="S774" i="10"/>
  <c r="S775" i="10"/>
  <c r="S776" i="10"/>
  <c r="S777" i="10"/>
  <c r="S778" i="10"/>
  <c r="S779" i="10"/>
  <c r="S780" i="10"/>
  <c r="S781" i="10"/>
  <c r="S782" i="10"/>
  <c r="S783" i="10"/>
  <c r="S784" i="10"/>
  <c r="S785" i="10"/>
  <c r="S786" i="10"/>
  <c r="S787" i="10"/>
  <c r="S788" i="10"/>
  <c r="S789" i="10"/>
  <c r="S790" i="10"/>
  <c r="S791" i="10"/>
  <c r="S792" i="10"/>
  <c r="S793" i="10"/>
  <c r="S794" i="10"/>
  <c r="S795" i="10"/>
  <c r="S796" i="10"/>
  <c r="S797" i="10"/>
  <c r="S798" i="10"/>
  <c r="S799" i="10"/>
  <c r="S800" i="10"/>
  <c r="S801" i="10"/>
  <c r="S802" i="10"/>
  <c r="S803" i="10"/>
  <c r="S804" i="10"/>
  <c r="S805" i="10"/>
  <c r="S806" i="10"/>
  <c r="S807" i="10"/>
  <c r="S808" i="10"/>
  <c r="S809" i="10"/>
  <c r="S810" i="10"/>
  <c r="S811" i="10"/>
  <c r="S812" i="10"/>
  <c r="S813" i="10"/>
  <c r="S814" i="10"/>
  <c r="S815" i="10"/>
  <c r="S816" i="10"/>
  <c r="S817" i="10"/>
  <c r="S818" i="10"/>
  <c r="S819" i="10"/>
  <c r="S820" i="10"/>
  <c r="S821" i="10"/>
  <c r="S822" i="10"/>
  <c r="S823" i="10"/>
  <c r="S824" i="10"/>
  <c r="S825" i="10"/>
  <c r="S826" i="10"/>
  <c r="S827" i="10"/>
  <c r="S828" i="10"/>
  <c r="S829" i="10"/>
  <c r="S830" i="10"/>
  <c r="S831" i="10"/>
  <c r="S832" i="10"/>
  <c r="S833" i="10"/>
  <c r="S834" i="10"/>
  <c r="S835" i="10"/>
  <c r="S836" i="10"/>
  <c r="S837" i="10"/>
  <c r="S838" i="10"/>
  <c r="S839" i="10"/>
  <c r="S840" i="10"/>
  <c r="S841" i="10"/>
  <c r="S842" i="10"/>
  <c r="S843" i="10"/>
  <c r="S844" i="10"/>
  <c r="S845" i="10"/>
  <c r="S846" i="10"/>
  <c r="S847" i="10"/>
  <c r="S848" i="10"/>
  <c r="S849" i="10"/>
  <c r="S850" i="10"/>
  <c r="S851" i="10"/>
  <c r="S852" i="10"/>
  <c r="S853" i="10"/>
  <c r="S854" i="10"/>
  <c r="S855" i="10"/>
  <c r="S856" i="10"/>
  <c r="S857" i="10"/>
  <c r="S858" i="10"/>
  <c r="S859" i="10"/>
  <c r="S860" i="10"/>
  <c r="S861" i="10"/>
  <c r="S862" i="10"/>
  <c r="S863" i="10"/>
  <c r="S864" i="10"/>
  <c r="S865" i="10"/>
  <c r="S866" i="10"/>
  <c r="S867" i="10"/>
  <c r="S868" i="10"/>
  <c r="S869" i="10"/>
  <c r="S870" i="10"/>
  <c r="S871" i="10"/>
  <c r="S872" i="10"/>
  <c r="S873" i="10"/>
  <c r="S874" i="10"/>
  <c r="S875" i="10"/>
  <c r="S876" i="10"/>
  <c r="S877" i="10"/>
  <c r="S878" i="10"/>
  <c r="S879" i="10"/>
  <c r="S880" i="10"/>
  <c r="S881" i="10"/>
  <c r="S882" i="10"/>
  <c r="S883" i="10"/>
  <c r="S884" i="10"/>
  <c r="S885" i="10"/>
  <c r="S886" i="10"/>
  <c r="S887" i="10"/>
  <c r="S888" i="10"/>
  <c r="S889" i="10"/>
  <c r="S890" i="10"/>
  <c r="S891" i="10"/>
  <c r="S892" i="10"/>
  <c r="S893" i="10"/>
  <c r="S894" i="10"/>
  <c r="S895" i="10"/>
  <c r="S896" i="10"/>
  <c r="S897" i="10"/>
  <c r="S898" i="10"/>
  <c r="S899" i="10"/>
  <c r="S900" i="10"/>
  <c r="S901" i="10"/>
  <c r="S902" i="10"/>
  <c r="S903" i="10"/>
  <c r="S904" i="10"/>
  <c r="S905" i="10"/>
  <c r="S906" i="10"/>
  <c r="S907" i="10"/>
  <c r="S908" i="10"/>
  <c r="S909" i="10"/>
  <c r="S910" i="10"/>
  <c r="S911" i="10"/>
  <c r="S912" i="10"/>
  <c r="S913" i="10"/>
  <c r="S914" i="10"/>
  <c r="S915" i="10"/>
  <c r="S916" i="10"/>
  <c r="S917" i="10"/>
  <c r="S918" i="10"/>
  <c r="S919" i="10"/>
  <c r="S920" i="10"/>
  <c r="S921" i="10"/>
  <c r="S922" i="10"/>
  <c r="S923" i="10"/>
  <c r="S924" i="10"/>
  <c r="S925" i="10"/>
  <c r="S926" i="10"/>
  <c r="S927" i="10"/>
  <c r="S928" i="10"/>
  <c r="S929" i="10"/>
  <c r="S930" i="10"/>
  <c r="S931" i="10"/>
  <c r="S932" i="10"/>
  <c r="S933" i="10"/>
  <c r="S934" i="10"/>
  <c r="S935" i="10"/>
  <c r="S936" i="10"/>
  <c r="S937" i="10"/>
  <c r="S938" i="10"/>
  <c r="S939" i="10"/>
  <c r="S940" i="10"/>
  <c r="S941" i="10"/>
  <c r="S942" i="10"/>
  <c r="S943" i="10"/>
  <c r="S944" i="10"/>
  <c r="S945" i="10"/>
  <c r="S946" i="10"/>
  <c r="S947" i="10"/>
  <c r="S948" i="10"/>
  <c r="S949" i="10"/>
  <c r="S950" i="10"/>
  <c r="S951" i="10"/>
  <c r="S952" i="10"/>
  <c r="S953" i="10"/>
  <c r="S954" i="10"/>
  <c r="S955" i="10"/>
  <c r="S956" i="10"/>
  <c r="S957" i="10"/>
  <c r="S958" i="10"/>
  <c r="S959" i="10"/>
  <c r="S960" i="10"/>
  <c r="S961" i="10"/>
  <c r="S962" i="10"/>
  <c r="S963" i="10"/>
  <c r="S964" i="10"/>
  <c r="S965" i="10"/>
  <c r="S966" i="10"/>
  <c r="S967" i="10"/>
  <c r="S968" i="10"/>
  <c r="S969" i="10"/>
  <c r="S970" i="10"/>
  <c r="S971" i="10"/>
  <c r="S972" i="10"/>
  <c r="S973" i="10"/>
  <c r="S974" i="10"/>
  <c r="S975" i="10"/>
  <c r="S976" i="10"/>
  <c r="S977" i="10"/>
  <c r="S978" i="10"/>
  <c r="S979" i="10"/>
  <c r="S980" i="10"/>
  <c r="S981" i="10"/>
  <c r="S982" i="10"/>
  <c r="S983" i="10"/>
  <c r="S984" i="10"/>
  <c r="S985" i="10"/>
  <c r="S986" i="10"/>
  <c r="S987" i="10"/>
  <c r="S988" i="10"/>
  <c r="S989" i="10"/>
  <c r="S990" i="10"/>
  <c r="S991" i="10"/>
  <c r="S992" i="10"/>
  <c r="S993" i="10"/>
  <c r="S994" i="10"/>
  <c r="S995" i="10"/>
  <c r="S996" i="10"/>
  <c r="S997" i="10"/>
  <c r="S998" i="10"/>
  <c r="S999" i="10"/>
  <c r="S1000" i="10"/>
  <c r="S1001" i="10"/>
  <c r="S1002" i="10"/>
  <c r="S1003" i="10"/>
  <c r="S1004" i="10"/>
  <c r="S1005" i="10"/>
  <c r="S1006" i="10"/>
  <c r="S1007" i="10"/>
  <c r="S1008" i="10"/>
  <c r="S1009" i="10"/>
  <c r="S1010" i="10"/>
  <c r="S1011" i="10"/>
  <c r="S1012" i="10"/>
  <c r="S1013" i="10"/>
  <c r="S1014" i="10"/>
  <c r="S1015" i="10"/>
  <c r="S1016" i="10"/>
  <c r="S1017" i="10"/>
  <c r="S1018" i="10"/>
  <c r="S1019" i="10"/>
  <c r="S1020" i="10"/>
  <c r="S1021" i="10"/>
  <c r="S1022" i="10"/>
  <c r="S1023" i="10"/>
  <c r="S1024" i="10"/>
  <c r="S1025" i="10"/>
  <c r="S1026" i="10"/>
  <c r="S1027" i="10"/>
  <c r="S1028" i="10"/>
  <c r="S1029" i="10"/>
  <c r="S1030" i="10"/>
  <c r="S1031" i="10"/>
  <c r="S1032" i="10"/>
  <c r="S1033" i="10"/>
  <c r="S1034" i="10"/>
  <c r="S1035" i="10"/>
  <c r="S1036" i="10"/>
  <c r="S1037" i="10"/>
  <c r="S1038" i="10"/>
  <c r="S1039" i="10"/>
  <c r="S1040" i="10"/>
  <c r="S1041" i="10"/>
  <c r="S1042" i="10"/>
  <c r="S1043" i="10"/>
  <c r="S1044" i="10"/>
  <c r="S1045" i="10"/>
  <c r="S1046" i="10"/>
  <c r="S1047" i="10"/>
  <c r="S1048" i="10"/>
  <c r="S1049" i="10"/>
  <c r="S1050" i="10"/>
  <c r="S1051" i="10"/>
  <c r="S1052" i="10"/>
  <c r="S1053" i="10"/>
  <c r="S1054" i="10"/>
  <c r="S1055" i="10"/>
  <c r="S1056" i="10"/>
  <c r="S1057" i="10"/>
  <c r="S1058" i="10"/>
  <c r="S1059" i="10"/>
  <c r="S1060" i="10"/>
  <c r="S1061" i="10"/>
  <c r="S1062" i="10"/>
  <c r="S1063" i="10"/>
  <c r="S1064" i="10"/>
  <c r="S1065" i="10"/>
  <c r="S1066" i="10"/>
  <c r="S1067" i="10"/>
  <c r="S1068" i="10"/>
  <c r="S1069" i="10"/>
  <c r="S1070" i="10"/>
  <c r="S1071" i="10"/>
  <c r="S1072" i="10"/>
  <c r="S1073" i="10"/>
  <c r="S1074" i="10"/>
  <c r="S1075" i="10"/>
  <c r="S1076" i="10"/>
  <c r="S1077" i="10"/>
  <c r="S1078" i="10"/>
  <c r="S1079" i="10"/>
  <c r="S1080" i="10"/>
  <c r="S1081" i="10"/>
  <c r="S1082" i="10"/>
  <c r="S1083" i="10"/>
  <c r="S1084" i="10"/>
  <c r="S1085" i="10"/>
  <c r="S1086" i="10"/>
  <c r="S1087" i="10"/>
  <c r="S1088" i="10"/>
  <c r="S1089" i="10"/>
  <c r="S1090" i="10"/>
  <c r="S1091" i="10"/>
  <c r="S1092" i="10"/>
  <c r="S1093" i="10"/>
  <c r="S1094" i="10"/>
  <c r="S1095" i="10"/>
  <c r="S1096" i="10"/>
  <c r="S1097" i="10"/>
  <c r="S1098" i="10"/>
  <c r="S1099" i="10"/>
  <c r="S1100" i="10"/>
  <c r="S1101" i="10"/>
  <c r="S1102" i="10"/>
  <c r="S1103" i="10"/>
  <c r="S1104" i="10"/>
  <c r="S1105" i="10"/>
  <c r="S1106" i="10"/>
  <c r="S1107" i="10"/>
  <c r="S1108" i="10"/>
  <c r="S1109" i="10"/>
  <c r="S1110" i="10"/>
  <c r="S1111" i="10"/>
  <c r="S1112" i="10"/>
  <c r="S1113" i="10"/>
  <c r="S1114" i="10"/>
  <c r="S1115" i="10"/>
  <c r="S1116" i="10"/>
  <c r="S1117" i="10"/>
  <c r="S1118" i="10"/>
  <c r="S1119" i="10"/>
  <c r="S1120" i="10"/>
  <c r="S1121" i="10"/>
  <c r="S1122" i="10"/>
  <c r="S1123" i="10"/>
  <c r="S1124" i="10"/>
  <c r="S1125" i="10"/>
  <c r="S1126" i="10"/>
  <c r="S1127" i="10"/>
  <c r="S1128" i="10"/>
  <c r="S1129" i="10"/>
  <c r="S1130" i="10"/>
  <c r="S1131" i="10"/>
  <c r="S1132" i="10"/>
  <c r="S1133" i="10"/>
  <c r="S1134" i="10"/>
  <c r="S1135" i="10"/>
  <c r="S1136" i="10"/>
  <c r="S1137" i="10"/>
  <c r="S1138" i="10"/>
  <c r="S1139" i="10"/>
  <c r="S1140" i="10"/>
  <c r="S1141" i="10"/>
  <c r="S1142" i="10"/>
  <c r="S1143" i="10"/>
  <c r="S1144" i="10"/>
  <c r="S1145" i="10"/>
  <c r="S1146" i="10"/>
  <c r="S1147" i="10"/>
  <c r="S1148" i="10"/>
  <c r="S1149" i="10"/>
  <c r="S1150" i="10"/>
  <c r="S1151" i="10"/>
  <c r="S1152" i="10"/>
  <c r="S1153" i="10"/>
  <c r="S1154" i="10"/>
  <c r="S1155" i="10"/>
  <c r="S1156" i="10"/>
  <c r="S1157" i="10"/>
  <c r="S1158" i="10"/>
  <c r="S1159" i="10"/>
  <c r="S1160" i="10"/>
  <c r="S1161" i="10"/>
  <c r="S1162" i="10"/>
  <c r="S1163" i="10"/>
  <c r="S1164" i="10"/>
  <c r="S1165" i="10"/>
  <c r="S1166" i="10"/>
  <c r="S1167" i="10"/>
  <c r="S1168" i="10"/>
  <c r="S1169" i="10"/>
  <c r="S1170" i="10"/>
  <c r="S1171" i="10"/>
  <c r="S1172" i="10"/>
  <c r="S1173" i="10"/>
  <c r="S1174" i="10"/>
  <c r="S1175" i="10"/>
  <c r="S1176" i="10"/>
  <c r="S1177" i="10"/>
  <c r="S1178" i="10"/>
  <c r="S1179" i="10"/>
  <c r="S1180" i="10"/>
  <c r="S1181" i="10"/>
  <c r="S1182" i="10"/>
  <c r="S1183" i="10"/>
  <c r="S1184" i="10"/>
  <c r="S1185" i="10"/>
  <c r="S1186" i="10"/>
  <c r="S1187" i="10"/>
  <c r="S1188" i="10"/>
  <c r="S1189" i="10"/>
  <c r="S1190" i="10"/>
  <c r="S1191" i="10"/>
  <c r="S1192" i="10"/>
  <c r="S1193" i="10"/>
  <c r="S1194" i="10"/>
  <c r="S1195" i="10"/>
  <c r="S1196" i="10"/>
  <c r="S1197" i="10"/>
  <c r="S1198" i="10"/>
  <c r="S1199" i="10"/>
  <c r="S1200" i="10"/>
  <c r="S1201" i="10"/>
  <c r="S1202" i="10"/>
  <c r="S1203" i="10"/>
  <c r="S1204" i="10"/>
  <c r="S1205" i="10"/>
  <c r="S1206" i="10"/>
  <c r="S1207" i="10"/>
  <c r="S1208" i="10"/>
  <c r="S1209" i="10"/>
  <c r="S1210" i="10"/>
  <c r="S1211" i="10"/>
  <c r="S1212" i="10"/>
  <c r="S1213" i="10"/>
  <c r="S1214" i="10"/>
  <c r="S1215" i="10"/>
  <c r="S1216" i="10"/>
  <c r="S1217" i="10"/>
  <c r="S1218" i="10"/>
  <c r="S1219" i="10"/>
  <c r="S1220" i="10"/>
  <c r="S1221" i="10"/>
  <c r="S1222" i="10"/>
  <c r="S1223" i="10"/>
  <c r="S1224" i="10"/>
  <c r="S1225" i="10"/>
  <c r="S1226" i="10"/>
  <c r="S1227" i="10"/>
  <c r="S1228" i="10"/>
  <c r="S1229" i="10"/>
  <c r="S1230" i="10"/>
  <c r="S1231" i="10"/>
  <c r="S1232" i="10"/>
  <c r="S1233" i="10"/>
  <c r="S1234" i="10"/>
  <c r="S1235" i="10"/>
  <c r="S1236" i="10"/>
  <c r="S1237" i="10"/>
  <c r="S1238" i="10"/>
  <c r="S1239" i="10"/>
  <c r="S1240" i="10"/>
  <c r="S1241" i="10"/>
  <c r="S1242" i="10"/>
  <c r="S1243" i="10"/>
  <c r="S1244" i="10"/>
  <c r="S1245" i="10"/>
  <c r="S1246" i="10"/>
  <c r="S1247" i="10"/>
  <c r="S1248" i="10"/>
  <c r="S1249" i="10"/>
  <c r="S1250" i="10"/>
  <c r="S1251" i="10"/>
  <c r="S1252" i="10"/>
  <c r="S1253" i="10"/>
  <c r="S1254" i="10"/>
  <c r="S1255" i="10"/>
  <c r="S1256" i="10"/>
  <c r="S1257" i="10"/>
  <c r="S1258" i="10"/>
  <c r="S1259" i="10"/>
  <c r="S1260" i="10"/>
  <c r="S1261" i="10"/>
  <c r="S1262" i="10"/>
  <c r="S1263" i="10"/>
  <c r="S1264" i="10"/>
  <c r="S1265" i="10"/>
  <c r="S1266" i="10"/>
  <c r="S1267" i="10"/>
  <c r="S1268" i="10"/>
  <c r="S1269" i="10"/>
  <c r="S1270" i="10"/>
  <c r="S1271" i="10"/>
  <c r="S1272" i="10"/>
  <c r="S1273" i="10"/>
  <c r="S1274" i="10"/>
  <c r="S1275" i="10"/>
  <c r="S1276" i="10"/>
  <c r="S1277" i="10"/>
  <c r="S1278" i="10"/>
  <c r="S1279" i="10"/>
  <c r="S1280" i="10"/>
  <c r="S1281" i="10"/>
  <c r="S1282" i="10"/>
  <c r="S1283" i="10"/>
  <c r="S1284" i="10"/>
  <c r="S1285" i="10"/>
  <c r="S1286" i="10"/>
  <c r="S1287" i="10"/>
  <c r="S1288" i="10"/>
  <c r="S1289" i="10"/>
  <c r="S1290" i="10"/>
  <c r="S1291" i="10"/>
  <c r="S1292" i="10"/>
  <c r="S1293" i="10"/>
  <c r="S1294" i="10"/>
  <c r="S1295" i="10"/>
  <c r="S1296" i="10"/>
  <c r="S1297" i="10"/>
  <c r="S1298" i="10"/>
  <c r="S1299" i="10"/>
  <c r="S1300" i="10"/>
  <c r="S1301" i="10"/>
  <c r="S1302" i="10"/>
  <c r="S1303" i="10"/>
  <c r="S1304" i="10"/>
  <c r="S1305" i="10"/>
  <c r="S1306" i="10"/>
  <c r="S1307" i="10"/>
  <c r="S1308" i="10"/>
  <c r="S1309" i="10"/>
  <c r="S1310" i="10"/>
  <c r="S1311" i="10"/>
  <c r="S1312" i="10"/>
  <c r="S1313" i="10"/>
  <c r="S1314" i="10"/>
  <c r="S1315" i="10"/>
  <c r="S1316" i="10"/>
  <c r="S1317" i="10"/>
  <c r="S1318" i="10"/>
  <c r="S1319" i="10"/>
  <c r="S1320" i="10"/>
  <c r="S1321" i="10"/>
  <c r="S1322" i="10"/>
  <c r="S1323" i="10"/>
  <c r="S1324" i="10"/>
  <c r="S1325" i="10"/>
  <c r="S1326" i="10"/>
  <c r="S1327" i="10"/>
  <c r="S1328" i="10"/>
  <c r="S1329" i="10"/>
  <c r="S1330" i="10"/>
  <c r="S1331" i="10"/>
  <c r="S1332" i="10"/>
  <c r="S1333" i="10"/>
  <c r="S1334" i="10"/>
  <c r="S1335" i="10"/>
  <c r="S1336" i="10"/>
  <c r="S1337" i="10"/>
  <c r="S1338" i="10"/>
  <c r="S1339" i="10"/>
  <c r="S1340" i="10"/>
  <c r="S1341" i="10"/>
  <c r="S1342" i="10"/>
  <c r="S1343" i="10"/>
  <c r="S1344" i="10"/>
  <c r="S1345" i="10"/>
  <c r="S1346" i="10"/>
  <c r="S1347" i="10"/>
  <c r="S1348" i="10"/>
  <c r="S1349" i="10"/>
  <c r="S1350" i="10"/>
  <c r="S1351" i="10"/>
  <c r="S1352" i="10"/>
  <c r="S1353" i="10"/>
  <c r="S1354" i="10"/>
  <c r="S1355" i="10"/>
  <c r="S1356" i="10"/>
  <c r="S1357" i="10"/>
  <c r="S1358" i="10"/>
  <c r="S1359" i="10"/>
  <c r="S1360" i="10"/>
  <c r="S1361" i="10"/>
  <c r="S1362" i="10"/>
  <c r="S1363" i="10"/>
  <c r="S1364" i="10"/>
  <c r="S1365" i="10"/>
  <c r="S1366" i="10"/>
  <c r="S1367" i="10"/>
  <c r="S1368" i="10"/>
  <c r="S1369" i="10"/>
  <c r="S1370" i="10"/>
  <c r="S1371" i="10"/>
  <c r="S1372" i="10"/>
  <c r="S1373" i="10"/>
  <c r="S1374" i="10"/>
  <c r="S1375" i="10"/>
  <c r="S1376" i="10"/>
  <c r="S1377" i="10"/>
  <c r="S1378" i="10"/>
  <c r="S1379" i="10"/>
  <c r="S1380" i="10"/>
  <c r="S1381" i="10"/>
  <c r="S1382" i="10"/>
  <c r="S1383" i="10"/>
  <c r="S1384" i="10"/>
  <c r="S1385" i="10"/>
  <c r="S1386" i="10"/>
  <c r="S1387" i="10"/>
  <c r="S1388" i="10"/>
  <c r="S1389" i="10"/>
  <c r="S1390" i="10"/>
  <c r="S1391" i="10"/>
  <c r="S1392" i="10"/>
  <c r="S1393" i="10"/>
  <c r="S1394" i="10"/>
  <c r="S1395" i="10"/>
  <c r="S1396" i="10"/>
  <c r="S1397" i="10"/>
  <c r="S1398" i="10"/>
  <c r="S1399" i="10"/>
  <c r="S1400" i="10"/>
  <c r="S1401" i="10"/>
  <c r="S1402" i="10"/>
  <c r="S1403" i="10"/>
  <c r="S1404" i="10"/>
  <c r="S1405" i="10"/>
  <c r="S1406" i="10"/>
  <c r="S1407" i="10"/>
  <c r="S1408" i="10"/>
  <c r="S1409" i="10"/>
  <c r="S1410" i="10"/>
  <c r="S1411" i="10"/>
  <c r="S1412" i="10"/>
  <c r="S1413" i="10"/>
  <c r="S1414" i="10"/>
  <c r="S1415" i="10"/>
  <c r="S1416" i="10"/>
  <c r="S1417" i="10"/>
  <c r="S1418" i="10"/>
  <c r="S1419" i="10"/>
  <c r="S1420" i="10"/>
  <c r="S1421" i="10"/>
  <c r="S1422" i="10"/>
  <c r="S1423" i="10"/>
  <c r="S1424" i="10"/>
  <c r="S1425" i="10"/>
  <c r="S1426" i="10"/>
  <c r="S1427" i="10"/>
  <c r="S1428" i="10"/>
  <c r="S1429" i="10"/>
  <c r="S1430" i="10"/>
  <c r="S1431" i="10"/>
  <c r="S1432" i="10"/>
  <c r="S1433" i="10"/>
  <c r="S1434" i="10"/>
  <c r="S1435" i="10"/>
  <c r="S1436" i="10"/>
  <c r="S1437" i="10"/>
  <c r="S1438" i="10"/>
  <c r="S1439" i="10"/>
  <c r="S1440" i="10"/>
  <c r="S1441" i="10"/>
  <c r="S1442" i="10"/>
  <c r="S1443" i="10"/>
  <c r="S1444" i="10"/>
  <c r="S1445" i="10"/>
  <c r="S1446" i="10"/>
  <c r="S1447" i="10"/>
  <c r="S1448" i="10"/>
  <c r="S1449" i="10"/>
  <c r="S1450" i="10"/>
  <c r="S1451" i="10"/>
  <c r="S1452" i="10"/>
  <c r="S1453" i="10"/>
  <c r="S1454" i="10"/>
  <c r="S1455" i="10"/>
  <c r="S1456" i="10"/>
  <c r="S1457" i="10"/>
  <c r="S1458" i="10"/>
  <c r="S1459" i="10"/>
  <c r="S1460" i="10"/>
  <c r="S1461" i="10"/>
  <c r="S1462" i="10"/>
  <c r="S1463" i="10"/>
  <c r="S1464" i="10"/>
  <c r="S1465" i="10"/>
  <c r="S1466" i="10"/>
  <c r="S1467" i="10"/>
  <c r="S1468" i="10"/>
  <c r="S1469" i="10"/>
  <c r="S1470" i="10"/>
  <c r="S1471" i="10"/>
  <c r="S1472" i="10"/>
  <c r="S1473" i="10"/>
  <c r="S1474" i="10"/>
  <c r="S1475" i="10"/>
  <c r="S1476" i="10"/>
  <c r="S1477" i="10"/>
  <c r="S1478" i="10"/>
  <c r="S1479" i="10"/>
  <c r="S1480" i="10"/>
  <c r="S1481" i="10"/>
  <c r="S1482" i="10"/>
  <c r="S1483" i="10"/>
  <c r="S1484" i="10"/>
  <c r="S1485" i="10"/>
  <c r="S1486" i="10"/>
  <c r="S1487" i="10"/>
  <c r="S1488" i="10"/>
  <c r="S1489" i="10"/>
  <c r="S1490" i="10"/>
  <c r="S1491" i="10"/>
  <c r="S1492" i="10"/>
  <c r="S1493" i="10"/>
  <c r="S1494" i="10"/>
  <c r="S1495" i="10"/>
  <c r="S1496" i="10"/>
  <c r="S1497" i="10"/>
  <c r="S1498" i="10"/>
  <c r="S1499" i="10"/>
  <c r="S1500" i="10"/>
  <c r="S1501" i="10"/>
  <c r="S1502" i="10"/>
  <c r="S1503" i="10"/>
  <c r="S1504" i="10"/>
  <c r="S1505" i="10"/>
  <c r="S1506" i="10"/>
  <c r="S1507" i="10"/>
  <c r="S1508" i="10"/>
  <c r="S1509" i="10"/>
  <c r="S1510" i="10"/>
  <c r="S1511" i="10"/>
  <c r="S1512" i="10"/>
  <c r="S1513" i="10"/>
  <c r="S1514" i="10"/>
  <c r="S1515" i="10"/>
  <c r="S1516" i="10"/>
  <c r="S1517" i="10"/>
  <c r="S1518" i="10"/>
  <c r="S1519" i="10"/>
  <c r="S1520" i="10"/>
  <c r="S1521" i="10"/>
  <c r="S1522" i="10"/>
  <c r="S1523" i="10"/>
  <c r="S1524" i="10"/>
  <c r="S1525" i="10"/>
  <c r="S1526" i="10"/>
  <c r="S1527" i="10"/>
  <c r="S1528" i="10"/>
  <c r="S1529" i="10"/>
  <c r="S1530" i="10"/>
  <c r="S1531" i="10"/>
  <c r="S1532" i="10"/>
  <c r="S1533" i="10"/>
  <c r="S1534" i="10"/>
  <c r="S1535" i="10"/>
  <c r="S1536" i="10"/>
  <c r="S1537" i="10"/>
  <c r="S1538" i="10"/>
  <c r="S1539" i="10"/>
  <c r="S1540" i="10"/>
  <c r="S1541" i="10"/>
  <c r="S1542" i="10"/>
  <c r="S1543" i="10"/>
  <c r="S1544" i="10"/>
  <c r="S1545" i="10"/>
  <c r="S1546" i="10"/>
  <c r="S1547" i="10"/>
  <c r="S1548" i="10"/>
  <c r="S1549" i="10"/>
  <c r="S1550" i="10"/>
  <c r="S1551" i="10"/>
  <c r="S1552" i="10"/>
  <c r="S1553" i="10"/>
  <c r="S1554" i="10"/>
  <c r="S1555" i="10"/>
  <c r="S1556" i="10"/>
  <c r="S1557" i="10"/>
  <c r="S1558" i="10"/>
  <c r="S1559" i="10"/>
  <c r="S1560" i="10"/>
  <c r="S1561" i="10"/>
  <c r="S1562" i="10"/>
  <c r="S1563" i="10"/>
  <c r="S1564" i="10"/>
  <c r="S1565" i="10"/>
  <c r="S1566" i="10"/>
  <c r="S1567" i="10"/>
  <c r="S1568" i="10"/>
  <c r="S1569" i="10"/>
  <c r="S1570" i="10"/>
  <c r="S1571" i="10"/>
  <c r="S1572" i="10"/>
  <c r="S1573" i="10"/>
  <c r="S1574" i="10"/>
  <c r="S1575" i="10"/>
  <c r="S1576" i="10"/>
  <c r="S1577" i="10"/>
  <c r="S1578" i="10"/>
  <c r="S1579" i="10"/>
  <c r="S1580" i="10"/>
  <c r="S1581" i="10"/>
  <c r="S1582" i="10"/>
  <c r="S1583" i="10"/>
  <c r="S1584" i="10"/>
  <c r="S1585" i="10"/>
  <c r="S1586" i="10"/>
  <c r="S1587" i="10"/>
  <c r="S1588" i="10"/>
  <c r="S1589" i="10"/>
  <c r="S1590" i="10"/>
  <c r="S1591" i="10"/>
  <c r="S1592" i="10"/>
  <c r="S1593" i="10"/>
  <c r="S1594" i="10"/>
  <c r="S1595" i="10"/>
  <c r="S1596" i="10"/>
  <c r="S1597" i="10"/>
  <c r="S1598" i="10"/>
  <c r="S1599" i="10"/>
  <c r="S1600" i="10"/>
  <c r="S1601" i="10"/>
  <c r="S1602" i="10"/>
  <c r="S1603" i="10"/>
  <c r="S1604" i="10"/>
  <c r="S1605" i="10"/>
  <c r="S1606" i="10"/>
  <c r="S1607" i="10"/>
  <c r="S1608" i="10"/>
  <c r="S1609" i="10"/>
  <c r="S1610" i="10"/>
  <c r="S1611" i="10"/>
  <c r="S1612" i="10"/>
  <c r="S1613" i="10"/>
  <c r="S1614" i="10"/>
  <c r="S1615" i="10"/>
  <c r="S1616" i="10"/>
  <c r="S1617" i="10"/>
  <c r="S1618" i="10"/>
  <c r="S1619" i="10"/>
  <c r="S1620" i="10"/>
  <c r="S1621" i="10"/>
  <c r="S1622" i="10"/>
  <c r="S1623" i="10"/>
  <c r="S1624" i="10"/>
  <c r="S1625" i="10"/>
  <c r="S1626" i="10"/>
  <c r="S1627" i="10"/>
  <c r="S1628" i="10"/>
  <c r="S1629" i="10"/>
  <c r="S1630" i="10"/>
  <c r="S1631" i="10"/>
  <c r="S1632" i="10"/>
  <c r="S1633" i="10"/>
  <c r="S1634" i="10"/>
  <c r="S1635" i="10"/>
  <c r="S1636" i="10"/>
  <c r="S1637" i="10"/>
  <c r="S1638" i="10"/>
  <c r="S1639" i="10"/>
  <c r="S1640" i="10"/>
  <c r="S1641" i="10"/>
  <c r="S1642" i="10"/>
  <c r="S1643" i="10"/>
  <c r="S1644" i="10"/>
  <c r="S1645" i="10"/>
  <c r="S1646" i="10"/>
  <c r="S1647" i="10"/>
  <c r="S1648" i="10"/>
  <c r="S1649" i="10"/>
  <c r="S1650" i="10"/>
  <c r="S1651" i="10"/>
  <c r="S1652" i="10"/>
  <c r="S1653" i="10"/>
  <c r="S1654" i="10"/>
  <c r="S1655" i="10"/>
  <c r="S1656" i="10"/>
  <c r="S1657" i="10"/>
  <c r="S1658" i="10"/>
  <c r="S1659" i="10"/>
  <c r="S1660" i="10"/>
  <c r="S1661" i="10"/>
  <c r="S1662" i="10"/>
  <c r="S1663" i="10"/>
  <c r="S1664" i="10"/>
  <c r="S1665" i="10"/>
  <c r="S1666" i="10"/>
  <c r="S1667" i="10"/>
  <c r="S1668" i="10"/>
  <c r="S1669" i="10"/>
  <c r="S1670" i="10"/>
  <c r="S1671" i="10"/>
  <c r="S1672" i="10"/>
  <c r="S1673" i="10"/>
  <c r="S1674" i="10"/>
  <c r="S1675" i="10"/>
  <c r="S1676" i="10"/>
  <c r="S1677" i="10"/>
  <c r="S1678" i="10"/>
  <c r="S1679" i="10"/>
  <c r="S1680" i="10"/>
  <c r="S1681" i="10"/>
  <c r="S1682" i="10"/>
  <c r="S1683" i="10"/>
  <c r="S1684" i="10"/>
  <c r="S1685" i="10"/>
  <c r="S1686" i="10"/>
  <c r="S1687" i="10"/>
  <c r="S1688" i="10"/>
  <c r="S1689" i="10"/>
  <c r="S1690" i="10"/>
  <c r="S1691" i="10"/>
  <c r="S1692" i="10"/>
  <c r="S1693" i="10"/>
  <c r="S1694" i="10"/>
  <c r="S1695" i="10"/>
  <c r="S1696" i="10"/>
  <c r="S1697" i="10"/>
  <c r="S1698" i="10"/>
  <c r="S1699" i="10"/>
  <c r="S1700" i="10"/>
  <c r="S1701" i="10"/>
  <c r="S1702" i="10"/>
  <c r="S1703" i="10"/>
  <c r="S1704" i="10"/>
  <c r="S1705" i="10"/>
  <c r="S1706" i="10"/>
  <c r="S1707" i="10"/>
  <c r="S1708" i="10"/>
  <c r="S1709" i="10"/>
  <c r="S1710" i="10"/>
  <c r="S1711" i="10"/>
  <c r="S1712" i="10"/>
  <c r="S1713" i="10"/>
  <c r="S1714" i="10"/>
  <c r="S1715" i="10"/>
  <c r="S1716" i="10"/>
  <c r="S1717" i="10"/>
  <c r="S1718" i="10"/>
  <c r="S1719" i="10"/>
  <c r="S1720" i="10"/>
  <c r="S1721" i="10"/>
  <c r="S1722" i="10"/>
  <c r="S1723" i="10"/>
  <c r="S1724" i="10"/>
  <c r="S1725" i="10"/>
  <c r="S1726" i="10"/>
  <c r="S1727" i="10"/>
  <c r="S1728" i="10"/>
  <c r="S1729" i="10"/>
  <c r="S1730" i="10"/>
  <c r="S1731" i="10"/>
  <c r="S1732" i="10"/>
  <c r="S1733" i="10"/>
  <c r="S1734" i="10"/>
  <c r="S1735" i="10"/>
  <c r="S1736" i="10"/>
  <c r="S1737" i="10"/>
  <c r="S1738" i="10"/>
  <c r="S1739" i="10"/>
  <c r="S1740" i="10"/>
  <c r="S1741" i="10"/>
  <c r="S1742" i="10"/>
  <c r="S1743" i="10"/>
  <c r="S1744" i="10"/>
  <c r="S1745" i="10"/>
  <c r="S1746" i="10"/>
  <c r="S1747" i="10"/>
  <c r="S1748" i="10"/>
  <c r="S1749" i="10"/>
  <c r="S1750" i="10"/>
  <c r="S1751" i="10"/>
  <c r="S1752" i="10"/>
  <c r="S1753" i="10"/>
  <c r="S1754" i="10"/>
  <c r="S1755" i="10"/>
  <c r="F2" i="10"/>
  <c r="F3" i="10"/>
  <c r="F4" i="10"/>
  <c r="F5" i="10"/>
  <c r="F64" i="10"/>
  <c r="F65" i="10"/>
  <c r="F66" i="10"/>
  <c r="F67" i="10"/>
  <c r="F68" i="10"/>
  <c r="F69" i="10"/>
  <c r="F70" i="10"/>
  <c r="F71" i="10"/>
  <c r="F72" i="10"/>
  <c r="F73" i="10"/>
  <c r="F74" i="10"/>
  <c r="F75" i="10"/>
  <c r="F76" i="10"/>
  <c r="F84" i="10"/>
  <c r="F85" i="10"/>
  <c r="F86" i="10"/>
  <c r="F87" i="10"/>
  <c r="F88" i="10"/>
  <c r="F89" i="10"/>
  <c r="F90" i="10"/>
  <c r="F91" i="10"/>
  <c r="F92" i="10"/>
  <c r="F93" i="10"/>
  <c r="F94" i="10"/>
  <c r="F95" i="10"/>
  <c r="F96" i="10"/>
  <c r="F97" i="10"/>
  <c r="F98" i="10"/>
  <c r="F99" i="10"/>
  <c r="F115" i="10"/>
  <c r="F116" i="10"/>
  <c r="F117" i="10"/>
  <c r="F118" i="10"/>
  <c r="F119" i="10"/>
  <c r="F120" i="10"/>
  <c r="F121" i="10"/>
  <c r="F122" i="10"/>
  <c r="F123" i="10"/>
  <c r="F124" i="10"/>
  <c r="F125" i="10"/>
  <c r="F126" i="10"/>
  <c r="F127" i="10"/>
  <c r="F128" i="10"/>
  <c r="F129" i="10"/>
  <c r="F130" i="10"/>
  <c r="F131" i="10"/>
  <c r="F132" i="10"/>
  <c r="F133" i="10"/>
  <c r="F134" i="10"/>
  <c r="F135" i="10"/>
  <c r="F136" i="10"/>
  <c r="F243" i="10"/>
  <c r="F244" i="10"/>
  <c r="F245" i="10"/>
  <c r="F246" i="10"/>
  <c r="F247" i="10"/>
  <c r="F248" i="10"/>
  <c r="F249" i="10"/>
  <c r="F250" i="10"/>
  <c r="F251" i="10"/>
  <c r="F252" i="10"/>
  <c r="F253" i="10"/>
  <c r="F254" i="10"/>
  <c r="F269" i="10"/>
  <c r="F270" i="10"/>
  <c r="F271" i="10"/>
  <c r="F272" i="10"/>
  <c r="F273" i="10"/>
  <c r="F274" i="10"/>
  <c r="F275" i="10"/>
  <c r="F276" i="10"/>
  <c r="F277" i="10"/>
  <c r="F278"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47" i="10"/>
  <c r="F348" i="10"/>
  <c r="F349" i="10"/>
  <c r="F350" i="10"/>
  <c r="F351" i="10"/>
  <c r="F352" i="10"/>
  <c r="F353" i="10"/>
  <c r="F354" i="10"/>
  <c r="F355" i="10"/>
  <c r="F356" i="10"/>
  <c r="F357" i="10"/>
  <c r="F358" i="10"/>
  <c r="F359" i="10"/>
  <c r="F360" i="10"/>
  <c r="F361" i="10"/>
  <c r="F401" i="10"/>
  <c r="F402" i="10"/>
  <c r="F403" i="10"/>
  <c r="F404" i="10"/>
  <c r="F405" i="10"/>
  <c r="F406" i="10"/>
  <c r="F407" i="10"/>
  <c r="F408" i="10"/>
  <c r="F409" i="10"/>
  <c r="F445" i="10"/>
  <c r="F446" i="10"/>
  <c r="F447" i="10"/>
  <c r="F448" i="10"/>
  <c r="F449" i="10"/>
  <c r="F450" i="10"/>
  <c r="F451" i="10"/>
  <c r="F452" i="10"/>
  <c r="F453" i="10"/>
  <c r="F454" i="10"/>
  <c r="F483" i="10"/>
  <c r="F484" i="10"/>
  <c r="F485" i="10"/>
  <c r="F486" i="10"/>
  <c r="F487" i="10"/>
  <c r="F488" i="10"/>
  <c r="F505" i="10"/>
  <c r="F506" i="10"/>
  <c r="F507" i="10"/>
  <c r="F508" i="10"/>
  <c r="F509" i="10"/>
  <c r="F510" i="10"/>
  <c r="F511" i="10"/>
  <c r="F512" i="10"/>
  <c r="F513" i="10"/>
  <c r="F514" i="10"/>
  <c r="F515" i="10"/>
  <c r="F516" i="10"/>
  <c r="F517" i="10"/>
  <c r="F518" i="10"/>
  <c r="F519" i="10"/>
  <c r="F520" i="10"/>
  <c r="F521" i="10"/>
  <c r="F522" i="10"/>
  <c r="F523" i="10"/>
  <c r="F525" i="10"/>
  <c r="F526" i="10"/>
  <c r="F527" i="10"/>
  <c r="F528"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48" i="10"/>
  <c r="F1049" i="10"/>
  <c r="F1050" i="10"/>
  <c r="F1081" i="10"/>
  <c r="F1082" i="10"/>
  <c r="F1083" i="10"/>
  <c r="F1084" i="10"/>
  <c r="F1085" i="10"/>
  <c r="F1086" i="10"/>
  <c r="F1087" i="10"/>
  <c r="F1088" i="10"/>
  <c r="F1089" i="10"/>
  <c r="F1090"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28" i="10"/>
  <c r="F1329" i="10"/>
  <c r="F1330" i="10"/>
  <c r="F1331" i="10"/>
  <c r="F1332" i="10"/>
  <c r="F1333" i="10"/>
  <c r="F1334" i="10"/>
  <c r="F1335" i="10"/>
  <c r="F1336" i="10"/>
  <c r="F1337" i="10"/>
  <c r="F1338" i="10"/>
  <c r="F1339" i="10"/>
  <c r="F1340" i="10"/>
  <c r="F1341" i="10"/>
  <c r="F1342"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457" i="10"/>
  <c r="F1458" i="10"/>
  <c r="F1459" i="10"/>
  <c r="F1460" i="10"/>
  <c r="F1461" i="10"/>
  <c r="F1462" i="10"/>
  <c r="F1463" i="10"/>
  <c r="F1464" i="10"/>
  <c r="F1465" i="10"/>
  <c r="F1466" i="10"/>
  <c r="F1467" i="10"/>
  <c r="F1468" i="10"/>
  <c r="F1469" i="10"/>
  <c r="F1470" i="10"/>
  <c r="F1471" i="10"/>
  <c r="F1472" i="10"/>
  <c r="F1473" i="10"/>
  <c r="F1474" i="10"/>
  <c r="F1475" i="10"/>
  <c r="F147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719" i="10"/>
  <c r="F1720" i="10"/>
  <c r="F1721" i="10"/>
  <c r="F1722" i="10"/>
  <c r="F1723" i="10"/>
  <c r="F1724" i="10"/>
  <c r="F1725" i="10"/>
  <c r="F1726" i="10"/>
  <c r="F1727" i="10"/>
  <c r="F1728" i="10"/>
  <c r="F1729" i="10"/>
  <c r="F1730" i="10"/>
  <c r="F1731" i="10"/>
  <c r="F1732" i="10"/>
  <c r="F1733" i="10"/>
  <c r="F1734" i="10"/>
  <c r="F1735" i="10"/>
  <c r="F1736" i="10"/>
  <c r="F1737" i="10"/>
  <c r="F1738" i="10"/>
  <c r="F1739" i="10"/>
  <c r="F1740" i="10"/>
  <c r="F1741" i="10"/>
  <c r="F1742" i="10"/>
  <c r="F1743" i="10"/>
  <c r="C17" i="13" l="1"/>
  <c r="C93" i="13"/>
  <c r="C92" i="13"/>
  <c r="C89" i="13"/>
  <c r="C88" i="13"/>
  <c r="C87" i="13"/>
  <c r="C86" i="13"/>
  <c r="C85" i="13"/>
  <c r="C84" i="13"/>
  <c r="C83" i="13"/>
  <c r="C82" i="13"/>
  <c r="C81" i="13"/>
  <c r="C80" i="13"/>
  <c r="C79" i="13"/>
  <c r="C78" i="13"/>
  <c r="C77" i="13"/>
  <c r="C76" i="13"/>
  <c r="C75" i="13"/>
  <c r="C69" i="13"/>
  <c r="C73" i="13"/>
  <c r="C72" i="13"/>
  <c r="C71" i="13"/>
  <c r="C70" i="13"/>
  <c r="C68" i="13"/>
  <c r="C65" i="13"/>
  <c r="C67" i="13"/>
  <c r="C58" i="13"/>
  <c r="C60" i="13"/>
  <c r="C59" i="13"/>
  <c r="C51" i="13"/>
  <c r="C57" i="13"/>
  <c r="C56" i="13"/>
  <c r="C55" i="13"/>
  <c r="C54" i="13"/>
  <c r="C53" i="13"/>
  <c r="C52" i="13"/>
  <c r="C34" i="13"/>
  <c r="C33" i="13"/>
  <c r="C32" i="13"/>
  <c r="C31" i="13"/>
  <c r="C30" i="13"/>
  <c r="C25" i="13"/>
  <c r="C24" i="13"/>
  <c r="C29" i="13"/>
  <c r="C28" i="13"/>
  <c r="C27" i="13"/>
  <c r="C26" i="13"/>
  <c r="C16" i="13"/>
  <c r="C15" i="13"/>
  <c r="C14" i="13"/>
  <c r="C13" i="13"/>
  <c r="Q29" i="10"/>
  <c r="S29" i="10" s="1"/>
  <c r="Q28" i="10"/>
  <c r="S28" i="10" s="1"/>
  <c r="Q27" i="10"/>
  <c r="S27" i="10" s="1"/>
  <c r="Q26" i="10"/>
  <c r="S26" i="10" s="1"/>
  <c r="Q25" i="10"/>
  <c r="S25" i="10" s="1"/>
  <c r="Q24" i="10"/>
  <c r="S24" i="10" s="1"/>
  <c r="Q23" i="10"/>
  <c r="S23" i="10" s="1"/>
  <c r="Q22" i="10"/>
  <c r="S22" i="10" s="1"/>
  <c r="Q21" i="10"/>
  <c r="S21" i="10" s="1"/>
  <c r="Q20" i="10"/>
  <c r="S20" i="10" s="1"/>
  <c r="Q19" i="10"/>
  <c r="S19" i="10" s="1"/>
  <c r="Q18" i="10"/>
  <c r="S18" i="10" s="1"/>
  <c r="AP1755" i="10"/>
  <c r="U1755" i="10"/>
  <c r="T1755" i="10"/>
  <c r="H1755" i="10"/>
  <c r="G1755" i="10"/>
  <c r="AP1754" i="10"/>
  <c r="U1754" i="10"/>
  <c r="T1754" i="10"/>
  <c r="I1754" i="10"/>
  <c r="J1754" i="10" s="1"/>
  <c r="K1754" i="10" s="1"/>
  <c r="H1754" i="10"/>
  <c r="G1754" i="10"/>
  <c r="AP1753" i="10"/>
  <c r="U1753" i="10"/>
  <c r="T1753" i="10"/>
  <c r="I1753" i="10"/>
  <c r="J1753" i="10" s="1"/>
  <c r="K1753" i="10" s="1"/>
  <c r="H1753" i="10"/>
  <c r="G1753" i="10"/>
  <c r="AP1752" i="10"/>
  <c r="U1752" i="10"/>
  <c r="T1752" i="10"/>
  <c r="H1752" i="10"/>
  <c r="G1752" i="10"/>
  <c r="AP1751" i="10"/>
  <c r="U1751" i="10"/>
  <c r="T1751" i="10"/>
  <c r="I1751" i="10"/>
  <c r="J1751" i="10" s="1"/>
  <c r="K1751" i="10" s="1"/>
  <c r="H1751" i="10"/>
  <c r="G1751" i="10"/>
  <c r="AP1750" i="10"/>
  <c r="U1750" i="10"/>
  <c r="T1750" i="10"/>
  <c r="I1750" i="10"/>
  <c r="J1750" i="10" s="1"/>
  <c r="K1750" i="10" s="1"/>
  <c r="H1750" i="10"/>
  <c r="G1750" i="10"/>
  <c r="AP1749" i="10"/>
  <c r="U1749" i="10"/>
  <c r="T1749" i="10"/>
  <c r="I1749" i="10"/>
  <c r="J1749" i="10" s="1"/>
  <c r="K1749" i="10" s="1"/>
  <c r="H1749" i="10"/>
  <c r="G1749" i="10"/>
  <c r="AP1748" i="10"/>
  <c r="U1748" i="10"/>
  <c r="T1748" i="10"/>
  <c r="I1748" i="10"/>
  <c r="J1748" i="10" s="1"/>
  <c r="K1748" i="10" s="1"/>
  <c r="H1748" i="10"/>
  <c r="G1748" i="10"/>
  <c r="AP1747" i="10"/>
  <c r="U1747" i="10"/>
  <c r="T1747" i="10"/>
  <c r="H1747" i="10"/>
  <c r="G1747" i="10"/>
  <c r="AP1746" i="10"/>
  <c r="U1746" i="10"/>
  <c r="T1746" i="10"/>
  <c r="I1746" i="10"/>
  <c r="J1746" i="10" s="1"/>
  <c r="K1746" i="10" s="1"/>
  <c r="H1746" i="10"/>
  <c r="G1746" i="10"/>
  <c r="AP1745" i="10"/>
  <c r="U1745" i="10"/>
  <c r="T1745" i="10"/>
  <c r="I1745" i="10"/>
  <c r="J1745" i="10" s="1"/>
  <c r="K1745" i="10" s="1"/>
  <c r="H1745" i="10"/>
  <c r="G1745" i="10"/>
  <c r="AP1744" i="10"/>
  <c r="U1744" i="10"/>
  <c r="T1744" i="10"/>
  <c r="H1744" i="10"/>
  <c r="G1744" i="10"/>
  <c r="AK1743" i="10"/>
  <c r="AJ1743" i="10" s="1"/>
  <c r="T1743" i="10"/>
  <c r="H1743" i="10"/>
  <c r="G1743" i="10"/>
  <c r="AK1742" i="10"/>
  <c r="AJ1742" i="10" s="1"/>
  <c r="T1742" i="10"/>
  <c r="H1742" i="10"/>
  <c r="G1742" i="10"/>
  <c r="AK1741" i="10"/>
  <c r="AI1741" i="10" s="1"/>
  <c r="T1741" i="10"/>
  <c r="H1741" i="10"/>
  <c r="G1741" i="10"/>
  <c r="AK1740" i="10"/>
  <c r="AI1740" i="10" s="1"/>
  <c r="T1740" i="10"/>
  <c r="H1740" i="10"/>
  <c r="G1740" i="10"/>
  <c r="AK1739" i="10"/>
  <c r="AJ1739" i="10" s="1"/>
  <c r="T1739" i="10"/>
  <c r="H1739" i="10"/>
  <c r="G1739" i="10"/>
  <c r="AK1738" i="10"/>
  <c r="AJ1738" i="10" s="1"/>
  <c r="T1738" i="10"/>
  <c r="H1738" i="10"/>
  <c r="G1738" i="10"/>
  <c r="AK1737" i="10"/>
  <c r="AI1737" i="10" s="1"/>
  <c r="T1737" i="10"/>
  <c r="H1737" i="10"/>
  <c r="G1737" i="10"/>
  <c r="AK1736" i="10"/>
  <c r="AJ1736" i="10" s="1"/>
  <c r="T1736" i="10"/>
  <c r="H1736" i="10"/>
  <c r="G1736" i="10"/>
  <c r="AK1735" i="10"/>
  <c r="AJ1735" i="10" s="1"/>
  <c r="T1735" i="10"/>
  <c r="H1735" i="10"/>
  <c r="G1735" i="10"/>
  <c r="AK1734" i="10"/>
  <c r="AJ1734" i="10" s="1"/>
  <c r="T1734" i="10"/>
  <c r="H1734" i="10"/>
  <c r="G1734" i="10"/>
  <c r="AK1733" i="10"/>
  <c r="AI1733" i="10" s="1"/>
  <c r="T1733" i="10"/>
  <c r="H1733" i="10"/>
  <c r="G1733" i="10"/>
  <c r="AK1732" i="10"/>
  <c r="AI1732" i="10" s="1"/>
  <c r="T1732" i="10"/>
  <c r="H1732" i="10"/>
  <c r="G1732" i="10"/>
  <c r="AP1731" i="10"/>
  <c r="AK1731" i="10"/>
  <c r="AI1731" i="10" s="1"/>
  <c r="V1731" i="10"/>
  <c r="T1731" i="10"/>
  <c r="H1731" i="10"/>
  <c r="G1731" i="10"/>
  <c r="AP1730" i="10"/>
  <c r="AK1730" i="10"/>
  <c r="AJ1730" i="10" s="1"/>
  <c r="V1730" i="10"/>
  <c r="T1730" i="10"/>
  <c r="H1730" i="10"/>
  <c r="G1730" i="10"/>
  <c r="AP1729" i="10"/>
  <c r="AK1729" i="10"/>
  <c r="AJ1729" i="10" s="1"/>
  <c r="V1729" i="10"/>
  <c r="T1729" i="10"/>
  <c r="H1729" i="10"/>
  <c r="G1729" i="10"/>
  <c r="AP1728" i="10"/>
  <c r="AK1728" i="10"/>
  <c r="AI1728" i="10" s="1"/>
  <c r="V1728" i="10"/>
  <c r="T1728" i="10"/>
  <c r="H1728" i="10"/>
  <c r="G1728" i="10"/>
  <c r="AK1727" i="10"/>
  <c r="AJ1727" i="10" s="1"/>
  <c r="V1727" i="10"/>
  <c r="T1727" i="10"/>
  <c r="H1727" i="10"/>
  <c r="G1727" i="10"/>
  <c r="AK1726" i="10"/>
  <c r="AJ1726" i="10" s="1"/>
  <c r="V1726" i="10"/>
  <c r="T1726" i="10"/>
  <c r="H1726" i="10"/>
  <c r="G1726" i="10"/>
  <c r="AK1725" i="10"/>
  <c r="AJ1725" i="10" s="1"/>
  <c r="V1725" i="10"/>
  <c r="T1725" i="10"/>
  <c r="H1725" i="10"/>
  <c r="G1725" i="10"/>
  <c r="AK1724" i="10"/>
  <c r="AJ1724" i="10" s="1"/>
  <c r="V1724" i="10"/>
  <c r="T1724" i="10"/>
  <c r="H1724" i="10"/>
  <c r="G1724" i="10"/>
  <c r="AK1723" i="10"/>
  <c r="AJ1723" i="10" s="1"/>
  <c r="V1723" i="10"/>
  <c r="T1723" i="10"/>
  <c r="H1723" i="10"/>
  <c r="G1723" i="10"/>
  <c r="AK1722" i="10"/>
  <c r="AJ1722" i="10" s="1"/>
  <c r="V1722" i="10"/>
  <c r="T1722" i="10"/>
  <c r="H1722" i="10"/>
  <c r="G1722" i="10"/>
  <c r="AK1721" i="10"/>
  <c r="AJ1721" i="10" s="1"/>
  <c r="V1721" i="10"/>
  <c r="T1721" i="10"/>
  <c r="H1721" i="10"/>
  <c r="G1721" i="10"/>
  <c r="AK1720" i="10"/>
  <c r="AJ1720" i="10" s="1"/>
  <c r="V1720" i="10"/>
  <c r="T1720" i="10"/>
  <c r="H1720" i="10"/>
  <c r="G1720" i="10"/>
  <c r="AK1719" i="10"/>
  <c r="AJ1719" i="10" s="1"/>
  <c r="V1719" i="10"/>
  <c r="T1719" i="10"/>
  <c r="H1719" i="10"/>
  <c r="G1719" i="10"/>
  <c r="AK1718" i="10"/>
  <c r="AJ1718" i="10" s="1"/>
  <c r="V1718" i="10"/>
  <c r="T1718" i="10"/>
  <c r="H1718" i="10"/>
  <c r="G1718" i="10"/>
  <c r="AK1717" i="10"/>
  <c r="AJ1717" i="10" s="1"/>
  <c r="V1717" i="10"/>
  <c r="T1717" i="10"/>
  <c r="H1717" i="10"/>
  <c r="G1717" i="10"/>
  <c r="AK1716" i="10"/>
  <c r="AJ1716" i="10" s="1"/>
  <c r="V1716" i="10"/>
  <c r="T1716" i="10"/>
  <c r="H1716" i="10"/>
  <c r="G1716" i="10"/>
  <c r="AK1715" i="10"/>
  <c r="AJ1715" i="10" s="1"/>
  <c r="V1715" i="10"/>
  <c r="T1715" i="10"/>
  <c r="H1715" i="10"/>
  <c r="G1715" i="10"/>
  <c r="AK1714" i="10"/>
  <c r="AJ1714" i="10" s="1"/>
  <c r="V1714" i="10"/>
  <c r="T1714" i="10"/>
  <c r="H1714" i="10"/>
  <c r="G1714" i="10"/>
  <c r="AK1713" i="10"/>
  <c r="AJ1713" i="10" s="1"/>
  <c r="V1713" i="10"/>
  <c r="T1713" i="10"/>
  <c r="H1713" i="10"/>
  <c r="G1713" i="10"/>
  <c r="AK1712" i="10"/>
  <c r="AJ1712" i="10" s="1"/>
  <c r="V1712" i="10"/>
  <c r="T1712" i="10"/>
  <c r="H1712" i="10"/>
  <c r="G1712" i="10"/>
  <c r="AK1711" i="10"/>
  <c r="AJ1711" i="10" s="1"/>
  <c r="V1711" i="10"/>
  <c r="T1711" i="10"/>
  <c r="H1711" i="10"/>
  <c r="G1711" i="10"/>
  <c r="AK1710" i="10"/>
  <c r="AJ1710" i="10" s="1"/>
  <c r="V1710" i="10"/>
  <c r="T1710" i="10"/>
  <c r="H1710" i="10"/>
  <c r="G1710" i="10"/>
  <c r="AK1709" i="10"/>
  <c r="AJ1709" i="10" s="1"/>
  <c r="V1709" i="10"/>
  <c r="T1709" i="10"/>
  <c r="H1709" i="10"/>
  <c r="G1709" i="10"/>
  <c r="AK1708" i="10"/>
  <c r="AJ1708" i="10" s="1"/>
  <c r="V1708" i="10"/>
  <c r="T1708" i="10"/>
  <c r="H1708" i="10"/>
  <c r="G1708" i="10"/>
  <c r="AK1707" i="10"/>
  <c r="AJ1707" i="10" s="1"/>
  <c r="V1707" i="10"/>
  <c r="T1707" i="10"/>
  <c r="H1707" i="10"/>
  <c r="G1707" i="10"/>
  <c r="AK1706" i="10"/>
  <c r="V1706" i="10"/>
  <c r="T1706" i="10"/>
  <c r="H1706" i="10"/>
  <c r="G1706" i="10"/>
  <c r="AK1705" i="10"/>
  <c r="V1705" i="10"/>
  <c r="T1705" i="10"/>
  <c r="H1705" i="10"/>
  <c r="G1705" i="10"/>
  <c r="AK1704" i="10"/>
  <c r="V1704" i="10"/>
  <c r="T1704" i="10"/>
  <c r="H1704" i="10"/>
  <c r="G1704" i="10"/>
  <c r="AK1703" i="10"/>
  <c r="V1703" i="10"/>
  <c r="T1703" i="10"/>
  <c r="H1703" i="10"/>
  <c r="G1703" i="10"/>
  <c r="AK1702" i="10"/>
  <c r="V1702" i="10"/>
  <c r="T1702" i="10"/>
  <c r="H1702" i="10"/>
  <c r="G1702" i="10"/>
  <c r="AK1701" i="10"/>
  <c r="V1701" i="10"/>
  <c r="T1701" i="10"/>
  <c r="H1701" i="10"/>
  <c r="G1701" i="10"/>
  <c r="AK1700" i="10"/>
  <c r="V1700" i="10"/>
  <c r="T1700" i="10"/>
  <c r="H1700" i="10"/>
  <c r="G1700" i="10"/>
  <c r="BK1699" i="10"/>
  <c r="T1699" i="10"/>
  <c r="H1699" i="10"/>
  <c r="G1699" i="10"/>
  <c r="BK1698" i="10"/>
  <c r="T1698" i="10"/>
  <c r="H1698" i="10"/>
  <c r="G1698" i="10"/>
  <c r="BK1697" i="10"/>
  <c r="T1697" i="10"/>
  <c r="H1697" i="10"/>
  <c r="G1697" i="10"/>
  <c r="BK1696" i="10"/>
  <c r="T1696" i="10"/>
  <c r="H1696" i="10"/>
  <c r="G1696" i="10"/>
  <c r="AK1695" i="10"/>
  <c r="AJ1695" i="10"/>
  <c r="AI1695" i="10"/>
  <c r="T1695" i="10"/>
  <c r="I1695" i="10"/>
  <c r="J1695" i="10" s="1"/>
  <c r="K1695" i="10" s="1"/>
  <c r="E1695" i="10"/>
  <c r="G1695" i="10" s="1"/>
  <c r="AK1694" i="10"/>
  <c r="AJ1694" i="10"/>
  <c r="AI1694" i="10"/>
  <c r="T1694" i="10"/>
  <c r="E1694" i="10"/>
  <c r="G1694" i="10" s="1"/>
  <c r="AK1693" i="10"/>
  <c r="AJ1693" i="10"/>
  <c r="AI1693" i="10"/>
  <c r="T1693" i="10"/>
  <c r="E1693" i="10"/>
  <c r="T1692" i="10"/>
  <c r="H1692" i="10"/>
  <c r="G1692" i="10"/>
  <c r="T1691" i="10"/>
  <c r="H1691" i="10"/>
  <c r="G1691" i="10"/>
  <c r="BK1690" i="10"/>
  <c r="AM1690" i="10"/>
  <c r="AI1690" i="10"/>
  <c r="T1690" i="10"/>
  <c r="H1690" i="10"/>
  <c r="G1690" i="10"/>
  <c r="BK1689" i="10"/>
  <c r="AM1689" i="10"/>
  <c r="AI1689" i="10"/>
  <c r="T1689" i="10"/>
  <c r="H1689" i="10"/>
  <c r="G1689" i="10"/>
  <c r="BK1688" i="10"/>
  <c r="AM1688" i="10"/>
  <c r="AI1688" i="10"/>
  <c r="T1688" i="10"/>
  <c r="H1688" i="10"/>
  <c r="G1688" i="10"/>
  <c r="BK1687" i="10"/>
  <c r="AM1687" i="10"/>
  <c r="AI1687" i="10"/>
  <c r="T1687" i="10"/>
  <c r="H1687" i="10"/>
  <c r="G1687" i="10"/>
  <c r="BK1686" i="10"/>
  <c r="AM1686" i="10"/>
  <c r="AI1686" i="10"/>
  <c r="T1686" i="10"/>
  <c r="H1686" i="10"/>
  <c r="G1686" i="10"/>
  <c r="BK1685" i="10"/>
  <c r="AM1685" i="10"/>
  <c r="AI1685" i="10"/>
  <c r="T1685" i="10"/>
  <c r="H1685" i="10"/>
  <c r="G1685" i="10"/>
  <c r="BK1684" i="10"/>
  <c r="AM1684" i="10"/>
  <c r="AI1684" i="10"/>
  <c r="T1684" i="10"/>
  <c r="H1684" i="10"/>
  <c r="G1684" i="10"/>
  <c r="BK1683" i="10"/>
  <c r="AK1683" i="10"/>
  <c r="AJ1683" i="10"/>
  <c r="AI1683" i="10"/>
  <c r="T1683" i="10"/>
  <c r="H1683" i="10"/>
  <c r="G1683" i="10"/>
  <c r="BK1682" i="10"/>
  <c r="AK1682" i="10"/>
  <c r="AJ1682" i="10"/>
  <c r="AI1682" i="10"/>
  <c r="T1682" i="10"/>
  <c r="H1682" i="10"/>
  <c r="G1682" i="10"/>
  <c r="BK1681" i="10"/>
  <c r="AK1681" i="10"/>
  <c r="AJ1681" i="10"/>
  <c r="AI1681" i="10"/>
  <c r="T1681" i="10"/>
  <c r="H1681" i="10"/>
  <c r="G1681" i="10"/>
  <c r="BK1680" i="10"/>
  <c r="AK1680" i="10"/>
  <c r="AJ1680" i="10"/>
  <c r="AI1680" i="10"/>
  <c r="T1680" i="10"/>
  <c r="H1680" i="10"/>
  <c r="G1680" i="10"/>
  <c r="BK1679" i="10"/>
  <c r="AK1679" i="10"/>
  <c r="AJ1679" i="10"/>
  <c r="AI1679" i="10"/>
  <c r="T1679" i="10"/>
  <c r="H1679" i="10"/>
  <c r="G1679" i="10"/>
  <c r="BK1678" i="10"/>
  <c r="AK1678" i="10"/>
  <c r="AJ1678" i="10"/>
  <c r="AI1678" i="10"/>
  <c r="T1678" i="10"/>
  <c r="H1678" i="10"/>
  <c r="G1678" i="10"/>
  <c r="BK1677" i="10"/>
  <c r="AK1677" i="10"/>
  <c r="AJ1677" i="10"/>
  <c r="AI1677" i="10"/>
  <c r="T1677" i="10"/>
  <c r="H1677" i="10"/>
  <c r="G1677" i="10"/>
  <c r="BK1676" i="10"/>
  <c r="AK1676" i="10"/>
  <c r="AJ1676" i="10"/>
  <c r="AI1676" i="10"/>
  <c r="T1676" i="10"/>
  <c r="H1676" i="10"/>
  <c r="G1676" i="10"/>
  <c r="BK1675" i="10"/>
  <c r="AK1675" i="10"/>
  <c r="AJ1675" i="10"/>
  <c r="AI1675" i="10"/>
  <c r="T1675" i="10"/>
  <c r="H1675" i="10"/>
  <c r="G1675" i="10"/>
  <c r="BK1674" i="10"/>
  <c r="AK1674" i="10"/>
  <c r="AJ1674" i="10"/>
  <c r="AI1674" i="10"/>
  <c r="T1674" i="10"/>
  <c r="H1674" i="10"/>
  <c r="G1674" i="10"/>
  <c r="BK1673" i="10"/>
  <c r="AK1673" i="10"/>
  <c r="AJ1673" i="10"/>
  <c r="AI1673" i="10"/>
  <c r="T1673" i="10"/>
  <c r="H1673" i="10"/>
  <c r="G1673" i="10"/>
  <c r="BK1672" i="10"/>
  <c r="AK1672" i="10"/>
  <c r="AJ1672" i="10"/>
  <c r="AI1672" i="10"/>
  <c r="T1672" i="10"/>
  <c r="I1672" i="10"/>
  <c r="J1672" i="10" s="1"/>
  <c r="K1672" i="10" s="1"/>
  <c r="H1672" i="10"/>
  <c r="G1672" i="10"/>
  <c r="BK1671" i="10"/>
  <c r="AK1671" i="10"/>
  <c r="AJ1671" i="10"/>
  <c r="AI1671" i="10"/>
  <c r="T1671" i="10"/>
  <c r="H1671" i="10"/>
  <c r="G1671" i="10"/>
  <c r="BK1670" i="10"/>
  <c r="AK1670" i="10"/>
  <c r="AJ1670" i="10"/>
  <c r="AI1670" i="10"/>
  <c r="T1670" i="10"/>
  <c r="H1670" i="10"/>
  <c r="G1670" i="10"/>
  <c r="BK1669" i="10"/>
  <c r="AK1669" i="10"/>
  <c r="AJ1669" i="10"/>
  <c r="AI1669" i="10"/>
  <c r="T1669" i="10"/>
  <c r="H1669" i="10"/>
  <c r="G1669" i="10"/>
  <c r="BK1668" i="10"/>
  <c r="AK1668" i="10"/>
  <c r="AJ1668" i="10"/>
  <c r="AI1668" i="10"/>
  <c r="T1668" i="10"/>
  <c r="H1668" i="10"/>
  <c r="G1668" i="10"/>
  <c r="BK1667" i="10"/>
  <c r="T1667" i="10"/>
  <c r="H1667" i="10"/>
  <c r="G1667" i="10"/>
  <c r="BK1666" i="10"/>
  <c r="T1666" i="10"/>
  <c r="H1666" i="10"/>
  <c r="G1666" i="10"/>
  <c r="BK1665" i="10"/>
  <c r="T1665" i="10"/>
  <c r="I1665" i="10"/>
  <c r="J1665" i="10" s="1"/>
  <c r="K1665" i="10" s="1"/>
  <c r="H1665" i="10"/>
  <c r="G1665" i="10"/>
  <c r="BK1664" i="10"/>
  <c r="T1664" i="10"/>
  <c r="H1664" i="10"/>
  <c r="G1664" i="10"/>
  <c r="BK1663" i="10"/>
  <c r="T1663" i="10"/>
  <c r="I1663" i="10"/>
  <c r="J1663" i="10" s="1"/>
  <c r="K1663" i="10" s="1"/>
  <c r="H1663" i="10"/>
  <c r="G1663" i="10"/>
  <c r="BK1662" i="10"/>
  <c r="T1662" i="10"/>
  <c r="H1662" i="10"/>
  <c r="G1662" i="10"/>
  <c r="BK1661" i="10"/>
  <c r="T1661" i="10"/>
  <c r="H1661" i="10"/>
  <c r="G1661" i="10"/>
  <c r="BK1660" i="10"/>
  <c r="T1660" i="10"/>
  <c r="I1660" i="10"/>
  <c r="J1660" i="10" s="1"/>
  <c r="K1660" i="10" s="1"/>
  <c r="H1660" i="10"/>
  <c r="G1660" i="10"/>
  <c r="BK1659" i="10"/>
  <c r="T1659" i="10"/>
  <c r="H1659" i="10"/>
  <c r="G1659" i="10"/>
  <c r="BK1658" i="10"/>
  <c r="T1658" i="10"/>
  <c r="H1658" i="10"/>
  <c r="G1658" i="10"/>
  <c r="AK1657" i="10"/>
  <c r="AJ1657" i="10"/>
  <c r="AI1657" i="10"/>
  <c r="V1657" i="10"/>
  <c r="T1657" i="10"/>
  <c r="H1657" i="10"/>
  <c r="G1657" i="10"/>
  <c r="AK1656" i="10"/>
  <c r="AJ1656" i="10"/>
  <c r="AI1656" i="10"/>
  <c r="V1656" i="10"/>
  <c r="T1656" i="10"/>
  <c r="H1656" i="10"/>
  <c r="G1656" i="10"/>
  <c r="AK1655" i="10"/>
  <c r="AJ1655" i="10"/>
  <c r="AI1655" i="10"/>
  <c r="V1655" i="10"/>
  <c r="T1655" i="10"/>
  <c r="H1655" i="10"/>
  <c r="G1655" i="10"/>
  <c r="AK1654" i="10"/>
  <c r="AJ1654" i="10"/>
  <c r="AI1654" i="10"/>
  <c r="V1654" i="10"/>
  <c r="T1654" i="10"/>
  <c r="H1654" i="10"/>
  <c r="G1654" i="10"/>
  <c r="AK1653" i="10"/>
  <c r="AJ1653" i="10"/>
  <c r="AI1653" i="10"/>
  <c r="V1653" i="10"/>
  <c r="T1653" i="10"/>
  <c r="H1653" i="10"/>
  <c r="G1653" i="10"/>
  <c r="AK1652" i="10"/>
  <c r="AJ1652" i="10"/>
  <c r="AI1652" i="10"/>
  <c r="V1652" i="10"/>
  <c r="T1652" i="10"/>
  <c r="H1652" i="10"/>
  <c r="G1652" i="10"/>
  <c r="AK1651" i="10"/>
  <c r="AJ1651" i="10"/>
  <c r="AI1651" i="10"/>
  <c r="V1651" i="10"/>
  <c r="T1651" i="10"/>
  <c r="H1651" i="10"/>
  <c r="G1651" i="10"/>
  <c r="AK1650" i="10"/>
  <c r="AJ1650" i="10"/>
  <c r="AI1650" i="10"/>
  <c r="V1650" i="10"/>
  <c r="T1650" i="10"/>
  <c r="H1650" i="10"/>
  <c r="G1650" i="10"/>
  <c r="AK1649" i="10"/>
  <c r="AJ1649" i="10"/>
  <c r="AI1649" i="10"/>
  <c r="V1649" i="10"/>
  <c r="T1649" i="10"/>
  <c r="H1649" i="10"/>
  <c r="G1649" i="10"/>
  <c r="AK1648" i="10"/>
  <c r="AJ1648" i="10"/>
  <c r="AI1648" i="10"/>
  <c r="V1648" i="10"/>
  <c r="T1648" i="10"/>
  <c r="H1648" i="10"/>
  <c r="G1648" i="10"/>
  <c r="AK1647" i="10"/>
  <c r="AJ1647" i="10"/>
  <c r="AI1647" i="10"/>
  <c r="V1647" i="10"/>
  <c r="T1647" i="10"/>
  <c r="H1647" i="10"/>
  <c r="G1647" i="10"/>
  <c r="AK1646" i="10"/>
  <c r="AJ1646" i="10"/>
  <c r="AI1646" i="10"/>
  <c r="V1646" i="10"/>
  <c r="T1646" i="10"/>
  <c r="H1646" i="10"/>
  <c r="G1646" i="10"/>
  <c r="V1645" i="10"/>
  <c r="T1645" i="10"/>
  <c r="H1645" i="10"/>
  <c r="G1645" i="10"/>
  <c r="V1644" i="10"/>
  <c r="T1644" i="10"/>
  <c r="H1644" i="10"/>
  <c r="G1644" i="10"/>
  <c r="V1643" i="10"/>
  <c r="T1643" i="10"/>
  <c r="H1643" i="10"/>
  <c r="G1643" i="10"/>
  <c r="V1642" i="10"/>
  <c r="T1642" i="10"/>
  <c r="H1642" i="10"/>
  <c r="G1642" i="10"/>
  <c r="V1641" i="10"/>
  <c r="T1641" i="10"/>
  <c r="H1641" i="10"/>
  <c r="G1641" i="10"/>
  <c r="V1640" i="10"/>
  <c r="T1640" i="10"/>
  <c r="H1640" i="10"/>
  <c r="G1640" i="10"/>
  <c r="V1639" i="10"/>
  <c r="T1639" i="10"/>
  <c r="H1639" i="10"/>
  <c r="G1639" i="10"/>
  <c r="V1638" i="10"/>
  <c r="T1638" i="10"/>
  <c r="H1638" i="10"/>
  <c r="G1638" i="10"/>
  <c r="V1637" i="10"/>
  <c r="T1637" i="10"/>
  <c r="H1637" i="10"/>
  <c r="G1637" i="10"/>
  <c r="V1636" i="10"/>
  <c r="T1636" i="10"/>
  <c r="H1636" i="10"/>
  <c r="G1636" i="10"/>
  <c r="V1635" i="10"/>
  <c r="T1635" i="10"/>
  <c r="H1635" i="10"/>
  <c r="G1635" i="10"/>
  <c r="V1634" i="10"/>
  <c r="T1634" i="10"/>
  <c r="H1634" i="10"/>
  <c r="G1634" i="10"/>
  <c r="V1633" i="10"/>
  <c r="T1633" i="10"/>
  <c r="H1633" i="10"/>
  <c r="G1633" i="10"/>
  <c r="V1632" i="10"/>
  <c r="T1632" i="10"/>
  <c r="H1632" i="10"/>
  <c r="G1632" i="10"/>
  <c r="V1631" i="10"/>
  <c r="T1631" i="10"/>
  <c r="H1631" i="10"/>
  <c r="G1631" i="10"/>
  <c r="V1630" i="10"/>
  <c r="T1630" i="10"/>
  <c r="H1630" i="10"/>
  <c r="G1630" i="10"/>
  <c r="V1629" i="10"/>
  <c r="T1629" i="10"/>
  <c r="H1629" i="10"/>
  <c r="G1629" i="10"/>
  <c r="BK1628" i="10"/>
  <c r="AL1628" i="10"/>
  <c r="T1628" i="10"/>
  <c r="I1628" i="10"/>
  <c r="J1628" i="10" s="1"/>
  <c r="K1628" i="10" s="1"/>
  <c r="E1628" i="10"/>
  <c r="H1628" i="10" s="1"/>
  <c r="BK1627" i="10"/>
  <c r="AL1627" i="10"/>
  <c r="T1627" i="10"/>
  <c r="E1627" i="10"/>
  <c r="G1627" i="10" s="1"/>
  <c r="BK1626" i="10"/>
  <c r="AL1626" i="10"/>
  <c r="T1626" i="10"/>
  <c r="E1626" i="10"/>
  <c r="G1626" i="10" s="1"/>
  <c r="BK1625" i="10"/>
  <c r="AL1625" i="10"/>
  <c r="T1625" i="10"/>
  <c r="I1625" i="10"/>
  <c r="J1625" i="10" s="1"/>
  <c r="K1625" i="10" s="1"/>
  <c r="E1625" i="10"/>
  <c r="G1625" i="10" s="1"/>
  <c r="BK1624" i="10"/>
  <c r="AL1624" i="10"/>
  <c r="T1624" i="10"/>
  <c r="E1624" i="10"/>
  <c r="G1624" i="10" s="1"/>
  <c r="BK1623" i="10"/>
  <c r="AL1623" i="10"/>
  <c r="T1623" i="10"/>
  <c r="I1623" i="10"/>
  <c r="J1623" i="10" s="1"/>
  <c r="K1623" i="10" s="1"/>
  <c r="E1623" i="10"/>
  <c r="G1623" i="10" s="1"/>
  <c r="BK1622" i="10"/>
  <c r="AL1622" i="10"/>
  <c r="T1622" i="10"/>
  <c r="E1622" i="10"/>
  <c r="G1622" i="10" s="1"/>
  <c r="BK1621" i="10"/>
  <c r="AL1621" i="10"/>
  <c r="T1621" i="10"/>
  <c r="E1621" i="10"/>
  <c r="G1621" i="10" s="1"/>
  <c r="AQ1620" i="10"/>
  <c r="U1620" i="10"/>
  <c r="T1620" i="10"/>
  <c r="I1620" i="10"/>
  <c r="J1620" i="10" s="1"/>
  <c r="K1620" i="10" s="1"/>
  <c r="H1620" i="10"/>
  <c r="G1620" i="10"/>
  <c r="AQ1619" i="10"/>
  <c r="U1619" i="10"/>
  <c r="T1619" i="10"/>
  <c r="H1619" i="10"/>
  <c r="G1619" i="10"/>
  <c r="AQ1618" i="10"/>
  <c r="U1618" i="10"/>
  <c r="T1618" i="10"/>
  <c r="H1618" i="10"/>
  <c r="G1618" i="10"/>
  <c r="AQ1617" i="10"/>
  <c r="U1617" i="10"/>
  <c r="T1617" i="10"/>
  <c r="I1617" i="10"/>
  <c r="J1617" i="10" s="1"/>
  <c r="K1617" i="10" s="1"/>
  <c r="H1617" i="10"/>
  <c r="G1617" i="10"/>
  <c r="AQ1616" i="10"/>
  <c r="U1616" i="10"/>
  <c r="T1616" i="10"/>
  <c r="H1616" i="10"/>
  <c r="G1616" i="10"/>
  <c r="AQ1615" i="10"/>
  <c r="U1615" i="10"/>
  <c r="T1615" i="10"/>
  <c r="I1615" i="10"/>
  <c r="J1615" i="10" s="1"/>
  <c r="K1615" i="10" s="1"/>
  <c r="H1615" i="10"/>
  <c r="G1615" i="10"/>
  <c r="AQ1614" i="10"/>
  <c r="U1614" i="10"/>
  <c r="T1614" i="10"/>
  <c r="H1614" i="10"/>
  <c r="G1614" i="10"/>
  <c r="AQ1613" i="10"/>
  <c r="U1613" i="10"/>
  <c r="T1613" i="10"/>
  <c r="H1613" i="10"/>
  <c r="G1613" i="10"/>
  <c r="AQ1612" i="10"/>
  <c r="U1612" i="10"/>
  <c r="T1612" i="10"/>
  <c r="I1612" i="10"/>
  <c r="J1612" i="10" s="1"/>
  <c r="K1612" i="10" s="1"/>
  <c r="H1612" i="10"/>
  <c r="G1612" i="10"/>
  <c r="AQ1611" i="10"/>
  <c r="U1611" i="10"/>
  <c r="T1611" i="10"/>
  <c r="H1611" i="10"/>
  <c r="G1611" i="10"/>
  <c r="AQ1610" i="10"/>
  <c r="U1610" i="10"/>
  <c r="T1610" i="10"/>
  <c r="H1610" i="10"/>
  <c r="G1610" i="10"/>
  <c r="AQ1609" i="10"/>
  <c r="U1609" i="10"/>
  <c r="T1609" i="10"/>
  <c r="I1609" i="10"/>
  <c r="J1609" i="10" s="1"/>
  <c r="K1609" i="10" s="1"/>
  <c r="H1609" i="10"/>
  <c r="G1609" i="10"/>
  <c r="AQ1608" i="10"/>
  <c r="U1608" i="10"/>
  <c r="T1608" i="10"/>
  <c r="H1608" i="10"/>
  <c r="G1608" i="10"/>
  <c r="AQ1607" i="10"/>
  <c r="U1607" i="10"/>
  <c r="T1607" i="10"/>
  <c r="I1607" i="10"/>
  <c r="J1607" i="10" s="1"/>
  <c r="K1607" i="10" s="1"/>
  <c r="H1607" i="10"/>
  <c r="G1607" i="10"/>
  <c r="AQ1606" i="10"/>
  <c r="U1606" i="10"/>
  <c r="T1606" i="10"/>
  <c r="H1606" i="10"/>
  <c r="G1606" i="10"/>
  <c r="AQ1605" i="10"/>
  <c r="U1605" i="10"/>
  <c r="T1605" i="10"/>
  <c r="H1605" i="10"/>
  <c r="G1605" i="10"/>
  <c r="AQ1604" i="10"/>
  <c r="U1604" i="10"/>
  <c r="T1604" i="10"/>
  <c r="I1604" i="10"/>
  <c r="J1604" i="10" s="1"/>
  <c r="K1604" i="10" s="1"/>
  <c r="H1604" i="10"/>
  <c r="G1604" i="10"/>
  <c r="AQ1603" i="10"/>
  <c r="U1603" i="10"/>
  <c r="T1603" i="10"/>
  <c r="H1603" i="10"/>
  <c r="G1603" i="10"/>
  <c r="AQ1602" i="10"/>
  <c r="U1602" i="10"/>
  <c r="T1602" i="10"/>
  <c r="H1602" i="10"/>
  <c r="G1602" i="10"/>
  <c r="AQ1601" i="10"/>
  <c r="U1601" i="10"/>
  <c r="T1601" i="10"/>
  <c r="I1601" i="10"/>
  <c r="J1601" i="10" s="1"/>
  <c r="K1601" i="10" s="1"/>
  <c r="H1601" i="10"/>
  <c r="G1601" i="10"/>
  <c r="AQ1600" i="10"/>
  <c r="U1600" i="10"/>
  <c r="T1600" i="10"/>
  <c r="H1600" i="10"/>
  <c r="G1600" i="10"/>
  <c r="AQ1599" i="10"/>
  <c r="U1599" i="10"/>
  <c r="T1599" i="10"/>
  <c r="I1599" i="10"/>
  <c r="J1599" i="10" s="1"/>
  <c r="K1599" i="10" s="1"/>
  <c r="H1599" i="10"/>
  <c r="G1599" i="10"/>
  <c r="AQ1598" i="10"/>
  <c r="U1598" i="10"/>
  <c r="T1598" i="10"/>
  <c r="H1598" i="10"/>
  <c r="G1598" i="10"/>
  <c r="AQ1597" i="10"/>
  <c r="U1597" i="10"/>
  <c r="T1597" i="10"/>
  <c r="H1597" i="10"/>
  <c r="G1597" i="10"/>
  <c r="AP1596" i="10"/>
  <c r="T1596" i="10"/>
  <c r="I1596" i="10"/>
  <c r="J1596" i="10" s="1"/>
  <c r="K1596" i="10" s="1"/>
  <c r="H1596" i="10"/>
  <c r="G1596" i="10"/>
  <c r="AP1595" i="10"/>
  <c r="T1595" i="10"/>
  <c r="H1595" i="10"/>
  <c r="G1595" i="10"/>
  <c r="AP1594" i="10"/>
  <c r="T1594" i="10"/>
  <c r="H1594" i="10"/>
  <c r="G1594" i="10"/>
  <c r="AP1593" i="10"/>
  <c r="T1593" i="10"/>
  <c r="I1593" i="10"/>
  <c r="J1593" i="10" s="1"/>
  <c r="K1593" i="10" s="1"/>
  <c r="H1593" i="10"/>
  <c r="G1593" i="10"/>
  <c r="AP1592" i="10"/>
  <c r="T1592" i="10"/>
  <c r="H1592" i="10"/>
  <c r="G1592" i="10"/>
  <c r="AP1591" i="10"/>
  <c r="T1591" i="10"/>
  <c r="I1591" i="10"/>
  <c r="J1591" i="10" s="1"/>
  <c r="K1591" i="10" s="1"/>
  <c r="H1591" i="10"/>
  <c r="G1591" i="10"/>
  <c r="AP1590" i="10"/>
  <c r="T1590" i="10"/>
  <c r="H1590" i="10"/>
  <c r="G1590" i="10"/>
  <c r="AP1589" i="10"/>
  <c r="T1589" i="10"/>
  <c r="H1589" i="10"/>
  <c r="G1589" i="10"/>
  <c r="AP1588" i="10"/>
  <c r="T1588" i="10"/>
  <c r="I1588" i="10"/>
  <c r="J1588" i="10" s="1"/>
  <c r="K1588" i="10" s="1"/>
  <c r="H1588" i="10"/>
  <c r="G1588" i="10"/>
  <c r="AP1587" i="10"/>
  <c r="T1587" i="10"/>
  <c r="H1587" i="10"/>
  <c r="G1587" i="10"/>
  <c r="AP1586" i="10"/>
  <c r="T1586" i="10"/>
  <c r="H1586" i="10"/>
  <c r="G1586" i="10"/>
  <c r="AP1585" i="10"/>
  <c r="T1585" i="10"/>
  <c r="H1585" i="10"/>
  <c r="G1585" i="10"/>
  <c r="AP1584" i="10"/>
  <c r="T1584" i="10"/>
  <c r="H1584" i="10"/>
  <c r="G1584" i="10"/>
  <c r="AP1583" i="10"/>
  <c r="T1583" i="10"/>
  <c r="I1583" i="10"/>
  <c r="J1583" i="10" s="1"/>
  <c r="K1583" i="10" s="1"/>
  <c r="H1583" i="10"/>
  <c r="G1583" i="10"/>
  <c r="AP1582" i="10"/>
  <c r="T1582" i="10"/>
  <c r="H1582" i="10"/>
  <c r="G1582" i="10"/>
  <c r="AP1581" i="10"/>
  <c r="T1581" i="10"/>
  <c r="H1581" i="10"/>
  <c r="G1581" i="10"/>
  <c r="T1580" i="10"/>
  <c r="H1580" i="10"/>
  <c r="G1580" i="10"/>
  <c r="T1579" i="10"/>
  <c r="H1579" i="10"/>
  <c r="G1579" i="10"/>
  <c r="T1578" i="10"/>
  <c r="H1578" i="10"/>
  <c r="G1578" i="10"/>
  <c r="T1577" i="10"/>
  <c r="H1577" i="10"/>
  <c r="G1577" i="10"/>
  <c r="BK1576" i="10"/>
  <c r="AI1576" i="10"/>
  <c r="T1576" i="10"/>
  <c r="H1576" i="10"/>
  <c r="G1576" i="10"/>
  <c r="BK1575" i="10"/>
  <c r="AI1575" i="10"/>
  <c r="T1575" i="10"/>
  <c r="H1575" i="10"/>
  <c r="G1575" i="10"/>
  <c r="BK1574" i="10"/>
  <c r="AI1574" i="10"/>
  <c r="T1574" i="10"/>
  <c r="H1574" i="10"/>
  <c r="G1574" i="10"/>
  <c r="BK1573" i="10"/>
  <c r="AI1573" i="10"/>
  <c r="T1573" i="10"/>
  <c r="H1573" i="10"/>
  <c r="G1573" i="10"/>
  <c r="BK1572" i="10"/>
  <c r="AI1572" i="10"/>
  <c r="T1572" i="10"/>
  <c r="H1572" i="10"/>
  <c r="G1572" i="10"/>
  <c r="V1571" i="10"/>
  <c r="T1571" i="10"/>
  <c r="H1571" i="10"/>
  <c r="G1571" i="10"/>
  <c r="V1570" i="10"/>
  <c r="T1570" i="10"/>
  <c r="H1570" i="10"/>
  <c r="G1570" i="10"/>
  <c r="V1569" i="10"/>
  <c r="T1569" i="10"/>
  <c r="H1569" i="10"/>
  <c r="G1569" i="10"/>
  <c r="V1568" i="10"/>
  <c r="T1568" i="10"/>
  <c r="H1568" i="10"/>
  <c r="G1568" i="10"/>
  <c r="V1567" i="10"/>
  <c r="T1567" i="10"/>
  <c r="H1567" i="10"/>
  <c r="G1567" i="10"/>
  <c r="V1566" i="10"/>
  <c r="T1566" i="10"/>
  <c r="H1566" i="10"/>
  <c r="G1566" i="10"/>
  <c r="V1565" i="10"/>
  <c r="T1565" i="10"/>
  <c r="H1565" i="10"/>
  <c r="G1565" i="10"/>
  <c r="V1564" i="10"/>
  <c r="T1564" i="10"/>
  <c r="H1564" i="10"/>
  <c r="G1564" i="10"/>
  <c r="V1563" i="10"/>
  <c r="T1563" i="10"/>
  <c r="H1563" i="10"/>
  <c r="G1563" i="10"/>
  <c r="V1562" i="10"/>
  <c r="T1562" i="10"/>
  <c r="H1562" i="10"/>
  <c r="G1562" i="10"/>
  <c r="V1561" i="10"/>
  <c r="T1561" i="10"/>
  <c r="H1561" i="10"/>
  <c r="G1561" i="10"/>
  <c r="T1560" i="10"/>
  <c r="H1560" i="10"/>
  <c r="G1560" i="10"/>
  <c r="T1559" i="10"/>
  <c r="H1559" i="10"/>
  <c r="G1559" i="10"/>
  <c r="T1558" i="10"/>
  <c r="H1558" i="10"/>
  <c r="G1558" i="10"/>
  <c r="T1557" i="10"/>
  <c r="H1557" i="10"/>
  <c r="G1557" i="10"/>
  <c r="T1556" i="10"/>
  <c r="H1556" i="10"/>
  <c r="G1556" i="10"/>
  <c r="AO1555" i="10"/>
  <c r="AK1555" i="10"/>
  <c r="V1555" i="10"/>
  <c r="T1555" i="10"/>
  <c r="H1555" i="10"/>
  <c r="G1555" i="10"/>
  <c r="AO1554" i="10"/>
  <c r="AK1554" i="10"/>
  <c r="V1554" i="10"/>
  <c r="T1554" i="10"/>
  <c r="H1554" i="10"/>
  <c r="G1554" i="10"/>
  <c r="AO1553" i="10"/>
  <c r="AK1553" i="10"/>
  <c r="V1553" i="10"/>
  <c r="T1553" i="10"/>
  <c r="H1553" i="10"/>
  <c r="G1553" i="10"/>
  <c r="AO1552" i="10"/>
  <c r="AK1552" i="10"/>
  <c r="V1552" i="10"/>
  <c r="T1552" i="10"/>
  <c r="H1552" i="10"/>
  <c r="G1552" i="10"/>
  <c r="AO1551" i="10"/>
  <c r="AK1551" i="10"/>
  <c r="V1551" i="10"/>
  <c r="T1551" i="10"/>
  <c r="I1551" i="10"/>
  <c r="J1551" i="10" s="1"/>
  <c r="K1551" i="10" s="1"/>
  <c r="H1551" i="10"/>
  <c r="G1551" i="10"/>
  <c r="AO1550" i="10"/>
  <c r="AK1550" i="10"/>
  <c r="V1550" i="10"/>
  <c r="T1550" i="10"/>
  <c r="H1550" i="10"/>
  <c r="G1550" i="10"/>
  <c r="AO1549" i="10"/>
  <c r="AK1549" i="10"/>
  <c r="V1549" i="10"/>
  <c r="T1549" i="10"/>
  <c r="H1549" i="10"/>
  <c r="G1549" i="10"/>
  <c r="AO1548" i="10"/>
  <c r="AK1548" i="10"/>
  <c r="V1548" i="10"/>
  <c r="T1548" i="10"/>
  <c r="I1548" i="10"/>
  <c r="J1548" i="10" s="1"/>
  <c r="K1548" i="10" s="1"/>
  <c r="H1548" i="10"/>
  <c r="G1548" i="10"/>
  <c r="AO1547" i="10"/>
  <c r="AK1547" i="10"/>
  <c r="V1547" i="10"/>
  <c r="T1547" i="10"/>
  <c r="H1547" i="10"/>
  <c r="G1547" i="10"/>
  <c r="AO1546" i="10"/>
  <c r="AK1546" i="10"/>
  <c r="V1546" i="10"/>
  <c r="T1546" i="10"/>
  <c r="H1546" i="10"/>
  <c r="G1546" i="10"/>
  <c r="AO1545" i="10"/>
  <c r="AK1545" i="10"/>
  <c r="V1545" i="10"/>
  <c r="T1545" i="10"/>
  <c r="H1545" i="10"/>
  <c r="G1545" i="10"/>
  <c r="AO1544" i="10"/>
  <c r="AK1544" i="10"/>
  <c r="V1544" i="10"/>
  <c r="T1544" i="10"/>
  <c r="H1544" i="10"/>
  <c r="G1544" i="10"/>
  <c r="AO1543" i="10"/>
  <c r="AK1543" i="10"/>
  <c r="V1543" i="10"/>
  <c r="T1543" i="10"/>
  <c r="I1543" i="10"/>
  <c r="J1543" i="10" s="1"/>
  <c r="K1543" i="10" s="1"/>
  <c r="H1543" i="10"/>
  <c r="G1543" i="10"/>
  <c r="AO1542" i="10"/>
  <c r="AK1542" i="10"/>
  <c r="V1542" i="10"/>
  <c r="T1542" i="10"/>
  <c r="H1542" i="10"/>
  <c r="G1542" i="10"/>
  <c r="AO1541" i="10"/>
  <c r="AK1541" i="10"/>
  <c r="V1541" i="10"/>
  <c r="T1541" i="10"/>
  <c r="H1541" i="10"/>
  <c r="G1541" i="10"/>
  <c r="AO1540" i="10"/>
  <c r="AK1540" i="10"/>
  <c r="V1540" i="10"/>
  <c r="T1540" i="10"/>
  <c r="I1540" i="10"/>
  <c r="J1540" i="10" s="1"/>
  <c r="K1540" i="10" s="1"/>
  <c r="H1540" i="10"/>
  <c r="G1540" i="10"/>
  <c r="AO1539" i="10"/>
  <c r="AK1539" i="10"/>
  <c r="V1539" i="10"/>
  <c r="T1539" i="10"/>
  <c r="H1539" i="10"/>
  <c r="G1539" i="10"/>
  <c r="AO1538" i="10"/>
  <c r="AK1538" i="10"/>
  <c r="V1538" i="10"/>
  <c r="T1538" i="10"/>
  <c r="H1538" i="10"/>
  <c r="G1538" i="10"/>
  <c r="AO1537" i="10"/>
  <c r="AK1537" i="10"/>
  <c r="V1537" i="10"/>
  <c r="T1537" i="10"/>
  <c r="H1537" i="10"/>
  <c r="G1537" i="10"/>
  <c r="AO1536" i="10"/>
  <c r="AK1536" i="10"/>
  <c r="V1536" i="10"/>
  <c r="T1536" i="10"/>
  <c r="H1536" i="10"/>
  <c r="G1536" i="10"/>
  <c r="AR1535" i="10"/>
  <c r="AP1535" i="10"/>
  <c r="AN1535" i="10"/>
  <c r="T1535" i="10"/>
  <c r="H1535" i="10"/>
  <c r="G1535" i="10"/>
  <c r="AR1534" i="10"/>
  <c r="AP1534" i="10"/>
  <c r="AN1534" i="10"/>
  <c r="T1534" i="10"/>
  <c r="H1534" i="10"/>
  <c r="G1534" i="10"/>
  <c r="AR1533" i="10"/>
  <c r="AP1533" i="10"/>
  <c r="AN1533" i="10"/>
  <c r="T1533" i="10"/>
  <c r="H1533" i="10"/>
  <c r="G1533" i="10"/>
  <c r="AR1532" i="10"/>
  <c r="AP1532" i="10"/>
  <c r="AN1532" i="10"/>
  <c r="T1532" i="10"/>
  <c r="H1532" i="10"/>
  <c r="G1532" i="10"/>
  <c r="AR1531" i="10"/>
  <c r="AP1531" i="10"/>
  <c r="AN1531" i="10"/>
  <c r="T1531" i="10"/>
  <c r="H1531" i="10"/>
  <c r="G1531" i="10"/>
  <c r="AR1530" i="10"/>
  <c r="AP1530" i="10"/>
  <c r="AN1530" i="10"/>
  <c r="T1530" i="10"/>
  <c r="H1530" i="10"/>
  <c r="G1530" i="10"/>
  <c r="AR1529" i="10"/>
  <c r="AP1529" i="10"/>
  <c r="AN1529" i="10"/>
  <c r="T1529" i="10"/>
  <c r="H1529" i="10"/>
  <c r="G1529" i="10"/>
  <c r="AR1528" i="10"/>
  <c r="AP1528" i="10"/>
  <c r="AN1528" i="10"/>
  <c r="T1528" i="10"/>
  <c r="H1528" i="10"/>
  <c r="G1528" i="10"/>
  <c r="AR1527" i="10"/>
  <c r="AP1527" i="10"/>
  <c r="AN1527" i="10"/>
  <c r="T1527" i="10"/>
  <c r="H1527" i="10"/>
  <c r="G1527" i="10"/>
  <c r="AR1526" i="10"/>
  <c r="AP1526" i="10"/>
  <c r="AN1526" i="10"/>
  <c r="T1526" i="10"/>
  <c r="H1526" i="10"/>
  <c r="G1526" i="10"/>
  <c r="AR1525" i="10"/>
  <c r="AP1525" i="10"/>
  <c r="AN1525" i="10"/>
  <c r="T1525" i="10"/>
  <c r="H1525" i="10"/>
  <c r="G1525" i="10"/>
  <c r="AR1524" i="10"/>
  <c r="AP1524" i="10"/>
  <c r="AN1524" i="10"/>
  <c r="T1524" i="10"/>
  <c r="H1524" i="10"/>
  <c r="G1524" i="10"/>
  <c r="AP1523" i="10"/>
  <c r="AK1523" i="10"/>
  <c r="T1523" i="10"/>
  <c r="H1523" i="10"/>
  <c r="G1523" i="10"/>
  <c r="AP1522" i="10"/>
  <c r="AK1522" i="10"/>
  <c r="T1522" i="10"/>
  <c r="H1522" i="10"/>
  <c r="G1522" i="10"/>
  <c r="AP1521" i="10"/>
  <c r="AK1521" i="10"/>
  <c r="T1521" i="10"/>
  <c r="H1521" i="10"/>
  <c r="G1521" i="10"/>
  <c r="AP1520" i="10"/>
  <c r="AK1520" i="10"/>
  <c r="T1520" i="10"/>
  <c r="H1520" i="10"/>
  <c r="G1520" i="10"/>
  <c r="AP1519" i="10"/>
  <c r="AN1519" i="10"/>
  <c r="AK1519" i="10"/>
  <c r="T1519" i="10"/>
  <c r="H1519" i="10"/>
  <c r="G1519" i="10"/>
  <c r="AP1518" i="10"/>
  <c r="AN1518" i="10"/>
  <c r="AK1518" i="10"/>
  <c r="T1518" i="10"/>
  <c r="H1518" i="10"/>
  <c r="G1518" i="10"/>
  <c r="AP1517" i="10"/>
  <c r="AN1517" i="10"/>
  <c r="AK1517" i="10"/>
  <c r="T1517" i="10"/>
  <c r="H1517" i="10"/>
  <c r="G1517" i="10"/>
  <c r="AP1516" i="10"/>
  <c r="AN1516" i="10"/>
  <c r="AK1516" i="10"/>
  <c r="T1516" i="10"/>
  <c r="H1516" i="10"/>
  <c r="G1516" i="10"/>
  <c r="AP1515" i="10"/>
  <c r="AN1515" i="10"/>
  <c r="AK1515" i="10"/>
  <c r="T1515" i="10"/>
  <c r="H1515" i="10"/>
  <c r="G1515" i="10"/>
  <c r="AP1514" i="10"/>
  <c r="AN1514" i="10"/>
  <c r="AK1514" i="10"/>
  <c r="T1514" i="10"/>
  <c r="H1514" i="10"/>
  <c r="G1514" i="10"/>
  <c r="AP1513" i="10"/>
  <c r="AN1513" i="10"/>
  <c r="AK1513" i="10"/>
  <c r="T1513" i="10"/>
  <c r="H1513" i="10"/>
  <c r="G1513" i="10"/>
  <c r="AP1512" i="10"/>
  <c r="AN1512" i="10"/>
  <c r="AK1512" i="10"/>
  <c r="T1512" i="10"/>
  <c r="H1512" i="10"/>
  <c r="G1512" i="10"/>
  <c r="AN1511" i="10"/>
  <c r="AK1511" i="10"/>
  <c r="T1511" i="10"/>
  <c r="H1511" i="10"/>
  <c r="G1511" i="10"/>
  <c r="AN1510" i="10"/>
  <c r="AK1510" i="10"/>
  <c r="T1510" i="10"/>
  <c r="H1510" i="10"/>
  <c r="G1510" i="10"/>
  <c r="AN1509" i="10"/>
  <c r="AK1509" i="10"/>
  <c r="T1509" i="10"/>
  <c r="H1509" i="10"/>
  <c r="G1509" i="10"/>
  <c r="AN1508" i="10"/>
  <c r="AK1508" i="10"/>
  <c r="T1508" i="10"/>
  <c r="H1508" i="10"/>
  <c r="G1508" i="10"/>
  <c r="AJ1507" i="10"/>
  <c r="V1507" i="10"/>
  <c r="T1507" i="10"/>
  <c r="H1507" i="10"/>
  <c r="G1507" i="10"/>
  <c r="AJ1506" i="10"/>
  <c r="V1506" i="10"/>
  <c r="T1506" i="10"/>
  <c r="H1506" i="10"/>
  <c r="G1506" i="10"/>
  <c r="AJ1505" i="10"/>
  <c r="V1505" i="10"/>
  <c r="T1505" i="10"/>
  <c r="H1505" i="10"/>
  <c r="G1505" i="10"/>
  <c r="AJ1504" i="10"/>
  <c r="V1504" i="10"/>
  <c r="T1504" i="10"/>
  <c r="H1504" i="10"/>
  <c r="G1504" i="10"/>
  <c r="AJ1503" i="10"/>
  <c r="V1503" i="10"/>
  <c r="T1503" i="10"/>
  <c r="H1503" i="10"/>
  <c r="G1503" i="10"/>
  <c r="AJ1502" i="10"/>
  <c r="V1502" i="10"/>
  <c r="T1502" i="10"/>
  <c r="H1502" i="10"/>
  <c r="G1502" i="10"/>
  <c r="AJ1501" i="10"/>
  <c r="V1501" i="10"/>
  <c r="T1501" i="10"/>
  <c r="H1501" i="10"/>
  <c r="G1501" i="10"/>
  <c r="AJ1500" i="10"/>
  <c r="V1500" i="10"/>
  <c r="T1500" i="10"/>
  <c r="H1500" i="10"/>
  <c r="G1500" i="10"/>
  <c r="V1499" i="10"/>
  <c r="T1499" i="10"/>
  <c r="H1499" i="10"/>
  <c r="G1499" i="10"/>
  <c r="V1498" i="10"/>
  <c r="T1498" i="10"/>
  <c r="H1498" i="10"/>
  <c r="G1498" i="10"/>
  <c r="V1497" i="10"/>
  <c r="T1497" i="10"/>
  <c r="H1497" i="10"/>
  <c r="G1497" i="10"/>
  <c r="AP1496" i="10"/>
  <c r="V1496" i="10"/>
  <c r="T1496" i="10"/>
  <c r="H1496" i="10"/>
  <c r="G1496" i="10"/>
  <c r="AP1495" i="10"/>
  <c r="V1495" i="10"/>
  <c r="T1495" i="10"/>
  <c r="I1495" i="10"/>
  <c r="J1495" i="10" s="1"/>
  <c r="K1495" i="10" s="1"/>
  <c r="H1495" i="10"/>
  <c r="G1495" i="10"/>
  <c r="AP1494" i="10"/>
  <c r="V1494" i="10"/>
  <c r="T1494" i="10"/>
  <c r="H1494" i="10"/>
  <c r="G1494" i="10"/>
  <c r="AP1493" i="10"/>
  <c r="V1493" i="10"/>
  <c r="T1493" i="10"/>
  <c r="H1493" i="10"/>
  <c r="G1493" i="10"/>
  <c r="AP1492" i="10"/>
  <c r="V1492" i="10"/>
  <c r="T1492" i="10"/>
  <c r="I1492" i="10"/>
  <c r="J1492" i="10" s="1"/>
  <c r="K1492" i="10" s="1"/>
  <c r="H1492" i="10"/>
  <c r="G1492" i="10"/>
  <c r="AP1491" i="10"/>
  <c r="V1491" i="10"/>
  <c r="T1491" i="10"/>
  <c r="H1491" i="10"/>
  <c r="G1491" i="10"/>
  <c r="AP1490" i="10"/>
  <c r="V1490" i="10"/>
  <c r="T1490" i="10"/>
  <c r="H1490" i="10"/>
  <c r="G1490" i="10"/>
  <c r="AP1489" i="10"/>
  <c r="V1489" i="10"/>
  <c r="T1489" i="10"/>
  <c r="H1489" i="10"/>
  <c r="G1489" i="10"/>
  <c r="AP1488" i="10"/>
  <c r="V1488" i="10"/>
  <c r="T1488" i="10"/>
  <c r="H1488" i="10"/>
  <c r="G1488" i="10"/>
  <c r="AP1487" i="10"/>
  <c r="V1487" i="10"/>
  <c r="T1487" i="10"/>
  <c r="I1487" i="10"/>
  <c r="J1487" i="10" s="1"/>
  <c r="K1487" i="10" s="1"/>
  <c r="H1487" i="10"/>
  <c r="G1487" i="10"/>
  <c r="AP1486" i="10"/>
  <c r="V1486" i="10"/>
  <c r="T1486" i="10"/>
  <c r="H1486" i="10"/>
  <c r="G1486" i="10"/>
  <c r="AP1485" i="10"/>
  <c r="V1485" i="10"/>
  <c r="T1485" i="10"/>
  <c r="H1485" i="10"/>
  <c r="G1485" i="10"/>
  <c r="AP1484" i="10"/>
  <c r="V1484" i="10"/>
  <c r="T1484" i="10"/>
  <c r="I1484" i="10"/>
  <c r="J1484" i="10" s="1"/>
  <c r="K1484" i="10" s="1"/>
  <c r="H1484" i="10"/>
  <c r="G1484" i="10"/>
  <c r="AP1483" i="10"/>
  <c r="V1483" i="10"/>
  <c r="T1483" i="10"/>
  <c r="H1483" i="10"/>
  <c r="G1483" i="10"/>
  <c r="AP1482" i="10"/>
  <c r="V1482" i="10"/>
  <c r="T1482" i="10"/>
  <c r="H1482" i="10"/>
  <c r="G1482" i="10"/>
  <c r="AP1481" i="10"/>
  <c r="V1481" i="10"/>
  <c r="T1481" i="10"/>
  <c r="H1481" i="10"/>
  <c r="G1481" i="10"/>
  <c r="AP1480" i="10"/>
  <c r="V1480" i="10"/>
  <c r="T1480" i="10"/>
  <c r="H1480" i="10"/>
  <c r="G1480" i="10"/>
  <c r="AP1479" i="10"/>
  <c r="V1479" i="10"/>
  <c r="T1479" i="10"/>
  <c r="I1479" i="10"/>
  <c r="J1479" i="10" s="1"/>
  <c r="K1479" i="10" s="1"/>
  <c r="H1479" i="10"/>
  <c r="G1479" i="10"/>
  <c r="AP1478" i="10"/>
  <c r="V1478" i="10"/>
  <c r="T1478" i="10"/>
  <c r="H1478" i="10"/>
  <c r="G1478" i="10"/>
  <c r="AP1477" i="10"/>
  <c r="V1477" i="10"/>
  <c r="T1477" i="10"/>
  <c r="H1477" i="10"/>
  <c r="G1477" i="10"/>
  <c r="BK1476" i="10"/>
  <c r="AR1476" i="10"/>
  <c r="AO1476" i="10"/>
  <c r="AM1476" i="10"/>
  <c r="T1476" i="10"/>
  <c r="H1476" i="10"/>
  <c r="G1476" i="10"/>
  <c r="BK1475" i="10"/>
  <c r="AR1475" i="10"/>
  <c r="AO1475" i="10"/>
  <c r="AM1475" i="10"/>
  <c r="T1475" i="10"/>
  <c r="H1475" i="10"/>
  <c r="G1475" i="10"/>
  <c r="BK1474" i="10"/>
  <c r="AR1474" i="10"/>
  <c r="AO1474" i="10"/>
  <c r="AM1474" i="10"/>
  <c r="T1474" i="10"/>
  <c r="H1474" i="10"/>
  <c r="G1474" i="10"/>
  <c r="BK1473" i="10"/>
  <c r="AR1473" i="10"/>
  <c r="AO1473" i="10"/>
  <c r="AM1473" i="10"/>
  <c r="T1473" i="10"/>
  <c r="H1473" i="10"/>
  <c r="G1473" i="10"/>
  <c r="BK1472" i="10"/>
  <c r="AR1472" i="10"/>
  <c r="AO1472" i="10"/>
  <c r="AM1472" i="10"/>
  <c r="T1472" i="10"/>
  <c r="H1472" i="10"/>
  <c r="G1472" i="10"/>
  <c r="BK1471" i="10"/>
  <c r="AR1471" i="10"/>
  <c r="AO1471" i="10"/>
  <c r="AM1471" i="10"/>
  <c r="T1471" i="10"/>
  <c r="H1471" i="10"/>
  <c r="G1471" i="10"/>
  <c r="BK1470" i="10"/>
  <c r="AR1470" i="10"/>
  <c r="AO1470" i="10"/>
  <c r="AM1470" i="10"/>
  <c r="T1470" i="10"/>
  <c r="H1470" i="10"/>
  <c r="G1470" i="10"/>
  <c r="BK1469" i="10"/>
  <c r="AR1469" i="10"/>
  <c r="AO1469" i="10"/>
  <c r="AM1469" i="10"/>
  <c r="T1469" i="10"/>
  <c r="H1469" i="10"/>
  <c r="G1469" i="10"/>
  <c r="BK1468" i="10"/>
  <c r="AR1468" i="10"/>
  <c r="AO1468" i="10"/>
  <c r="AM1468" i="10"/>
  <c r="T1468" i="10"/>
  <c r="H1468" i="10"/>
  <c r="G1468" i="10"/>
  <c r="BK1467" i="10"/>
  <c r="AR1467" i="10"/>
  <c r="AO1467" i="10"/>
  <c r="AM1467" i="10"/>
  <c r="T1467" i="10"/>
  <c r="H1467" i="10"/>
  <c r="G1467" i="10"/>
  <c r="BK1466" i="10"/>
  <c r="AR1466" i="10"/>
  <c r="AO1466" i="10"/>
  <c r="AM1466" i="10"/>
  <c r="T1466" i="10"/>
  <c r="H1466" i="10"/>
  <c r="G1466" i="10"/>
  <c r="BK1465" i="10"/>
  <c r="AR1465" i="10"/>
  <c r="AO1465" i="10"/>
  <c r="AM1465" i="10"/>
  <c r="T1465" i="10"/>
  <c r="H1465" i="10"/>
  <c r="G1465" i="10"/>
  <c r="BK1464" i="10"/>
  <c r="AR1464" i="10"/>
  <c r="AO1464" i="10"/>
  <c r="AM1464" i="10"/>
  <c r="T1464" i="10"/>
  <c r="H1464" i="10"/>
  <c r="G1464" i="10"/>
  <c r="BK1463" i="10"/>
  <c r="AR1463" i="10"/>
  <c r="AO1463" i="10"/>
  <c r="AM1463" i="10"/>
  <c r="T1463" i="10"/>
  <c r="H1463" i="10"/>
  <c r="G1463" i="10"/>
  <c r="BK1462" i="10"/>
  <c r="AR1462" i="10"/>
  <c r="AO1462" i="10"/>
  <c r="AM1462" i="10"/>
  <c r="T1462" i="10"/>
  <c r="H1462" i="10"/>
  <c r="G1462" i="10"/>
  <c r="BK1461" i="10"/>
  <c r="AR1461" i="10"/>
  <c r="AO1461" i="10"/>
  <c r="AM1461" i="10"/>
  <c r="T1461" i="10"/>
  <c r="H1461" i="10"/>
  <c r="G1461" i="10"/>
  <c r="BK1460" i="10"/>
  <c r="AR1460" i="10"/>
  <c r="AO1460" i="10"/>
  <c r="AM1460" i="10"/>
  <c r="T1460" i="10"/>
  <c r="H1460" i="10"/>
  <c r="G1460" i="10"/>
  <c r="BK1459" i="10"/>
  <c r="AR1459" i="10"/>
  <c r="AO1459" i="10"/>
  <c r="AM1459" i="10"/>
  <c r="T1459" i="10"/>
  <c r="H1459" i="10"/>
  <c r="G1459" i="10"/>
  <c r="BK1458" i="10"/>
  <c r="AR1458" i="10"/>
  <c r="AO1458" i="10"/>
  <c r="AM1458" i="10"/>
  <c r="T1458" i="10"/>
  <c r="H1458" i="10"/>
  <c r="G1458" i="10"/>
  <c r="BK1457" i="10"/>
  <c r="AR1457" i="10"/>
  <c r="AO1457" i="10"/>
  <c r="AM1457" i="10"/>
  <c r="T1457" i="10"/>
  <c r="H1457" i="10"/>
  <c r="G1457" i="10"/>
  <c r="AP1456" i="10"/>
  <c r="AL1456" i="10"/>
  <c r="V1456" i="10"/>
  <c r="T1456" i="10"/>
  <c r="H1456" i="10"/>
  <c r="G1456" i="10"/>
  <c r="AP1455" i="10"/>
  <c r="AL1455" i="10"/>
  <c r="V1455" i="10"/>
  <c r="T1455" i="10"/>
  <c r="I1455" i="10"/>
  <c r="J1455" i="10" s="1"/>
  <c r="K1455" i="10" s="1"/>
  <c r="H1455" i="10"/>
  <c r="G1455" i="10"/>
  <c r="AP1454" i="10"/>
  <c r="AL1454" i="10"/>
  <c r="V1454" i="10"/>
  <c r="T1454" i="10"/>
  <c r="H1454" i="10"/>
  <c r="G1454" i="10"/>
  <c r="AP1453" i="10"/>
  <c r="AL1453" i="10"/>
  <c r="V1453" i="10"/>
  <c r="T1453" i="10"/>
  <c r="H1453" i="10"/>
  <c r="G1453" i="10"/>
  <c r="AP1452" i="10"/>
  <c r="AL1452" i="10"/>
  <c r="V1452" i="10"/>
  <c r="T1452" i="10"/>
  <c r="I1452" i="10"/>
  <c r="J1452" i="10" s="1"/>
  <c r="K1452" i="10" s="1"/>
  <c r="H1452" i="10"/>
  <c r="G1452" i="10"/>
  <c r="AP1451" i="10"/>
  <c r="AL1451" i="10"/>
  <c r="V1451" i="10"/>
  <c r="T1451" i="10"/>
  <c r="H1451" i="10"/>
  <c r="G1451" i="10"/>
  <c r="AP1450" i="10"/>
  <c r="AL1450" i="10"/>
  <c r="V1450" i="10"/>
  <c r="T1450" i="10"/>
  <c r="H1450" i="10"/>
  <c r="G1450" i="10"/>
  <c r="AP1449" i="10"/>
  <c r="AL1449" i="10"/>
  <c r="V1449" i="10"/>
  <c r="T1449" i="10"/>
  <c r="H1449" i="10"/>
  <c r="G1449" i="10"/>
  <c r="AP1448" i="10"/>
  <c r="AL1448" i="10"/>
  <c r="V1448" i="10"/>
  <c r="T1448" i="10"/>
  <c r="H1448" i="10"/>
  <c r="G1448" i="10"/>
  <c r="AP1447" i="10"/>
  <c r="AL1447" i="10"/>
  <c r="V1447" i="10"/>
  <c r="T1447" i="10"/>
  <c r="I1447" i="10"/>
  <c r="J1447" i="10" s="1"/>
  <c r="K1447" i="10" s="1"/>
  <c r="H1447" i="10"/>
  <c r="G1447" i="10"/>
  <c r="AP1446" i="10"/>
  <c r="AL1446" i="10"/>
  <c r="V1446" i="10"/>
  <c r="T1446" i="10"/>
  <c r="H1446" i="10"/>
  <c r="G1446" i="10"/>
  <c r="AP1445" i="10"/>
  <c r="AL1445" i="10"/>
  <c r="V1445" i="10"/>
  <c r="T1445" i="10"/>
  <c r="H1445" i="10"/>
  <c r="G1445" i="10"/>
  <c r="AP1444" i="10"/>
  <c r="AL1444" i="10"/>
  <c r="V1444" i="10"/>
  <c r="T1444" i="10"/>
  <c r="I1444" i="10"/>
  <c r="J1444" i="10" s="1"/>
  <c r="K1444" i="10" s="1"/>
  <c r="H1444" i="10"/>
  <c r="G1444" i="10"/>
  <c r="AP1443" i="10"/>
  <c r="AL1443" i="10"/>
  <c r="V1443" i="10"/>
  <c r="T1443" i="10"/>
  <c r="H1443" i="10"/>
  <c r="G1443" i="10"/>
  <c r="AP1442" i="10"/>
  <c r="AL1442" i="10"/>
  <c r="V1442" i="10"/>
  <c r="T1442" i="10"/>
  <c r="H1442" i="10"/>
  <c r="G1442" i="10"/>
  <c r="AP1441" i="10"/>
  <c r="AL1441" i="10"/>
  <c r="V1441" i="10"/>
  <c r="T1441" i="10"/>
  <c r="H1441" i="10"/>
  <c r="G1441" i="10"/>
  <c r="AP1440" i="10"/>
  <c r="AL1440" i="10"/>
  <c r="V1440" i="10"/>
  <c r="T1440" i="10"/>
  <c r="H1440" i="10"/>
  <c r="G1440" i="10"/>
  <c r="AP1439" i="10"/>
  <c r="AL1439" i="10"/>
  <c r="V1439" i="10"/>
  <c r="T1439" i="10"/>
  <c r="I1439" i="10"/>
  <c r="J1439" i="10" s="1"/>
  <c r="K1439" i="10" s="1"/>
  <c r="H1439" i="10"/>
  <c r="G1439" i="10"/>
  <c r="AP1438" i="10"/>
  <c r="AK1438" i="10"/>
  <c r="T1438" i="10"/>
  <c r="H1438" i="10"/>
  <c r="G1438" i="10"/>
  <c r="AP1437" i="10"/>
  <c r="AK1437" i="10"/>
  <c r="T1437" i="10"/>
  <c r="H1437" i="10"/>
  <c r="G1437" i="10"/>
  <c r="AP1436" i="10"/>
  <c r="AK1436" i="10"/>
  <c r="T1436" i="10"/>
  <c r="I1436" i="10"/>
  <c r="J1436" i="10" s="1"/>
  <c r="K1436" i="10" s="1"/>
  <c r="H1436" i="10"/>
  <c r="G1436" i="10"/>
  <c r="AP1435" i="10"/>
  <c r="AK1435" i="10"/>
  <c r="T1435" i="10"/>
  <c r="H1435" i="10"/>
  <c r="G1435" i="10"/>
  <c r="AP1434" i="10"/>
  <c r="AK1434" i="10"/>
  <c r="T1434" i="10"/>
  <c r="H1434" i="10"/>
  <c r="G1434" i="10"/>
  <c r="AP1433" i="10"/>
  <c r="AK1433" i="10"/>
  <c r="T1433" i="10"/>
  <c r="H1433" i="10"/>
  <c r="G1433" i="10"/>
  <c r="AP1432" i="10"/>
  <c r="AK1432" i="10"/>
  <c r="T1432" i="10"/>
  <c r="H1432" i="10"/>
  <c r="G1432" i="10"/>
  <c r="AP1431" i="10"/>
  <c r="AK1431" i="10"/>
  <c r="T1431" i="10"/>
  <c r="I1431" i="10"/>
  <c r="J1431" i="10" s="1"/>
  <c r="K1431" i="10" s="1"/>
  <c r="H1431" i="10"/>
  <c r="G1431" i="10"/>
  <c r="AP1430" i="10"/>
  <c r="AK1430" i="10"/>
  <c r="T1430" i="10"/>
  <c r="H1430" i="10"/>
  <c r="G1430" i="10"/>
  <c r="AP1429" i="10"/>
  <c r="AK1429" i="10"/>
  <c r="T1429" i="10"/>
  <c r="H1429" i="10"/>
  <c r="G1429" i="10"/>
  <c r="AP1428" i="10"/>
  <c r="AK1428" i="10"/>
  <c r="T1428" i="10"/>
  <c r="I1428" i="10"/>
  <c r="J1428" i="10" s="1"/>
  <c r="K1428" i="10" s="1"/>
  <c r="H1428" i="10"/>
  <c r="G1428" i="10"/>
  <c r="AP1427" i="10"/>
  <c r="AK1427" i="10"/>
  <c r="T1427" i="10"/>
  <c r="H1427" i="10"/>
  <c r="G1427" i="10"/>
  <c r="AP1426" i="10"/>
  <c r="AK1426" i="10"/>
  <c r="T1426" i="10"/>
  <c r="H1426" i="10"/>
  <c r="G1426" i="10"/>
  <c r="AP1425" i="10"/>
  <c r="AK1425" i="10"/>
  <c r="T1425" i="10"/>
  <c r="H1425" i="10"/>
  <c r="G1425" i="10"/>
  <c r="AP1424" i="10"/>
  <c r="AK1424" i="10"/>
  <c r="T1424" i="10"/>
  <c r="H1424" i="10"/>
  <c r="G1424" i="10"/>
  <c r="AP1423" i="10"/>
  <c r="AK1423" i="10"/>
  <c r="T1423" i="10"/>
  <c r="I1423" i="10"/>
  <c r="J1423" i="10" s="1"/>
  <c r="K1423" i="10" s="1"/>
  <c r="H1423" i="10"/>
  <c r="G1423" i="10"/>
  <c r="AP1422" i="10"/>
  <c r="AK1422" i="10"/>
  <c r="T1422" i="10"/>
  <c r="H1422" i="10"/>
  <c r="G1422" i="10"/>
  <c r="AP1421" i="10"/>
  <c r="AK1421" i="10"/>
  <c r="T1421" i="10"/>
  <c r="H1421" i="10"/>
  <c r="G1421" i="10"/>
  <c r="AP1420" i="10"/>
  <c r="AK1420" i="10"/>
  <c r="T1420" i="10"/>
  <c r="I1420" i="10"/>
  <c r="J1420" i="10" s="1"/>
  <c r="K1420" i="10" s="1"/>
  <c r="H1420" i="10"/>
  <c r="G1420" i="10"/>
  <c r="AP1419" i="10"/>
  <c r="AK1419" i="10"/>
  <c r="T1419" i="10"/>
  <c r="H1419" i="10"/>
  <c r="G1419" i="10"/>
  <c r="AP1418" i="10"/>
  <c r="AK1418" i="10"/>
  <c r="T1418" i="10"/>
  <c r="H1418" i="10"/>
  <c r="G1418" i="10"/>
  <c r="AP1417" i="10"/>
  <c r="AK1417" i="10"/>
  <c r="T1417" i="10"/>
  <c r="H1417" i="10"/>
  <c r="G1417" i="10"/>
  <c r="AP1416" i="10"/>
  <c r="AK1416" i="10"/>
  <c r="T1416" i="10"/>
  <c r="H1416" i="10"/>
  <c r="G1416" i="10"/>
  <c r="AP1415" i="10"/>
  <c r="AK1415" i="10"/>
  <c r="T1415" i="10"/>
  <c r="I1415" i="10"/>
  <c r="J1415" i="10" s="1"/>
  <c r="K1415" i="10" s="1"/>
  <c r="H1415" i="10"/>
  <c r="G1415" i="10"/>
  <c r="AP1414" i="10"/>
  <c r="AJ1414" i="10"/>
  <c r="AI1414" i="10"/>
  <c r="T1414" i="10"/>
  <c r="H1414" i="10"/>
  <c r="G1414" i="10"/>
  <c r="AP1413" i="10"/>
  <c r="AJ1413" i="10"/>
  <c r="AI1413" i="10"/>
  <c r="T1413" i="10"/>
  <c r="H1413" i="10"/>
  <c r="G1413" i="10"/>
  <c r="AP1412" i="10"/>
  <c r="AJ1412" i="10"/>
  <c r="AI1412" i="10"/>
  <c r="T1412" i="10"/>
  <c r="I1412" i="10"/>
  <c r="J1412" i="10" s="1"/>
  <c r="K1412" i="10" s="1"/>
  <c r="H1412" i="10"/>
  <c r="G1412" i="10"/>
  <c r="AP1411" i="10"/>
  <c r="AJ1411" i="10"/>
  <c r="AI1411" i="10"/>
  <c r="T1411" i="10"/>
  <c r="H1411" i="10"/>
  <c r="G1411" i="10"/>
  <c r="AP1410" i="10"/>
  <c r="AJ1410" i="10"/>
  <c r="AI1410" i="10"/>
  <c r="T1410" i="10"/>
  <c r="H1410" i="10"/>
  <c r="G1410" i="10"/>
  <c r="AP1409" i="10"/>
  <c r="AJ1409" i="10"/>
  <c r="AI1409" i="10"/>
  <c r="T1409" i="10"/>
  <c r="H1409" i="10"/>
  <c r="G1409" i="10"/>
  <c r="AP1408" i="10"/>
  <c r="AJ1408" i="10"/>
  <c r="AI1408" i="10"/>
  <c r="T1408" i="10"/>
  <c r="H1408" i="10"/>
  <c r="G1408" i="10"/>
  <c r="AP1407" i="10"/>
  <c r="AJ1407" i="10"/>
  <c r="AI1407" i="10"/>
  <c r="T1407" i="10"/>
  <c r="I1407" i="10"/>
  <c r="J1407" i="10" s="1"/>
  <c r="K1407" i="10" s="1"/>
  <c r="H1407" i="10"/>
  <c r="G1407" i="10"/>
  <c r="AP1406" i="10"/>
  <c r="AJ1406" i="10"/>
  <c r="AI1406" i="10"/>
  <c r="T1406" i="10"/>
  <c r="H1406" i="10"/>
  <c r="G1406" i="10"/>
  <c r="AP1405" i="10"/>
  <c r="AJ1405" i="10"/>
  <c r="AI1405" i="10"/>
  <c r="T1405" i="10"/>
  <c r="H1405" i="10"/>
  <c r="G1405" i="10"/>
  <c r="AP1404" i="10"/>
  <c r="AJ1404" i="10"/>
  <c r="AI1404" i="10"/>
  <c r="T1404" i="10"/>
  <c r="I1404" i="10"/>
  <c r="J1404" i="10" s="1"/>
  <c r="K1404" i="10" s="1"/>
  <c r="H1404" i="10"/>
  <c r="G1404" i="10"/>
  <c r="AP1403" i="10"/>
  <c r="AJ1403" i="10"/>
  <c r="AI1403" i="10"/>
  <c r="T1403" i="10"/>
  <c r="H1403" i="10"/>
  <c r="G1403" i="10"/>
  <c r="AU1402" i="10"/>
  <c r="AP1402" i="10"/>
  <c r="AM1402" i="10"/>
  <c r="AK1402" i="10"/>
  <c r="T1402" i="10"/>
  <c r="H1402" i="10"/>
  <c r="G1402" i="10"/>
  <c r="AU1401" i="10"/>
  <c r="AP1401" i="10"/>
  <c r="AM1401" i="10"/>
  <c r="AK1401" i="10"/>
  <c r="T1401" i="10"/>
  <c r="H1401" i="10"/>
  <c r="G1401" i="10"/>
  <c r="AU1400" i="10"/>
  <c r="AP1400" i="10"/>
  <c r="AM1400" i="10"/>
  <c r="AK1400" i="10"/>
  <c r="T1400" i="10"/>
  <c r="H1400" i="10"/>
  <c r="G1400" i="10"/>
  <c r="AU1399" i="10"/>
  <c r="AP1399" i="10"/>
  <c r="AM1399" i="10"/>
  <c r="AK1399" i="10"/>
  <c r="T1399" i="10"/>
  <c r="I1399" i="10"/>
  <c r="J1399" i="10" s="1"/>
  <c r="K1399" i="10" s="1"/>
  <c r="H1399" i="10"/>
  <c r="G1399" i="10"/>
  <c r="AU1398" i="10"/>
  <c r="AP1398" i="10"/>
  <c r="AM1398" i="10"/>
  <c r="AK1398" i="10"/>
  <c r="T1398" i="10"/>
  <c r="H1398" i="10"/>
  <c r="G1398" i="10"/>
  <c r="AU1397" i="10"/>
  <c r="AP1397" i="10"/>
  <c r="AM1397" i="10"/>
  <c r="AK1397" i="10"/>
  <c r="T1397" i="10"/>
  <c r="H1397" i="10"/>
  <c r="G1397" i="10"/>
  <c r="AU1396" i="10"/>
  <c r="AP1396" i="10"/>
  <c r="AM1396" i="10"/>
  <c r="AK1396" i="10"/>
  <c r="T1396" i="10"/>
  <c r="I1396" i="10"/>
  <c r="J1396" i="10" s="1"/>
  <c r="K1396" i="10" s="1"/>
  <c r="H1396" i="10"/>
  <c r="G1396" i="10"/>
  <c r="AU1395" i="10"/>
  <c r="AP1395" i="10"/>
  <c r="AM1395" i="10"/>
  <c r="AK1395" i="10"/>
  <c r="T1395" i="10"/>
  <c r="H1395" i="10"/>
  <c r="G1395" i="10"/>
  <c r="AU1394" i="10"/>
  <c r="AP1394" i="10"/>
  <c r="AM1394" i="10"/>
  <c r="AK1394" i="10"/>
  <c r="T1394" i="10"/>
  <c r="H1394" i="10"/>
  <c r="G1394" i="10"/>
  <c r="AU1393" i="10"/>
  <c r="AP1393" i="10"/>
  <c r="AM1393" i="10"/>
  <c r="AK1393" i="10"/>
  <c r="T1393" i="10"/>
  <c r="H1393" i="10"/>
  <c r="G1393" i="10"/>
  <c r="AU1392" i="10"/>
  <c r="AP1392" i="10"/>
  <c r="AM1392" i="10"/>
  <c r="AK1392" i="10"/>
  <c r="T1392" i="10"/>
  <c r="H1392" i="10"/>
  <c r="G1392" i="10"/>
  <c r="AU1391" i="10"/>
  <c r="AP1391" i="10"/>
  <c r="AM1391" i="10"/>
  <c r="AK1391" i="10"/>
  <c r="T1391" i="10"/>
  <c r="I1391" i="10"/>
  <c r="J1391" i="10" s="1"/>
  <c r="K1391" i="10" s="1"/>
  <c r="H1391" i="10"/>
  <c r="G1391" i="10"/>
  <c r="AU1390" i="10"/>
  <c r="AP1390" i="10"/>
  <c r="AM1390" i="10"/>
  <c r="AK1390" i="10"/>
  <c r="T1390" i="10"/>
  <c r="H1390" i="10"/>
  <c r="G1390" i="10"/>
  <c r="AU1389" i="10"/>
  <c r="AP1389" i="10"/>
  <c r="AM1389" i="10"/>
  <c r="AK1389" i="10"/>
  <c r="T1389" i="10"/>
  <c r="H1389" i="10"/>
  <c r="G1389" i="10"/>
  <c r="AU1388" i="10"/>
  <c r="AP1388" i="10"/>
  <c r="AM1388" i="10"/>
  <c r="AK1388" i="10"/>
  <c r="T1388" i="10"/>
  <c r="I1388" i="10"/>
  <c r="J1388" i="10" s="1"/>
  <c r="K1388" i="10" s="1"/>
  <c r="H1388" i="10"/>
  <c r="G1388" i="10"/>
  <c r="AU1387" i="10"/>
  <c r="AP1387" i="10"/>
  <c r="AM1387" i="10"/>
  <c r="AL1387" i="10"/>
  <c r="T1387" i="10"/>
  <c r="H1387" i="10"/>
  <c r="G1387" i="10"/>
  <c r="AU1386" i="10"/>
  <c r="AP1386" i="10"/>
  <c r="AM1386" i="10"/>
  <c r="AL1386" i="10"/>
  <c r="T1386" i="10"/>
  <c r="H1386" i="10"/>
  <c r="G1386" i="10"/>
  <c r="AU1385" i="10"/>
  <c r="AP1385" i="10"/>
  <c r="AM1385" i="10"/>
  <c r="AL1385" i="10"/>
  <c r="T1385" i="10"/>
  <c r="H1385" i="10"/>
  <c r="G1385" i="10"/>
  <c r="AU1384" i="10"/>
  <c r="AP1384" i="10"/>
  <c r="AM1384" i="10"/>
  <c r="AL1384" i="10"/>
  <c r="T1384" i="10"/>
  <c r="H1384" i="10"/>
  <c r="G1384" i="10"/>
  <c r="AU1383" i="10"/>
  <c r="AP1383" i="10"/>
  <c r="AM1383" i="10"/>
  <c r="AL1383" i="10"/>
  <c r="T1383" i="10"/>
  <c r="I1383" i="10"/>
  <c r="J1383" i="10" s="1"/>
  <c r="K1383" i="10" s="1"/>
  <c r="H1383" i="10"/>
  <c r="G1383" i="10"/>
  <c r="AV1382" i="10"/>
  <c r="AU1382" i="10" s="1"/>
  <c r="AP1382" i="10"/>
  <c r="AN1382" i="10"/>
  <c r="AM1382" i="10" s="1"/>
  <c r="AL1382" i="10"/>
  <c r="AJ1382" i="10"/>
  <c r="AI1382" i="10"/>
  <c r="V1382" i="10"/>
  <c r="T1382" i="10"/>
  <c r="H1382" i="10"/>
  <c r="G1382" i="10"/>
  <c r="AV1381" i="10"/>
  <c r="AU1381" i="10" s="1"/>
  <c r="AP1381" i="10"/>
  <c r="AN1381" i="10"/>
  <c r="AM1381" i="10" s="1"/>
  <c r="AL1381" i="10"/>
  <c r="AJ1381" i="10"/>
  <c r="AI1381" i="10"/>
  <c r="V1381" i="10"/>
  <c r="T1381" i="10"/>
  <c r="H1381" i="10"/>
  <c r="G1381" i="10"/>
  <c r="AV1380" i="10"/>
  <c r="AU1380" i="10" s="1"/>
  <c r="AP1380" i="10"/>
  <c r="AN1380" i="10"/>
  <c r="AM1380" i="10" s="1"/>
  <c r="AL1380" i="10"/>
  <c r="AJ1380" i="10"/>
  <c r="AI1380" i="10"/>
  <c r="V1380" i="10"/>
  <c r="T1380" i="10"/>
  <c r="I1380" i="10"/>
  <c r="J1380" i="10" s="1"/>
  <c r="K1380" i="10" s="1"/>
  <c r="H1380" i="10"/>
  <c r="G1380" i="10"/>
  <c r="AV1379" i="10"/>
  <c r="AU1379" i="10" s="1"/>
  <c r="AP1379" i="10"/>
  <c r="AN1379" i="10"/>
  <c r="AM1379" i="10" s="1"/>
  <c r="AL1379" i="10"/>
  <c r="AJ1379" i="10"/>
  <c r="AI1379" i="10"/>
  <c r="V1379" i="10"/>
  <c r="T1379" i="10"/>
  <c r="H1379" i="10"/>
  <c r="G1379" i="10"/>
  <c r="AV1378" i="10"/>
  <c r="AU1378" i="10" s="1"/>
  <c r="AP1378" i="10"/>
  <c r="AN1378" i="10"/>
  <c r="AM1378" i="10" s="1"/>
  <c r="AL1378" i="10"/>
  <c r="AJ1378" i="10"/>
  <c r="AI1378" i="10"/>
  <c r="V1378" i="10"/>
  <c r="T1378" i="10"/>
  <c r="H1378" i="10"/>
  <c r="G1378" i="10"/>
  <c r="AV1377" i="10"/>
  <c r="AU1377" i="10" s="1"/>
  <c r="AP1377" i="10"/>
  <c r="AN1377" i="10"/>
  <c r="AM1377" i="10" s="1"/>
  <c r="AJ1377" i="10"/>
  <c r="AI1377" i="10"/>
  <c r="V1377" i="10"/>
  <c r="T1377" i="10"/>
  <c r="H1377" i="10"/>
  <c r="G1377" i="10"/>
  <c r="AV1376" i="10"/>
  <c r="AU1376" i="10" s="1"/>
  <c r="AP1376" i="10"/>
  <c r="AN1376" i="10"/>
  <c r="AM1376" i="10" s="1"/>
  <c r="AJ1376" i="10"/>
  <c r="AI1376" i="10"/>
  <c r="V1376" i="10"/>
  <c r="T1376" i="10"/>
  <c r="H1376" i="10"/>
  <c r="G1376" i="10"/>
  <c r="AV1375" i="10"/>
  <c r="AU1375" i="10" s="1"/>
  <c r="AP1375" i="10"/>
  <c r="AN1375" i="10"/>
  <c r="AM1375" i="10" s="1"/>
  <c r="AJ1375" i="10"/>
  <c r="AI1375" i="10"/>
  <c r="V1375" i="10"/>
  <c r="T1375" i="10"/>
  <c r="I1375" i="10"/>
  <c r="J1375" i="10" s="1"/>
  <c r="K1375" i="10" s="1"/>
  <c r="H1375" i="10"/>
  <c r="G1375" i="10"/>
  <c r="AV1374" i="10"/>
  <c r="AU1374" i="10" s="1"/>
  <c r="AP1374" i="10"/>
  <c r="AN1374" i="10"/>
  <c r="AM1374" i="10" s="1"/>
  <c r="AJ1374" i="10"/>
  <c r="AI1374" i="10"/>
  <c r="V1374" i="10"/>
  <c r="T1374" i="10"/>
  <c r="H1374" i="10"/>
  <c r="G1374" i="10"/>
  <c r="AV1373" i="10"/>
  <c r="AU1373" i="10" s="1"/>
  <c r="AP1373" i="10"/>
  <c r="AN1373" i="10"/>
  <c r="AM1373" i="10" s="1"/>
  <c r="AJ1373" i="10"/>
  <c r="AI1373" i="10"/>
  <c r="V1373" i="10"/>
  <c r="T1373" i="10"/>
  <c r="H1373" i="10"/>
  <c r="G1373" i="10"/>
  <c r="AN1372" i="10"/>
  <c r="AL1372" i="10"/>
  <c r="AK1372" i="10"/>
  <c r="AJ1372" i="10"/>
  <c r="V1372" i="10"/>
  <c r="T1372" i="10"/>
  <c r="H1372" i="10"/>
  <c r="G1372" i="10"/>
  <c r="AN1371" i="10"/>
  <c r="AL1371" i="10"/>
  <c r="AK1371" i="10"/>
  <c r="AJ1371" i="10"/>
  <c r="V1371" i="10"/>
  <c r="T1371" i="10"/>
  <c r="H1371" i="10"/>
  <c r="G1371" i="10"/>
  <c r="AN1370" i="10"/>
  <c r="AL1370" i="10"/>
  <c r="AK1370" i="10"/>
  <c r="AJ1370" i="10"/>
  <c r="V1370" i="10"/>
  <c r="T1370" i="10"/>
  <c r="H1370" i="10"/>
  <c r="G1370" i="10"/>
  <c r="AN1369" i="10"/>
  <c r="AL1369" i="10"/>
  <c r="AK1369" i="10"/>
  <c r="AJ1369" i="10"/>
  <c r="V1369" i="10"/>
  <c r="T1369" i="10"/>
  <c r="H1369" i="10"/>
  <c r="G1369" i="10"/>
  <c r="AN1368" i="10"/>
  <c r="AL1368" i="10"/>
  <c r="AK1368" i="10"/>
  <c r="AJ1368" i="10"/>
  <c r="V1368" i="10"/>
  <c r="T1368" i="10"/>
  <c r="H1368" i="10"/>
  <c r="G1368" i="10"/>
  <c r="AN1367" i="10"/>
  <c r="AL1367" i="10"/>
  <c r="AK1367" i="10"/>
  <c r="AJ1367" i="10"/>
  <c r="V1367" i="10"/>
  <c r="T1367" i="10"/>
  <c r="H1367" i="10"/>
  <c r="G1367" i="10"/>
  <c r="AL1366" i="10"/>
  <c r="AK1366" i="10"/>
  <c r="AJ1366" i="10"/>
  <c r="V1366" i="10"/>
  <c r="T1366" i="10"/>
  <c r="H1366" i="10"/>
  <c r="G1366" i="10"/>
  <c r="AL1365" i="10"/>
  <c r="AK1365" i="10"/>
  <c r="AJ1365" i="10"/>
  <c r="V1365" i="10"/>
  <c r="T1365" i="10"/>
  <c r="H1365" i="10"/>
  <c r="G1365" i="10"/>
  <c r="AL1364" i="10"/>
  <c r="AK1364" i="10"/>
  <c r="AJ1364" i="10"/>
  <c r="V1364" i="10"/>
  <c r="T1364" i="10"/>
  <c r="H1364" i="10"/>
  <c r="G1364" i="10"/>
  <c r="AL1363" i="10"/>
  <c r="AK1363" i="10"/>
  <c r="AJ1363" i="10"/>
  <c r="V1363" i="10"/>
  <c r="T1363" i="10"/>
  <c r="H1363" i="10"/>
  <c r="G1363" i="10"/>
  <c r="AL1362" i="10"/>
  <c r="AK1362" i="10"/>
  <c r="AJ1362" i="10"/>
  <c r="V1362" i="10"/>
  <c r="T1362" i="10"/>
  <c r="H1362" i="10"/>
  <c r="G1362" i="10"/>
  <c r="AL1361" i="10"/>
  <c r="AK1361" i="10"/>
  <c r="AJ1361" i="10"/>
  <c r="V1361" i="10"/>
  <c r="T1361" i="10"/>
  <c r="H1361" i="10"/>
  <c r="G1361" i="10"/>
  <c r="AL1360" i="10"/>
  <c r="AK1360" i="10"/>
  <c r="AJ1360" i="10"/>
  <c r="V1360" i="10"/>
  <c r="T1360" i="10"/>
  <c r="H1360" i="10"/>
  <c r="G1360" i="10"/>
  <c r="AL1359" i="10"/>
  <c r="AK1359" i="10"/>
  <c r="AJ1359" i="10"/>
  <c r="V1359" i="10"/>
  <c r="T1359" i="10"/>
  <c r="H1359" i="10"/>
  <c r="G1359" i="10"/>
  <c r="AL1358" i="10"/>
  <c r="AK1358" i="10"/>
  <c r="AJ1358" i="10"/>
  <c r="V1358" i="10"/>
  <c r="T1358" i="10"/>
  <c r="H1358" i="10"/>
  <c r="G1358" i="10"/>
  <c r="AL1357" i="10"/>
  <c r="AK1357" i="10"/>
  <c r="AJ1357" i="10"/>
  <c r="V1357" i="10"/>
  <c r="T1357" i="10"/>
  <c r="H1357" i="10"/>
  <c r="G1357" i="10"/>
  <c r="AL1356" i="10"/>
  <c r="AK1356" i="10"/>
  <c r="AJ1356" i="10"/>
  <c r="V1356" i="10"/>
  <c r="T1356" i="10"/>
  <c r="H1356" i="10"/>
  <c r="G1356" i="10"/>
  <c r="AL1355" i="10"/>
  <c r="AK1355" i="10"/>
  <c r="AJ1355" i="10"/>
  <c r="V1355" i="10"/>
  <c r="T1355" i="10"/>
  <c r="H1355" i="10"/>
  <c r="G1355" i="10"/>
  <c r="AL1354" i="10"/>
  <c r="AK1354" i="10"/>
  <c r="AJ1354" i="10"/>
  <c r="V1354" i="10"/>
  <c r="T1354" i="10"/>
  <c r="H1354" i="10"/>
  <c r="G1354" i="10"/>
  <c r="AL1353" i="10"/>
  <c r="AK1353" i="10"/>
  <c r="AJ1353" i="10"/>
  <c r="V1353" i="10"/>
  <c r="T1353" i="10"/>
  <c r="H1353" i="10"/>
  <c r="G1353" i="10"/>
  <c r="AL1352" i="10"/>
  <c r="AK1352" i="10"/>
  <c r="AJ1352" i="10"/>
  <c r="V1352" i="10"/>
  <c r="T1352" i="10"/>
  <c r="H1352" i="10"/>
  <c r="G1352" i="10"/>
  <c r="AL1351" i="10"/>
  <c r="AK1351" i="10"/>
  <c r="AJ1351" i="10"/>
  <c r="V1351" i="10"/>
  <c r="T1351" i="10"/>
  <c r="H1351" i="10"/>
  <c r="G1351" i="10"/>
  <c r="AL1350" i="10"/>
  <c r="AK1350" i="10"/>
  <c r="AJ1350" i="10"/>
  <c r="V1350" i="10"/>
  <c r="T1350" i="10"/>
  <c r="H1350" i="10"/>
  <c r="G1350" i="10"/>
  <c r="AL1349" i="10"/>
  <c r="T1349" i="10"/>
  <c r="H1349" i="10"/>
  <c r="G1349" i="10"/>
  <c r="AL1348" i="10"/>
  <c r="T1348" i="10"/>
  <c r="I1348" i="10"/>
  <c r="J1348" i="10" s="1"/>
  <c r="K1348" i="10" s="1"/>
  <c r="H1348" i="10"/>
  <c r="G1348" i="10"/>
  <c r="AL1347" i="10"/>
  <c r="T1347" i="10"/>
  <c r="H1347" i="10"/>
  <c r="G1347" i="10"/>
  <c r="AL1346" i="10"/>
  <c r="T1346" i="10"/>
  <c r="H1346" i="10"/>
  <c r="G1346" i="10"/>
  <c r="AL1345" i="10"/>
  <c r="T1345" i="10"/>
  <c r="H1345" i="10"/>
  <c r="G1345" i="10"/>
  <c r="AL1344" i="10"/>
  <c r="T1344" i="10"/>
  <c r="H1344" i="10"/>
  <c r="G1344" i="10"/>
  <c r="AL1343" i="10"/>
  <c r="T1343" i="10"/>
  <c r="I1343" i="10"/>
  <c r="J1343" i="10" s="1"/>
  <c r="K1343" i="10" s="1"/>
  <c r="H1343" i="10"/>
  <c r="G1343" i="10"/>
  <c r="AL1342" i="10"/>
  <c r="AK1342" i="10"/>
  <c r="T1342" i="10"/>
  <c r="H1342" i="10"/>
  <c r="G1342" i="10"/>
  <c r="AL1341" i="10"/>
  <c r="AK1341" i="10"/>
  <c r="T1341" i="10"/>
  <c r="H1341" i="10"/>
  <c r="G1341" i="10"/>
  <c r="AL1340" i="10"/>
  <c r="AK1340" i="10"/>
  <c r="T1340" i="10"/>
  <c r="H1340" i="10"/>
  <c r="G1340" i="10"/>
  <c r="AL1339" i="10"/>
  <c r="AK1339" i="10"/>
  <c r="T1339" i="10"/>
  <c r="H1339" i="10"/>
  <c r="G1339" i="10"/>
  <c r="AL1338" i="10"/>
  <c r="AK1338" i="10"/>
  <c r="T1338" i="10"/>
  <c r="H1338" i="10"/>
  <c r="G1338" i="10"/>
  <c r="AL1337" i="10"/>
  <c r="AK1337" i="10"/>
  <c r="T1337" i="10"/>
  <c r="H1337" i="10"/>
  <c r="G1337" i="10"/>
  <c r="AL1336" i="10"/>
  <c r="AK1336" i="10"/>
  <c r="T1336" i="10"/>
  <c r="H1336" i="10"/>
  <c r="G1336" i="10"/>
  <c r="AL1335" i="10"/>
  <c r="AK1335" i="10"/>
  <c r="T1335" i="10"/>
  <c r="H1335" i="10"/>
  <c r="G1335" i="10"/>
  <c r="AL1334" i="10"/>
  <c r="AK1334" i="10"/>
  <c r="T1334" i="10"/>
  <c r="H1334" i="10"/>
  <c r="G1334" i="10"/>
  <c r="AL1333" i="10"/>
  <c r="AK1333" i="10"/>
  <c r="T1333" i="10"/>
  <c r="H1333" i="10"/>
  <c r="G1333" i="10"/>
  <c r="AL1332" i="10"/>
  <c r="AK1332" i="10"/>
  <c r="T1332" i="10"/>
  <c r="H1332" i="10"/>
  <c r="G1332" i="10"/>
  <c r="AL1331" i="10"/>
  <c r="AK1331" i="10"/>
  <c r="T1331" i="10"/>
  <c r="H1331" i="10"/>
  <c r="G1331" i="10"/>
  <c r="AL1330" i="10"/>
  <c r="AK1330" i="10"/>
  <c r="T1330" i="10"/>
  <c r="H1330" i="10"/>
  <c r="G1330" i="10"/>
  <c r="AL1329" i="10"/>
  <c r="AK1329" i="10"/>
  <c r="T1329" i="10"/>
  <c r="H1329" i="10"/>
  <c r="G1329" i="10"/>
  <c r="AL1328" i="10"/>
  <c r="AK1328" i="10"/>
  <c r="T1328" i="10"/>
  <c r="H1328" i="10"/>
  <c r="G1328" i="10"/>
  <c r="BK1327" i="10"/>
  <c r="AP1327" i="10"/>
  <c r="AK1327" i="10"/>
  <c r="T1327" i="10"/>
  <c r="I1327" i="10"/>
  <c r="J1327" i="10" s="1"/>
  <c r="K1327" i="10" s="1"/>
  <c r="E1327" i="10"/>
  <c r="BK1326" i="10"/>
  <c r="AP1326" i="10"/>
  <c r="AK1326" i="10"/>
  <c r="T1326" i="10"/>
  <c r="E1326" i="10"/>
  <c r="H1326" i="10" s="1"/>
  <c r="BK1325" i="10"/>
  <c r="AP1325" i="10"/>
  <c r="AK1325" i="10"/>
  <c r="T1325" i="10"/>
  <c r="E1325" i="10"/>
  <c r="G1325" i="10" s="1"/>
  <c r="BK1324" i="10"/>
  <c r="AP1324" i="10"/>
  <c r="AK1324" i="10"/>
  <c r="T1324" i="10"/>
  <c r="I1324" i="10"/>
  <c r="J1324" i="10" s="1"/>
  <c r="K1324" i="10" s="1"/>
  <c r="E1324" i="10"/>
  <c r="BK1323" i="10"/>
  <c r="AP1323" i="10"/>
  <c r="AK1323" i="10"/>
  <c r="T1323" i="10"/>
  <c r="E1323" i="10"/>
  <c r="G1323" i="10" s="1"/>
  <c r="BK1322" i="10"/>
  <c r="AP1322" i="10"/>
  <c r="AK1322" i="10"/>
  <c r="T1322" i="10"/>
  <c r="E1322" i="10"/>
  <c r="H1322" i="10" s="1"/>
  <c r="BK1321" i="10"/>
  <c r="AP1321" i="10"/>
  <c r="AK1321" i="10"/>
  <c r="T1321" i="10"/>
  <c r="E1321" i="10"/>
  <c r="G1321" i="10" s="1"/>
  <c r="BK1320" i="10"/>
  <c r="AP1320" i="10"/>
  <c r="AK1320" i="10"/>
  <c r="T1320" i="10"/>
  <c r="E1320" i="10"/>
  <c r="G1320" i="10" s="1"/>
  <c r="BK1319" i="10"/>
  <c r="AP1319" i="10"/>
  <c r="AK1319" i="10"/>
  <c r="T1319" i="10"/>
  <c r="I1319" i="10"/>
  <c r="J1319" i="10" s="1"/>
  <c r="K1319" i="10" s="1"/>
  <c r="E1319" i="10"/>
  <c r="H1319" i="10" s="1"/>
  <c r="BK1318" i="10"/>
  <c r="AP1318" i="10"/>
  <c r="AK1318" i="10"/>
  <c r="T1318" i="10"/>
  <c r="E1318" i="10"/>
  <c r="BK1317" i="10"/>
  <c r="AP1317" i="10"/>
  <c r="AK1317" i="10"/>
  <c r="T1317" i="10"/>
  <c r="E1317" i="10"/>
  <c r="BK1316" i="10"/>
  <c r="AP1316" i="10"/>
  <c r="AK1316" i="10"/>
  <c r="T1316" i="10"/>
  <c r="I1316" i="10"/>
  <c r="J1316" i="10" s="1"/>
  <c r="K1316" i="10" s="1"/>
  <c r="E1316" i="10"/>
  <c r="G1316" i="10" s="1"/>
  <c r="BK1315" i="10"/>
  <c r="AP1315" i="10"/>
  <c r="AK1315" i="10"/>
  <c r="T1315" i="10"/>
  <c r="E1315" i="10"/>
  <c r="G1315" i="10" s="1"/>
  <c r="BK1314" i="10"/>
  <c r="AP1314" i="10"/>
  <c r="AK1314" i="10"/>
  <c r="T1314" i="10"/>
  <c r="E1314" i="10"/>
  <c r="BK1313" i="10"/>
  <c r="AP1313" i="10"/>
  <c r="AK1313" i="10"/>
  <c r="T1313" i="10"/>
  <c r="E1313" i="10"/>
  <c r="BK1312" i="10"/>
  <c r="AP1312" i="10"/>
  <c r="AK1312" i="10"/>
  <c r="T1312" i="10"/>
  <c r="E1312" i="10"/>
  <c r="G1312" i="10" s="1"/>
  <c r="BK1311" i="10"/>
  <c r="AP1311" i="10"/>
  <c r="AK1311" i="10"/>
  <c r="T1311" i="10"/>
  <c r="I1311" i="10"/>
  <c r="J1311" i="10" s="1"/>
  <c r="K1311" i="10" s="1"/>
  <c r="E1311" i="10"/>
  <c r="G1311" i="10" s="1"/>
  <c r="BK1310" i="10"/>
  <c r="AP1310" i="10"/>
  <c r="AK1310" i="10"/>
  <c r="T1310" i="10"/>
  <c r="E1310" i="10"/>
  <c r="H1310" i="10" s="1"/>
  <c r="BK1309" i="10"/>
  <c r="AP1309" i="10"/>
  <c r="AK1309" i="10"/>
  <c r="T1309" i="10"/>
  <c r="E1309" i="10"/>
  <c r="G1309" i="10" s="1"/>
  <c r="BK1308" i="10"/>
  <c r="AP1308" i="10"/>
  <c r="AK1308" i="10"/>
  <c r="T1308" i="10"/>
  <c r="I1308" i="10"/>
  <c r="J1308" i="10" s="1"/>
  <c r="K1308" i="10" s="1"/>
  <c r="E1308" i="10"/>
  <c r="H1308" i="10" s="1"/>
  <c r="BK1307" i="10"/>
  <c r="AP1307" i="10"/>
  <c r="AK1307" i="10"/>
  <c r="T1307" i="10"/>
  <c r="E1307" i="10"/>
  <c r="G1307" i="10" s="1"/>
  <c r="BK1306" i="10"/>
  <c r="AP1306" i="10"/>
  <c r="AK1306" i="10"/>
  <c r="T1306" i="10"/>
  <c r="E1306" i="10"/>
  <c r="H1306" i="10" s="1"/>
  <c r="BK1305" i="10"/>
  <c r="AP1305" i="10"/>
  <c r="AK1305" i="10"/>
  <c r="T1305" i="10"/>
  <c r="E1305" i="10"/>
  <c r="G1305" i="10" s="1"/>
  <c r="BK1304" i="10"/>
  <c r="AP1304" i="10"/>
  <c r="AK1304" i="10"/>
  <c r="T1304" i="10"/>
  <c r="E1304" i="10"/>
  <c r="H1304" i="10" s="1"/>
  <c r="AU1303" i="10"/>
  <c r="U1303" i="10"/>
  <c r="T1303" i="10"/>
  <c r="H1303" i="10"/>
  <c r="G1303" i="10"/>
  <c r="AU1302" i="10"/>
  <c r="U1302" i="10"/>
  <c r="T1302" i="10"/>
  <c r="H1302" i="10"/>
  <c r="G1302" i="10"/>
  <c r="AU1301" i="10"/>
  <c r="U1301" i="10"/>
  <c r="T1301" i="10"/>
  <c r="H1301" i="10"/>
  <c r="G1301" i="10"/>
  <c r="AU1300" i="10"/>
  <c r="U1300" i="10"/>
  <c r="T1300" i="10"/>
  <c r="H1300" i="10"/>
  <c r="G1300" i="10"/>
  <c r="AU1299" i="10"/>
  <c r="U1299" i="10"/>
  <c r="T1299" i="10"/>
  <c r="H1299" i="10"/>
  <c r="G1299" i="10"/>
  <c r="AU1298" i="10"/>
  <c r="U1298" i="10"/>
  <c r="T1298" i="10"/>
  <c r="H1298" i="10"/>
  <c r="G1298" i="10"/>
  <c r="AU1297" i="10"/>
  <c r="U1297" i="10"/>
  <c r="T1297" i="10"/>
  <c r="H1297" i="10"/>
  <c r="G1297" i="10"/>
  <c r="AU1296" i="10"/>
  <c r="U1296" i="10"/>
  <c r="T1296" i="10"/>
  <c r="H1296" i="10"/>
  <c r="G1296" i="10"/>
  <c r="AU1295" i="10"/>
  <c r="U1295" i="10"/>
  <c r="T1295" i="10"/>
  <c r="H1295" i="10"/>
  <c r="G1295" i="10"/>
  <c r="AU1294" i="10"/>
  <c r="U1294" i="10"/>
  <c r="T1294" i="10"/>
  <c r="H1294" i="10"/>
  <c r="G1294" i="10"/>
  <c r="AU1293" i="10"/>
  <c r="U1293" i="10"/>
  <c r="T1293" i="10"/>
  <c r="H1293" i="10"/>
  <c r="G1293" i="10"/>
  <c r="AU1292" i="10"/>
  <c r="U1292" i="10"/>
  <c r="T1292" i="10"/>
  <c r="H1292" i="10"/>
  <c r="G1292" i="10"/>
  <c r="AU1291" i="10"/>
  <c r="U1291" i="10"/>
  <c r="T1291" i="10"/>
  <c r="H1291" i="10"/>
  <c r="G1291" i="10"/>
  <c r="AU1290" i="10"/>
  <c r="U1290" i="10"/>
  <c r="T1290" i="10"/>
  <c r="H1290" i="10"/>
  <c r="G1290" i="10"/>
  <c r="AU1289" i="10"/>
  <c r="U1289" i="10"/>
  <c r="T1289" i="10"/>
  <c r="H1289" i="10"/>
  <c r="G1289" i="10"/>
  <c r="AU1288" i="10"/>
  <c r="U1288" i="10"/>
  <c r="T1288" i="10"/>
  <c r="H1288" i="10"/>
  <c r="G1288" i="10"/>
  <c r="AU1287" i="10"/>
  <c r="U1287" i="10"/>
  <c r="T1287" i="10"/>
  <c r="H1287" i="10"/>
  <c r="G1287" i="10"/>
  <c r="BK1286" i="10"/>
  <c r="T1286" i="10"/>
  <c r="H1286" i="10"/>
  <c r="G1286" i="10"/>
  <c r="BK1285" i="10"/>
  <c r="T1285" i="10"/>
  <c r="H1285" i="10"/>
  <c r="G1285" i="10"/>
  <c r="T1284" i="10"/>
  <c r="H1284" i="10"/>
  <c r="G1284" i="10"/>
  <c r="BK1283" i="10"/>
  <c r="T1283" i="10"/>
  <c r="H1283" i="10"/>
  <c r="G1283" i="10"/>
  <c r="BK1282" i="10"/>
  <c r="T1282" i="10"/>
  <c r="H1282" i="10"/>
  <c r="G1282" i="10"/>
  <c r="BK1281" i="10"/>
  <c r="T1281" i="10"/>
  <c r="H1281" i="10"/>
  <c r="G1281" i="10"/>
  <c r="BK1280" i="10"/>
  <c r="T1280" i="10"/>
  <c r="H1280" i="10"/>
  <c r="G1280" i="10"/>
  <c r="BK1279" i="10"/>
  <c r="T1279" i="10"/>
  <c r="H1279" i="10"/>
  <c r="G1279" i="10"/>
  <c r="BK1278" i="10"/>
  <c r="T1278" i="10"/>
  <c r="H1278" i="10"/>
  <c r="G1278" i="10"/>
  <c r="T1277" i="10"/>
  <c r="H1277" i="10"/>
  <c r="G1277" i="10"/>
  <c r="BK1276" i="10"/>
  <c r="T1276" i="10"/>
  <c r="H1276" i="10"/>
  <c r="G1276" i="10"/>
  <c r="BK1275" i="10"/>
  <c r="T1275" i="10"/>
  <c r="H1275" i="10"/>
  <c r="G1275" i="10"/>
  <c r="BK1274" i="10"/>
  <c r="T1274" i="10"/>
  <c r="H1274" i="10"/>
  <c r="G1274" i="10"/>
  <c r="BK1273" i="10"/>
  <c r="T1273" i="10"/>
  <c r="H1273" i="10"/>
  <c r="G1273" i="10"/>
  <c r="BK1272" i="10"/>
  <c r="T1272" i="10"/>
  <c r="H1272" i="10"/>
  <c r="G1272" i="10"/>
  <c r="BK1271" i="10"/>
  <c r="T1271" i="10"/>
  <c r="H1271" i="10"/>
  <c r="G1271" i="10"/>
  <c r="BK1270" i="10"/>
  <c r="T1270" i="10"/>
  <c r="H1270" i="10"/>
  <c r="G1270" i="10"/>
  <c r="BK1269" i="10"/>
  <c r="T1269" i="10"/>
  <c r="H1269" i="10"/>
  <c r="G1269" i="10"/>
  <c r="BK1268" i="10"/>
  <c r="T1268" i="10"/>
  <c r="H1268" i="10"/>
  <c r="G1268" i="10"/>
  <c r="BK1267" i="10"/>
  <c r="T1267" i="10"/>
  <c r="H1267" i="10"/>
  <c r="G1267" i="10"/>
  <c r="BK1266" i="10"/>
  <c r="T1266" i="10"/>
  <c r="H1266" i="10"/>
  <c r="G1266" i="10"/>
  <c r="BK1265" i="10"/>
  <c r="T1265" i="10"/>
  <c r="H1265" i="10"/>
  <c r="G1265" i="10"/>
  <c r="BK1264" i="10"/>
  <c r="T1264" i="10"/>
  <c r="H1264" i="10"/>
  <c r="G1264" i="10"/>
  <c r="BK1263" i="10"/>
  <c r="T1263" i="10"/>
  <c r="H1263" i="10"/>
  <c r="G1263" i="10"/>
  <c r="V1262" i="10"/>
  <c r="T1262" i="10"/>
  <c r="H1262" i="10"/>
  <c r="G1262" i="10"/>
  <c r="V1261" i="10"/>
  <c r="T1261" i="10"/>
  <c r="H1261" i="10"/>
  <c r="G1261" i="10"/>
  <c r="V1260" i="10"/>
  <c r="T1260" i="10"/>
  <c r="H1260" i="10"/>
  <c r="G1260" i="10"/>
  <c r="V1259" i="10"/>
  <c r="T1259" i="10"/>
  <c r="H1259" i="10"/>
  <c r="G1259" i="10"/>
  <c r="V1258" i="10"/>
  <c r="T1258" i="10"/>
  <c r="H1258" i="10"/>
  <c r="G1258" i="10"/>
  <c r="V1257" i="10"/>
  <c r="T1257" i="10"/>
  <c r="H1257" i="10"/>
  <c r="G1257" i="10"/>
  <c r="V1256" i="10"/>
  <c r="T1256" i="10"/>
  <c r="H1256" i="10"/>
  <c r="G1256" i="10"/>
  <c r="V1255" i="10"/>
  <c r="T1255" i="10"/>
  <c r="I1255" i="10"/>
  <c r="J1255" i="10" s="1"/>
  <c r="K1255" i="10" s="1"/>
  <c r="H1255" i="10"/>
  <c r="G1255" i="10"/>
  <c r="V1254" i="10"/>
  <c r="T1254" i="10"/>
  <c r="H1254" i="10"/>
  <c r="G1254" i="10"/>
  <c r="V1253" i="10"/>
  <c r="T1253" i="10"/>
  <c r="H1253" i="10"/>
  <c r="G1253" i="10"/>
  <c r="V1252" i="10"/>
  <c r="T1252" i="10"/>
  <c r="H1252" i="10"/>
  <c r="G1252" i="10"/>
  <c r="V1251" i="10"/>
  <c r="T1251" i="10"/>
  <c r="H1251" i="10"/>
  <c r="G1251" i="10"/>
  <c r="V1250" i="10"/>
  <c r="T1250" i="10"/>
  <c r="H1250" i="10"/>
  <c r="G1250" i="10"/>
  <c r="V1249" i="10"/>
  <c r="T1249" i="10"/>
  <c r="H1249" i="10"/>
  <c r="G1249" i="10"/>
  <c r="V1248" i="10"/>
  <c r="T1248" i="10"/>
  <c r="H1248" i="10"/>
  <c r="G1248" i="10"/>
  <c r="V1247" i="10"/>
  <c r="T1247" i="10"/>
  <c r="I1247" i="10"/>
  <c r="J1247" i="10" s="1"/>
  <c r="K1247" i="10" s="1"/>
  <c r="H1247" i="10"/>
  <c r="G1247" i="10"/>
  <c r="V1246" i="10"/>
  <c r="T1246" i="10"/>
  <c r="H1246" i="10"/>
  <c r="G1246" i="10"/>
  <c r="V1245" i="10"/>
  <c r="T1245" i="10"/>
  <c r="H1245" i="10"/>
  <c r="G1245" i="10"/>
  <c r="V1244" i="10"/>
  <c r="T1244" i="10"/>
  <c r="H1244" i="10"/>
  <c r="G1244" i="10"/>
  <c r="V1243" i="10"/>
  <c r="T1243" i="10"/>
  <c r="H1243" i="10"/>
  <c r="G1243" i="10"/>
  <c r="V1242" i="10"/>
  <c r="T1242" i="10"/>
  <c r="H1242" i="10"/>
  <c r="G1242" i="10"/>
  <c r="V1241" i="10"/>
  <c r="T1241" i="10"/>
  <c r="H1241" i="10"/>
  <c r="G1241" i="10"/>
  <c r="V1240" i="10"/>
  <c r="T1240" i="10"/>
  <c r="H1240" i="10"/>
  <c r="G1240" i="10"/>
  <c r="V1239" i="10"/>
  <c r="T1239" i="10"/>
  <c r="I1239" i="10"/>
  <c r="J1239" i="10" s="1"/>
  <c r="K1239" i="10" s="1"/>
  <c r="H1239" i="10"/>
  <c r="G1239" i="10"/>
  <c r="V1238" i="10"/>
  <c r="T1238" i="10"/>
  <c r="H1238" i="10"/>
  <c r="G1238" i="10"/>
  <c r="V1237" i="10"/>
  <c r="T1237" i="10"/>
  <c r="H1237" i="10"/>
  <c r="G1237" i="10"/>
  <c r="V1236" i="10"/>
  <c r="T1236" i="10"/>
  <c r="H1236" i="10"/>
  <c r="G1236" i="10"/>
  <c r="V1235" i="10"/>
  <c r="T1235" i="10"/>
  <c r="H1235" i="10"/>
  <c r="G1235" i="10"/>
  <c r="V1234" i="10"/>
  <c r="T1234" i="10"/>
  <c r="H1234" i="10"/>
  <c r="G1234" i="10"/>
  <c r="V1233" i="10"/>
  <c r="T1233" i="10"/>
  <c r="H1233" i="10"/>
  <c r="G1233" i="10"/>
  <c r="V1232" i="10"/>
  <c r="T1232" i="10"/>
  <c r="H1232" i="10"/>
  <c r="G1232" i="10"/>
  <c r="V1231" i="10"/>
  <c r="T1231" i="10"/>
  <c r="I1231" i="10"/>
  <c r="J1231" i="10" s="1"/>
  <c r="K1231" i="10" s="1"/>
  <c r="H1231" i="10"/>
  <c r="G1231" i="10"/>
  <c r="V1230" i="10"/>
  <c r="T1230" i="10"/>
  <c r="H1230" i="10"/>
  <c r="G1230" i="10"/>
  <c r="V1229" i="10"/>
  <c r="T1229" i="10"/>
  <c r="H1229" i="10"/>
  <c r="G1229" i="10"/>
  <c r="V1228" i="10"/>
  <c r="T1228" i="10"/>
  <c r="H1228" i="10"/>
  <c r="G1228" i="10"/>
  <c r="V1227" i="10"/>
  <c r="T1227" i="10"/>
  <c r="H1227" i="10"/>
  <c r="G1227" i="10"/>
  <c r="V1226" i="10"/>
  <c r="T1226" i="10"/>
  <c r="H1226" i="10"/>
  <c r="G1226" i="10"/>
  <c r="V1225" i="10"/>
  <c r="T1225" i="10"/>
  <c r="H1225" i="10"/>
  <c r="G1225" i="10"/>
  <c r="V1224" i="10"/>
  <c r="T1224" i="10"/>
  <c r="H1224" i="10"/>
  <c r="G1224" i="10"/>
  <c r="V1223" i="10"/>
  <c r="T1223" i="10"/>
  <c r="I1223" i="10"/>
  <c r="J1223" i="10" s="1"/>
  <c r="K1223" i="10" s="1"/>
  <c r="H1223" i="10"/>
  <c r="G1223" i="10"/>
  <c r="V1222" i="10"/>
  <c r="T1222" i="10"/>
  <c r="H1222" i="10"/>
  <c r="G1222" i="10"/>
  <c r="V1221" i="10"/>
  <c r="T1221" i="10"/>
  <c r="H1221" i="10"/>
  <c r="G1221" i="10"/>
  <c r="V1220" i="10"/>
  <c r="T1220" i="10"/>
  <c r="H1220" i="10"/>
  <c r="G1220" i="10"/>
  <c r="V1219" i="10"/>
  <c r="T1219" i="10"/>
  <c r="H1219" i="10"/>
  <c r="G1219" i="10"/>
  <c r="V1218" i="10"/>
  <c r="T1218" i="10"/>
  <c r="H1218" i="10"/>
  <c r="G1218" i="10"/>
  <c r="V1217" i="10"/>
  <c r="T1217" i="10"/>
  <c r="H1217" i="10"/>
  <c r="G1217" i="10"/>
  <c r="V1216" i="10"/>
  <c r="T1216" i="10"/>
  <c r="H1216" i="10"/>
  <c r="G1216" i="10"/>
  <c r="V1215" i="10"/>
  <c r="T1215" i="10"/>
  <c r="I1215" i="10"/>
  <c r="J1215" i="10" s="1"/>
  <c r="K1215" i="10" s="1"/>
  <c r="H1215" i="10"/>
  <c r="G1215" i="10"/>
  <c r="V1214" i="10"/>
  <c r="T1214" i="10"/>
  <c r="H1214" i="10"/>
  <c r="G1214" i="10"/>
  <c r="V1213" i="10"/>
  <c r="T1213" i="10"/>
  <c r="H1213" i="10"/>
  <c r="G1213" i="10"/>
  <c r="V1212" i="10"/>
  <c r="T1212" i="10"/>
  <c r="H1212" i="10"/>
  <c r="G1212" i="10"/>
  <c r="V1211" i="10"/>
  <c r="T1211" i="10"/>
  <c r="H1211" i="10"/>
  <c r="G1211" i="10"/>
  <c r="V1210" i="10"/>
  <c r="T1210" i="10"/>
  <c r="H1210" i="10"/>
  <c r="G1210" i="10"/>
  <c r="V1209" i="10"/>
  <c r="T1209" i="10"/>
  <c r="H1209" i="10"/>
  <c r="G1209" i="10"/>
  <c r="V1208" i="10"/>
  <c r="T1208" i="10"/>
  <c r="H1208" i="10"/>
  <c r="G1208" i="10"/>
  <c r="V1207" i="10"/>
  <c r="T1207" i="10"/>
  <c r="I1207" i="10"/>
  <c r="J1207" i="10" s="1"/>
  <c r="K1207" i="10" s="1"/>
  <c r="H1207" i="10"/>
  <c r="G1207" i="10"/>
  <c r="V1206" i="10"/>
  <c r="T1206" i="10"/>
  <c r="H1206" i="10"/>
  <c r="G1206" i="10"/>
  <c r="V1205" i="10"/>
  <c r="T1205" i="10"/>
  <c r="H1205" i="10"/>
  <c r="G1205" i="10"/>
  <c r="V1204" i="10"/>
  <c r="T1204" i="10"/>
  <c r="H1204" i="10"/>
  <c r="G1204" i="10"/>
  <c r="V1203" i="10"/>
  <c r="T1203" i="10"/>
  <c r="H1203" i="10"/>
  <c r="G1203" i="10"/>
  <c r="V1202" i="10"/>
  <c r="T1202" i="10"/>
  <c r="H1202" i="10"/>
  <c r="G1202" i="10"/>
  <c r="V1201" i="10"/>
  <c r="T1201" i="10"/>
  <c r="H1201" i="10"/>
  <c r="G1201" i="10"/>
  <c r="U1200" i="10"/>
  <c r="T1200" i="10"/>
  <c r="H1200" i="10"/>
  <c r="G1200" i="10"/>
  <c r="U1199" i="10"/>
  <c r="T1199" i="10"/>
  <c r="I1199" i="10"/>
  <c r="J1199" i="10" s="1"/>
  <c r="K1199" i="10" s="1"/>
  <c r="H1199" i="10"/>
  <c r="G1199" i="10"/>
  <c r="U1198" i="10"/>
  <c r="T1198" i="10"/>
  <c r="H1198" i="10"/>
  <c r="G1198" i="10"/>
  <c r="U1197" i="10"/>
  <c r="T1197" i="10"/>
  <c r="H1197" i="10"/>
  <c r="G1197" i="10"/>
  <c r="U1196" i="10"/>
  <c r="T1196" i="10"/>
  <c r="H1196" i="10"/>
  <c r="G1196" i="10"/>
  <c r="U1195" i="10"/>
  <c r="T1195" i="10"/>
  <c r="H1195" i="10"/>
  <c r="G1195" i="10"/>
  <c r="U1194" i="10"/>
  <c r="T1194" i="10"/>
  <c r="H1194" i="10"/>
  <c r="G1194" i="10"/>
  <c r="U1193" i="10"/>
  <c r="T1193" i="10"/>
  <c r="H1193" i="10"/>
  <c r="G1193" i="10"/>
  <c r="U1192" i="10"/>
  <c r="T1192" i="10"/>
  <c r="H1192" i="10"/>
  <c r="G1192" i="10"/>
  <c r="U1191" i="10"/>
  <c r="T1191" i="10"/>
  <c r="I1191" i="10"/>
  <c r="J1191" i="10" s="1"/>
  <c r="K1191" i="10" s="1"/>
  <c r="H1191" i="10"/>
  <c r="G1191" i="10"/>
  <c r="U1190" i="10"/>
  <c r="T1190" i="10"/>
  <c r="H1190" i="10"/>
  <c r="G1190" i="10"/>
  <c r="U1189" i="10"/>
  <c r="T1189" i="10"/>
  <c r="H1189" i="10"/>
  <c r="G1189" i="10"/>
  <c r="U1188" i="10"/>
  <c r="T1188" i="10"/>
  <c r="H1188" i="10"/>
  <c r="G1188" i="10"/>
  <c r="U1187" i="10"/>
  <c r="T1187" i="10"/>
  <c r="H1187" i="10"/>
  <c r="G1187" i="10"/>
  <c r="U1186" i="10"/>
  <c r="T1186" i="10"/>
  <c r="H1186" i="10"/>
  <c r="G1186" i="10"/>
  <c r="U1185" i="10"/>
  <c r="T1185" i="10"/>
  <c r="H1185" i="10"/>
  <c r="G1185" i="10"/>
  <c r="U1184" i="10"/>
  <c r="T1184" i="10"/>
  <c r="H1184" i="10"/>
  <c r="G1184" i="10"/>
  <c r="U1183" i="10"/>
  <c r="T1183" i="10"/>
  <c r="I1183" i="10"/>
  <c r="J1183" i="10" s="1"/>
  <c r="K1183" i="10" s="1"/>
  <c r="H1183" i="10"/>
  <c r="G1183" i="10"/>
  <c r="U1182" i="10"/>
  <c r="T1182" i="10"/>
  <c r="H1182" i="10"/>
  <c r="G1182" i="10"/>
  <c r="U1181" i="10"/>
  <c r="T1181" i="10"/>
  <c r="H1181" i="10"/>
  <c r="G1181" i="10"/>
  <c r="U1180" i="10"/>
  <c r="T1180" i="10"/>
  <c r="H1180" i="10"/>
  <c r="G1180" i="10"/>
  <c r="AQ1179" i="10"/>
  <c r="V1179" i="10"/>
  <c r="T1179" i="10"/>
  <c r="E1179" i="10"/>
  <c r="AQ1178" i="10"/>
  <c r="V1178" i="10"/>
  <c r="T1178" i="10"/>
  <c r="E1178" i="10"/>
  <c r="G1178" i="10" s="1"/>
  <c r="AQ1177" i="10"/>
  <c r="V1177" i="10"/>
  <c r="T1177" i="10"/>
  <c r="E1177" i="10"/>
  <c r="H1177" i="10" s="1"/>
  <c r="AQ1176" i="10"/>
  <c r="V1176" i="10"/>
  <c r="T1176" i="10"/>
  <c r="E1176" i="10"/>
  <c r="H1176" i="10" s="1"/>
  <c r="AQ1175" i="10"/>
  <c r="V1175" i="10"/>
  <c r="T1175" i="10"/>
  <c r="I1175" i="10"/>
  <c r="J1175" i="10" s="1"/>
  <c r="K1175" i="10" s="1"/>
  <c r="E1175" i="10"/>
  <c r="AQ1174" i="10"/>
  <c r="V1174" i="10"/>
  <c r="T1174" i="10"/>
  <c r="E1174" i="10"/>
  <c r="G1174" i="10" s="1"/>
  <c r="T1173" i="10"/>
  <c r="H1173" i="10"/>
  <c r="G1173" i="10"/>
  <c r="T1172" i="10"/>
  <c r="H1172" i="10"/>
  <c r="G1172" i="10"/>
  <c r="T1171" i="10"/>
  <c r="H1171" i="10"/>
  <c r="G1171" i="10"/>
  <c r="T1170" i="10"/>
  <c r="H1170" i="10"/>
  <c r="G1170" i="10"/>
  <c r="T1169" i="10"/>
  <c r="H1169" i="10"/>
  <c r="G1169" i="10"/>
  <c r="T1168" i="10"/>
  <c r="H1168" i="10"/>
  <c r="G1168" i="10"/>
  <c r="T1167" i="10"/>
  <c r="I1167" i="10"/>
  <c r="J1167" i="10" s="1"/>
  <c r="K1167" i="10" s="1"/>
  <c r="H1167" i="10"/>
  <c r="G1167" i="10"/>
  <c r="T1166" i="10"/>
  <c r="H1166" i="10"/>
  <c r="G1166" i="10"/>
  <c r="T1165" i="10"/>
  <c r="H1165" i="10"/>
  <c r="G1165" i="10"/>
  <c r="T1164" i="10"/>
  <c r="H1164" i="10"/>
  <c r="G1164" i="10"/>
  <c r="T1163" i="10"/>
  <c r="H1163" i="10"/>
  <c r="G1163" i="10"/>
  <c r="T1162" i="10"/>
  <c r="H1162" i="10"/>
  <c r="G1162" i="10"/>
  <c r="T1161" i="10"/>
  <c r="H1161" i="10"/>
  <c r="G1161" i="10"/>
  <c r="T1160" i="10"/>
  <c r="H1160" i="10"/>
  <c r="G1160" i="10"/>
  <c r="T1159" i="10"/>
  <c r="I1159" i="10"/>
  <c r="J1159" i="10" s="1"/>
  <c r="K1159" i="10" s="1"/>
  <c r="H1159" i="10"/>
  <c r="G1159" i="10"/>
  <c r="T1158" i="10"/>
  <c r="H1158" i="10"/>
  <c r="G1158" i="10"/>
  <c r="AK1157" i="10"/>
  <c r="AJ1157" i="10" s="1"/>
  <c r="V1157" i="10"/>
  <c r="T1157" i="10"/>
  <c r="H1157" i="10"/>
  <c r="G1157" i="10"/>
  <c r="AK1156" i="10"/>
  <c r="AI1156" i="10" s="1"/>
  <c r="V1156" i="10"/>
  <c r="T1156" i="10"/>
  <c r="H1156" i="10"/>
  <c r="G1156" i="10"/>
  <c r="AK1155" i="10"/>
  <c r="AJ1155" i="10" s="1"/>
  <c r="V1155" i="10"/>
  <c r="T1155" i="10"/>
  <c r="H1155" i="10"/>
  <c r="G1155" i="10"/>
  <c r="AK1154" i="10"/>
  <c r="AI1154" i="10" s="1"/>
  <c r="V1154" i="10"/>
  <c r="T1154" i="10"/>
  <c r="H1154" i="10"/>
  <c r="G1154" i="10"/>
  <c r="AK1153" i="10"/>
  <c r="AJ1153" i="10" s="1"/>
  <c r="V1153" i="10"/>
  <c r="T1153" i="10"/>
  <c r="H1153" i="10"/>
  <c r="G1153" i="10"/>
  <c r="AK1152" i="10"/>
  <c r="AI1152" i="10" s="1"/>
  <c r="V1152" i="10"/>
  <c r="T1152" i="10"/>
  <c r="H1152" i="10"/>
  <c r="G1152" i="10"/>
  <c r="AK1151" i="10"/>
  <c r="V1151" i="10"/>
  <c r="T1151" i="10"/>
  <c r="H1151" i="10"/>
  <c r="G1151" i="10"/>
  <c r="AK1150" i="10"/>
  <c r="V1150" i="10"/>
  <c r="T1150" i="10"/>
  <c r="H1150" i="10"/>
  <c r="G1150" i="10"/>
  <c r="AK1149" i="10"/>
  <c r="V1149" i="10"/>
  <c r="T1149" i="10"/>
  <c r="H1149" i="10"/>
  <c r="G1149" i="10"/>
  <c r="AK1148" i="10"/>
  <c r="AI1148" i="10" s="1"/>
  <c r="V1148" i="10"/>
  <c r="T1148" i="10"/>
  <c r="H1148" i="10"/>
  <c r="G1148" i="10"/>
  <c r="AK1147" i="10"/>
  <c r="V1147" i="10"/>
  <c r="T1147" i="10"/>
  <c r="H1147" i="10"/>
  <c r="G1147" i="10"/>
  <c r="AK1146" i="10"/>
  <c r="AI1146" i="10" s="1"/>
  <c r="V1146" i="10"/>
  <c r="T1146" i="10"/>
  <c r="H1146" i="10"/>
  <c r="G1146" i="10"/>
  <c r="AK1145" i="10"/>
  <c r="V1145" i="10"/>
  <c r="T1145" i="10"/>
  <c r="H1145" i="10"/>
  <c r="G1145" i="10"/>
  <c r="AK1144" i="10"/>
  <c r="AI1144" i="10" s="1"/>
  <c r="V1144" i="10"/>
  <c r="T1144" i="10"/>
  <c r="H1144" i="10"/>
  <c r="G1144" i="10"/>
  <c r="AK1143" i="10"/>
  <c r="V1143" i="10"/>
  <c r="T1143" i="10"/>
  <c r="H1143" i="10"/>
  <c r="G1143" i="10"/>
  <c r="AK1142" i="10"/>
  <c r="V1142" i="10"/>
  <c r="T1142" i="10"/>
  <c r="H1142" i="10"/>
  <c r="G1142" i="10"/>
  <c r="AK1141" i="10"/>
  <c r="V1141" i="10"/>
  <c r="T1141" i="10"/>
  <c r="H1141" i="10"/>
  <c r="G1141" i="10"/>
  <c r="AK1140" i="10"/>
  <c r="AI1140" i="10" s="1"/>
  <c r="V1140" i="10"/>
  <c r="T1140" i="10"/>
  <c r="H1140" i="10"/>
  <c r="G1140" i="10"/>
  <c r="AK1139" i="10"/>
  <c r="V1139" i="10"/>
  <c r="T1139" i="10"/>
  <c r="H1139" i="10"/>
  <c r="G1139" i="10"/>
  <c r="AK1138" i="10"/>
  <c r="AI1138" i="10" s="1"/>
  <c r="V1138" i="10"/>
  <c r="T1138" i="10"/>
  <c r="H1138" i="10"/>
  <c r="G1138" i="10"/>
  <c r="AK1137" i="10"/>
  <c r="V1137" i="10"/>
  <c r="T1137" i="10"/>
  <c r="H1137" i="10"/>
  <c r="G1137" i="10"/>
  <c r="AK1136" i="10"/>
  <c r="AI1136" i="10" s="1"/>
  <c r="V1136" i="10"/>
  <c r="T1136" i="10"/>
  <c r="H1136" i="10"/>
  <c r="G1136" i="10"/>
  <c r="AK1135" i="10"/>
  <c r="V1135" i="10"/>
  <c r="T1135" i="10"/>
  <c r="H1135" i="10"/>
  <c r="G1135" i="10"/>
  <c r="AK1134" i="10"/>
  <c r="AI1134" i="10" s="1"/>
  <c r="V1134" i="10"/>
  <c r="T1134" i="10"/>
  <c r="H1134" i="10"/>
  <c r="G1134" i="10"/>
  <c r="AK1133" i="10"/>
  <c r="V1133" i="10"/>
  <c r="T1133" i="10"/>
  <c r="H1133" i="10"/>
  <c r="G1133" i="10"/>
  <c r="AK1132" i="10"/>
  <c r="AI1132" i="10" s="1"/>
  <c r="V1132" i="10"/>
  <c r="T1132" i="10"/>
  <c r="H1132" i="10"/>
  <c r="G1132" i="10"/>
  <c r="AK1131" i="10"/>
  <c r="V1131" i="10"/>
  <c r="T1131" i="10"/>
  <c r="H1131" i="10"/>
  <c r="G1131" i="10"/>
  <c r="AK1130" i="10"/>
  <c r="AI1130" i="10" s="1"/>
  <c r="V1130" i="10"/>
  <c r="T1130" i="10"/>
  <c r="H1130" i="10"/>
  <c r="G1130" i="10"/>
  <c r="AN1129" i="10"/>
  <c r="V1129" i="10"/>
  <c r="T1129" i="10"/>
  <c r="H1129" i="10"/>
  <c r="G1129" i="10"/>
  <c r="AN1128" i="10"/>
  <c r="V1128" i="10"/>
  <c r="T1128" i="10"/>
  <c r="H1128" i="10"/>
  <c r="G1128" i="10"/>
  <c r="AN1127" i="10"/>
  <c r="V1127" i="10"/>
  <c r="T1127" i="10"/>
  <c r="H1127" i="10"/>
  <c r="G1127" i="10"/>
  <c r="AN1126" i="10"/>
  <c r="V1126" i="10"/>
  <c r="T1126" i="10"/>
  <c r="H1126" i="10"/>
  <c r="G1126" i="10"/>
  <c r="AN1125" i="10"/>
  <c r="V1125" i="10"/>
  <c r="T1125" i="10"/>
  <c r="H1125" i="10"/>
  <c r="G1125" i="10"/>
  <c r="AN1124" i="10"/>
  <c r="V1124" i="10"/>
  <c r="T1124" i="10"/>
  <c r="H1124" i="10"/>
  <c r="G1124" i="10"/>
  <c r="AN1123" i="10"/>
  <c r="V1123" i="10"/>
  <c r="T1123" i="10"/>
  <c r="H1123" i="10"/>
  <c r="G1123" i="10"/>
  <c r="AN1122" i="10"/>
  <c r="V1122" i="10"/>
  <c r="T1122" i="10"/>
  <c r="H1122" i="10"/>
  <c r="G1122" i="10"/>
  <c r="AN1121" i="10"/>
  <c r="V1121" i="10"/>
  <c r="T1121" i="10"/>
  <c r="H1121" i="10"/>
  <c r="G1121" i="10"/>
  <c r="AN1120" i="10"/>
  <c r="V1120" i="10"/>
  <c r="T1120" i="10"/>
  <c r="H1120" i="10"/>
  <c r="G1120" i="10"/>
  <c r="AJ1119" i="10"/>
  <c r="T1119" i="10"/>
  <c r="H1119" i="10"/>
  <c r="G1119" i="10"/>
  <c r="AJ1118" i="10"/>
  <c r="T1118" i="10"/>
  <c r="H1118" i="10"/>
  <c r="G1118" i="10"/>
  <c r="AJ1117" i="10"/>
  <c r="T1117" i="10"/>
  <c r="H1117" i="10"/>
  <c r="G1117" i="10"/>
  <c r="AP1116" i="10"/>
  <c r="T1116" i="10"/>
  <c r="H1116" i="10"/>
  <c r="G1116" i="10"/>
  <c r="AP1115" i="10"/>
  <c r="T1115" i="10"/>
  <c r="H1115" i="10"/>
  <c r="G1115" i="10"/>
  <c r="AP1114" i="10"/>
  <c r="T1114" i="10"/>
  <c r="H1114" i="10"/>
  <c r="G1114" i="10"/>
  <c r="AP1113" i="10"/>
  <c r="T1113" i="10"/>
  <c r="H1113" i="10"/>
  <c r="G1113" i="10"/>
  <c r="AP1112" i="10"/>
  <c r="T1112" i="10"/>
  <c r="H1112" i="10"/>
  <c r="G1112" i="10"/>
  <c r="AP1111" i="10"/>
  <c r="T1111" i="10"/>
  <c r="H1111" i="10"/>
  <c r="G1111" i="10"/>
  <c r="AP1110" i="10"/>
  <c r="T1110" i="10"/>
  <c r="H1110" i="10"/>
  <c r="G1110" i="10"/>
  <c r="AP1109" i="10"/>
  <c r="T1109" i="10"/>
  <c r="H1109" i="10"/>
  <c r="G1109" i="10"/>
  <c r="AP1108" i="10"/>
  <c r="T1108" i="10"/>
  <c r="H1108" i="10"/>
  <c r="G1108" i="10"/>
  <c r="AP1107" i="10"/>
  <c r="T1107" i="10"/>
  <c r="H1107" i="10"/>
  <c r="G1107" i="10"/>
  <c r="AP1106" i="10"/>
  <c r="T1106" i="10"/>
  <c r="H1106" i="10"/>
  <c r="G1106" i="10"/>
  <c r="AP1105" i="10"/>
  <c r="T1105" i="10"/>
  <c r="H1105" i="10"/>
  <c r="G1105" i="10"/>
  <c r="AP1104" i="10"/>
  <c r="T1104" i="10"/>
  <c r="H1104" i="10"/>
  <c r="G1104" i="10"/>
  <c r="AP1103" i="10"/>
  <c r="T1103" i="10"/>
  <c r="H1103" i="10"/>
  <c r="G1103" i="10"/>
  <c r="AP1102" i="10"/>
  <c r="AK1102" i="10"/>
  <c r="T1102" i="10"/>
  <c r="E1102" i="10"/>
  <c r="AP1101" i="10"/>
  <c r="AK1101" i="10"/>
  <c r="T1101" i="10"/>
  <c r="E1101" i="10"/>
  <c r="AP1100" i="10"/>
  <c r="AK1100" i="10"/>
  <c r="T1100" i="10"/>
  <c r="E1100" i="10"/>
  <c r="G1100" i="10" s="1"/>
  <c r="AP1099" i="10"/>
  <c r="AK1099" i="10"/>
  <c r="T1099" i="10"/>
  <c r="E1099" i="10"/>
  <c r="G1099" i="10" s="1"/>
  <c r="AK1098" i="10"/>
  <c r="T1098" i="10"/>
  <c r="E1098" i="10"/>
  <c r="H1098" i="10" s="1"/>
  <c r="AK1097" i="10"/>
  <c r="T1097" i="10"/>
  <c r="E1097" i="10"/>
  <c r="H1097" i="10" s="1"/>
  <c r="AK1096" i="10"/>
  <c r="T1096" i="10"/>
  <c r="E1096" i="10"/>
  <c r="AK1095" i="10"/>
  <c r="T1095" i="10"/>
  <c r="I1095" i="10"/>
  <c r="J1095" i="10" s="1"/>
  <c r="K1095" i="10" s="1"/>
  <c r="E1095" i="10"/>
  <c r="H1095" i="10" s="1"/>
  <c r="AP1094" i="10"/>
  <c r="AK1094" i="10"/>
  <c r="T1094" i="10"/>
  <c r="E1094" i="10"/>
  <c r="G1094" i="10" s="1"/>
  <c r="AP1093" i="10"/>
  <c r="AK1093" i="10"/>
  <c r="T1093" i="10"/>
  <c r="E1093" i="10"/>
  <c r="AP1092" i="10"/>
  <c r="AK1092" i="10"/>
  <c r="T1092" i="10"/>
  <c r="E1092" i="10"/>
  <c r="H1092" i="10" s="1"/>
  <c r="AP1091" i="10"/>
  <c r="AK1091" i="10"/>
  <c r="T1091" i="10"/>
  <c r="E1091" i="10"/>
  <c r="H1091" i="10" s="1"/>
  <c r="T1090" i="10"/>
  <c r="H1090" i="10"/>
  <c r="G1090" i="10"/>
  <c r="T1089" i="10"/>
  <c r="H1089" i="10"/>
  <c r="G1089" i="10"/>
  <c r="T1088" i="10"/>
  <c r="H1088" i="10"/>
  <c r="G1088" i="10"/>
  <c r="T1087" i="10"/>
  <c r="H1087" i="10"/>
  <c r="G1087" i="10"/>
  <c r="T1086" i="10"/>
  <c r="H1086" i="10"/>
  <c r="G1086" i="10"/>
  <c r="T1085" i="10"/>
  <c r="H1085" i="10"/>
  <c r="G1085" i="10"/>
  <c r="T1084" i="10"/>
  <c r="H1084" i="10"/>
  <c r="G1084" i="10"/>
  <c r="T1083" i="10"/>
  <c r="H1083" i="10"/>
  <c r="G1083" i="10"/>
  <c r="T1082" i="10"/>
  <c r="H1082" i="10"/>
  <c r="G1082" i="10"/>
  <c r="T1081" i="10"/>
  <c r="H1081" i="10"/>
  <c r="G1081" i="10"/>
  <c r="T1080" i="10"/>
  <c r="E1080" i="10"/>
  <c r="H1080" i="10" s="1"/>
  <c r="T1079" i="10"/>
  <c r="I1079" i="10"/>
  <c r="J1079" i="10" s="1"/>
  <c r="K1079" i="10" s="1"/>
  <c r="E1079" i="10"/>
  <c r="T1078" i="10"/>
  <c r="E1078" i="10"/>
  <c r="H1078" i="10" s="1"/>
  <c r="T1077" i="10"/>
  <c r="I1077" i="10"/>
  <c r="J1077" i="10" s="1"/>
  <c r="K1077" i="10" s="1"/>
  <c r="E1077" i="10"/>
  <c r="H1077" i="10" s="1"/>
  <c r="T1076" i="10"/>
  <c r="E1076" i="10"/>
  <c r="H1076" i="10" s="1"/>
  <c r="T1075" i="10"/>
  <c r="E1075" i="10"/>
  <c r="G1075" i="10" s="1"/>
  <c r="T1074" i="10"/>
  <c r="E1074" i="10"/>
  <c r="H1074" i="10" s="1"/>
  <c r="T1073" i="10"/>
  <c r="E1073" i="10"/>
  <c r="G1073" i="10" s="1"/>
  <c r="T1072" i="10"/>
  <c r="E1072" i="10"/>
  <c r="H1072" i="10" s="1"/>
  <c r="T1071" i="10"/>
  <c r="I1071" i="10"/>
  <c r="J1071" i="10" s="1"/>
  <c r="K1071" i="10" s="1"/>
  <c r="E1071" i="10"/>
  <c r="H1071" i="10" s="1"/>
  <c r="T1070" i="10"/>
  <c r="E1070" i="10"/>
  <c r="H1070" i="10" s="1"/>
  <c r="T1069" i="10"/>
  <c r="E1069" i="10"/>
  <c r="H1069" i="10" s="1"/>
  <c r="T1068" i="10"/>
  <c r="E1068" i="10"/>
  <c r="G1068" i="10" s="1"/>
  <c r="T1067" i="10"/>
  <c r="E1067" i="10"/>
  <c r="T1066" i="10"/>
  <c r="E1066" i="10"/>
  <c r="G1066" i="10" s="1"/>
  <c r="T1065" i="10"/>
  <c r="E1065" i="10"/>
  <c r="T1064" i="10"/>
  <c r="E1064" i="10"/>
  <c r="H1064" i="10" s="1"/>
  <c r="T1063" i="10"/>
  <c r="I1063" i="10"/>
  <c r="J1063" i="10" s="1"/>
  <c r="K1063" i="10" s="1"/>
  <c r="E1063" i="10"/>
  <c r="H1063" i="10" s="1"/>
  <c r="T1062" i="10"/>
  <c r="E1062" i="10"/>
  <c r="H1062" i="10" s="1"/>
  <c r="T1061" i="10"/>
  <c r="E1061" i="10"/>
  <c r="G1061" i="10" s="1"/>
  <c r="T1060" i="10"/>
  <c r="E1060" i="10"/>
  <c r="T1059" i="10"/>
  <c r="E1059" i="10"/>
  <c r="H1059" i="10" s="1"/>
  <c r="T1058" i="10"/>
  <c r="E1058" i="10"/>
  <c r="H1058" i="10" s="1"/>
  <c r="T1057" i="10"/>
  <c r="E1057" i="10"/>
  <c r="H1057" i="10" s="1"/>
  <c r="T1056" i="10"/>
  <c r="E1056" i="10"/>
  <c r="H1056" i="10" s="1"/>
  <c r="T1055" i="10"/>
  <c r="I1055" i="10"/>
  <c r="J1055" i="10" s="1"/>
  <c r="K1055" i="10" s="1"/>
  <c r="E1055" i="10"/>
  <c r="G1055" i="10" s="1"/>
  <c r="T1054" i="10"/>
  <c r="E1054" i="10"/>
  <c r="H1054" i="10" s="1"/>
  <c r="T1053" i="10"/>
  <c r="E1053" i="10"/>
  <c r="H1053" i="10" s="1"/>
  <c r="T1052" i="10"/>
  <c r="E1052" i="10"/>
  <c r="H1052" i="10" s="1"/>
  <c r="T1051" i="10"/>
  <c r="E1051" i="10"/>
  <c r="G1051" i="10" s="1"/>
  <c r="T1050" i="10"/>
  <c r="H1050" i="10"/>
  <c r="G1050" i="10"/>
  <c r="T1049" i="10"/>
  <c r="H1049" i="10"/>
  <c r="G1049" i="10"/>
  <c r="T1048" i="10"/>
  <c r="H1048" i="10"/>
  <c r="G1048" i="10"/>
  <c r="BK1047" i="10"/>
  <c r="T1047" i="10"/>
  <c r="I1047" i="10"/>
  <c r="J1047" i="10" s="1"/>
  <c r="K1047" i="10" s="1"/>
  <c r="E1047" i="10"/>
  <c r="BK1046" i="10"/>
  <c r="T1046" i="10"/>
  <c r="E1046" i="10"/>
  <c r="H1046" i="10" s="1"/>
  <c r="BK1045" i="10"/>
  <c r="T1045" i="10"/>
  <c r="E1045" i="10"/>
  <c r="G1045" i="10" s="1"/>
  <c r="BK1044" i="10"/>
  <c r="T1044" i="10"/>
  <c r="E1044" i="10"/>
  <c r="H1044" i="10" s="1"/>
  <c r="BK1043" i="10"/>
  <c r="T1043" i="10"/>
  <c r="E1043" i="10"/>
  <c r="G1043" i="10" s="1"/>
  <c r="BK1042" i="10"/>
  <c r="T1042" i="10"/>
  <c r="E1042" i="10"/>
  <c r="H1042" i="10" s="1"/>
  <c r="BK1041" i="10"/>
  <c r="T1041" i="10"/>
  <c r="E1041" i="10"/>
  <c r="BK1040" i="10"/>
  <c r="T1040" i="10"/>
  <c r="E1040" i="10"/>
  <c r="H1040" i="10" s="1"/>
  <c r="BK1039" i="10"/>
  <c r="T1039" i="10"/>
  <c r="I1039" i="10"/>
  <c r="J1039" i="10" s="1"/>
  <c r="K1039" i="10" s="1"/>
  <c r="E1039" i="10"/>
  <c r="BK1038" i="10"/>
  <c r="T1038" i="10"/>
  <c r="E1038" i="10"/>
  <c r="H1038" i="10" s="1"/>
  <c r="BK1037" i="10"/>
  <c r="T1037" i="10"/>
  <c r="E1037" i="10"/>
  <c r="G1037" i="10" s="1"/>
  <c r="BK1036" i="10"/>
  <c r="T1036" i="10"/>
  <c r="E1036" i="10"/>
  <c r="H1036" i="10" s="1"/>
  <c r="BK1035" i="10"/>
  <c r="T1035" i="10"/>
  <c r="E1035" i="10"/>
  <c r="G1035" i="10" s="1"/>
  <c r="BK1034" i="10"/>
  <c r="T1034" i="10"/>
  <c r="E1034" i="10"/>
  <c r="H1034" i="10" s="1"/>
  <c r="BK1033" i="10"/>
  <c r="T1033" i="10"/>
  <c r="E1033" i="10"/>
  <c r="BK1032" i="10"/>
  <c r="T1032" i="10"/>
  <c r="E1032" i="10"/>
  <c r="H1032" i="10" s="1"/>
  <c r="BK1031" i="10"/>
  <c r="T1031" i="10"/>
  <c r="I1031" i="10"/>
  <c r="J1031" i="10" s="1"/>
  <c r="K1031" i="10" s="1"/>
  <c r="E1031" i="10"/>
  <c r="BK1030" i="10"/>
  <c r="T1030" i="10"/>
  <c r="E1030" i="10"/>
  <c r="H1030" i="10" s="1"/>
  <c r="BK1029" i="10"/>
  <c r="T1029" i="10"/>
  <c r="E1029" i="10"/>
  <c r="G1029" i="10" s="1"/>
  <c r="BK1028" i="10"/>
  <c r="T1028" i="10"/>
  <c r="E1028" i="10"/>
  <c r="H1028" i="10" s="1"/>
  <c r="BK1027" i="10"/>
  <c r="T1027" i="10"/>
  <c r="E1027" i="10"/>
  <c r="G1027" i="10" s="1"/>
  <c r="BK1026" i="10"/>
  <c r="T1026" i="10"/>
  <c r="E1026" i="10"/>
  <c r="BK1025" i="10"/>
  <c r="T1025" i="10"/>
  <c r="E1025" i="10"/>
  <c r="BK1024" i="10"/>
  <c r="T1024" i="10"/>
  <c r="E1024" i="10"/>
  <c r="H1024" i="10" s="1"/>
  <c r="BK1023" i="10"/>
  <c r="AP1023" i="10"/>
  <c r="T1023" i="10"/>
  <c r="I1023" i="10"/>
  <c r="J1023" i="10" s="1"/>
  <c r="K1023" i="10" s="1"/>
  <c r="E1023" i="10"/>
  <c r="H1023" i="10" s="1"/>
  <c r="BK1022" i="10"/>
  <c r="AP1022" i="10"/>
  <c r="T1022" i="10"/>
  <c r="E1022" i="10"/>
  <c r="H1022" i="10" s="1"/>
  <c r="BK1021" i="10"/>
  <c r="AP1021" i="10"/>
  <c r="T1021" i="10"/>
  <c r="E1021" i="10"/>
  <c r="BK1020" i="10"/>
  <c r="AP1020" i="10"/>
  <c r="T1020" i="10"/>
  <c r="E1020" i="10"/>
  <c r="BK1019" i="10"/>
  <c r="AP1019" i="10"/>
  <c r="T1019" i="10"/>
  <c r="E1019" i="10"/>
  <c r="H1019" i="10" s="1"/>
  <c r="BK1018" i="10"/>
  <c r="AP1018" i="10"/>
  <c r="T1018" i="10"/>
  <c r="E1018" i="10"/>
  <c r="H1018" i="10" s="1"/>
  <c r="BK1017" i="10"/>
  <c r="AP1017" i="10"/>
  <c r="T1017" i="10"/>
  <c r="E1017" i="10"/>
  <c r="BK1016" i="10"/>
  <c r="AP1016" i="10"/>
  <c r="T1016" i="10"/>
  <c r="E1016" i="10"/>
  <c r="H1016" i="10" s="1"/>
  <c r="BK1015" i="10"/>
  <c r="AP1015" i="10"/>
  <c r="T1015" i="10"/>
  <c r="I1015" i="10"/>
  <c r="J1015" i="10" s="1"/>
  <c r="K1015" i="10" s="1"/>
  <c r="E1015" i="10"/>
  <c r="H1015" i="10" s="1"/>
  <c r="BK1014" i="10"/>
  <c r="AP1014" i="10"/>
  <c r="T1014" i="10"/>
  <c r="E1014" i="10"/>
  <c r="H1014" i="10" s="1"/>
  <c r="BK1013" i="10"/>
  <c r="AP1013" i="10"/>
  <c r="T1013" i="10"/>
  <c r="E1013" i="10"/>
  <c r="BK1012" i="10"/>
  <c r="AP1012" i="10"/>
  <c r="T1012" i="10"/>
  <c r="E1012" i="10"/>
  <c r="G1012" i="10" s="1"/>
  <c r="AP1011" i="10"/>
  <c r="T1011" i="10"/>
  <c r="H1011" i="10"/>
  <c r="G1011" i="10"/>
  <c r="AP1010" i="10"/>
  <c r="T1010" i="10"/>
  <c r="H1010" i="10"/>
  <c r="G1010" i="10"/>
  <c r="AP1009" i="10"/>
  <c r="T1009" i="10"/>
  <c r="H1009" i="10"/>
  <c r="G1009" i="10"/>
  <c r="AP1008" i="10"/>
  <c r="T1008" i="10"/>
  <c r="H1008" i="10"/>
  <c r="G1008" i="10"/>
  <c r="AP1007" i="10"/>
  <c r="T1007" i="10"/>
  <c r="H1007" i="10"/>
  <c r="G1007" i="10"/>
  <c r="AP1006" i="10"/>
  <c r="T1006" i="10"/>
  <c r="H1006" i="10"/>
  <c r="G1006" i="10"/>
  <c r="AP1005" i="10"/>
  <c r="T1005" i="10"/>
  <c r="H1005" i="10"/>
  <c r="G1005" i="10"/>
  <c r="AP1004" i="10"/>
  <c r="T1004" i="10"/>
  <c r="H1004" i="10"/>
  <c r="G1004" i="10"/>
  <c r="AP1003" i="10"/>
  <c r="T1003" i="10"/>
  <c r="H1003" i="10"/>
  <c r="G1003" i="10"/>
  <c r="AP1002" i="10"/>
  <c r="T1002" i="10"/>
  <c r="H1002" i="10"/>
  <c r="G1002" i="10"/>
  <c r="AP1001" i="10"/>
  <c r="T1001" i="10"/>
  <c r="H1001" i="10"/>
  <c r="G1001" i="10"/>
  <c r="AP1000" i="10"/>
  <c r="T1000" i="10"/>
  <c r="H1000" i="10"/>
  <c r="G1000" i="10"/>
  <c r="AP999" i="10"/>
  <c r="T999" i="10"/>
  <c r="H999" i="10"/>
  <c r="G999" i="10"/>
  <c r="AP998" i="10"/>
  <c r="T998" i="10"/>
  <c r="H998" i="10"/>
  <c r="G998" i="10"/>
  <c r="AP997" i="10"/>
  <c r="T997" i="10"/>
  <c r="H997" i="10"/>
  <c r="G997" i="10"/>
  <c r="AV996" i="10"/>
  <c r="AP996" i="10"/>
  <c r="V996" i="10"/>
  <c r="T996" i="10"/>
  <c r="H996" i="10"/>
  <c r="G996" i="10"/>
  <c r="AV995" i="10"/>
  <c r="AP995" i="10"/>
  <c r="V995" i="10"/>
  <c r="T995" i="10"/>
  <c r="H995" i="10"/>
  <c r="G995" i="10"/>
  <c r="AP994" i="10"/>
  <c r="V994" i="10"/>
  <c r="T994" i="10"/>
  <c r="H994" i="10"/>
  <c r="G994" i="10"/>
  <c r="AP993" i="10"/>
  <c r="V993" i="10"/>
  <c r="T993" i="10"/>
  <c r="H993" i="10"/>
  <c r="G993" i="10"/>
  <c r="AV992" i="10"/>
  <c r="V992" i="10"/>
  <c r="T992" i="10"/>
  <c r="H992" i="10"/>
  <c r="G992" i="10"/>
  <c r="AV991" i="10"/>
  <c r="V991" i="10"/>
  <c r="T991" i="10"/>
  <c r="H991" i="10"/>
  <c r="G991" i="10"/>
  <c r="AV990" i="10"/>
  <c r="AP990" i="10"/>
  <c r="V990" i="10"/>
  <c r="T990" i="10"/>
  <c r="H990" i="10"/>
  <c r="G990" i="10"/>
  <c r="AV989" i="10"/>
  <c r="AP989" i="10"/>
  <c r="V989" i="10"/>
  <c r="T989" i="10"/>
  <c r="H989" i="10"/>
  <c r="G989" i="10"/>
  <c r="AP988" i="10"/>
  <c r="V988" i="10"/>
  <c r="T988" i="10"/>
  <c r="H988" i="10"/>
  <c r="G988" i="10"/>
  <c r="AP987" i="10"/>
  <c r="V987" i="10"/>
  <c r="T987" i="10"/>
  <c r="H987" i="10"/>
  <c r="G987" i="10"/>
  <c r="AV986" i="10"/>
  <c r="V986" i="10"/>
  <c r="T986" i="10"/>
  <c r="H986" i="10"/>
  <c r="G986" i="10"/>
  <c r="AV985" i="10"/>
  <c r="V985" i="10"/>
  <c r="T985" i="10"/>
  <c r="H985" i="10"/>
  <c r="G985" i="10"/>
  <c r="AV984" i="10"/>
  <c r="AP984" i="10"/>
  <c r="V984" i="10"/>
  <c r="T984" i="10"/>
  <c r="H984" i="10"/>
  <c r="G984" i="10"/>
  <c r="AV983" i="10"/>
  <c r="AP983" i="10"/>
  <c r="V983" i="10"/>
  <c r="T983" i="10"/>
  <c r="H983" i="10"/>
  <c r="G983" i="10"/>
  <c r="AV982" i="10"/>
  <c r="AP982" i="10"/>
  <c r="V982" i="10"/>
  <c r="T982" i="10"/>
  <c r="H982" i="10"/>
  <c r="G982" i="10"/>
  <c r="AV981" i="10"/>
  <c r="AP981" i="10"/>
  <c r="V981" i="10"/>
  <c r="T981" i="10"/>
  <c r="H981" i="10"/>
  <c r="G981" i="10"/>
  <c r="AV980" i="10"/>
  <c r="AP980" i="10"/>
  <c r="V980" i="10"/>
  <c r="T980" i="10"/>
  <c r="H980" i="10"/>
  <c r="G980" i="10"/>
  <c r="AV979" i="10"/>
  <c r="AP979" i="10"/>
  <c r="V979" i="10"/>
  <c r="T979" i="10"/>
  <c r="H979" i="10"/>
  <c r="G979" i="10"/>
  <c r="AV978" i="10"/>
  <c r="AP978" i="10"/>
  <c r="V978" i="10"/>
  <c r="T978" i="10"/>
  <c r="H978" i="10"/>
  <c r="G978" i="10"/>
  <c r="AV977" i="10"/>
  <c r="AP977" i="10"/>
  <c r="V977" i="10"/>
  <c r="T977" i="10"/>
  <c r="H977" i="10"/>
  <c r="G977" i="10"/>
  <c r="AR976" i="10"/>
  <c r="AI976" i="10"/>
  <c r="V976" i="10"/>
  <c r="T976" i="10"/>
  <c r="H976" i="10"/>
  <c r="G976" i="10"/>
  <c r="AR975" i="10"/>
  <c r="AI975" i="10"/>
  <c r="V975" i="10"/>
  <c r="T975" i="10"/>
  <c r="H975" i="10"/>
  <c r="G975" i="10"/>
  <c r="AR974" i="10"/>
  <c r="AI974" i="10"/>
  <c r="V974" i="10"/>
  <c r="T974" i="10"/>
  <c r="H974" i="10"/>
  <c r="G974" i="10"/>
  <c r="AR973" i="10"/>
  <c r="AI973" i="10"/>
  <c r="V973" i="10"/>
  <c r="T973" i="10"/>
  <c r="H973" i="10"/>
  <c r="G973" i="10"/>
  <c r="AR972" i="10"/>
  <c r="AI972" i="10"/>
  <c r="V972" i="10"/>
  <c r="T972" i="10"/>
  <c r="H972" i="10"/>
  <c r="G972" i="10"/>
  <c r="AR971" i="10"/>
  <c r="AI971" i="10"/>
  <c r="V971" i="10"/>
  <c r="T971" i="10"/>
  <c r="H971" i="10"/>
  <c r="G971" i="10"/>
  <c r="AR970" i="10"/>
  <c r="AI970" i="10"/>
  <c r="V970" i="10"/>
  <c r="T970" i="10"/>
  <c r="H970" i="10"/>
  <c r="G970" i="10"/>
  <c r="AR969" i="10"/>
  <c r="AP969" i="10"/>
  <c r="V969" i="10"/>
  <c r="T969" i="10"/>
  <c r="H969" i="10"/>
  <c r="G969" i="10"/>
  <c r="AR968" i="10"/>
  <c r="AP968" i="10"/>
  <c r="V968" i="10"/>
  <c r="T968" i="10"/>
  <c r="H968" i="10"/>
  <c r="G968" i="10"/>
  <c r="AR967" i="10"/>
  <c r="AP967" i="10"/>
  <c r="V967" i="10"/>
  <c r="T967" i="10"/>
  <c r="H967" i="10"/>
  <c r="G967" i="10"/>
  <c r="AR966" i="10"/>
  <c r="AP966" i="10"/>
  <c r="V966" i="10"/>
  <c r="T966" i="10"/>
  <c r="H966" i="10"/>
  <c r="G966" i="10"/>
  <c r="AR965" i="10"/>
  <c r="AP965" i="10"/>
  <c r="V965" i="10"/>
  <c r="T965" i="10"/>
  <c r="H965" i="10"/>
  <c r="G965" i="10"/>
  <c r="AR964" i="10"/>
  <c r="AP964" i="10"/>
  <c r="V964" i="10"/>
  <c r="T964" i="10"/>
  <c r="H964" i="10"/>
  <c r="G964" i="10"/>
  <c r="AR963" i="10"/>
  <c r="AP963" i="10"/>
  <c r="V963" i="10"/>
  <c r="T963" i="10"/>
  <c r="H963" i="10"/>
  <c r="G963" i="10"/>
  <c r="AR962" i="10"/>
  <c r="AP962" i="10"/>
  <c r="V962" i="10"/>
  <c r="T962" i="10"/>
  <c r="H962" i="10"/>
  <c r="G962" i="10"/>
  <c r="AP961" i="10"/>
  <c r="V961" i="10"/>
  <c r="T961" i="10"/>
  <c r="H961" i="10"/>
  <c r="G961" i="10"/>
  <c r="AP960" i="10"/>
  <c r="V960" i="10"/>
  <c r="T960" i="10"/>
  <c r="H960" i="10"/>
  <c r="G960" i="10"/>
  <c r="AP959" i="10"/>
  <c r="AM959" i="10"/>
  <c r="V959" i="10"/>
  <c r="T959" i="10"/>
  <c r="H959" i="10"/>
  <c r="G959" i="10"/>
  <c r="AP958" i="10"/>
  <c r="V958" i="10"/>
  <c r="T958" i="10"/>
  <c r="H958" i="10"/>
  <c r="G958" i="10"/>
  <c r="AP957" i="10"/>
  <c r="V957" i="10"/>
  <c r="T957" i="10"/>
  <c r="H957" i="10"/>
  <c r="G957" i="10"/>
  <c r="AP956" i="10"/>
  <c r="AM956" i="10"/>
  <c r="V956" i="10"/>
  <c r="T956" i="10"/>
  <c r="H956" i="10"/>
  <c r="G956" i="10"/>
  <c r="AP955" i="10"/>
  <c r="V955" i="10"/>
  <c r="T955" i="10"/>
  <c r="H955" i="10"/>
  <c r="G955" i="10"/>
  <c r="AP954" i="10"/>
  <c r="V954" i="10"/>
  <c r="T954" i="10"/>
  <c r="H954" i="10"/>
  <c r="G954" i="10"/>
  <c r="AP953" i="10"/>
  <c r="AM953" i="10"/>
  <c r="V953" i="10"/>
  <c r="T953" i="10"/>
  <c r="H953" i="10"/>
  <c r="G953" i="10"/>
  <c r="AP952" i="10"/>
  <c r="V952" i="10"/>
  <c r="T952" i="10"/>
  <c r="H952" i="10"/>
  <c r="G952" i="10"/>
  <c r="AP951" i="10"/>
  <c r="V951" i="10"/>
  <c r="T951" i="10"/>
  <c r="H951" i="10"/>
  <c r="G951" i="10"/>
  <c r="AP950" i="10"/>
  <c r="AM950" i="10"/>
  <c r="V950" i="10"/>
  <c r="T950" i="10"/>
  <c r="H950" i="10"/>
  <c r="G950" i="10"/>
  <c r="AP949" i="10"/>
  <c r="V949" i="10"/>
  <c r="T949" i="10"/>
  <c r="H949" i="10"/>
  <c r="G949" i="10"/>
  <c r="AP948" i="10"/>
  <c r="V948" i="10"/>
  <c r="T948" i="10"/>
  <c r="H948" i="10"/>
  <c r="G948" i="10"/>
  <c r="AP947" i="10"/>
  <c r="AM947" i="10"/>
  <c r="V947" i="10"/>
  <c r="T947" i="10"/>
  <c r="H947" i="10"/>
  <c r="G947" i="10"/>
  <c r="AP946" i="10"/>
  <c r="V946" i="10"/>
  <c r="T946" i="10"/>
  <c r="H946" i="10"/>
  <c r="G946" i="10"/>
  <c r="AP945" i="10"/>
  <c r="V945" i="10"/>
  <c r="T945" i="10"/>
  <c r="H945" i="10"/>
  <c r="G945" i="10"/>
  <c r="AP944" i="10"/>
  <c r="AM944" i="10"/>
  <c r="V944" i="10"/>
  <c r="T944" i="10"/>
  <c r="H944" i="10"/>
  <c r="G944" i="10"/>
  <c r="AP943" i="10"/>
  <c r="V943" i="10"/>
  <c r="T943" i="10"/>
  <c r="H943" i="10"/>
  <c r="G943" i="10"/>
  <c r="AP942" i="10"/>
  <c r="V942" i="10"/>
  <c r="T942" i="10"/>
  <c r="H942" i="10"/>
  <c r="G942" i="10"/>
  <c r="AP941" i="10"/>
  <c r="AM941" i="10"/>
  <c r="V941" i="10"/>
  <c r="T941" i="10"/>
  <c r="H941" i="10"/>
  <c r="G941" i="10"/>
  <c r="AP940" i="10"/>
  <c r="V940" i="10"/>
  <c r="T940" i="10"/>
  <c r="H940" i="10"/>
  <c r="G940" i="10"/>
  <c r="AP939" i="10"/>
  <c r="V939" i="10"/>
  <c r="T939" i="10"/>
  <c r="H939" i="10"/>
  <c r="G939" i="10"/>
  <c r="AP938" i="10"/>
  <c r="AM938" i="10"/>
  <c r="V938" i="10"/>
  <c r="T938" i="10"/>
  <c r="H938" i="10"/>
  <c r="G938" i="10"/>
  <c r="BK937" i="10"/>
  <c r="AQ937" i="10"/>
  <c r="AP937" i="10"/>
  <c r="AK937" i="10"/>
  <c r="T937" i="10"/>
  <c r="E937" i="10"/>
  <c r="G937" i="10" s="1"/>
  <c r="BK936" i="10"/>
  <c r="AQ936" i="10"/>
  <c r="AP936" i="10"/>
  <c r="AK936" i="10"/>
  <c r="T936" i="10"/>
  <c r="E936" i="10"/>
  <c r="H936" i="10" s="1"/>
  <c r="BK935" i="10"/>
  <c r="AQ935" i="10"/>
  <c r="AP935" i="10"/>
  <c r="AK935" i="10"/>
  <c r="T935" i="10"/>
  <c r="I935" i="10"/>
  <c r="J935" i="10" s="1"/>
  <c r="K935" i="10" s="1"/>
  <c r="E935" i="10"/>
  <c r="BK934" i="10"/>
  <c r="AQ934" i="10"/>
  <c r="AP934" i="10"/>
  <c r="AK934" i="10"/>
  <c r="T934" i="10"/>
  <c r="E934" i="10"/>
  <c r="G934" i="10" s="1"/>
  <c r="BK933" i="10"/>
  <c r="AQ933" i="10"/>
  <c r="AP933" i="10"/>
  <c r="AK933" i="10"/>
  <c r="T933" i="10"/>
  <c r="E933" i="10"/>
  <c r="H933" i="10" s="1"/>
  <c r="BK932" i="10"/>
  <c r="AQ932" i="10"/>
  <c r="AP932" i="10"/>
  <c r="AK932" i="10"/>
  <c r="T932" i="10"/>
  <c r="E932" i="10"/>
  <c r="H932" i="10" s="1"/>
  <c r="BK931" i="10"/>
  <c r="AQ931" i="10"/>
  <c r="AP931" i="10"/>
  <c r="AK931" i="10"/>
  <c r="T931" i="10"/>
  <c r="E931" i="10"/>
  <c r="H931" i="10" s="1"/>
  <c r="BK930" i="10"/>
  <c r="AQ930" i="10"/>
  <c r="AP930" i="10"/>
  <c r="AK930" i="10"/>
  <c r="T930" i="10"/>
  <c r="E930" i="10"/>
  <c r="H930" i="10" s="1"/>
  <c r="BK929" i="10"/>
  <c r="AQ929" i="10"/>
  <c r="AP929" i="10"/>
  <c r="AK929" i="10"/>
  <c r="T929" i="10"/>
  <c r="E929" i="10"/>
  <c r="H929" i="10" s="1"/>
  <c r="BK928" i="10"/>
  <c r="AQ928" i="10"/>
  <c r="AP928" i="10"/>
  <c r="AK928" i="10"/>
  <c r="T928" i="10"/>
  <c r="E928" i="10"/>
  <c r="BK927" i="10"/>
  <c r="AQ927" i="10"/>
  <c r="AP927" i="10"/>
  <c r="AK927" i="10"/>
  <c r="T927" i="10"/>
  <c r="I927" i="10"/>
  <c r="J927" i="10" s="1"/>
  <c r="K927" i="10" s="1"/>
  <c r="E927" i="10"/>
  <c r="H927" i="10" s="1"/>
  <c r="BK926" i="10"/>
  <c r="AQ926" i="10"/>
  <c r="AP926" i="10"/>
  <c r="AK926" i="10"/>
  <c r="T926" i="10"/>
  <c r="E926" i="10"/>
  <c r="AJ925" i="10"/>
  <c r="AI925" i="10"/>
  <c r="V925" i="10"/>
  <c r="T925" i="10"/>
  <c r="E925" i="10"/>
  <c r="H925" i="10" s="1"/>
  <c r="AJ924" i="10"/>
  <c r="AI924" i="10"/>
  <c r="V924" i="10"/>
  <c r="T924" i="10"/>
  <c r="E924" i="10"/>
  <c r="AJ923" i="10"/>
  <c r="AI923" i="10"/>
  <c r="V923" i="10"/>
  <c r="T923" i="10"/>
  <c r="E923" i="10"/>
  <c r="AJ922" i="10"/>
  <c r="AI922" i="10"/>
  <c r="V922" i="10"/>
  <c r="T922" i="10"/>
  <c r="E922" i="10"/>
  <c r="H922" i="10" s="1"/>
  <c r="AJ921" i="10"/>
  <c r="AI921" i="10"/>
  <c r="V921" i="10"/>
  <c r="T921" i="10"/>
  <c r="E921" i="10"/>
  <c r="AJ920" i="10"/>
  <c r="AI920" i="10"/>
  <c r="V920" i="10"/>
  <c r="T920" i="10"/>
  <c r="E920" i="10"/>
  <c r="G920" i="10" s="1"/>
  <c r="AP919" i="10"/>
  <c r="AJ919" i="10"/>
  <c r="AI919" i="10"/>
  <c r="V919" i="10"/>
  <c r="T919" i="10"/>
  <c r="I919" i="10"/>
  <c r="J919" i="10" s="1"/>
  <c r="K919" i="10" s="1"/>
  <c r="E919" i="10"/>
  <c r="G919" i="10" s="1"/>
  <c r="AP918" i="10"/>
  <c r="AJ918" i="10"/>
  <c r="AI918" i="10"/>
  <c r="V918" i="10"/>
  <c r="T918" i="10"/>
  <c r="E918" i="10"/>
  <c r="G918" i="10" s="1"/>
  <c r="AP917" i="10"/>
  <c r="T917" i="10"/>
  <c r="H917" i="10"/>
  <c r="G917" i="10"/>
  <c r="AP916" i="10"/>
  <c r="T916" i="10"/>
  <c r="H916" i="10"/>
  <c r="G916" i="10"/>
  <c r="AP915" i="10"/>
  <c r="T915" i="10"/>
  <c r="H915" i="10"/>
  <c r="G915" i="10"/>
  <c r="AP914" i="10"/>
  <c r="T914" i="10"/>
  <c r="H914" i="10"/>
  <c r="G914" i="10"/>
  <c r="AP913" i="10"/>
  <c r="T913" i="10"/>
  <c r="H913" i="10"/>
  <c r="G913" i="10"/>
  <c r="AP912" i="10"/>
  <c r="T912" i="10"/>
  <c r="H912" i="10"/>
  <c r="G912" i="10"/>
  <c r="AP911" i="10"/>
  <c r="T911" i="10"/>
  <c r="H911" i="10"/>
  <c r="G911" i="10"/>
  <c r="AP910" i="10"/>
  <c r="T910" i="10"/>
  <c r="H910" i="10"/>
  <c r="G910" i="10"/>
  <c r="AP909" i="10"/>
  <c r="T909" i="10"/>
  <c r="H909" i="10"/>
  <c r="G909" i="10"/>
  <c r="AP908" i="10"/>
  <c r="T908" i="10"/>
  <c r="H908" i="10"/>
  <c r="G908" i="10"/>
  <c r="AP907" i="10"/>
  <c r="T907" i="10"/>
  <c r="H907" i="10"/>
  <c r="G907" i="10"/>
  <c r="AP906" i="10"/>
  <c r="T906" i="10"/>
  <c r="H906" i="10"/>
  <c r="G906" i="10"/>
  <c r="AP905" i="10"/>
  <c r="T905" i="10"/>
  <c r="H905" i="10"/>
  <c r="G905" i="10"/>
  <c r="AP904" i="10"/>
  <c r="T904" i="10"/>
  <c r="H904" i="10"/>
  <c r="G904" i="10"/>
  <c r="AP903" i="10"/>
  <c r="T903" i="10"/>
  <c r="H903" i="10"/>
  <c r="G903" i="10"/>
  <c r="AP902" i="10"/>
  <c r="T902" i="10"/>
  <c r="H902" i="10"/>
  <c r="G902" i="10"/>
  <c r="AP901" i="10"/>
  <c r="T901" i="10"/>
  <c r="H901" i="10"/>
  <c r="G901" i="10"/>
  <c r="AP900" i="10"/>
  <c r="T900" i="10"/>
  <c r="H900" i="10"/>
  <c r="G900" i="10"/>
  <c r="AP899" i="10"/>
  <c r="T899" i="10"/>
  <c r="H899" i="10"/>
  <c r="G899" i="10"/>
  <c r="AP898" i="10"/>
  <c r="T898" i="10"/>
  <c r="H898" i="10"/>
  <c r="G898" i="10"/>
  <c r="AP897" i="10"/>
  <c r="T897" i="10"/>
  <c r="H897" i="10"/>
  <c r="G897" i="10"/>
  <c r="AP896" i="10"/>
  <c r="T896" i="10"/>
  <c r="H896" i="10"/>
  <c r="G896" i="10"/>
  <c r="BK895" i="10"/>
  <c r="AP895" i="10"/>
  <c r="V895" i="10"/>
  <c r="U895" i="10"/>
  <c r="T895" i="10"/>
  <c r="H895" i="10"/>
  <c r="G895" i="10"/>
  <c r="AP894" i="10"/>
  <c r="T894" i="10"/>
  <c r="H894" i="10"/>
  <c r="G894" i="10"/>
  <c r="AP893" i="10"/>
  <c r="T893" i="10"/>
  <c r="H893" i="10"/>
  <c r="G893" i="10"/>
  <c r="BK892" i="10"/>
  <c r="AP892" i="10"/>
  <c r="V892" i="10"/>
  <c r="U892" i="10"/>
  <c r="T892" i="10"/>
  <c r="H892" i="10"/>
  <c r="G892" i="10"/>
  <c r="AP891" i="10"/>
  <c r="T891" i="10"/>
  <c r="H891" i="10"/>
  <c r="G891" i="10"/>
  <c r="AP890" i="10"/>
  <c r="T890" i="10"/>
  <c r="H890" i="10"/>
  <c r="G890" i="10"/>
  <c r="BK889" i="10"/>
  <c r="AP889" i="10"/>
  <c r="V889" i="10"/>
  <c r="U889" i="10"/>
  <c r="T889" i="10"/>
  <c r="H889" i="10"/>
  <c r="G889" i="10"/>
  <c r="AP888" i="10"/>
  <c r="T888" i="10"/>
  <c r="H888" i="10"/>
  <c r="G888" i="10"/>
  <c r="AP887" i="10"/>
  <c r="T887" i="10"/>
  <c r="H887" i="10"/>
  <c r="G887" i="10"/>
  <c r="BK886" i="10"/>
  <c r="AP886" i="10"/>
  <c r="V886" i="10"/>
  <c r="U886" i="10"/>
  <c r="T886" i="10"/>
  <c r="H886" i="10"/>
  <c r="G886" i="10"/>
  <c r="T885" i="10"/>
  <c r="H885" i="10"/>
  <c r="G885" i="10"/>
  <c r="T884" i="10"/>
  <c r="H884" i="10"/>
  <c r="G884" i="10"/>
  <c r="T883" i="10"/>
  <c r="H883" i="10"/>
  <c r="G883" i="10"/>
  <c r="T882" i="10"/>
  <c r="H882" i="10"/>
  <c r="G882" i="10"/>
  <c r="T881" i="10"/>
  <c r="H881" i="10"/>
  <c r="G881" i="10"/>
  <c r="T880" i="10"/>
  <c r="H880" i="10"/>
  <c r="G880" i="10"/>
  <c r="T879" i="10"/>
  <c r="H879" i="10"/>
  <c r="G879" i="10"/>
  <c r="T878" i="10"/>
  <c r="H878" i="10"/>
  <c r="G878" i="10"/>
  <c r="T877" i="10"/>
  <c r="H877" i="10"/>
  <c r="G877" i="10"/>
  <c r="T876" i="10"/>
  <c r="H876" i="10"/>
  <c r="G876" i="10"/>
  <c r="T875" i="10"/>
  <c r="H875" i="10"/>
  <c r="G875" i="10"/>
  <c r="T874" i="10"/>
  <c r="H874" i="10"/>
  <c r="G874" i="10"/>
  <c r="T873" i="10"/>
  <c r="H873" i="10"/>
  <c r="G873" i="10"/>
  <c r="T872" i="10"/>
  <c r="H872" i="10"/>
  <c r="G872" i="10"/>
  <c r="T871" i="10"/>
  <c r="H871" i="10"/>
  <c r="G871" i="10"/>
  <c r="T870" i="10"/>
  <c r="H870" i="10"/>
  <c r="G870" i="10"/>
  <c r="T869" i="10"/>
  <c r="H869" i="10"/>
  <c r="G869" i="10"/>
  <c r="T868" i="10"/>
  <c r="H868" i="10"/>
  <c r="G868" i="10"/>
  <c r="T867" i="10"/>
  <c r="H867" i="10"/>
  <c r="G867" i="10"/>
  <c r="T866" i="10"/>
  <c r="H866" i="10"/>
  <c r="G866" i="10"/>
  <c r="T865" i="10"/>
  <c r="H865" i="10"/>
  <c r="G865" i="10"/>
  <c r="T864" i="10"/>
  <c r="H864" i="10"/>
  <c r="G864" i="10"/>
  <c r="T863" i="10"/>
  <c r="H863" i="10"/>
  <c r="G863" i="10"/>
  <c r="T862" i="10"/>
  <c r="H862" i="10"/>
  <c r="G862" i="10"/>
  <c r="T861" i="10"/>
  <c r="H861" i="10"/>
  <c r="G861" i="10"/>
  <c r="T860" i="10"/>
  <c r="H860" i="10"/>
  <c r="G860" i="10"/>
  <c r="T859" i="10"/>
  <c r="H859" i="10"/>
  <c r="G859" i="10"/>
  <c r="T858" i="10"/>
  <c r="H858" i="10"/>
  <c r="G858" i="10"/>
  <c r="T857" i="10"/>
  <c r="H857" i="10"/>
  <c r="G857" i="10"/>
  <c r="T856" i="10"/>
  <c r="H856" i="10"/>
  <c r="G856" i="10"/>
  <c r="T855" i="10"/>
  <c r="H855" i="10"/>
  <c r="G855" i="10"/>
  <c r="T854" i="10"/>
  <c r="H854" i="10"/>
  <c r="G854" i="10"/>
  <c r="T853" i="10"/>
  <c r="H853" i="10"/>
  <c r="G853" i="10"/>
  <c r="T852" i="10"/>
  <c r="H852" i="10"/>
  <c r="G852" i="10"/>
  <c r="T851" i="10"/>
  <c r="H851" i="10"/>
  <c r="G851" i="10"/>
  <c r="T850" i="10"/>
  <c r="H850" i="10"/>
  <c r="G850" i="10"/>
  <c r="T849" i="10"/>
  <c r="H849" i="10"/>
  <c r="G849" i="10"/>
  <c r="T848" i="10"/>
  <c r="H848" i="10"/>
  <c r="G848" i="10"/>
  <c r="T847" i="10"/>
  <c r="H847" i="10"/>
  <c r="G847" i="10"/>
  <c r="T846" i="10"/>
  <c r="H846" i="10"/>
  <c r="G846" i="10"/>
  <c r="T845" i="10"/>
  <c r="H845" i="10"/>
  <c r="G845" i="10"/>
  <c r="V844" i="10"/>
  <c r="T844" i="10"/>
  <c r="E844" i="10"/>
  <c r="V843" i="10"/>
  <c r="T843" i="10"/>
  <c r="E843" i="10"/>
  <c r="H843" i="10" s="1"/>
  <c r="V842" i="10"/>
  <c r="T842" i="10"/>
  <c r="E842" i="10"/>
  <c r="V841" i="10"/>
  <c r="T841" i="10"/>
  <c r="E841" i="10"/>
  <c r="G841" i="10" s="1"/>
  <c r="V840" i="10"/>
  <c r="T840" i="10"/>
  <c r="E840" i="10"/>
  <c r="H840" i="10" s="1"/>
  <c r="V839" i="10"/>
  <c r="T839" i="10"/>
  <c r="I839" i="10"/>
  <c r="J839" i="10" s="1"/>
  <c r="K839" i="10" s="1"/>
  <c r="E839" i="10"/>
  <c r="G839" i="10" s="1"/>
  <c r="V838" i="10"/>
  <c r="T838" i="10"/>
  <c r="E838" i="10"/>
  <c r="H838" i="10" s="1"/>
  <c r="V837" i="10"/>
  <c r="T837" i="10"/>
  <c r="E837" i="10"/>
  <c r="H837" i="10" s="1"/>
  <c r="AP836" i="10"/>
  <c r="U836" i="10"/>
  <c r="T836" i="10"/>
  <c r="H836" i="10"/>
  <c r="G836" i="10"/>
  <c r="AP835" i="10"/>
  <c r="U835" i="10"/>
  <c r="T835" i="10"/>
  <c r="H835" i="10"/>
  <c r="G835" i="10"/>
  <c r="AP834" i="10"/>
  <c r="U834" i="10"/>
  <c r="T834" i="10"/>
  <c r="H834" i="10"/>
  <c r="G834" i="10"/>
  <c r="AP833" i="10"/>
  <c r="U833" i="10"/>
  <c r="T833" i="10"/>
  <c r="H833" i="10"/>
  <c r="G833" i="10"/>
  <c r="AP832" i="10"/>
  <c r="U832" i="10"/>
  <c r="T832" i="10"/>
  <c r="H832" i="10"/>
  <c r="G832" i="10"/>
  <c r="AP831" i="10"/>
  <c r="U831" i="10"/>
  <c r="T831" i="10"/>
  <c r="I831" i="10"/>
  <c r="J831" i="10" s="1"/>
  <c r="K831" i="10" s="1"/>
  <c r="H831" i="10"/>
  <c r="G831" i="10"/>
  <c r="AP830" i="10"/>
  <c r="U830" i="10"/>
  <c r="T830" i="10"/>
  <c r="H830" i="10"/>
  <c r="G830" i="10"/>
  <c r="AP829" i="10"/>
  <c r="U829" i="10"/>
  <c r="T829" i="10"/>
  <c r="H829" i="10"/>
  <c r="G829" i="10"/>
  <c r="AP828" i="10"/>
  <c r="U828" i="10"/>
  <c r="T828" i="10"/>
  <c r="H828" i="10"/>
  <c r="G828" i="10"/>
  <c r="AP827" i="10"/>
  <c r="U827" i="10"/>
  <c r="T827" i="10"/>
  <c r="H827" i="10"/>
  <c r="G827" i="10"/>
  <c r="AP826" i="10"/>
  <c r="U826" i="10"/>
  <c r="T826" i="10"/>
  <c r="H826" i="10"/>
  <c r="G826" i="10"/>
  <c r="AP825" i="10"/>
  <c r="U825" i="10"/>
  <c r="T825" i="10"/>
  <c r="H825" i="10"/>
  <c r="G825" i="10"/>
  <c r="AU824" i="10"/>
  <c r="AP824" i="10"/>
  <c r="AM824" i="10"/>
  <c r="V824" i="10"/>
  <c r="T824" i="10"/>
  <c r="H824" i="10"/>
  <c r="G824" i="10"/>
  <c r="AU823" i="10"/>
  <c r="AP823" i="10"/>
  <c r="AM823" i="10"/>
  <c r="V823" i="10"/>
  <c r="T823" i="10"/>
  <c r="I823" i="10"/>
  <c r="J823" i="10" s="1"/>
  <c r="K823" i="10" s="1"/>
  <c r="H823" i="10"/>
  <c r="G823" i="10"/>
  <c r="AU822" i="10"/>
  <c r="AP822" i="10"/>
  <c r="AM822" i="10"/>
  <c r="V822" i="10"/>
  <c r="T822" i="10"/>
  <c r="H822" i="10"/>
  <c r="G822" i="10"/>
  <c r="AU821" i="10"/>
  <c r="AP821" i="10"/>
  <c r="AM821" i="10"/>
  <c r="V821" i="10"/>
  <c r="T821" i="10"/>
  <c r="H821" i="10"/>
  <c r="G821" i="10"/>
  <c r="AU820" i="10"/>
  <c r="AP820" i="10"/>
  <c r="AM820" i="10"/>
  <c r="V820" i="10"/>
  <c r="T820" i="10"/>
  <c r="H820" i="10"/>
  <c r="G820" i="10"/>
  <c r="AU819" i="10"/>
  <c r="AP819" i="10"/>
  <c r="AM819" i="10"/>
  <c r="V819" i="10"/>
  <c r="T819" i="10"/>
  <c r="H819" i="10"/>
  <c r="G819" i="10"/>
  <c r="AU818" i="10"/>
  <c r="AP818" i="10"/>
  <c r="AM818" i="10"/>
  <c r="V818" i="10"/>
  <c r="T818" i="10"/>
  <c r="H818" i="10"/>
  <c r="G818" i="10"/>
  <c r="AU817" i="10"/>
  <c r="AP817" i="10"/>
  <c r="AM817" i="10"/>
  <c r="V817" i="10"/>
  <c r="T817" i="10"/>
  <c r="H817" i="10"/>
  <c r="G817" i="10"/>
  <c r="AU816" i="10"/>
  <c r="AP816" i="10"/>
  <c r="AM816" i="10"/>
  <c r="V816" i="10"/>
  <c r="T816" i="10"/>
  <c r="H816" i="10"/>
  <c r="G816" i="10"/>
  <c r="AU815" i="10"/>
  <c r="AP815" i="10"/>
  <c r="AM815" i="10"/>
  <c r="V815" i="10"/>
  <c r="T815" i="10"/>
  <c r="I815" i="10"/>
  <c r="J815" i="10" s="1"/>
  <c r="K815" i="10" s="1"/>
  <c r="H815" i="10"/>
  <c r="G815" i="10"/>
  <c r="AU814" i="10"/>
  <c r="AP814" i="10"/>
  <c r="AM814" i="10"/>
  <c r="V814" i="10"/>
  <c r="T814" i="10"/>
  <c r="H814" i="10"/>
  <c r="G814" i="10"/>
  <c r="AU813" i="10"/>
  <c r="AP813" i="10"/>
  <c r="AM813" i="10"/>
  <c r="V813" i="10"/>
  <c r="T813" i="10"/>
  <c r="H813" i="10"/>
  <c r="G813" i="10"/>
  <c r="U812" i="10"/>
  <c r="V812" i="10" s="1"/>
  <c r="T812" i="10"/>
  <c r="H812" i="10"/>
  <c r="G812" i="10"/>
  <c r="U811" i="10"/>
  <c r="V811" i="10" s="1"/>
  <c r="T811" i="10"/>
  <c r="H811" i="10"/>
  <c r="G811" i="10"/>
  <c r="U810" i="10"/>
  <c r="V810" i="10" s="1"/>
  <c r="T810" i="10"/>
  <c r="H810" i="10"/>
  <c r="G810" i="10"/>
  <c r="U809" i="10"/>
  <c r="V809" i="10" s="1"/>
  <c r="T809" i="10"/>
  <c r="H809" i="10"/>
  <c r="G809" i="10"/>
  <c r="U808" i="10"/>
  <c r="V808" i="10" s="1"/>
  <c r="T808" i="10"/>
  <c r="H808" i="10"/>
  <c r="G808" i="10"/>
  <c r="U807" i="10"/>
  <c r="V807" i="10" s="1"/>
  <c r="T807" i="10"/>
  <c r="I807" i="10"/>
  <c r="J807" i="10" s="1"/>
  <c r="K807" i="10" s="1"/>
  <c r="H807" i="10"/>
  <c r="G807" i="10"/>
  <c r="U806" i="10"/>
  <c r="V806" i="10" s="1"/>
  <c r="T806" i="10"/>
  <c r="H806" i="10"/>
  <c r="G806" i="10"/>
  <c r="U805" i="10"/>
  <c r="V805" i="10" s="1"/>
  <c r="T805" i="10"/>
  <c r="H805" i="10"/>
  <c r="G805" i="10"/>
  <c r="U804" i="10"/>
  <c r="V804" i="10" s="1"/>
  <c r="T804" i="10"/>
  <c r="H804" i="10"/>
  <c r="G804" i="10"/>
  <c r="U803" i="10"/>
  <c r="V803" i="10" s="1"/>
  <c r="T803" i="10"/>
  <c r="H803" i="10"/>
  <c r="G803" i="10"/>
  <c r="U802" i="10"/>
  <c r="V802" i="10" s="1"/>
  <c r="T802" i="10"/>
  <c r="H802" i="10"/>
  <c r="G802" i="10"/>
  <c r="U801" i="10"/>
  <c r="V801" i="10" s="1"/>
  <c r="T801" i="10"/>
  <c r="H801" i="10"/>
  <c r="G801" i="10"/>
  <c r="U800" i="10"/>
  <c r="V800" i="10" s="1"/>
  <c r="T800" i="10"/>
  <c r="H800" i="10"/>
  <c r="G800" i="10"/>
  <c r="U799" i="10"/>
  <c r="V799" i="10" s="1"/>
  <c r="T799" i="10"/>
  <c r="I799" i="10"/>
  <c r="J799" i="10" s="1"/>
  <c r="K799" i="10" s="1"/>
  <c r="H799" i="10"/>
  <c r="G799" i="10"/>
  <c r="U798" i="10"/>
  <c r="V798" i="10" s="1"/>
  <c r="T798" i="10"/>
  <c r="H798" i="10"/>
  <c r="G798" i="10"/>
  <c r="BK797" i="10"/>
  <c r="T797" i="10"/>
  <c r="E797" i="10"/>
  <c r="H797" i="10" s="1"/>
  <c r="BK796" i="10"/>
  <c r="T796" i="10"/>
  <c r="E796" i="10"/>
  <c r="G796" i="10" s="1"/>
  <c r="BK795" i="10"/>
  <c r="T795" i="10"/>
  <c r="E795" i="10"/>
  <c r="G795" i="10" s="1"/>
  <c r="BK794" i="10"/>
  <c r="T794" i="10"/>
  <c r="E794" i="10"/>
  <c r="BK793" i="10"/>
  <c r="T793" i="10"/>
  <c r="E793" i="10"/>
  <c r="H793" i="10" s="1"/>
  <c r="BK792" i="10"/>
  <c r="T792" i="10"/>
  <c r="E792" i="10"/>
  <c r="G792" i="10" s="1"/>
  <c r="BK791" i="10"/>
  <c r="T791" i="10"/>
  <c r="I791" i="10"/>
  <c r="J791" i="10" s="1"/>
  <c r="K791" i="10" s="1"/>
  <c r="E791" i="10"/>
  <c r="G791" i="10" s="1"/>
  <c r="BK790" i="10"/>
  <c r="T790" i="10"/>
  <c r="E790" i="10"/>
  <c r="H790" i="10" s="1"/>
  <c r="BK789" i="10"/>
  <c r="T789" i="10"/>
  <c r="E789" i="10"/>
  <c r="H789" i="10" s="1"/>
  <c r="BK788" i="10"/>
  <c r="T788" i="10"/>
  <c r="E788" i="10"/>
  <c r="G788" i="10" s="1"/>
  <c r="BK787" i="10"/>
  <c r="T787" i="10"/>
  <c r="E787" i="10"/>
  <c r="G787" i="10" s="1"/>
  <c r="V786" i="10"/>
  <c r="T786" i="10"/>
  <c r="H786" i="10"/>
  <c r="G786" i="10"/>
  <c r="V785" i="10"/>
  <c r="T785" i="10"/>
  <c r="H785" i="10"/>
  <c r="G785" i="10"/>
  <c r="V784" i="10"/>
  <c r="T784" i="10"/>
  <c r="H784" i="10"/>
  <c r="G784" i="10"/>
  <c r="V783" i="10"/>
  <c r="T783" i="10"/>
  <c r="H783" i="10"/>
  <c r="G783" i="10"/>
  <c r="V782" i="10"/>
  <c r="T782" i="10"/>
  <c r="H782" i="10"/>
  <c r="G782" i="10"/>
  <c r="V781" i="10"/>
  <c r="T781" i="10"/>
  <c r="H781" i="10"/>
  <c r="G781" i="10"/>
  <c r="V780" i="10"/>
  <c r="T780" i="10"/>
  <c r="H780" i="10"/>
  <c r="G780" i="10"/>
  <c r="V779" i="10"/>
  <c r="T779" i="10"/>
  <c r="H779" i="10"/>
  <c r="G779" i="10"/>
  <c r="T778" i="10"/>
  <c r="H778" i="10"/>
  <c r="G778" i="10"/>
  <c r="V777" i="10"/>
  <c r="T777" i="10"/>
  <c r="H777" i="10"/>
  <c r="G777" i="10"/>
  <c r="V776" i="10"/>
  <c r="T776" i="10"/>
  <c r="H776" i="10"/>
  <c r="G776" i="10"/>
  <c r="V775" i="10"/>
  <c r="T775" i="10"/>
  <c r="H775" i="10"/>
  <c r="G775" i="10"/>
  <c r="V774" i="10"/>
  <c r="T774" i="10"/>
  <c r="H774" i="10"/>
  <c r="G774" i="10"/>
  <c r="V773" i="10"/>
  <c r="T773" i="10"/>
  <c r="H773" i="10"/>
  <c r="G773" i="10"/>
  <c r="V772" i="10"/>
  <c r="T772" i="10"/>
  <c r="H772" i="10"/>
  <c r="G772" i="10"/>
  <c r="AU771" i="10"/>
  <c r="U771" i="10"/>
  <c r="V771" i="10" s="1"/>
  <c r="T771" i="10"/>
  <c r="H771" i="10"/>
  <c r="G771" i="10"/>
  <c r="AU770" i="10"/>
  <c r="U770" i="10"/>
  <c r="V770" i="10" s="1"/>
  <c r="T770" i="10"/>
  <c r="H770" i="10"/>
  <c r="G770" i="10"/>
  <c r="AU769" i="10"/>
  <c r="U769" i="10"/>
  <c r="V769" i="10" s="1"/>
  <c r="T769" i="10"/>
  <c r="H769" i="10"/>
  <c r="G769" i="10"/>
  <c r="AU768" i="10"/>
  <c r="U768" i="10"/>
  <c r="V768" i="10" s="1"/>
  <c r="T768" i="10"/>
  <c r="H768" i="10"/>
  <c r="G768" i="10"/>
  <c r="BK767" i="10"/>
  <c r="AU767" i="10"/>
  <c r="AP767" i="10"/>
  <c r="AK767" i="10"/>
  <c r="T767" i="10"/>
  <c r="H767" i="10"/>
  <c r="G767" i="10"/>
  <c r="BK766" i="10"/>
  <c r="AU766" i="10"/>
  <c r="AP766" i="10"/>
  <c r="AK766" i="10"/>
  <c r="T766" i="10"/>
  <c r="H766" i="10"/>
  <c r="G766" i="10"/>
  <c r="BK765" i="10"/>
  <c r="AU765" i="10"/>
  <c r="AK765" i="10"/>
  <c r="T765" i="10"/>
  <c r="H765" i="10"/>
  <c r="G765" i="10"/>
  <c r="BK764" i="10"/>
  <c r="AU764" i="10"/>
  <c r="AK764" i="10"/>
  <c r="T764" i="10"/>
  <c r="H764" i="10"/>
  <c r="G764" i="10"/>
  <c r="BK763" i="10"/>
  <c r="AU763" i="10"/>
  <c r="AP763" i="10"/>
  <c r="AK763" i="10"/>
  <c r="T763" i="10"/>
  <c r="H763" i="10"/>
  <c r="G763" i="10"/>
  <c r="BK762" i="10"/>
  <c r="AU762" i="10"/>
  <c r="AK762" i="10"/>
  <c r="T762" i="10"/>
  <c r="H762" i="10"/>
  <c r="G762" i="10"/>
  <c r="BK761" i="10"/>
  <c r="AU761" i="10"/>
  <c r="AK761" i="10"/>
  <c r="T761" i="10"/>
  <c r="H761" i="10"/>
  <c r="G761" i="10"/>
  <c r="BK760" i="10"/>
  <c r="AU760" i="10"/>
  <c r="AK760" i="10"/>
  <c r="T760" i="10"/>
  <c r="H760" i="10"/>
  <c r="G760" i="10"/>
  <c r="BK759" i="10"/>
  <c r="AU759" i="10"/>
  <c r="AK759" i="10"/>
  <c r="T759" i="10"/>
  <c r="H759" i="10"/>
  <c r="G759" i="10"/>
  <c r="BK758" i="10"/>
  <c r="AU758" i="10"/>
  <c r="AP758" i="10"/>
  <c r="AK758" i="10"/>
  <c r="T758" i="10"/>
  <c r="H758" i="10"/>
  <c r="G758" i="10"/>
  <c r="AV757" i="10"/>
  <c r="AQ757" i="10"/>
  <c r="AO757" i="10"/>
  <c r="U757" i="10"/>
  <c r="V757" i="10" s="1"/>
  <c r="T757" i="10"/>
  <c r="H757" i="10"/>
  <c r="G757" i="10"/>
  <c r="AV756" i="10"/>
  <c r="AQ756" i="10"/>
  <c r="AO756" i="10"/>
  <c r="U756" i="10"/>
  <c r="V756" i="10" s="1"/>
  <c r="T756" i="10"/>
  <c r="H756" i="10"/>
  <c r="G756" i="10"/>
  <c r="AV755" i="10"/>
  <c r="AQ755" i="10"/>
  <c r="AO755" i="10"/>
  <c r="U755" i="10"/>
  <c r="V755" i="10" s="1"/>
  <c r="T755" i="10"/>
  <c r="H755" i="10"/>
  <c r="G755" i="10"/>
  <c r="AV754" i="10"/>
  <c r="AQ754" i="10"/>
  <c r="AO754" i="10"/>
  <c r="U754" i="10"/>
  <c r="V754" i="10" s="1"/>
  <c r="T754" i="10"/>
  <c r="H754" i="10"/>
  <c r="G754" i="10"/>
  <c r="AV753" i="10"/>
  <c r="AQ753" i="10"/>
  <c r="AO753" i="10"/>
  <c r="U753" i="10"/>
  <c r="V753" i="10" s="1"/>
  <c r="T753" i="10"/>
  <c r="H753" i="10"/>
  <c r="G753" i="10"/>
  <c r="AV752" i="10"/>
  <c r="AQ752" i="10"/>
  <c r="AO752" i="10"/>
  <c r="U752" i="10"/>
  <c r="V752" i="10" s="1"/>
  <c r="T752" i="10"/>
  <c r="H752" i="10"/>
  <c r="G752" i="10"/>
  <c r="AV751" i="10"/>
  <c r="AQ751" i="10"/>
  <c r="AO751" i="10"/>
  <c r="U751" i="10"/>
  <c r="V751" i="10" s="1"/>
  <c r="T751" i="10"/>
  <c r="H751" i="10"/>
  <c r="G751" i="10"/>
  <c r="AV750" i="10"/>
  <c r="AQ750" i="10"/>
  <c r="AO750" i="10"/>
  <c r="U750" i="10"/>
  <c r="V750" i="10" s="1"/>
  <c r="T750" i="10"/>
  <c r="H750" i="10"/>
  <c r="G750" i="10"/>
  <c r="AV749" i="10"/>
  <c r="AQ749" i="10"/>
  <c r="AO749" i="10"/>
  <c r="U749" i="10"/>
  <c r="V749" i="10" s="1"/>
  <c r="T749" i="10"/>
  <c r="H749" i="10"/>
  <c r="G749" i="10"/>
  <c r="AM748" i="10"/>
  <c r="V748" i="10"/>
  <c r="T748" i="10"/>
  <c r="H748" i="10"/>
  <c r="G748" i="10"/>
  <c r="AM747" i="10"/>
  <c r="V747" i="10"/>
  <c r="T747" i="10"/>
  <c r="H747" i="10"/>
  <c r="G747" i="10"/>
  <c r="AM746" i="10"/>
  <c r="V746" i="10"/>
  <c r="T746" i="10"/>
  <c r="H746" i="10"/>
  <c r="G746" i="10"/>
  <c r="AM745" i="10"/>
  <c r="V745" i="10"/>
  <c r="T745" i="10"/>
  <c r="H745" i="10"/>
  <c r="G745" i="10"/>
  <c r="AM744" i="10"/>
  <c r="V744" i="10"/>
  <c r="T744" i="10"/>
  <c r="H744" i="10"/>
  <c r="G744" i="10"/>
  <c r="AM743" i="10"/>
  <c r="V743" i="10"/>
  <c r="T743" i="10"/>
  <c r="H743" i="10"/>
  <c r="G743" i="10"/>
  <c r="AM742" i="10"/>
  <c r="V742" i="10"/>
  <c r="T742" i="10"/>
  <c r="H742" i="10"/>
  <c r="G742" i="10"/>
  <c r="AM741" i="10"/>
  <c r="V741" i="10"/>
  <c r="T741" i="10"/>
  <c r="H741" i="10"/>
  <c r="G741" i="10"/>
  <c r="AM740" i="10"/>
  <c r="V740" i="10"/>
  <c r="T740" i="10"/>
  <c r="H740" i="10"/>
  <c r="G740" i="10"/>
  <c r="AM739" i="10"/>
  <c r="V739" i="10"/>
  <c r="T739" i="10"/>
  <c r="H739" i="10"/>
  <c r="G739" i="10"/>
  <c r="AM738" i="10"/>
  <c r="V738" i="10"/>
  <c r="T738" i="10"/>
  <c r="H738" i="10"/>
  <c r="G738" i="10"/>
  <c r="AM737" i="10"/>
  <c r="V737" i="10"/>
  <c r="T737" i="10"/>
  <c r="H737" i="10"/>
  <c r="G737" i="10"/>
  <c r="AM736" i="10"/>
  <c r="V736" i="10"/>
  <c r="T736" i="10"/>
  <c r="H736" i="10"/>
  <c r="G736" i="10"/>
  <c r="AM735" i="10"/>
  <c r="V735" i="10"/>
  <c r="T735" i="10"/>
  <c r="H735" i="10"/>
  <c r="G735" i="10"/>
  <c r="BK734" i="10"/>
  <c r="AU734" i="10"/>
  <c r="AQ734" i="10"/>
  <c r="AO734" i="10"/>
  <c r="T734" i="10"/>
  <c r="H734" i="10"/>
  <c r="G734" i="10"/>
  <c r="BK733" i="10"/>
  <c r="AU733" i="10"/>
  <c r="AQ733" i="10"/>
  <c r="AO733" i="10"/>
  <c r="T733" i="10"/>
  <c r="H733" i="10"/>
  <c r="G733" i="10"/>
  <c r="BK732" i="10"/>
  <c r="AU732" i="10"/>
  <c r="AQ732" i="10"/>
  <c r="AO732" i="10"/>
  <c r="T732" i="10"/>
  <c r="H732" i="10"/>
  <c r="G732" i="10"/>
  <c r="BK731" i="10"/>
  <c r="AU731" i="10"/>
  <c r="AQ731" i="10"/>
  <c r="AO731" i="10"/>
  <c r="T731" i="10"/>
  <c r="H731" i="10"/>
  <c r="G731" i="10"/>
  <c r="BK730" i="10"/>
  <c r="AU730" i="10"/>
  <c r="AQ730" i="10"/>
  <c r="AO730" i="10"/>
  <c r="T730" i="10"/>
  <c r="H730" i="10"/>
  <c r="G730" i="10"/>
  <c r="BK729" i="10"/>
  <c r="AU729" i="10"/>
  <c r="AQ729" i="10"/>
  <c r="AO729" i="10"/>
  <c r="T729" i="10"/>
  <c r="H729" i="10"/>
  <c r="G729" i="10"/>
  <c r="BK728" i="10"/>
  <c r="AU728" i="10"/>
  <c r="AQ728" i="10"/>
  <c r="AO728" i="10"/>
  <c r="T728" i="10"/>
  <c r="H728" i="10"/>
  <c r="G728" i="10"/>
  <c r="BK727" i="10"/>
  <c r="AU727" i="10"/>
  <c r="AQ727" i="10"/>
  <c r="AO727" i="10"/>
  <c r="T727" i="10"/>
  <c r="I727" i="10"/>
  <c r="J727" i="10" s="1"/>
  <c r="K727" i="10" s="1"/>
  <c r="H727" i="10"/>
  <c r="G727" i="10"/>
  <c r="BK726" i="10"/>
  <c r="AU726" i="10"/>
  <c r="AQ726" i="10"/>
  <c r="AO726" i="10"/>
  <c r="T726" i="10"/>
  <c r="H726" i="10"/>
  <c r="G726" i="10"/>
  <c r="BK725" i="10"/>
  <c r="AU725" i="10"/>
  <c r="AQ725" i="10"/>
  <c r="AO725" i="10"/>
  <c r="T725" i="10"/>
  <c r="H725" i="10"/>
  <c r="G725" i="10"/>
  <c r="BK724" i="10"/>
  <c r="AU724" i="10"/>
  <c r="AQ724" i="10"/>
  <c r="AO724" i="10"/>
  <c r="T724" i="10"/>
  <c r="H724" i="10"/>
  <c r="G724" i="10"/>
  <c r="BK723" i="10"/>
  <c r="AU723" i="10"/>
  <c r="AQ723" i="10"/>
  <c r="AO723" i="10"/>
  <c r="T723" i="10"/>
  <c r="H723" i="10"/>
  <c r="G723" i="10"/>
  <c r="BK722" i="10"/>
  <c r="AU722" i="10"/>
  <c r="AQ722" i="10"/>
  <c r="AO722" i="10"/>
  <c r="T722" i="10"/>
  <c r="H722" i="10"/>
  <c r="G722" i="10"/>
  <c r="BK721" i="10"/>
  <c r="AU721" i="10"/>
  <c r="AQ721" i="10"/>
  <c r="AO721" i="10"/>
  <c r="T721" i="10"/>
  <c r="H721" i="10"/>
  <c r="G721" i="10"/>
  <c r="BK720" i="10"/>
  <c r="AU720" i="10"/>
  <c r="AQ720" i="10"/>
  <c r="AO720" i="10"/>
  <c r="T720" i="10"/>
  <c r="H720" i="10"/>
  <c r="G720" i="10"/>
  <c r="BK719" i="10"/>
  <c r="AU719" i="10"/>
  <c r="AQ719" i="10"/>
  <c r="AO719" i="10"/>
  <c r="T719" i="10"/>
  <c r="I719" i="10"/>
  <c r="J719" i="10" s="1"/>
  <c r="K719" i="10" s="1"/>
  <c r="H719" i="10"/>
  <c r="G719" i="10"/>
  <c r="BK718" i="10"/>
  <c r="AU718" i="10"/>
  <c r="AQ718" i="10"/>
  <c r="AO718" i="10"/>
  <c r="T718" i="10"/>
  <c r="H718" i="10"/>
  <c r="G718" i="10"/>
  <c r="BK717" i="10"/>
  <c r="AU717" i="10"/>
  <c r="AQ717" i="10"/>
  <c r="AO717" i="10"/>
  <c r="T717" i="10"/>
  <c r="H717" i="10"/>
  <c r="G717" i="10"/>
  <c r="BK716" i="10"/>
  <c r="AU716" i="10"/>
  <c r="AQ716" i="10"/>
  <c r="AO716" i="10"/>
  <c r="T716" i="10"/>
  <c r="H716" i="10"/>
  <c r="G716" i="10"/>
  <c r="BK715" i="10"/>
  <c r="AU715" i="10"/>
  <c r="AQ715" i="10"/>
  <c r="AO715" i="10"/>
  <c r="T715" i="10"/>
  <c r="H715" i="10"/>
  <c r="G715" i="10"/>
  <c r="BK714" i="10"/>
  <c r="AU714" i="10"/>
  <c r="AQ714" i="10"/>
  <c r="AO714" i="10"/>
  <c r="T714" i="10"/>
  <c r="H714" i="10"/>
  <c r="G714" i="10"/>
  <c r="BK713" i="10"/>
  <c r="AU713" i="10"/>
  <c r="AQ713" i="10"/>
  <c r="AO713" i="10"/>
  <c r="T713" i="10"/>
  <c r="H713" i="10"/>
  <c r="G713" i="10"/>
  <c r="BK712" i="10"/>
  <c r="AU712" i="10"/>
  <c r="AQ712" i="10"/>
  <c r="AO712" i="10"/>
  <c r="T712" i="10"/>
  <c r="H712" i="10"/>
  <c r="G712" i="10"/>
  <c r="BK711" i="10"/>
  <c r="AU711" i="10"/>
  <c r="AQ711" i="10"/>
  <c r="AO711" i="10"/>
  <c r="T711" i="10"/>
  <c r="I711" i="10"/>
  <c r="J711" i="10" s="1"/>
  <c r="K711" i="10" s="1"/>
  <c r="H711" i="10"/>
  <c r="G711" i="10"/>
  <c r="BK710" i="10"/>
  <c r="AU710" i="10"/>
  <c r="AQ710" i="10"/>
  <c r="AO710" i="10"/>
  <c r="T710" i="10"/>
  <c r="H710" i="10"/>
  <c r="G710" i="10"/>
  <c r="BK709" i="10"/>
  <c r="AU709" i="10"/>
  <c r="AQ709" i="10"/>
  <c r="AO709" i="10"/>
  <c r="T709" i="10"/>
  <c r="H709" i="10"/>
  <c r="G709" i="10"/>
  <c r="BK708" i="10"/>
  <c r="AU708" i="10"/>
  <c r="AQ708" i="10"/>
  <c r="AO708" i="10"/>
  <c r="T708" i="10"/>
  <c r="H708" i="10"/>
  <c r="G708" i="10"/>
  <c r="BK707" i="10"/>
  <c r="AU707" i="10"/>
  <c r="AQ707" i="10"/>
  <c r="AO707" i="10"/>
  <c r="T707" i="10"/>
  <c r="H707" i="10"/>
  <c r="G707" i="10"/>
  <c r="BK706" i="10"/>
  <c r="AU706" i="10"/>
  <c r="AQ706" i="10"/>
  <c r="AO706" i="10"/>
  <c r="T706" i="10"/>
  <c r="H706" i="10"/>
  <c r="G706" i="10"/>
  <c r="BK705" i="10"/>
  <c r="AU705" i="10"/>
  <c r="AQ705" i="10"/>
  <c r="AO705" i="10"/>
  <c r="T705" i="10"/>
  <c r="H705" i="10"/>
  <c r="G705" i="10"/>
  <c r="T704" i="10"/>
  <c r="H704" i="10"/>
  <c r="G704" i="10"/>
  <c r="T703" i="10"/>
  <c r="I703" i="10"/>
  <c r="J703" i="10" s="1"/>
  <c r="K703" i="10" s="1"/>
  <c r="H703" i="10"/>
  <c r="G703" i="10"/>
  <c r="T702" i="10"/>
  <c r="H702" i="10"/>
  <c r="G702" i="10"/>
  <c r="T701" i="10"/>
  <c r="H701" i="10"/>
  <c r="G701" i="10"/>
  <c r="T700" i="10"/>
  <c r="H700" i="10"/>
  <c r="G700" i="10"/>
  <c r="T699" i="10"/>
  <c r="H699" i="10"/>
  <c r="G699" i="10"/>
  <c r="AQ698" i="10"/>
  <c r="U698" i="10"/>
  <c r="V698" i="10" s="1"/>
  <c r="T698" i="10"/>
  <c r="H698" i="10"/>
  <c r="G698" i="10"/>
  <c r="AQ697" i="10"/>
  <c r="U697" i="10"/>
  <c r="V697" i="10" s="1"/>
  <c r="T697" i="10"/>
  <c r="H697" i="10"/>
  <c r="G697" i="10"/>
  <c r="AQ696" i="10"/>
  <c r="U696" i="10"/>
  <c r="V696" i="10" s="1"/>
  <c r="T696" i="10"/>
  <c r="H696" i="10"/>
  <c r="G696" i="10"/>
  <c r="AQ695" i="10"/>
  <c r="U695" i="10"/>
  <c r="V695" i="10" s="1"/>
  <c r="T695" i="10"/>
  <c r="I695" i="10"/>
  <c r="J695" i="10" s="1"/>
  <c r="K695" i="10" s="1"/>
  <c r="H695" i="10"/>
  <c r="G695" i="10"/>
  <c r="AQ694" i="10"/>
  <c r="U694" i="10"/>
  <c r="V694" i="10" s="1"/>
  <c r="T694" i="10"/>
  <c r="H694" i="10"/>
  <c r="G694" i="10"/>
  <c r="AQ693" i="10"/>
  <c r="U693" i="10"/>
  <c r="V693" i="10" s="1"/>
  <c r="T693" i="10"/>
  <c r="H693" i="10"/>
  <c r="G693" i="10"/>
  <c r="AQ692" i="10"/>
  <c r="U692" i="10"/>
  <c r="V692" i="10" s="1"/>
  <c r="T692" i="10"/>
  <c r="H692" i="10"/>
  <c r="G692" i="10"/>
  <c r="AQ691" i="10"/>
  <c r="U691" i="10"/>
  <c r="V691" i="10" s="1"/>
  <c r="T691" i="10"/>
  <c r="H691" i="10"/>
  <c r="G691" i="10"/>
  <c r="AQ690" i="10"/>
  <c r="U690" i="10"/>
  <c r="V690" i="10" s="1"/>
  <c r="T690" i="10"/>
  <c r="H690" i="10"/>
  <c r="G690" i="10"/>
  <c r="AQ689" i="10"/>
  <c r="U689" i="10"/>
  <c r="V689" i="10" s="1"/>
  <c r="T689" i="10"/>
  <c r="H689" i="10"/>
  <c r="G689" i="10"/>
  <c r="AQ688" i="10"/>
  <c r="U688" i="10"/>
  <c r="V688" i="10" s="1"/>
  <c r="T688" i="10"/>
  <c r="H688" i="10"/>
  <c r="G688" i="10"/>
  <c r="AQ687" i="10"/>
  <c r="U687" i="10"/>
  <c r="V687" i="10" s="1"/>
  <c r="T687" i="10"/>
  <c r="I687" i="10"/>
  <c r="J687" i="10" s="1"/>
  <c r="K687" i="10" s="1"/>
  <c r="H687" i="10"/>
  <c r="G687" i="10"/>
  <c r="AQ686" i="10"/>
  <c r="U686" i="10"/>
  <c r="V686" i="10" s="1"/>
  <c r="T686" i="10"/>
  <c r="H686" i="10"/>
  <c r="G686" i="10"/>
  <c r="AQ685" i="10"/>
  <c r="U685" i="10"/>
  <c r="V685" i="10" s="1"/>
  <c r="T685" i="10"/>
  <c r="H685" i="10"/>
  <c r="G685" i="10"/>
  <c r="AQ684" i="10"/>
  <c r="U684" i="10"/>
  <c r="V684" i="10" s="1"/>
  <c r="T684" i="10"/>
  <c r="H684" i="10"/>
  <c r="G684" i="10"/>
  <c r="AQ683" i="10"/>
  <c r="U683" i="10"/>
  <c r="V683" i="10" s="1"/>
  <c r="T683" i="10"/>
  <c r="H683" i="10"/>
  <c r="G683" i="10"/>
  <c r="AQ682" i="10"/>
  <c r="U682" i="10"/>
  <c r="V682" i="10" s="1"/>
  <c r="T682" i="10"/>
  <c r="H682" i="10"/>
  <c r="G682" i="10"/>
  <c r="AQ681" i="10"/>
  <c r="U681" i="10"/>
  <c r="V681" i="10" s="1"/>
  <c r="T681" i="10"/>
  <c r="H681" i="10"/>
  <c r="G681" i="10"/>
  <c r="V680" i="10"/>
  <c r="T680" i="10"/>
  <c r="H680" i="10"/>
  <c r="G680" i="10"/>
  <c r="V679" i="10"/>
  <c r="T679" i="10"/>
  <c r="H679" i="10"/>
  <c r="G679" i="10"/>
  <c r="V678" i="10"/>
  <c r="T678" i="10"/>
  <c r="H678" i="10"/>
  <c r="G678" i="10"/>
  <c r="V677" i="10"/>
  <c r="T677" i="10"/>
  <c r="H677" i="10"/>
  <c r="G677" i="10"/>
  <c r="V676" i="10"/>
  <c r="T676" i="10"/>
  <c r="H676" i="10"/>
  <c r="G676" i="10"/>
  <c r="V675" i="10"/>
  <c r="T675" i="10"/>
  <c r="H675" i="10"/>
  <c r="G675" i="10"/>
  <c r="V674" i="10"/>
  <c r="T674" i="10"/>
  <c r="H674" i="10"/>
  <c r="G674" i="10"/>
  <c r="V673" i="10"/>
  <c r="T673" i="10"/>
  <c r="I673" i="10"/>
  <c r="J673" i="10" s="1"/>
  <c r="K673" i="10" s="1"/>
  <c r="H673" i="10"/>
  <c r="G673" i="10"/>
  <c r="V672" i="10"/>
  <c r="T672" i="10"/>
  <c r="H672" i="10"/>
  <c r="G672" i="10"/>
  <c r="V671" i="10"/>
  <c r="T671" i="10"/>
  <c r="H671" i="10"/>
  <c r="G671" i="10"/>
  <c r="V670" i="10"/>
  <c r="T670" i="10"/>
  <c r="H670" i="10"/>
  <c r="G670" i="10"/>
  <c r="V669" i="10"/>
  <c r="T669" i="10"/>
  <c r="H669" i="10"/>
  <c r="G669" i="10"/>
  <c r="V668" i="10"/>
  <c r="T668" i="10"/>
  <c r="H668" i="10"/>
  <c r="G668" i="10"/>
  <c r="V667" i="10"/>
  <c r="T667" i="10"/>
  <c r="H667" i="10"/>
  <c r="G667" i="10"/>
  <c r="V666" i="10"/>
  <c r="T666" i="10"/>
  <c r="H666" i="10"/>
  <c r="G666" i="10"/>
  <c r="V665" i="10"/>
  <c r="T665" i="10"/>
  <c r="H665" i="10"/>
  <c r="G665" i="10"/>
  <c r="V664" i="10"/>
  <c r="T664" i="10"/>
  <c r="H664" i="10"/>
  <c r="G664" i="10"/>
  <c r="V663" i="10"/>
  <c r="T663" i="10"/>
  <c r="H663" i="10"/>
  <c r="G663" i="10"/>
  <c r="V662" i="10"/>
  <c r="T662" i="10"/>
  <c r="H662" i="10"/>
  <c r="G662" i="10"/>
  <c r="V661" i="10"/>
  <c r="T661" i="10"/>
  <c r="H661" i="10"/>
  <c r="G661" i="10"/>
  <c r="V660" i="10"/>
  <c r="T660" i="10"/>
  <c r="H660" i="10"/>
  <c r="G660" i="10"/>
  <c r="V659" i="10"/>
  <c r="T659" i="10"/>
  <c r="H659" i="10"/>
  <c r="G659" i="10"/>
  <c r="V658" i="10"/>
  <c r="T658" i="10"/>
  <c r="H658" i="10"/>
  <c r="G658" i="10"/>
  <c r="V657" i="10"/>
  <c r="T657" i="10"/>
  <c r="H657" i="10"/>
  <c r="G657" i="10"/>
  <c r="AK656" i="10"/>
  <c r="T656" i="10"/>
  <c r="H656" i="10"/>
  <c r="G656" i="10"/>
  <c r="AK655" i="10"/>
  <c r="T655" i="10"/>
  <c r="H655" i="10"/>
  <c r="G655" i="10"/>
  <c r="AK654" i="10"/>
  <c r="T654" i="10"/>
  <c r="H654" i="10"/>
  <c r="G654" i="10"/>
  <c r="AK653" i="10"/>
  <c r="T653" i="10"/>
  <c r="H653" i="10"/>
  <c r="G653" i="10"/>
  <c r="AK652" i="10"/>
  <c r="T652" i="10"/>
  <c r="H652" i="10"/>
  <c r="G652" i="10"/>
  <c r="AK651" i="10"/>
  <c r="T651" i="10"/>
  <c r="H651" i="10"/>
  <c r="G651" i="10"/>
  <c r="AK650" i="10"/>
  <c r="T650" i="10"/>
  <c r="H650" i="10"/>
  <c r="G650" i="10"/>
  <c r="AK649" i="10"/>
  <c r="T649" i="10"/>
  <c r="H649" i="10"/>
  <c r="G649" i="10"/>
  <c r="AK648" i="10"/>
  <c r="T648" i="10"/>
  <c r="H648" i="10"/>
  <c r="G648" i="10"/>
  <c r="AK647" i="10"/>
  <c r="T647" i="10"/>
  <c r="H647" i="10"/>
  <c r="G647" i="10"/>
  <c r="AK646" i="10"/>
  <c r="T646" i="10"/>
  <c r="H646" i="10"/>
  <c r="G646" i="10"/>
  <c r="AK645" i="10"/>
  <c r="T645" i="10"/>
  <c r="H645" i="10"/>
  <c r="G645" i="10"/>
  <c r="AK644" i="10"/>
  <c r="T644" i="10"/>
  <c r="H644" i="10"/>
  <c r="G644" i="10"/>
  <c r="AK643" i="10"/>
  <c r="T643" i="10"/>
  <c r="H643" i="10"/>
  <c r="G643" i="10"/>
  <c r="AK642" i="10"/>
  <c r="T642" i="10"/>
  <c r="H642" i="10"/>
  <c r="G642" i="10"/>
  <c r="BK641" i="10"/>
  <c r="AI641" i="10"/>
  <c r="T641" i="10"/>
  <c r="H641" i="10"/>
  <c r="G641" i="10"/>
  <c r="BK640" i="10"/>
  <c r="AI640" i="10"/>
  <c r="T640" i="10"/>
  <c r="H640" i="10"/>
  <c r="G640" i="10"/>
  <c r="BK639" i="10"/>
  <c r="AI639" i="10"/>
  <c r="T639" i="10"/>
  <c r="H639" i="10"/>
  <c r="G639" i="10"/>
  <c r="BK638" i="10"/>
  <c r="AI638" i="10"/>
  <c r="T638" i="10"/>
  <c r="H638" i="10"/>
  <c r="G638" i="10"/>
  <c r="BK637" i="10"/>
  <c r="AI637" i="10"/>
  <c r="T637" i="10"/>
  <c r="H637" i="10"/>
  <c r="G637" i="10"/>
  <c r="BK636" i="10"/>
  <c r="AI636" i="10"/>
  <c r="T636" i="10"/>
  <c r="H636" i="10"/>
  <c r="G636" i="10"/>
  <c r="BK635" i="10"/>
  <c r="AI635" i="10"/>
  <c r="T635" i="10"/>
  <c r="H635" i="10"/>
  <c r="G635" i="10"/>
  <c r="BK634" i="10"/>
  <c r="AI634" i="10"/>
  <c r="T634" i="10"/>
  <c r="H634" i="10"/>
  <c r="G634" i="10"/>
  <c r="BK633" i="10"/>
  <c r="AI633" i="10"/>
  <c r="T633" i="10"/>
  <c r="H633" i="10"/>
  <c r="G633" i="10"/>
  <c r="BK632" i="10"/>
  <c r="AI632" i="10"/>
  <c r="T632" i="10"/>
  <c r="H632" i="10"/>
  <c r="G632" i="10"/>
  <c r="BK631" i="10"/>
  <c r="AI631" i="10"/>
  <c r="T631" i="10"/>
  <c r="H631" i="10"/>
  <c r="G631" i="10"/>
  <c r="BK630" i="10"/>
  <c r="AI630" i="10"/>
  <c r="T630" i="10"/>
  <c r="H630" i="10"/>
  <c r="G630" i="10"/>
  <c r="BK629" i="10"/>
  <c r="AI629" i="10"/>
  <c r="T629" i="10"/>
  <c r="H629" i="10"/>
  <c r="G629" i="10"/>
  <c r="BK628" i="10"/>
  <c r="AI628" i="10"/>
  <c r="T628" i="10"/>
  <c r="H628" i="10"/>
  <c r="G628" i="10"/>
  <c r="BK627" i="10"/>
  <c r="AI627" i="10"/>
  <c r="T627" i="10"/>
  <c r="H627" i="10"/>
  <c r="G627" i="10"/>
  <c r="BK626" i="10"/>
  <c r="AI626" i="10"/>
  <c r="T626" i="10"/>
  <c r="H626" i="10"/>
  <c r="G626" i="10"/>
  <c r="BK625" i="10"/>
  <c r="AI625" i="10"/>
  <c r="T625" i="10"/>
  <c r="H625" i="10"/>
  <c r="G625" i="10"/>
  <c r="BK624" i="10"/>
  <c r="T624" i="10"/>
  <c r="H624" i="10"/>
  <c r="G624" i="10"/>
  <c r="BK623" i="10"/>
  <c r="T623" i="10"/>
  <c r="H623" i="10"/>
  <c r="G623" i="10"/>
  <c r="BK622" i="10"/>
  <c r="T622" i="10"/>
  <c r="H622" i="10"/>
  <c r="G622" i="10"/>
  <c r="BK621" i="10"/>
  <c r="T621" i="10"/>
  <c r="H621" i="10"/>
  <c r="G621" i="10"/>
  <c r="BK620" i="10"/>
  <c r="AP620" i="10"/>
  <c r="T620" i="10"/>
  <c r="H620" i="10"/>
  <c r="G620" i="10"/>
  <c r="BK619" i="10"/>
  <c r="AP619" i="10"/>
  <c r="T619" i="10"/>
  <c r="H619" i="10"/>
  <c r="G619" i="10"/>
  <c r="BK618" i="10"/>
  <c r="AP618" i="10"/>
  <c r="T618" i="10"/>
  <c r="H618" i="10"/>
  <c r="G618" i="10"/>
  <c r="BK617" i="10"/>
  <c r="AP617" i="10"/>
  <c r="T617" i="10"/>
  <c r="H617" i="10"/>
  <c r="G617" i="10"/>
  <c r="AP616" i="10"/>
  <c r="U616" i="10"/>
  <c r="BK616" i="10" s="1"/>
  <c r="T616" i="10"/>
  <c r="H616" i="10"/>
  <c r="G616" i="10"/>
  <c r="AP615" i="10"/>
  <c r="U615" i="10"/>
  <c r="BK615" i="10" s="1"/>
  <c r="T615" i="10"/>
  <c r="H615" i="10"/>
  <c r="G615" i="10"/>
  <c r="AJ614" i="10"/>
  <c r="T614" i="10"/>
  <c r="H614" i="10"/>
  <c r="G614" i="10"/>
  <c r="AJ613" i="10"/>
  <c r="T613" i="10"/>
  <c r="H613" i="10"/>
  <c r="G613" i="10"/>
  <c r="AJ612" i="10"/>
  <c r="T612" i="10"/>
  <c r="H612" i="10"/>
  <c r="G612" i="10"/>
  <c r="AJ611" i="10"/>
  <c r="T611" i="10"/>
  <c r="H611" i="10"/>
  <c r="G611" i="10"/>
  <c r="AJ610" i="10"/>
  <c r="T610" i="10"/>
  <c r="H610" i="10"/>
  <c r="G610" i="10"/>
  <c r="AJ609" i="10"/>
  <c r="T609" i="10"/>
  <c r="H609" i="10"/>
  <c r="G609" i="10"/>
  <c r="AJ608" i="10"/>
  <c r="T608" i="10"/>
  <c r="H608" i="10"/>
  <c r="G608" i="10"/>
  <c r="AJ607" i="10"/>
  <c r="T607" i="10"/>
  <c r="H607" i="10"/>
  <c r="G607" i="10"/>
  <c r="AJ606" i="10"/>
  <c r="T606" i="10"/>
  <c r="H606" i="10"/>
  <c r="G606" i="10"/>
  <c r="AJ605" i="10"/>
  <c r="T605" i="10"/>
  <c r="H605" i="10"/>
  <c r="G605" i="10"/>
  <c r="AJ604" i="10"/>
  <c r="T604" i="10"/>
  <c r="H604" i="10"/>
  <c r="G604" i="10"/>
  <c r="AJ603" i="10"/>
  <c r="T603" i="10"/>
  <c r="H603" i="10"/>
  <c r="G603" i="10"/>
  <c r="AJ602" i="10"/>
  <c r="T602" i="10"/>
  <c r="H602" i="10"/>
  <c r="G602" i="10"/>
  <c r="AJ601" i="10"/>
  <c r="T601" i="10"/>
  <c r="H601" i="10"/>
  <c r="G601" i="10"/>
  <c r="AJ600" i="10"/>
  <c r="T600" i="10"/>
  <c r="H600" i="10"/>
  <c r="G600" i="10"/>
  <c r="AJ599" i="10"/>
  <c r="T599" i="10"/>
  <c r="H599" i="10"/>
  <c r="G599" i="10"/>
  <c r="AJ598" i="10"/>
  <c r="T598" i="10"/>
  <c r="H598" i="10"/>
  <c r="G598" i="10"/>
  <c r="AJ597" i="10"/>
  <c r="T597" i="10"/>
  <c r="H597" i="10"/>
  <c r="G597" i="10"/>
  <c r="AJ596" i="10"/>
  <c r="T596" i="10"/>
  <c r="H596" i="10"/>
  <c r="G596" i="10"/>
  <c r="AJ595" i="10"/>
  <c r="T595" i="10"/>
  <c r="H595" i="10"/>
  <c r="G595" i="10"/>
  <c r="AJ594" i="10"/>
  <c r="T594" i="10"/>
  <c r="H594" i="10"/>
  <c r="G594" i="10"/>
  <c r="AJ593" i="10"/>
  <c r="T593" i="10"/>
  <c r="H593" i="10"/>
  <c r="G593" i="10"/>
  <c r="AJ592" i="10"/>
  <c r="T592" i="10"/>
  <c r="H592" i="10"/>
  <c r="G592" i="10"/>
  <c r="AJ591" i="10"/>
  <c r="T591" i="10"/>
  <c r="H591" i="10"/>
  <c r="G591" i="10"/>
  <c r="AJ590" i="10"/>
  <c r="T590" i="10"/>
  <c r="H590" i="10"/>
  <c r="G590" i="10"/>
  <c r="AJ589" i="10"/>
  <c r="T589" i="10"/>
  <c r="H589" i="10"/>
  <c r="G589" i="10"/>
  <c r="AJ588" i="10"/>
  <c r="T588" i="10"/>
  <c r="H588" i="10"/>
  <c r="G588" i="10"/>
  <c r="AJ587" i="10"/>
  <c r="T587" i="10"/>
  <c r="H587" i="10"/>
  <c r="G587" i="10"/>
  <c r="AJ586" i="10"/>
  <c r="T586" i="10"/>
  <c r="H586" i="10"/>
  <c r="G586" i="10"/>
  <c r="AJ585" i="10"/>
  <c r="T585" i="10"/>
  <c r="H585" i="10"/>
  <c r="G585" i="10"/>
  <c r="AJ584" i="10"/>
  <c r="T584" i="10"/>
  <c r="H584" i="10"/>
  <c r="G584" i="10"/>
  <c r="AJ583" i="10"/>
  <c r="T583" i="10"/>
  <c r="H583" i="10"/>
  <c r="G583" i="10"/>
  <c r="AJ582" i="10"/>
  <c r="T582" i="10"/>
  <c r="H582" i="10"/>
  <c r="G582" i="10"/>
  <c r="AJ581" i="10"/>
  <c r="T581" i="10"/>
  <c r="H581" i="10"/>
  <c r="G581" i="10"/>
  <c r="AJ580" i="10"/>
  <c r="T580" i="10"/>
  <c r="H580" i="10"/>
  <c r="G580" i="10"/>
  <c r="AJ579" i="10"/>
  <c r="T579" i="10"/>
  <c r="H579" i="10"/>
  <c r="G579" i="10"/>
  <c r="AJ578" i="10"/>
  <c r="T578" i="10"/>
  <c r="H578" i="10"/>
  <c r="G578" i="10"/>
  <c r="AJ577" i="10"/>
  <c r="T577" i="10"/>
  <c r="H577" i="10"/>
  <c r="G577" i="10"/>
  <c r="AJ576" i="10"/>
  <c r="T576" i="10"/>
  <c r="H576" i="10"/>
  <c r="G576" i="10"/>
  <c r="AJ575" i="10"/>
  <c r="T575" i="10"/>
  <c r="H575" i="10"/>
  <c r="G575" i="10"/>
  <c r="AJ574" i="10"/>
  <c r="T574" i="10"/>
  <c r="H574" i="10"/>
  <c r="G574" i="10"/>
  <c r="AJ573" i="10"/>
  <c r="T573" i="10"/>
  <c r="H573" i="10"/>
  <c r="G573" i="10"/>
  <c r="AJ572" i="10"/>
  <c r="T572" i="10"/>
  <c r="H572" i="10"/>
  <c r="G572" i="10"/>
  <c r="AJ571" i="10"/>
  <c r="T571" i="10"/>
  <c r="H571" i="10"/>
  <c r="G571" i="10"/>
  <c r="AJ570" i="10"/>
  <c r="T570" i="10"/>
  <c r="H570" i="10"/>
  <c r="G570" i="10"/>
  <c r="AJ569" i="10"/>
  <c r="T569" i="10"/>
  <c r="H569" i="10"/>
  <c r="G569" i="10"/>
  <c r="AJ568" i="10"/>
  <c r="T568" i="10"/>
  <c r="H568" i="10"/>
  <c r="G568" i="10"/>
  <c r="AJ567" i="10"/>
  <c r="T567" i="10"/>
  <c r="H567" i="10"/>
  <c r="G567" i="10"/>
  <c r="AJ566" i="10"/>
  <c r="T566" i="10"/>
  <c r="H566" i="10"/>
  <c r="G566" i="10"/>
  <c r="AJ565" i="10"/>
  <c r="T565" i="10"/>
  <c r="H565" i="10"/>
  <c r="G565" i="10"/>
  <c r="BK564" i="10"/>
  <c r="AL564" i="10"/>
  <c r="T564" i="10"/>
  <c r="H564" i="10"/>
  <c r="G564" i="10"/>
  <c r="BK563" i="10"/>
  <c r="AL563" i="10"/>
  <c r="T563" i="10"/>
  <c r="H563" i="10"/>
  <c r="G563" i="10"/>
  <c r="BK562" i="10"/>
  <c r="AL562" i="10"/>
  <c r="T562" i="10"/>
  <c r="H562" i="10"/>
  <c r="G562" i="10"/>
  <c r="BK561" i="10"/>
  <c r="AL561" i="10"/>
  <c r="T561" i="10"/>
  <c r="H561" i="10"/>
  <c r="G561" i="10"/>
  <c r="BK560" i="10"/>
  <c r="AL560" i="10"/>
  <c r="T560" i="10"/>
  <c r="H560" i="10"/>
  <c r="G560" i="10"/>
  <c r="BK559" i="10"/>
  <c r="AL559" i="10"/>
  <c r="T559" i="10"/>
  <c r="H559" i="10"/>
  <c r="G559" i="10"/>
  <c r="BK558" i="10"/>
  <c r="AL558" i="10"/>
  <c r="T558" i="10"/>
  <c r="H558" i="10"/>
  <c r="G558" i="10"/>
  <c r="BK557" i="10"/>
  <c r="AL557" i="10"/>
  <c r="T557" i="10"/>
  <c r="H557" i="10"/>
  <c r="G557" i="10"/>
  <c r="BK556" i="10"/>
  <c r="AL556" i="10"/>
  <c r="T556" i="10"/>
  <c r="H556" i="10"/>
  <c r="G556" i="10"/>
  <c r="BK555" i="10"/>
  <c r="AL555" i="10"/>
  <c r="T555" i="10"/>
  <c r="H555" i="10"/>
  <c r="G555" i="10"/>
  <c r="BK554" i="10"/>
  <c r="AL554" i="10"/>
  <c r="T554" i="10"/>
  <c r="H554" i="10"/>
  <c r="G554" i="10"/>
  <c r="BK553" i="10"/>
  <c r="AL553" i="10"/>
  <c r="T553" i="10"/>
  <c r="H553" i="10"/>
  <c r="G553" i="10"/>
  <c r="BK552" i="10"/>
  <c r="AL552" i="10"/>
  <c r="T552" i="10"/>
  <c r="H552" i="10"/>
  <c r="G552" i="10"/>
  <c r="BK551" i="10"/>
  <c r="AL551" i="10"/>
  <c r="T551" i="10"/>
  <c r="H551" i="10"/>
  <c r="G551" i="10"/>
  <c r="BK550" i="10"/>
  <c r="AL550" i="10"/>
  <c r="T550" i="10"/>
  <c r="H550" i="10"/>
  <c r="G550" i="10"/>
  <c r="BK549" i="10"/>
  <c r="AV549" i="10"/>
  <c r="AR549" i="10"/>
  <c r="T549" i="10"/>
  <c r="H549" i="10"/>
  <c r="G549" i="10"/>
  <c r="BK548" i="10"/>
  <c r="AV548" i="10"/>
  <c r="AR548" i="10"/>
  <c r="T548" i="10"/>
  <c r="H548" i="10"/>
  <c r="G548" i="10"/>
  <c r="BK547" i="10"/>
  <c r="AV547" i="10"/>
  <c r="AR547" i="10"/>
  <c r="T547" i="10"/>
  <c r="H547" i="10"/>
  <c r="G547" i="10"/>
  <c r="BK546" i="10"/>
  <c r="AV546" i="10"/>
  <c r="AR546" i="10"/>
  <c r="T546" i="10"/>
  <c r="H546" i="10"/>
  <c r="G546" i="10"/>
  <c r="BK545" i="10"/>
  <c r="AV545" i="10"/>
  <c r="AR545" i="10"/>
  <c r="T545" i="10"/>
  <c r="H545" i="10"/>
  <c r="G545" i="10"/>
  <c r="BK544" i="10"/>
  <c r="AV544" i="10"/>
  <c r="AR544" i="10"/>
  <c r="T544" i="10"/>
  <c r="H544" i="10"/>
  <c r="G544" i="10"/>
  <c r="AR543" i="10"/>
  <c r="AQ543" i="10" s="1"/>
  <c r="V543" i="10"/>
  <c r="U543" i="10"/>
  <c r="T543" i="10"/>
  <c r="E543" i="10"/>
  <c r="H543" i="10" s="1"/>
  <c r="AR542" i="10"/>
  <c r="AQ542" i="10" s="1"/>
  <c r="V542" i="10"/>
  <c r="U542" i="10"/>
  <c r="T542" i="10"/>
  <c r="E542" i="10"/>
  <c r="H542" i="10" s="1"/>
  <c r="AP541" i="10"/>
  <c r="AR541" i="10" s="1"/>
  <c r="AQ541" i="10" s="1"/>
  <c r="T541" i="10"/>
  <c r="E541" i="10"/>
  <c r="H541" i="10" s="1"/>
  <c r="AR540" i="10"/>
  <c r="AQ540" i="10" s="1"/>
  <c r="V540" i="10"/>
  <c r="U540" i="10"/>
  <c r="T540" i="10"/>
  <c r="E540" i="10"/>
  <c r="H540" i="10" s="1"/>
  <c r="AR539" i="10"/>
  <c r="AQ539" i="10" s="1"/>
  <c r="V539" i="10"/>
  <c r="U539" i="10"/>
  <c r="T539" i="10"/>
  <c r="E539" i="10"/>
  <c r="H539" i="10" s="1"/>
  <c r="AP538" i="10"/>
  <c r="AR538" i="10" s="1"/>
  <c r="AQ538" i="10" s="1"/>
  <c r="T538" i="10"/>
  <c r="E538" i="10"/>
  <c r="H538" i="10" s="1"/>
  <c r="AP537" i="10"/>
  <c r="AR537" i="10" s="1"/>
  <c r="AQ537" i="10" s="1"/>
  <c r="T537" i="10"/>
  <c r="E537" i="10"/>
  <c r="H537" i="10" s="1"/>
  <c r="AP536" i="10"/>
  <c r="V536" i="10" s="1"/>
  <c r="T536" i="10"/>
  <c r="E536" i="10"/>
  <c r="H536" i="10" s="1"/>
  <c r="AP535" i="10"/>
  <c r="V535" i="10" s="1"/>
  <c r="T535" i="10"/>
  <c r="E535" i="10"/>
  <c r="H535" i="10" s="1"/>
  <c r="AP534" i="10"/>
  <c r="AR534" i="10" s="1"/>
  <c r="AQ534" i="10" s="1"/>
  <c r="T534" i="10"/>
  <c r="E534" i="10"/>
  <c r="H534" i="10" s="1"/>
  <c r="AP533" i="10"/>
  <c r="AR533" i="10" s="1"/>
  <c r="AQ533" i="10" s="1"/>
  <c r="T533" i="10"/>
  <c r="E533" i="10"/>
  <c r="H533" i="10" s="1"/>
  <c r="AP532" i="10"/>
  <c r="AR532" i="10" s="1"/>
  <c r="AQ532" i="10" s="1"/>
  <c r="T532" i="10"/>
  <c r="E532" i="10"/>
  <c r="H532" i="10" s="1"/>
  <c r="AR531" i="10"/>
  <c r="AQ531" i="10" s="1"/>
  <c r="V531" i="10"/>
  <c r="U531" i="10"/>
  <c r="T531" i="10"/>
  <c r="E531" i="10"/>
  <c r="H531" i="10" s="1"/>
  <c r="AR530" i="10"/>
  <c r="AQ530" i="10" s="1"/>
  <c r="V530" i="10"/>
  <c r="U530" i="10"/>
  <c r="T530" i="10"/>
  <c r="E530" i="10"/>
  <c r="H530" i="10" s="1"/>
  <c r="AP529" i="10"/>
  <c r="V529" i="10" s="1"/>
  <c r="T529" i="10"/>
  <c r="E529" i="10"/>
  <c r="H529" i="10" s="1"/>
  <c r="AV528" i="10"/>
  <c r="AM528" i="10"/>
  <c r="AI528" i="10"/>
  <c r="V528" i="10"/>
  <c r="T528" i="10"/>
  <c r="H528" i="10"/>
  <c r="G528" i="10"/>
  <c r="AV527" i="10"/>
  <c r="AM527" i="10"/>
  <c r="AI527" i="10"/>
  <c r="V527" i="10"/>
  <c r="T527" i="10"/>
  <c r="H527" i="10"/>
  <c r="G527" i="10"/>
  <c r="AV526" i="10"/>
  <c r="AM526" i="10"/>
  <c r="AI526" i="10"/>
  <c r="V526" i="10"/>
  <c r="T526" i="10"/>
  <c r="H526" i="10"/>
  <c r="G526" i="10"/>
  <c r="AV525" i="10"/>
  <c r="AM525" i="10"/>
  <c r="AI525" i="10"/>
  <c r="V525" i="10"/>
  <c r="T525" i="10"/>
  <c r="H525" i="10"/>
  <c r="G525" i="10"/>
  <c r="AV524" i="10"/>
  <c r="AM524" i="10"/>
  <c r="AI524" i="10"/>
  <c r="V524" i="10"/>
  <c r="T524" i="10"/>
  <c r="D524" i="10"/>
  <c r="AV523" i="10"/>
  <c r="AM523" i="10"/>
  <c r="AI523" i="10"/>
  <c r="V523" i="10"/>
  <c r="T523" i="10"/>
  <c r="H523" i="10"/>
  <c r="G523" i="10"/>
  <c r="AV522" i="10"/>
  <c r="AM522" i="10"/>
  <c r="AI522" i="10"/>
  <c r="V522" i="10"/>
  <c r="T522" i="10"/>
  <c r="H522" i="10"/>
  <c r="G522" i="10"/>
  <c r="AV521" i="10"/>
  <c r="AM521" i="10"/>
  <c r="AI521" i="10"/>
  <c r="V521" i="10"/>
  <c r="T521" i="10"/>
  <c r="H521" i="10"/>
  <c r="G521" i="10"/>
  <c r="AV520" i="10"/>
  <c r="AM520" i="10"/>
  <c r="AI520" i="10"/>
  <c r="V520" i="10"/>
  <c r="T520" i="10"/>
  <c r="H520" i="10"/>
  <c r="G520" i="10"/>
  <c r="AV519" i="10"/>
  <c r="AM519" i="10"/>
  <c r="AI519" i="10"/>
  <c r="V519" i="10"/>
  <c r="T519" i="10"/>
  <c r="H519" i="10"/>
  <c r="G519" i="10"/>
  <c r="AV518" i="10"/>
  <c r="AM518" i="10"/>
  <c r="AI518" i="10"/>
  <c r="V518" i="10"/>
  <c r="T518" i="10"/>
  <c r="H518" i="10"/>
  <c r="G518" i="10"/>
  <c r="AV517" i="10"/>
  <c r="AM517" i="10"/>
  <c r="AI517" i="10"/>
  <c r="V517" i="10"/>
  <c r="T517" i="10"/>
  <c r="H517" i="10"/>
  <c r="G517" i="10"/>
  <c r="AV516" i="10"/>
  <c r="AM516" i="10"/>
  <c r="AI516" i="10"/>
  <c r="V516" i="10"/>
  <c r="T516" i="10"/>
  <c r="H516" i="10"/>
  <c r="G516" i="10"/>
  <c r="AV515" i="10"/>
  <c r="AM515" i="10"/>
  <c r="AI515" i="10"/>
  <c r="V515" i="10"/>
  <c r="T515" i="10"/>
  <c r="H515" i="10"/>
  <c r="G515" i="10"/>
  <c r="AV514" i="10"/>
  <c r="AM514" i="10"/>
  <c r="AI514" i="10"/>
  <c r="V514" i="10"/>
  <c r="T514" i="10"/>
  <c r="H514" i="10"/>
  <c r="G514" i="10"/>
  <c r="AV513" i="10"/>
  <c r="AM513" i="10"/>
  <c r="AI513" i="10"/>
  <c r="V513" i="10"/>
  <c r="T513" i="10"/>
  <c r="H513" i="10"/>
  <c r="G513" i="10"/>
  <c r="AV512" i="10"/>
  <c r="AM512" i="10"/>
  <c r="AI512" i="10"/>
  <c r="V512" i="10"/>
  <c r="T512" i="10"/>
  <c r="H512" i="10"/>
  <c r="G512" i="10"/>
  <c r="AV511" i="10"/>
  <c r="AM511" i="10"/>
  <c r="AI511" i="10"/>
  <c r="V511" i="10"/>
  <c r="T511" i="10"/>
  <c r="H511" i="10"/>
  <c r="G511" i="10"/>
  <c r="AV510" i="10"/>
  <c r="AM510" i="10"/>
  <c r="AI510" i="10"/>
  <c r="V510" i="10"/>
  <c r="T510" i="10"/>
  <c r="H510" i="10"/>
  <c r="G510" i="10"/>
  <c r="AV509" i="10"/>
  <c r="AM509" i="10"/>
  <c r="AI509" i="10"/>
  <c r="V509" i="10"/>
  <c r="T509" i="10"/>
  <c r="H509" i="10"/>
  <c r="G509" i="10"/>
  <c r="AV508" i="10"/>
  <c r="AM508" i="10"/>
  <c r="AI508" i="10"/>
  <c r="V508" i="10"/>
  <c r="T508" i="10"/>
  <c r="H508" i="10"/>
  <c r="G508" i="10"/>
  <c r="AV507" i="10"/>
  <c r="AN507" i="10" s="1"/>
  <c r="AM507" i="10" s="1"/>
  <c r="AI507" i="10"/>
  <c r="V507" i="10"/>
  <c r="T507" i="10"/>
  <c r="H507" i="10"/>
  <c r="G507" i="10"/>
  <c r="AV506" i="10"/>
  <c r="AN506" i="10" s="1"/>
  <c r="AM506" i="10" s="1"/>
  <c r="AI506" i="10"/>
  <c r="V506" i="10"/>
  <c r="T506" i="10"/>
  <c r="H506" i="10"/>
  <c r="G506" i="10"/>
  <c r="AV505" i="10"/>
  <c r="AN505" i="10" s="1"/>
  <c r="AM505" i="10" s="1"/>
  <c r="AI505" i="10"/>
  <c r="V505" i="10"/>
  <c r="T505" i="10"/>
  <c r="H505" i="10"/>
  <c r="G505" i="10"/>
  <c r="AU504" i="10"/>
  <c r="AR504" i="10"/>
  <c r="V504" i="10"/>
  <c r="T504" i="10"/>
  <c r="H504" i="10"/>
  <c r="G504" i="10"/>
  <c r="AU503" i="10"/>
  <c r="AR503" i="10"/>
  <c r="V503" i="10"/>
  <c r="T503" i="10"/>
  <c r="H503" i="10"/>
  <c r="G503" i="10"/>
  <c r="AU502" i="10"/>
  <c r="AR502" i="10"/>
  <c r="V502" i="10"/>
  <c r="T502" i="10"/>
  <c r="H502" i="10"/>
  <c r="G502" i="10"/>
  <c r="AU501" i="10"/>
  <c r="AR501" i="10"/>
  <c r="V501" i="10"/>
  <c r="T501" i="10"/>
  <c r="H501" i="10"/>
  <c r="G501" i="10"/>
  <c r="AU500" i="10"/>
  <c r="AR500" i="10"/>
  <c r="AO500" i="10"/>
  <c r="V500" i="10"/>
  <c r="T500" i="10"/>
  <c r="H500" i="10"/>
  <c r="G500" i="10"/>
  <c r="AU499" i="10"/>
  <c r="AR499" i="10"/>
  <c r="AO499" i="10"/>
  <c r="V499" i="10"/>
  <c r="T499" i="10"/>
  <c r="H499" i="10"/>
  <c r="G499" i="10"/>
  <c r="AU498" i="10"/>
  <c r="AR498" i="10"/>
  <c r="AO498" i="10"/>
  <c r="V498" i="10"/>
  <c r="T498" i="10"/>
  <c r="H498" i="10"/>
  <c r="G498" i="10"/>
  <c r="AU497" i="10"/>
  <c r="AR497" i="10"/>
  <c r="AO497" i="10"/>
  <c r="V497" i="10"/>
  <c r="T497" i="10"/>
  <c r="H497" i="10"/>
  <c r="G497" i="10"/>
  <c r="AU496" i="10"/>
  <c r="AR496" i="10"/>
  <c r="AO496" i="10"/>
  <c r="V496" i="10"/>
  <c r="T496" i="10"/>
  <c r="H496" i="10"/>
  <c r="G496" i="10"/>
  <c r="AU495" i="10"/>
  <c r="AR495" i="10"/>
  <c r="AO495" i="10"/>
  <c r="V495" i="10"/>
  <c r="T495" i="10"/>
  <c r="H495" i="10"/>
  <c r="G495" i="10"/>
  <c r="AU494" i="10"/>
  <c r="AR494" i="10"/>
  <c r="AO494" i="10"/>
  <c r="V494" i="10"/>
  <c r="T494" i="10"/>
  <c r="H494" i="10"/>
  <c r="G494" i="10"/>
  <c r="AU493" i="10"/>
  <c r="AR493" i="10"/>
  <c r="AO493" i="10"/>
  <c r="V493" i="10"/>
  <c r="T493" i="10"/>
  <c r="H493" i="10"/>
  <c r="G493" i="10"/>
  <c r="AU492" i="10"/>
  <c r="AR492" i="10"/>
  <c r="AO492" i="10"/>
  <c r="V492" i="10"/>
  <c r="T492" i="10"/>
  <c r="H492" i="10"/>
  <c r="G492" i="10"/>
  <c r="AU491" i="10"/>
  <c r="AR491" i="10"/>
  <c r="AO491" i="10"/>
  <c r="V491" i="10"/>
  <c r="T491" i="10"/>
  <c r="H491" i="10"/>
  <c r="G491" i="10"/>
  <c r="AU490" i="10"/>
  <c r="AR490" i="10"/>
  <c r="AO490" i="10"/>
  <c r="V490" i="10"/>
  <c r="T490" i="10"/>
  <c r="H490" i="10"/>
  <c r="G490" i="10"/>
  <c r="AU489" i="10"/>
  <c r="AR489" i="10"/>
  <c r="AO489" i="10"/>
  <c r="V489" i="10"/>
  <c r="T489" i="10"/>
  <c r="H489" i="10"/>
  <c r="G489" i="10"/>
  <c r="AL488" i="10"/>
  <c r="T488" i="10"/>
  <c r="H488" i="10"/>
  <c r="G488" i="10"/>
  <c r="AL487" i="10"/>
  <c r="T487" i="10"/>
  <c r="H487" i="10"/>
  <c r="G487" i="10"/>
  <c r="AL486" i="10"/>
  <c r="T486" i="10"/>
  <c r="H486" i="10"/>
  <c r="G486" i="10"/>
  <c r="AL485" i="10"/>
  <c r="T485" i="10"/>
  <c r="H485" i="10"/>
  <c r="G485" i="10"/>
  <c r="AL484" i="10"/>
  <c r="T484" i="10"/>
  <c r="H484" i="10"/>
  <c r="G484" i="10"/>
  <c r="AL483" i="10"/>
  <c r="T483" i="10"/>
  <c r="H483" i="10"/>
  <c r="G483" i="10"/>
  <c r="T482" i="10"/>
  <c r="E482" i="10"/>
  <c r="G482" i="10" s="1"/>
  <c r="T481" i="10"/>
  <c r="E481" i="10"/>
  <c r="G481" i="10" s="1"/>
  <c r="T480" i="10"/>
  <c r="E480" i="10"/>
  <c r="G480" i="10" s="1"/>
  <c r="T479" i="10"/>
  <c r="E479" i="10"/>
  <c r="G479" i="10" s="1"/>
  <c r="T478" i="10"/>
  <c r="E478" i="10"/>
  <c r="G478" i="10" s="1"/>
  <c r="T477" i="10"/>
  <c r="E477" i="10"/>
  <c r="G477" i="10" s="1"/>
  <c r="T476" i="10"/>
  <c r="E476" i="10"/>
  <c r="G476" i="10" s="1"/>
  <c r="T475" i="10"/>
  <c r="E475" i="10"/>
  <c r="T474" i="10"/>
  <c r="E474" i="10"/>
  <c r="G474" i="10" s="1"/>
  <c r="T473" i="10"/>
  <c r="E473" i="10"/>
  <c r="G473" i="10" s="1"/>
  <c r="T472" i="10"/>
  <c r="E472" i="10"/>
  <c r="G472" i="10" s="1"/>
  <c r="T471" i="10"/>
  <c r="E471" i="10"/>
  <c r="G471" i="10" s="1"/>
  <c r="T470" i="10"/>
  <c r="E470" i="10"/>
  <c r="G470" i="10" s="1"/>
  <c r="T469" i="10"/>
  <c r="E469" i="10"/>
  <c r="G469" i="10" s="1"/>
  <c r="T468" i="10"/>
  <c r="E468" i="10"/>
  <c r="T467" i="10"/>
  <c r="E467" i="10"/>
  <c r="G467" i="10" s="1"/>
  <c r="AQ466" i="10"/>
  <c r="AO466" i="10"/>
  <c r="T466" i="10"/>
  <c r="E466" i="10"/>
  <c r="G466" i="10" s="1"/>
  <c r="AQ465" i="10"/>
  <c r="AO465" i="10"/>
  <c r="T465" i="10"/>
  <c r="E465" i="10"/>
  <c r="H465" i="10" s="1"/>
  <c r="AQ464" i="10"/>
  <c r="AO464" i="10"/>
  <c r="T464" i="10"/>
  <c r="E464" i="10"/>
  <c r="H464" i="10" s="1"/>
  <c r="AQ463" i="10"/>
  <c r="AO463" i="10"/>
  <c r="T463" i="10"/>
  <c r="E463" i="10"/>
  <c r="G463" i="10" s="1"/>
  <c r="AQ462" i="10"/>
  <c r="AO462" i="10"/>
  <c r="T462" i="10"/>
  <c r="E462" i="10"/>
  <c r="H462" i="10" s="1"/>
  <c r="AQ461" i="10"/>
  <c r="AO461" i="10"/>
  <c r="T461" i="10"/>
  <c r="E461" i="10"/>
  <c r="H461" i="10" s="1"/>
  <c r="BT460" i="10"/>
  <c r="AQ460" i="10"/>
  <c r="AO460" i="10"/>
  <c r="T460" i="10"/>
  <c r="E460" i="10"/>
  <c r="H460" i="10" s="1"/>
  <c r="BT459" i="10"/>
  <c r="AQ459" i="10"/>
  <c r="AO459" i="10"/>
  <c r="T459" i="10"/>
  <c r="E459" i="10"/>
  <c r="H459" i="10" s="1"/>
  <c r="BT458" i="10"/>
  <c r="AQ458" i="10"/>
  <c r="AO458" i="10"/>
  <c r="T458" i="10"/>
  <c r="E458" i="10"/>
  <c r="G458" i="10" s="1"/>
  <c r="BT457" i="10"/>
  <c r="AQ457" i="10"/>
  <c r="AO457" i="10"/>
  <c r="T457" i="10"/>
  <c r="E457" i="10"/>
  <c r="G457" i="10" s="1"/>
  <c r="BT456" i="10"/>
  <c r="AQ456" i="10"/>
  <c r="AO456" i="10"/>
  <c r="T456" i="10"/>
  <c r="E456" i="10"/>
  <c r="G456" i="10" s="1"/>
  <c r="BT455" i="10"/>
  <c r="AQ455" i="10"/>
  <c r="AO455" i="10"/>
  <c r="T455" i="10"/>
  <c r="E455" i="10"/>
  <c r="H455" i="10" s="1"/>
  <c r="AQ454" i="10"/>
  <c r="AK454" i="10"/>
  <c r="V454" i="10"/>
  <c r="T454" i="10"/>
  <c r="H454" i="10"/>
  <c r="G454" i="10"/>
  <c r="AQ453" i="10"/>
  <c r="AK453" i="10"/>
  <c r="V453" i="10"/>
  <c r="T453" i="10"/>
  <c r="H453" i="10"/>
  <c r="G453" i="10"/>
  <c r="AQ452" i="10"/>
  <c r="AK452" i="10"/>
  <c r="V452" i="10"/>
  <c r="T452" i="10"/>
  <c r="H452" i="10"/>
  <c r="G452" i="10"/>
  <c r="AQ451" i="10"/>
  <c r="AK451" i="10"/>
  <c r="V451" i="10"/>
  <c r="T451" i="10"/>
  <c r="H451" i="10"/>
  <c r="G451" i="10"/>
  <c r="AQ450" i="10"/>
  <c r="AK450" i="10"/>
  <c r="V450" i="10"/>
  <c r="T450" i="10"/>
  <c r="H450" i="10"/>
  <c r="G450" i="10"/>
  <c r="AQ449" i="10"/>
  <c r="AK449" i="10"/>
  <c r="V449" i="10"/>
  <c r="T449" i="10"/>
  <c r="H449" i="10"/>
  <c r="G449" i="10"/>
  <c r="AQ448" i="10"/>
  <c r="AP448" i="10"/>
  <c r="AK448" i="10"/>
  <c r="V448" i="10"/>
  <c r="T448" i="10"/>
  <c r="H448" i="10"/>
  <c r="G448" i="10"/>
  <c r="AQ447" i="10"/>
  <c r="AK447" i="10"/>
  <c r="V447" i="10"/>
  <c r="T447" i="10"/>
  <c r="H447" i="10"/>
  <c r="G447" i="10"/>
  <c r="AQ446" i="10"/>
  <c r="AK446" i="10"/>
  <c r="V446" i="10"/>
  <c r="T446" i="10"/>
  <c r="H446" i="10"/>
  <c r="G446" i="10"/>
  <c r="AQ445" i="10"/>
  <c r="AP445" i="10"/>
  <c r="AK445" i="10"/>
  <c r="V445" i="10"/>
  <c r="T445" i="10"/>
  <c r="H445" i="10"/>
  <c r="G445" i="10"/>
  <c r="AQ444" i="10"/>
  <c r="T444" i="10"/>
  <c r="H444" i="10"/>
  <c r="G444" i="10"/>
  <c r="AQ443" i="10"/>
  <c r="T443" i="10"/>
  <c r="H443" i="10"/>
  <c r="G443" i="10"/>
  <c r="AQ442" i="10"/>
  <c r="T442" i="10"/>
  <c r="H442" i="10"/>
  <c r="G442" i="10"/>
  <c r="AQ441" i="10"/>
  <c r="T441" i="10"/>
  <c r="H441" i="10"/>
  <c r="G441" i="10"/>
  <c r="AQ440" i="10"/>
  <c r="T440" i="10"/>
  <c r="H440" i="10"/>
  <c r="G440" i="10"/>
  <c r="AQ439" i="10"/>
  <c r="T439" i="10"/>
  <c r="H439" i="10"/>
  <c r="G439" i="10"/>
  <c r="AQ438" i="10"/>
  <c r="T438" i="10"/>
  <c r="H438" i="10"/>
  <c r="G438" i="10"/>
  <c r="AQ437" i="10"/>
  <c r="T437" i="10"/>
  <c r="H437" i="10"/>
  <c r="G437" i="10"/>
  <c r="AQ436" i="10"/>
  <c r="T436" i="10"/>
  <c r="H436" i="10"/>
  <c r="G436" i="10"/>
  <c r="AQ435" i="10"/>
  <c r="T435" i="10"/>
  <c r="H435" i="10"/>
  <c r="G435" i="10"/>
  <c r="AQ434" i="10"/>
  <c r="T434" i="10"/>
  <c r="H434" i="10"/>
  <c r="G434" i="10"/>
  <c r="AQ433" i="10"/>
  <c r="T433" i="10"/>
  <c r="H433" i="10"/>
  <c r="G433" i="10"/>
  <c r="AQ432" i="10"/>
  <c r="T432" i="10"/>
  <c r="H432" i="10"/>
  <c r="G432" i="10"/>
  <c r="AQ431" i="10"/>
  <c r="T431" i="10"/>
  <c r="H431" i="10"/>
  <c r="G431" i="10"/>
  <c r="AQ430" i="10"/>
  <c r="T430" i="10"/>
  <c r="H430" i="10"/>
  <c r="G430" i="10"/>
  <c r="AQ429" i="10"/>
  <c r="T429" i="10"/>
  <c r="H429" i="10"/>
  <c r="G429" i="10"/>
  <c r="AQ428" i="10"/>
  <c r="T428" i="10"/>
  <c r="H428" i="10"/>
  <c r="G428" i="10"/>
  <c r="AQ427" i="10"/>
  <c r="T427" i="10"/>
  <c r="H427" i="10"/>
  <c r="G427" i="10"/>
  <c r="AQ426" i="10"/>
  <c r="T426" i="10"/>
  <c r="H426" i="10"/>
  <c r="G426" i="10"/>
  <c r="AQ425" i="10"/>
  <c r="T425" i="10"/>
  <c r="H425" i="10"/>
  <c r="G425" i="10"/>
  <c r="AQ424" i="10"/>
  <c r="T424" i="10"/>
  <c r="H424" i="10"/>
  <c r="G424" i="10"/>
  <c r="AQ423" i="10"/>
  <c r="T423" i="10"/>
  <c r="H423" i="10"/>
  <c r="G423" i="10"/>
  <c r="AQ422" i="10"/>
  <c r="T422" i="10"/>
  <c r="H422" i="10"/>
  <c r="G422" i="10"/>
  <c r="AQ421" i="10"/>
  <c r="T421" i="10"/>
  <c r="H421" i="10"/>
  <c r="G421" i="10"/>
  <c r="AQ420" i="10"/>
  <c r="T420" i="10"/>
  <c r="H420" i="10"/>
  <c r="G420" i="10"/>
  <c r="AQ419" i="10"/>
  <c r="T419" i="10"/>
  <c r="H419" i="10"/>
  <c r="G419" i="10"/>
  <c r="AQ418" i="10"/>
  <c r="T418" i="10"/>
  <c r="H418" i="10"/>
  <c r="G418" i="10"/>
  <c r="T417" i="10"/>
  <c r="E417" i="10"/>
  <c r="H417" i="10" s="1"/>
  <c r="T416" i="10"/>
  <c r="E416" i="10"/>
  <c r="G416" i="10" s="1"/>
  <c r="T415" i="10"/>
  <c r="E415" i="10"/>
  <c r="T414" i="10"/>
  <c r="E414" i="10"/>
  <c r="G414" i="10" s="1"/>
  <c r="T413" i="10"/>
  <c r="E413" i="10"/>
  <c r="G413" i="10" s="1"/>
  <c r="T412" i="10"/>
  <c r="E412" i="10"/>
  <c r="H412" i="10" s="1"/>
  <c r="T411" i="10"/>
  <c r="E411" i="10"/>
  <c r="H411" i="10" s="1"/>
  <c r="T410" i="10"/>
  <c r="E410" i="10"/>
  <c r="H410" i="10" s="1"/>
  <c r="V409" i="10"/>
  <c r="T409" i="10"/>
  <c r="H409" i="10"/>
  <c r="G409" i="10"/>
  <c r="V408" i="10"/>
  <c r="T408" i="10"/>
  <c r="H408" i="10"/>
  <c r="G408" i="10"/>
  <c r="V407" i="10"/>
  <c r="T407" i="10"/>
  <c r="H407" i="10"/>
  <c r="G407" i="10"/>
  <c r="V406" i="10"/>
  <c r="T406" i="10"/>
  <c r="H406" i="10"/>
  <c r="G406" i="10"/>
  <c r="V405" i="10"/>
  <c r="T405" i="10"/>
  <c r="H405" i="10"/>
  <c r="G405" i="10"/>
  <c r="V404" i="10"/>
  <c r="T404" i="10"/>
  <c r="H404" i="10"/>
  <c r="G404" i="10"/>
  <c r="V403" i="10"/>
  <c r="T403" i="10"/>
  <c r="H403" i="10"/>
  <c r="G403" i="10"/>
  <c r="V402" i="10"/>
  <c r="T402" i="10"/>
  <c r="H402" i="10"/>
  <c r="G402" i="10"/>
  <c r="V401" i="10"/>
  <c r="T401" i="10"/>
  <c r="H401" i="10"/>
  <c r="G401" i="10"/>
  <c r="V400" i="10"/>
  <c r="T400" i="10"/>
  <c r="H400" i="10"/>
  <c r="G400" i="10"/>
  <c r="V399" i="10"/>
  <c r="T399" i="10"/>
  <c r="H399" i="10"/>
  <c r="G399" i="10"/>
  <c r="V398" i="10"/>
  <c r="T398" i="10"/>
  <c r="H398" i="10"/>
  <c r="G398" i="10"/>
  <c r="AU397" i="10"/>
  <c r="V397" i="10"/>
  <c r="T397" i="10"/>
  <c r="H397" i="10"/>
  <c r="G397" i="10"/>
  <c r="AU396" i="10"/>
  <c r="V396" i="10"/>
  <c r="T396" i="10"/>
  <c r="H396" i="10"/>
  <c r="G396" i="10"/>
  <c r="AU395" i="10"/>
  <c r="V395" i="10"/>
  <c r="T395" i="10"/>
  <c r="H395" i="10"/>
  <c r="G395" i="10"/>
  <c r="AU394" i="10"/>
  <c r="V394" i="10"/>
  <c r="T394" i="10"/>
  <c r="H394" i="10"/>
  <c r="G394" i="10"/>
  <c r="AU393" i="10"/>
  <c r="AL393" i="10"/>
  <c r="T393" i="10"/>
  <c r="H393" i="10"/>
  <c r="G393" i="10"/>
  <c r="AU392" i="10"/>
  <c r="AL392" i="10"/>
  <c r="T392" i="10"/>
  <c r="H392" i="10"/>
  <c r="G392" i="10"/>
  <c r="AU391" i="10"/>
  <c r="AL391" i="10"/>
  <c r="T391" i="10"/>
  <c r="H391" i="10"/>
  <c r="G391" i="10"/>
  <c r="AU390" i="10"/>
  <c r="AL390" i="10"/>
  <c r="T390" i="10"/>
  <c r="H390" i="10"/>
  <c r="G390" i="10"/>
  <c r="AU389" i="10"/>
  <c r="AL389" i="10"/>
  <c r="T389" i="10"/>
  <c r="H389" i="10"/>
  <c r="G389" i="10"/>
  <c r="AU388" i="10"/>
  <c r="AL388" i="10"/>
  <c r="T388" i="10"/>
  <c r="H388" i="10"/>
  <c r="G388" i="10"/>
  <c r="AU387" i="10"/>
  <c r="AL387" i="10"/>
  <c r="T387" i="10"/>
  <c r="H387" i="10"/>
  <c r="G387" i="10"/>
  <c r="AU386" i="10"/>
  <c r="AL386" i="10"/>
  <c r="T386" i="10"/>
  <c r="H386" i="10"/>
  <c r="G386" i="10"/>
  <c r="AU385" i="10"/>
  <c r="AL385" i="10"/>
  <c r="T385" i="10"/>
  <c r="I385" i="10"/>
  <c r="J385" i="10" s="1"/>
  <c r="K385" i="10" s="1"/>
  <c r="H385" i="10"/>
  <c r="G385" i="10"/>
  <c r="AU384" i="10"/>
  <c r="AL384" i="10"/>
  <c r="T384" i="10"/>
  <c r="H384" i="10"/>
  <c r="G384" i="10"/>
  <c r="AU383" i="10"/>
  <c r="AL383" i="10"/>
  <c r="T383" i="10"/>
  <c r="H383" i="10"/>
  <c r="G383" i="10"/>
  <c r="AU382" i="10"/>
  <c r="AL382" i="10"/>
  <c r="T382" i="10"/>
  <c r="H382" i="10"/>
  <c r="G382" i="10"/>
  <c r="AU381" i="10"/>
  <c r="AL381" i="10"/>
  <c r="T381" i="10"/>
  <c r="H381" i="10"/>
  <c r="G381" i="10"/>
  <c r="AU380" i="10"/>
  <c r="AL380" i="10"/>
  <c r="T380" i="10"/>
  <c r="H380" i="10"/>
  <c r="G380" i="10"/>
  <c r="AU379" i="10"/>
  <c r="AL379" i="10"/>
  <c r="T379" i="10"/>
  <c r="H379" i="10"/>
  <c r="G379" i="10"/>
  <c r="AU378" i="10"/>
  <c r="AL378" i="10"/>
  <c r="T378" i="10"/>
  <c r="H378" i="10"/>
  <c r="G378" i="10"/>
  <c r="AU377" i="10"/>
  <c r="AL377" i="10"/>
  <c r="T377" i="10"/>
  <c r="H377" i="10"/>
  <c r="G377" i="10"/>
  <c r="AU376" i="10"/>
  <c r="AL376" i="10"/>
  <c r="T376" i="10"/>
  <c r="H376" i="10"/>
  <c r="G376" i="10"/>
  <c r="AU375" i="10"/>
  <c r="AL375" i="10"/>
  <c r="T375" i="10"/>
  <c r="H375" i="10"/>
  <c r="G375" i="10"/>
  <c r="AU374" i="10"/>
  <c r="AL374" i="10"/>
  <c r="T374" i="10"/>
  <c r="H374" i="10"/>
  <c r="G374" i="10"/>
  <c r="AU373" i="10"/>
  <c r="AL373" i="10"/>
  <c r="T373" i="10"/>
  <c r="H373" i="10"/>
  <c r="G373" i="10"/>
  <c r="AU372" i="10"/>
  <c r="AL372" i="10"/>
  <c r="T372" i="10"/>
  <c r="H372" i="10"/>
  <c r="G372" i="10"/>
  <c r="AU371" i="10"/>
  <c r="AL371" i="10"/>
  <c r="T371" i="10"/>
  <c r="H371" i="10"/>
  <c r="G371" i="10"/>
  <c r="AU370" i="10"/>
  <c r="AL370" i="10"/>
  <c r="T370" i="10"/>
  <c r="H370" i="10"/>
  <c r="G370" i="10"/>
  <c r="AU369" i="10"/>
  <c r="AL369" i="10"/>
  <c r="T369" i="10"/>
  <c r="H369" i="10"/>
  <c r="G369" i="10"/>
  <c r="AU368" i="10"/>
  <c r="AL368" i="10"/>
  <c r="T368" i="10"/>
  <c r="H368" i="10"/>
  <c r="G368" i="10"/>
  <c r="AU367" i="10"/>
  <c r="AL367" i="10"/>
  <c r="T367" i="10"/>
  <c r="H367" i="10"/>
  <c r="G367" i="10"/>
  <c r="AU366" i="10"/>
  <c r="AL366" i="10"/>
  <c r="T366" i="10"/>
  <c r="H366" i="10"/>
  <c r="G366" i="10"/>
  <c r="AU365" i="10"/>
  <c r="AL365" i="10"/>
  <c r="T365" i="10"/>
  <c r="H365" i="10"/>
  <c r="G365" i="10"/>
  <c r="AU364" i="10"/>
  <c r="AL364" i="10"/>
  <c r="T364" i="10"/>
  <c r="H364" i="10"/>
  <c r="G364" i="10"/>
  <c r="AU363" i="10"/>
  <c r="AL363" i="10"/>
  <c r="T363" i="10"/>
  <c r="H363" i="10"/>
  <c r="G363" i="10"/>
  <c r="AU362" i="10"/>
  <c r="AL362" i="10"/>
  <c r="T362" i="10"/>
  <c r="H362" i="10"/>
  <c r="G362" i="10"/>
  <c r="V361" i="10"/>
  <c r="T361" i="10"/>
  <c r="H361" i="10"/>
  <c r="G361" i="10"/>
  <c r="V360" i="10"/>
  <c r="T360" i="10"/>
  <c r="H360" i="10"/>
  <c r="G360" i="10"/>
  <c r="V359" i="10"/>
  <c r="T359" i="10"/>
  <c r="H359" i="10"/>
  <c r="G359" i="10"/>
  <c r="V358" i="10"/>
  <c r="T358" i="10"/>
  <c r="H358" i="10"/>
  <c r="G358" i="10"/>
  <c r="V357" i="10"/>
  <c r="T357" i="10"/>
  <c r="H357" i="10"/>
  <c r="G357" i="10"/>
  <c r="V356" i="10"/>
  <c r="T356" i="10"/>
  <c r="H356" i="10"/>
  <c r="G356" i="10"/>
  <c r="V355" i="10"/>
  <c r="T355" i="10"/>
  <c r="H355" i="10"/>
  <c r="G355" i="10"/>
  <c r="V354" i="10"/>
  <c r="T354" i="10"/>
  <c r="H354" i="10"/>
  <c r="G354" i="10"/>
  <c r="V353" i="10"/>
  <c r="T353" i="10"/>
  <c r="H353" i="10"/>
  <c r="G353" i="10"/>
  <c r="V352" i="10"/>
  <c r="T352" i="10"/>
  <c r="H352" i="10"/>
  <c r="G352" i="10"/>
  <c r="V351" i="10"/>
  <c r="T351" i="10"/>
  <c r="H351" i="10"/>
  <c r="G351" i="10"/>
  <c r="V350" i="10"/>
  <c r="T350" i="10"/>
  <c r="H350" i="10"/>
  <c r="G350" i="10"/>
  <c r="V349" i="10"/>
  <c r="T349" i="10"/>
  <c r="H349" i="10"/>
  <c r="G349" i="10"/>
  <c r="V348" i="10"/>
  <c r="T348" i="10"/>
  <c r="H348" i="10"/>
  <c r="G348" i="10"/>
  <c r="V347" i="10"/>
  <c r="T347" i="10"/>
  <c r="H347" i="10"/>
  <c r="G347" i="10"/>
  <c r="AR346" i="10"/>
  <c r="AO346" i="10"/>
  <c r="T346" i="10"/>
  <c r="E346" i="10"/>
  <c r="H346" i="10" s="1"/>
  <c r="AR345" i="10"/>
  <c r="AO345" i="10"/>
  <c r="T345" i="10"/>
  <c r="E345" i="10"/>
  <c r="H345" i="10" s="1"/>
  <c r="AR344" i="10"/>
  <c r="AO344" i="10"/>
  <c r="T344" i="10"/>
  <c r="E344" i="10"/>
  <c r="H344" i="10" s="1"/>
  <c r="AR343" i="10"/>
  <c r="AO343" i="10"/>
  <c r="T343" i="10"/>
  <c r="E343" i="10"/>
  <c r="G343" i="10" s="1"/>
  <c r="AR342" i="10"/>
  <c r="AL342" i="10"/>
  <c r="T342" i="10"/>
  <c r="E342" i="10"/>
  <c r="H342" i="10" s="1"/>
  <c r="AR341" i="10"/>
  <c r="AL341" i="10"/>
  <c r="T341" i="10"/>
  <c r="E341" i="10"/>
  <c r="G341" i="10" s="1"/>
  <c r="AR340" i="10"/>
  <c r="AL340" i="10"/>
  <c r="T340" i="10"/>
  <c r="E340" i="10"/>
  <c r="H340" i="10" s="1"/>
  <c r="AR339" i="10"/>
  <c r="AL339" i="10"/>
  <c r="T339" i="10"/>
  <c r="E339" i="10"/>
  <c r="AR338" i="10"/>
  <c r="AL338" i="10"/>
  <c r="T338" i="10"/>
  <c r="E338" i="10"/>
  <c r="H338" i="10" s="1"/>
  <c r="AR337" i="10"/>
  <c r="AL337" i="10"/>
  <c r="T337" i="10"/>
  <c r="E337" i="10"/>
  <c r="H337" i="10" s="1"/>
  <c r="AR336" i="10"/>
  <c r="AL336" i="10"/>
  <c r="T336" i="10"/>
  <c r="E336" i="10"/>
  <c r="H336" i="10" s="1"/>
  <c r="AR335" i="10"/>
  <c r="AL335" i="10"/>
  <c r="T335" i="10"/>
  <c r="E335" i="10"/>
  <c r="G335" i="10" s="1"/>
  <c r="AR334" i="10"/>
  <c r="AL334" i="10"/>
  <c r="T334" i="10"/>
  <c r="E334" i="10"/>
  <c r="H334" i="10" s="1"/>
  <c r="AR333" i="10"/>
  <c r="AL333" i="10"/>
  <c r="T333" i="10"/>
  <c r="E333" i="10"/>
  <c r="H333" i="10" s="1"/>
  <c r="AR332" i="10"/>
  <c r="AL332" i="10"/>
  <c r="T332" i="10"/>
  <c r="E332" i="10"/>
  <c r="H332" i="10" s="1"/>
  <c r="AR331" i="10"/>
  <c r="AL331" i="10"/>
  <c r="T331" i="10"/>
  <c r="E331" i="10"/>
  <c r="H331" i="10" s="1"/>
  <c r="AR330" i="10"/>
  <c r="AL330" i="10"/>
  <c r="T330" i="10"/>
  <c r="E330" i="10"/>
  <c r="H330" i="10" s="1"/>
  <c r="AR329" i="10"/>
  <c r="AL329" i="10"/>
  <c r="T329" i="10"/>
  <c r="E329" i="10"/>
  <c r="H329" i="10" s="1"/>
  <c r="AR328" i="10"/>
  <c r="AL328" i="10"/>
  <c r="T328" i="10"/>
  <c r="E328" i="10"/>
  <c r="H328" i="10" s="1"/>
  <c r="AR327" i="10"/>
  <c r="AL327" i="10"/>
  <c r="T327" i="10"/>
  <c r="E327" i="10"/>
  <c r="G327" i="10" s="1"/>
  <c r="AR326" i="10"/>
  <c r="AO326" i="10"/>
  <c r="T326" i="10"/>
  <c r="E326" i="10"/>
  <c r="H326" i="10" s="1"/>
  <c r="AR325" i="10"/>
  <c r="AO325" i="10"/>
  <c r="T325" i="10"/>
  <c r="E325" i="10"/>
  <c r="G325" i="10" s="1"/>
  <c r="AR324" i="10"/>
  <c r="AO324" i="10"/>
  <c r="T324" i="10"/>
  <c r="E324" i="10"/>
  <c r="H324" i="10" s="1"/>
  <c r="AR323" i="10"/>
  <c r="AO323" i="10"/>
  <c r="AI324" i="10" s="1"/>
  <c r="T323" i="10"/>
  <c r="E323" i="10"/>
  <c r="G323" i="10" s="1"/>
  <c r="AU322" i="10"/>
  <c r="V322" i="10"/>
  <c r="T322" i="10"/>
  <c r="H322" i="10"/>
  <c r="G322" i="10"/>
  <c r="AU321" i="10"/>
  <c r="V321" i="10"/>
  <c r="T321" i="10"/>
  <c r="H321" i="10"/>
  <c r="G321" i="10"/>
  <c r="AU320" i="10"/>
  <c r="V320" i="10"/>
  <c r="T320" i="10"/>
  <c r="H320" i="10"/>
  <c r="G320" i="10"/>
  <c r="AU319" i="10"/>
  <c r="V319" i="10"/>
  <c r="T319" i="10"/>
  <c r="H319" i="10"/>
  <c r="G319" i="10"/>
  <c r="AU318" i="10"/>
  <c r="AO318" i="10"/>
  <c r="V318" i="10"/>
  <c r="T318" i="10"/>
  <c r="H318" i="10"/>
  <c r="G318" i="10"/>
  <c r="AU317" i="10"/>
  <c r="AO317" i="10"/>
  <c r="V317" i="10"/>
  <c r="T317" i="10"/>
  <c r="H317" i="10"/>
  <c r="G317" i="10"/>
  <c r="AU316" i="10"/>
  <c r="AO316" i="10"/>
  <c r="V316" i="10"/>
  <c r="T316" i="10"/>
  <c r="H316" i="10"/>
  <c r="G316" i="10"/>
  <c r="AU315" i="10"/>
  <c r="AO315" i="10"/>
  <c r="V315" i="10"/>
  <c r="T315" i="10"/>
  <c r="H315" i="10"/>
  <c r="G315" i="10"/>
  <c r="AU314" i="10"/>
  <c r="AO314" i="10"/>
  <c r="V314" i="10"/>
  <c r="T314" i="10"/>
  <c r="H314" i="10"/>
  <c r="G314" i="10"/>
  <c r="AU313" i="10"/>
  <c r="AO313" i="10"/>
  <c r="V313" i="10"/>
  <c r="T313" i="10"/>
  <c r="H313" i="10"/>
  <c r="G313" i="10"/>
  <c r="AU312" i="10"/>
  <c r="AO312" i="10"/>
  <c r="V312" i="10"/>
  <c r="T312" i="10"/>
  <c r="H312" i="10"/>
  <c r="G312" i="10"/>
  <c r="AU311" i="10"/>
  <c r="AO311" i="10"/>
  <c r="V311" i="10"/>
  <c r="T311" i="10"/>
  <c r="H311" i="10"/>
  <c r="G311" i="10"/>
  <c r="V310" i="10"/>
  <c r="T310" i="10"/>
  <c r="H310" i="10"/>
  <c r="G310" i="10"/>
  <c r="V309" i="10"/>
  <c r="T309" i="10"/>
  <c r="H309" i="10"/>
  <c r="G309" i="10"/>
  <c r="V308" i="10"/>
  <c r="T308" i="10"/>
  <c r="H308" i="10"/>
  <c r="G308" i="10"/>
  <c r="V307" i="10"/>
  <c r="T307" i="10"/>
  <c r="H307" i="10"/>
  <c r="G307" i="10"/>
  <c r="V306" i="10"/>
  <c r="T306" i="10"/>
  <c r="H306" i="10"/>
  <c r="G306" i="10"/>
  <c r="V305" i="10"/>
  <c r="T305" i="10"/>
  <c r="H305" i="10"/>
  <c r="G305" i="10"/>
  <c r="V304" i="10"/>
  <c r="T304" i="10"/>
  <c r="H304" i="10"/>
  <c r="G304" i="10"/>
  <c r="V303" i="10"/>
  <c r="T303" i="10"/>
  <c r="H303" i="10"/>
  <c r="G303" i="10"/>
  <c r="V302" i="10"/>
  <c r="T302" i="10"/>
  <c r="H302" i="10"/>
  <c r="G302" i="10"/>
  <c r="V301" i="10"/>
  <c r="T301" i="10"/>
  <c r="H301" i="10"/>
  <c r="G301" i="10"/>
  <c r="V300" i="10"/>
  <c r="T300" i="10"/>
  <c r="H300" i="10"/>
  <c r="G300" i="10"/>
  <c r="V299" i="10"/>
  <c r="T299" i="10"/>
  <c r="H299" i="10"/>
  <c r="G299" i="10"/>
  <c r="V298" i="10"/>
  <c r="T298" i="10"/>
  <c r="H298" i="10"/>
  <c r="G298" i="10"/>
  <c r="V297" i="10"/>
  <c r="T297" i="10"/>
  <c r="H297" i="10"/>
  <c r="G297" i="10"/>
  <c r="V296" i="10"/>
  <c r="T296" i="10"/>
  <c r="H296" i="10"/>
  <c r="G296" i="10"/>
  <c r="V295" i="10"/>
  <c r="T295" i="10"/>
  <c r="H295" i="10"/>
  <c r="G295" i="10"/>
  <c r="AP294" i="10"/>
  <c r="AI294" i="10"/>
  <c r="V294" i="10"/>
  <c r="T294" i="10"/>
  <c r="H294" i="10"/>
  <c r="G294" i="10"/>
  <c r="AP293" i="10"/>
  <c r="AI293" i="10"/>
  <c r="V293" i="10"/>
  <c r="T293" i="10"/>
  <c r="H293" i="10"/>
  <c r="G293" i="10"/>
  <c r="AP292" i="10"/>
  <c r="AI292" i="10"/>
  <c r="V292" i="10"/>
  <c r="T292" i="10"/>
  <c r="H292" i="10"/>
  <c r="G292" i="10"/>
  <c r="AP291" i="10"/>
  <c r="AI291" i="10"/>
  <c r="V291" i="10"/>
  <c r="T291" i="10"/>
  <c r="H291" i="10"/>
  <c r="G291" i="10"/>
  <c r="AP290" i="10"/>
  <c r="AI290" i="10"/>
  <c r="V290" i="10"/>
  <c r="T290" i="10"/>
  <c r="H290" i="10"/>
  <c r="G290" i="10"/>
  <c r="AP289" i="10"/>
  <c r="AI289" i="10"/>
  <c r="V289" i="10"/>
  <c r="T289" i="10"/>
  <c r="H289" i="10"/>
  <c r="G289" i="10"/>
  <c r="AP288" i="10"/>
  <c r="AI288" i="10"/>
  <c r="V288" i="10"/>
  <c r="T288" i="10"/>
  <c r="H288" i="10"/>
  <c r="G288" i="10"/>
  <c r="AP287" i="10"/>
  <c r="AI287" i="10"/>
  <c r="V287" i="10"/>
  <c r="T287" i="10"/>
  <c r="H287" i="10"/>
  <c r="G287" i="10"/>
  <c r="AP286" i="10"/>
  <c r="AI286" i="10"/>
  <c r="V286" i="10"/>
  <c r="T286" i="10"/>
  <c r="H286" i="10"/>
  <c r="G286" i="10"/>
  <c r="AP285" i="10"/>
  <c r="AI285" i="10"/>
  <c r="V285" i="10"/>
  <c r="T285" i="10"/>
  <c r="H285" i="10"/>
  <c r="G285" i="10"/>
  <c r="AP284" i="10"/>
  <c r="AI284" i="10"/>
  <c r="V284" i="10"/>
  <c r="T284" i="10"/>
  <c r="H284" i="10"/>
  <c r="G284" i="10"/>
  <c r="AP283" i="10"/>
  <c r="AI283" i="10"/>
  <c r="V283" i="10"/>
  <c r="T283" i="10"/>
  <c r="H283" i="10"/>
  <c r="G283" i="10"/>
  <c r="AP282" i="10"/>
  <c r="AI282" i="10"/>
  <c r="V282" i="10"/>
  <c r="T282" i="10"/>
  <c r="H282" i="10"/>
  <c r="G282" i="10"/>
  <c r="AP281" i="10"/>
  <c r="AI281" i="10"/>
  <c r="V281" i="10"/>
  <c r="T281" i="10"/>
  <c r="H281" i="10"/>
  <c r="G281" i="10"/>
  <c r="AP280" i="10"/>
  <c r="AI280" i="10"/>
  <c r="V280" i="10"/>
  <c r="T280" i="10"/>
  <c r="H280" i="10"/>
  <c r="G280" i="10"/>
  <c r="AP279" i="10"/>
  <c r="AI279" i="10"/>
  <c r="V279" i="10"/>
  <c r="T279" i="10"/>
  <c r="H279" i="10"/>
  <c r="G279" i="10"/>
  <c r="V278" i="10"/>
  <c r="T278" i="10"/>
  <c r="H278" i="10"/>
  <c r="G278" i="10"/>
  <c r="V277" i="10"/>
  <c r="T277" i="10"/>
  <c r="H277" i="10"/>
  <c r="G277" i="10"/>
  <c r="V276" i="10"/>
  <c r="T276" i="10"/>
  <c r="H276" i="10"/>
  <c r="G276" i="10"/>
  <c r="V275" i="10"/>
  <c r="T275" i="10"/>
  <c r="H275" i="10"/>
  <c r="G275" i="10"/>
  <c r="V274" i="10"/>
  <c r="T274" i="10"/>
  <c r="H274" i="10"/>
  <c r="G274" i="10"/>
  <c r="V273" i="10"/>
  <c r="T273" i="10"/>
  <c r="H273" i="10"/>
  <c r="G273" i="10"/>
  <c r="V272" i="10"/>
  <c r="T272" i="10"/>
  <c r="H272" i="10"/>
  <c r="G272" i="10"/>
  <c r="V271" i="10"/>
  <c r="T271" i="10"/>
  <c r="H271" i="10"/>
  <c r="G271" i="10"/>
  <c r="V270" i="10"/>
  <c r="T270" i="10"/>
  <c r="H270" i="10"/>
  <c r="G270" i="10"/>
  <c r="V269" i="10"/>
  <c r="T269" i="10"/>
  <c r="H269" i="10"/>
  <c r="G269" i="10"/>
  <c r="V268" i="10"/>
  <c r="T268" i="10"/>
  <c r="H268" i="10"/>
  <c r="G268" i="10"/>
  <c r="V267" i="10"/>
  <c r="T267" i="10"/>
  <c r="H267" i="10"/>
  <c r="G267" i="10"/>
  <c r="V266" i="10"/>
  <c r="T266" i="10"/>
  <c r="H266" i="10"/>
  <c r="G266" i="10"/>
  <c r="V265" i="10"/>
  <c r="T265" i="10"/>
  <c r="H265" i="10"/>
  <c r="G265" i="10"/>
  <c r="V264" i="10"/>
  <c r="T264" i="10"/>
  <c r="H264" i="10"/>
  <c r="G264" i="10"/>
  <c r="V263" i="10"/>
  <c r="T263" i="10"/>
  <c r="H263" i="10"/>
  <c r="G263" i="10"/>
  <c r="V262" i="10"/>
  <c r="T262" i="10"/>
  <c r="H262" i="10"/>
  <c r="G262" i="10"/>
  <c r="V261" i="10"/>
  <c r="T261" i="10"/>
  <c r="H261" i="10"/>
  <c r="G261" i="10"/>
  <c r="V260" i="10"/>
  <c r="T260" i="10"/>
  <c r="H260" i="10"/>
  <c r="G260" i="10"/>
  <c r="V259" i="10"/>
  <c r="T259" i="10"/>
  <c r="H259" i="10"/>
  <c r="G259" i="10"/>
  <c r="V258" i="10"/>
  <c r="T258" i="10"/>
  <c r="H258" i="10"/>
  <c r="G258" i="10"/>
  <c r="V257" i="10"/>
  <c r="T257" i="10"/>
  <c r="I257" i="10"/>
  <c r="J257" i="10" s="1"/>
  <c r="K257" i="10" s="1"/>
  <c r="H257" i="10"/>
  <c r="G257" i="10"/>
  <c r="V256" i="10"/>
  <c r="T256" i="10"/>
  <c r="H256" i="10"/>
  <c r="G256" i="10"/>
  <c r="V255" i="10"/>
  <c r="T255" i="10"/>
  <c r="H255" i="10"/>
  <c r="G255" i="10"/>
  <c r="V254" i="10"/>
  <c r="T254" i="10"/>
  <c r="H254" i="10"/>
  <c r="G254" i="10"/>
  <c r="V253" i="10"/>
  <c r="T253" i="10"/>
  <c r="H253" i="10"/>
  <c r="G253" i="10"/>
  <c r="V252" i="10"/>
  <c r="T252" i="10"/>
  <c r="H252" i="10"/>
  <c r="G252" i="10"/>
  <c r="V251" i="10"/>
  <c r="T251" i="10"/>
  <c r="H251" i="10"/>
  <c r="G251" i="10"/>
  <c r="V250" i="10"/>
  <c r="T250" i="10"/>
  <c r="H250" i="10"/>
  <c r="G250" i="10"/>
  <c r="V249" i="10"/>
  <c r="T249" i="10"/>
  <c r="H249" i="10"/>
  <c r="G249" i="10"/>
  <c r="V248" i="10"/>
  <c r="T248" i="10"/>
  <c r="H248" i="10"/>
  <c r="G248" i="10"/>
  <c r="V247" i="10"/>
  <c r="T247" i="10"/>
  <c r="H247" i="10"/>
  <c r="G247" i="10"/>
  <c r="V246" i="10"/>
  <c r="T246" i="10"/>
  <c r="H246" i="10"/>
  <c r="G246" i="10"/>
  <c r="V245" i="10"/>
  <c r="T245" i="10"/>
  <c r="H245" i="10"/>
  <c r="G245" i="10"/>
  <c r="V244" i="10"/>
  <c r="T244" i="10"/>
  <c r="H244" i="10"/>
  <c r="G244" i="10"/>
  <c r="V243" i="10"/>
  <c r="T243" i="10"/>
  <c r="H243" i="10"/>
  <c r="G243" i="10"/>
  <c r="V242" i="10"/>
  <c r="T242" i="10"/>
  <c r="H242" i="10"/>
  <c r="G242" i="10"/>
  <c r="V241" i="10"/>
  <c r="T241" i="10"/>
  <c r="H241" i="10"/>
  <c r="G241" i="10"/>
  <c r="V240" i="10"/>
  <c r="T240" i="10"/>
  <c r="H240" i="10"/>
  <c r="G240" i="10"/>
  <c r="V239" i="10"/>
  <c r="T239" i="10"/>
  <c r="H239" i="10"/>
  <c r="G239" i="10"/>
  <c r="V238" i="10"/>
  <c r="T238" i="10"/>
  <c r="H238" i="10"/>
  <c r="G238" i="10"/>
  <c r="V237" i="10"/>
  <c r="T237" i="10"/>
  <c r="H237" i="10"/>
  <c r="G237" i="10"/>
  <c r="V236" i="10"/>
  <c r="T236" i="10"/>
  <c r="H236" i="10"/>
  <c r="G236" i="10"/>
  <c r="V235" i="10"/>
  <c r="T235" i="10"/>
  <c r="H235" i="10"/>
  <c r="G235" i="10"/>
  <c r="V234" i="10"/>
  <c r="T234" i="10"/>
  <c r="H234" i="10"/>
  <c r="G234" i="10"/>
  <c r="V233" i="10"/>
  <c r="T233" i="10"/>
  <c r="H233" i="10"/>
  <c r="G233" i="10"/>
  <c r="V232" i="10"/>
  <c r="T232" i="10"/>
  <c r="H232" i="10"/>
  <c r="G232" i="10"/>
  <c r="V231" i="10"/>
  <c r="T231" i="10"/>
  <c r="H231" i="10"/>
  <c r="G231" i="10"/>
  <c r="T230" i="10"/>
  <c r="E230" i="10"/>
  <c r="T229" i="10"/>
  <c r="E229" i="10"/>
  <c r="G229" i="10" s="1"/>
  <c r="AP228" i="10"/>
  <c r="T228" i="10"/>
  <c r="E228" i="10"/>
  <c r="H228" i="10" s="1"/>
  <c r="AP227" i="10"/>
  <c r="T227" i="10"/>
  <c r="E227" i="10"/>
  <c r="H227" i="10" s="1"/>
  <c r="T226" i="10"/>
  <c r="E226" i="10"/>
  <c r="H226" i="10" s="1"/>
  <c r="T225" i="10"/>
  <c r="E225" i="10"/>
  <c r="H225" i="10" s="1"/>
  <c r="T224" i="10"/>
  <c r="E224" i="10"/>
  <c r="H224" i="10" s="1"/>
  <c r="AP223" i="10"/>
  <c r="T223" i="10"/>
  <c r="E223" i="10"/>
  <c r="AU222" i="10"/>
  <c r="AP222" i="10"/>
  <c r="V222" i="10"/>
  <c r="T222" i="10"/>
  <c r="H222" i="10"/>
  <c r="G222" i="10"/>
  <c r="AU221" i="10"/>
  <c r="AP221" i="10"/>
  <c r="V221" i="10"/>
  <c r="T221" i="10"/>
  <c r="H221" i="10"/>
  <c r="G221" i="10"/>
  <c r="AU220" i="10"/>
  <c r="AP220" i="10"/>
  <c r="V220" i="10"/>
  <c r="T220" i="10"/>
  <c r="H220" i="10"/>
  <c r="G220" i="10"/>
  <c r="AU219" i="10"/>
  <c r="AP219" i="10"/>
  <c r="V219" i="10"/>
  <c r="T219" i="10"/>
  <c r="H219" i="10"/>
  <c r="G219" i="10"/>
  <c r="AU218" i="10"/>
  <c r="AP218" i="10"/>
  <c r="V218" i="10"/>
  <c r="T218" i="10"/>
  <c r="H218" i="10"/>
  <c r="G218" i="10"/>
  <c r="AU217" i="10"/>
  <c r="AP217" i="10"/>
  <c r="V217" i="10"/>
  <c r="T217" i="10"/>
  <c r="H217" i="10"/>
  <c r="G217" i="10"/>
  <c r="AU216" i="10"/>
  <c r="AP216" i="10"/>
  <c r="V216" i="10"/>
  <c r="T216" i="10"/>
  <c r="H216" i="10"/>
  <c r="G216" i="10"/>
  <c r="AU215" i="10"/>
  <c r="AP215" i="10"/>
  <c r="V215" i="10"/>
  <c r="T215" i="10"/>
  <c r="H215" i="10"/>
  <c r="G215" i="10"/>
  <c r="AU214" i="10"/>
  <c r="AP214" i="10"/>
  <c r="AL214" i="10"/>
  <c r="AI214" i="10"/>
  <c r="V214" i="10"/>
  <c r="T214" i="10"/>
  <c r="H214" i="10"/>
  <c r="G214" i="10"/>
  <c r="AU213" i="10"/>
  <c r="AP213" i="10"/>
  <c r="AL213" i="10"/>
  <c r="AI213" i="10"/>
  <c r="V213" i="10"/>
  <c r="T213" i="10"/>
  <c r="H213" i="10"/>
  <c r="G213" i="10"/>
  <c r="AU212" i="10"/>
  <c r="AP212" i="10"/>
  <c r="AL212" i="10"/>
  <c r="AI212" i="10"/>
  <c r="V212" i="10"/>
  <c r="T212" i="10"/>
  <c r="H212" i="10"/>
  <c r="G212" i="10"/>
  <c r="AU211" i="10"/>
  <c r="AP211" i="10"/>
  <c r="AL211" i="10"/>
  <c r="AI211" i="10"/>
  <c r="V211" i="10"/>
  <c r="T211" i="10"/>
  <c r="H211" i="10"/>
  <c r="G211" i="10"/>
  <c r="AU210" i="10"/>
  <c r="AP210" i="10"/>
  <c r="AL210" i="10"/>
  <c r="AI210" i="10"/>
  <c r="V210" i="10"/>
  <c r="T210" i="10"/>
  <c r="H210" i="10"/>
  <c r="G210" i="10"/>
  <c r="AU209" i="10"/>
  <c r="AP209" i="10"/>
  <c r="AL209" i="10"/>
  <c r="AI209" i="10"/>
  <c r="V209" i="10"/>
  <c r="T209" i="10"/>
  <c r="H209" i="10"/>
  <c r="G209" i="10"/>
  <c r="AU208" i="10"/>
  <c r="AP208" i="10"/>
  <c r="AL208" i="10"/>
  <c r="AI208" i="10"/>
  <c r="V208" i="10"/>
  <c r="T208" i="10"/>
  <c r="H208" i="10"/>
  <c r="G208" i="10"/>
  <c r="AU207" i="10"/>
  <c r="AP207" i="10"/>
  <c r="AL207" i="10"/>
  <c r="AI207" i="10"/>
  <c r="V207" i="10"/>
  <c r="T207" i="10"/>
  <c r="H207" i="10"/>
  <c r="G207" i="10"/>
  <c r="AU206" i="10"/>
  <c r="AP206" i="10"/>
  <c r="AL206" i="10"/>
  <c r="AI206" i="10"/>
  <c r="V206" i="10"/>
  <c r="T206" i="10"/>
  <c r="H206" i="10"/>
  <c r="G206" i="10"/>
  <c r="AU205" i="10"/>
  <c r="AP205" i="10"/>
  <c r="AL205" i="10"/>
  <c r="AI205" i="10"/>
  <c r="V205" i="10"/>
  <c r="T205" i="10"/>
  <c r="H205" i="10"/>
  <c r="G205" i="10"/>
  <c r="AU204" i="10"/>
  <c r="AP204" i="10"/>
  <c r="AL204" i="10"/>
  <c r="AI204" i="10"/>
  <c r="V204" i="10"/>
  <c r="T204" i="10"/>
  <c r="H204" i="10"/>
  <c r="G204" i="10"/>
  <c r="AU203" i="10"/>
  <c r="AP203" i="10"/>
  <c r="AL203" i="10"/>
  <c r="AI203" i="10"/>
  <c r="V203" i="10"/>
  <c r="T203" i="10"/>
  <c r="H203" i="10"/>
  <c r="G203" i="10"/>
  <c r="AU202" i="10"/>
  <c r="AP202" i="10"/>
  <c r="AL202" i="10"/>
  <c r="AI202" i="10"/>
  <c r="V202" i="10"/>
  <c r="T202" i="10"/>
  <c r="H202" i="10"/>
  <c r="G202" i="10"/>
  <c r="AU201" i="10"/>
  <c r="AP201" i="10"/>
  <c r="AL201" i="10"/>
  <c r="AI201" i="10"/>
  <c r="V201" i="10"/>
  <c r="T201" i="10"/>
  <c r="H201" i="10"/>
  <c r="G201" i="10"/>
  <c r="AU200" i="10"/>
  <c r="AP200" i="10"/>
  <c r="AL200" i="10"/>
  <c r="AI200" i="10"/>
  <c r="V200" i="10"/>
  <c r="T200" i="10"/>
  <c r="H200" i="10"/>
  <c r="G200" i="10"/>
  <c r="AU199" i="10"/>
  <c r="AP199" i="10"/>
  <c r="AL199" i="10"/>
  <c r="AI199" i="10"/>
  <c r="V199" i="10"/>
  <c r="T199" i="10"/>
  <c r="H199" i="10"/>
  <c r="G199" i="10"/>
  <c r="AU198" i="10"/>
  <c r="AP198" i="10"/>
  <c r="AL198" i="10"/>
  <c r="AI198" i="10"/>
  <c r="V198" i="10"/>
  <c r="T198" i="10"/>
  <c r="H198" i="10"/>
  <c r="G198" i="10"/>
  <c r="AU197" i="10"/>
  <c r="AP197" i="10"/>
  <c r="AL197" i="10"/>
  <c r="AI197" i="10"/>
  <c r="V197" i="10"/>
  <c r="T197" i="10"/>
  <c r="H197" i="10"/>
  <c r="G197" i="10"/>
  <c r="AU196" i="10"/>
  <c r="AP196" i="10"/>
  <c r="AL196" i="10"/>
  <c r="AI196" i="10"/>
  <c r="V196" i="10"/>
  <c r="T196" i="10"/>
  <c r="H196" i="10"/>
  <c r="G196" i="10"/>
  <c r="AU195" i="10"/>
  <c r="AP195" i="10"/>
  <c r="AL195" i="10"/>
  <c r="AI195" i="10"/>
  <c r="V195" i="10"/>
  <c r="T195" i="10"/>
  <c r="H195" i="10"/>
  <c r="G195" i="10"/>
  <c r="AU194" i="10"/>
  <c r="AP194" i="10"/>
  <c r="AL194" i="10"/>
  <c r="AI194" i="10"/>
  <c r="V194" i="10"/>
  <c r="T194" i="10"/>
  <c r="H194" i="10"/>
  <c r="G194" i="10"/>
  <c r="AU193" i="10"/>
  <c r="AP193" i="10"/>
  <c r="AL193" i="10"/>
  <c r="AI193" i="10"/>
  <c r="V193" i="10"/>
  <c r="T193" i="10"/>
  <c r="I193" i="10"/>
  <c r="J193" i="10" s="1"/>
  <c r="K193" i="10" s="1"/>
  <c r="H193" i="10"/>
  <c r="G193" i="10"/>
  <c r="AU192" i="10"/>
  <c r="AP192" i="10"/>
  <c r="AL192" i="10"/>
  <c r="AI192" i="10"/>
  <c r="V192" i="10"/>
  <c r="T192" i="10"/>
  <c r="H192" i="10"/>
  <c r="G192" i="10"/>
  <c r="AU191" i="10"/>
  <c r="AP191" i="10"/>
  <c r="AL191" i="10"/>
  <c r="AI191" i="10"/>
  <c r="V191" i="10"/>
  <c r="T191" i="10"/>
  <c r="H191" i="10"/>
  <c r="G191" i="10"/>
  <c r="AU190" i="10"/>
  <c r="AP190" i="10"/>
  <c r="AL190" i="10"/>
  <c r="AI190" i="10"/>
  <c r="V190" i="10"/>
  <c r="T190" i="10"/>
  <c r="H190" i="10"/>
  <c r="G190" i="10"/>
  <c r="AU189" i="10"/>
  <c r="AP189" i="10"/>
  <c r="AL189" i="10"/>
  <c r="AI189" i="10"/>
  <c r="V189" i="10"/>
  <c r="T189" i="10"/>
  <c r="H189" i="10"/>
  <c r="G189" i="10"/>
  <c r="AU188" i="10"/>
  <c r="AP188" i="10"/>
  <c r="AL188" i="10"/>
  <c r="AI188" i="10"/>
  <c r="V188" i="10"/>
  <c r="T188" i="10"/>
  <c r="H188" i="10"/>
  <c r="G188" i="10"/>
  <c r="AU187" i="10"/>
  <c r="AP187" i="10"/>
  <c r="AL187" i="10"/>
  <c r="AI187" i="10"/>
  <c r="V187" i="10"/>
  <c r="T187" i="10"/>
  <c r="H187" i="10"/>
  <c r="G187" i="10"/>
  <c r="AU186" i="10"/>
  <c r="AP186" i="10"/>
  <c r="AL186" i="10"/>
  <c r="AI186" i="10"/>
  <c r="V186" i="10"/>
  <c r="T186" i="10"/>
  <c r="H186" i="10"/>
  <c r="G186" i="10"/>
  <c r="AU185" i="10"/>
  <c r="AP185" i="10"/>
  <c r="AL185" i="10"/>
  <c r="AI185" i="10"/>
  <c r="V185" i="10"/>
  <c r="T185" i="10"/>
  <c r="H185" i="10"/>
  <c r="G185" i="10"/>
  <c r="AU184" i="10"/>
  <c r="AP184" i="10"/>
  <c r="AL184" i="10"/>
  <c r="AI184" i="10"/>
  <c r="V184" i="10"/>
  <c r="T184" i="10"/>
  <c r="H184" i="10"/>
  <c r="G184" i="10"/>
  <c r="AU183" i="10"/>
  <c r="AP183" i="10"/>
  <c r="AL183" i="10"/>
  <c r="AI183" i="10"/>
  <c r="V183" i="10"/>
  <c r="T183" i="10"/>
  <c r="H183" i="10"/>
  <c r="G183" i="10"/>
  <c r="AU182" i="10"/>
  <c r="AP182" i="10"/>
  <c r="AL182" i="10"/>
  <c r="AI182" i="10"/>
  <c r="V182" i="10"/>
  <c r="T182" i="10"/>
  <c r="H182" i="10"/>
  <c r="G182" i="10"/>
  <c r="AU181" i="10"/>
  <c r="AP181" i="10"/>
  <c r="AL181" i="10"/>
  <c r="AI181" i="10"/>
  <c r="V181" i="10"/>
  <c r="T181" i="10"/>
  <c r="H181" i="10"/>
  <c r="G181" i="10"/>
  <c r="AU180" i="10"/>
  <c r="AP180" i="10"/>
  <c r="AL180" i="10"/>
  <c r="AI180" i="10"/>
  <c r="V180" i="10"/>
  <c r="T180" i="10"/>
  <c r="H180" i="10"/>
  <c r="G180" i="10"/>
  <c r="AU179" i="10"/>
  <c r="AP179" i="10"/>
  <c r="AL179" i="10"/>
  <c r="AI179" i="10"/>
  <c r="V179" i="10"/>
  <c r="T179" i="10"/>
  <c r="H179" i="10"/>
  <c r="G179" i="10"/>
  <c r="AU178" i="10"/>
  <c r="AP178" i="10"/>
  <c r="AL178" i="10"/>
  <c r="AI178" i="10"/>
  <c r="V178" i="10"/>
  <c r="T178" i="10"/>
  <c r="H178" i="10"/>
  <c r="G178" i="10"/>
  <c r="AU177" i="10"/>
  <c r="AP177" i="10"/>
  <c r="AL177" i="10"/>
  <c r="AI177" i="10"/>
  <c r="V177" i="10"/>
  <c r="T177" i="10"/>
  <c r="H177" i="10"/>
  <c r="G177" i="10"/>
  <c r="AU176" i="10"/>
  <c r="AP176" i="10"/>
  <c r="AL176" i="10"/>
  <c r="AI176" i="10"/>
  <c r="V176" i="10"/>
  <c r="T176" i="10"/>
  <c r="H176" i="10"/>
  <c r="G176" i="10"/>
  <c r="AU175" i="10"/>
  <c r="AP175" i="10"/>
  <c r="AL175" i="10"/>
  <c r="AI175" i="10"/>
  <c r="V175" i="10"/>
  <c r="T175" i="10"/>
  <c r="H175" i="10"/>
  <c r="G175" i="10"/>
  <c r="AV174" i="10"/>
  <c r="AP174" i="10"/>
  <c r="AL174" i="10"/>
  <c r="T174" i="10"/>
  <c r="H174" i="10"/>
  <c r="G174" i="10"/>
  <c r="AV173" i="10"/>
  <c r="AP173" i="10"/>
  <c r="AL173" i="10"/>
  <c r="T173" i="10"/>
  <c r="H173" i="10"/>
  <c r="G173" i="10"/>
  <c r="AV172" i="10"/>
  <c r="AP172" i="10"/>
  <c r="AL172" i="10"/>
  <c r="T172" i="10"/>
  <c r="H172" i="10"/>
  <c r="G172" i="10"/>
  <c r="AV171" i="10"/>
  <c r="AP171" i="10"/>
  <c r="AL171" i="10"/>
  <c r="T171" i="10"/>
  <c r="H171" i="10"/>
  <c r="G171" i="10"/>
  <c r="AV170" i="10"/>
  <c r="AP170" i="10"/>
  <c r="AL170" i="10"/>
  <c r="T170" i="10"/>
  <c r="H170" i="10"/>
  <c r="G170" i="10"/>
  <c r="AV169" i="10"/>
  <c r="AP169" i="10"/>
  <c r="AL169" i="10"/>
  <c r="T169" i="10"/>
  <c r="H169" i="10"/>
  <c r="G169" i="10"/>
  <c r="AV168" i="10"/>
  <c r="AP168" i="10"/>
  <c r="AL168" i="10"/>
  <c r="T168" i="10"/>
  <c r="H168" i="10"/>
  <c r="G168" i="10"/>
  <c r="AV167" i="10"/>
  <c r="AP167" i="10"/>
  <c r="AL167" i="10"/>
  <c r="T167" i="10"/>
  <c r="H167" i="10"/>
  <c r="G167" i="10"/>
  <c r="AV166" i="10"/>
  <c r="AP166" i="10"/>
  <c r="AL166" i="10"/>
  <c r="T166" i="10"/>
  <c r="H166" i="10"/>
  <c r="G166" i="10"/>
  <c r="AV165" i="10"/>
  <c r="AP165" i="10"/>
  <c r="AL165" i="10"/>
  <c r="T165" i="10"/>
  <c r="H165" i="10"/>
  <c r="G165" i="10"/>
  <c r="AV164" i="10"/>
  <c r="AP164" i="10"/>
  <c r="AL164" i="10"/>
  <c r="T164" i="10"/>
  <c r="H164" i="10"/>
  <c r="G164" i="10"/>
  <c r="AV163" i="10"/>
  <c r="AP163" i="10"/>
  <c r="AL163" i="10"/>
  <c r="T163" i="10"/>
  <c r="H163" i="10"/>
  <c r="G163" i="10"/>
  <c r="AV162" i="10"/>
  <c r="AP162" i="10"/>
  <c r="AL162" i="10"/>
  <c r="T162" i="10"/>
  <c r="H162" i="10"/>
  <c r="G162" i="10"/>
  <c r="AV161" i="10"/>
  <c r="AP161" i="10"/>
  <c r="AL161" i="10"/>
  <c r="T161" i="10"/>
  <c r="H161" i="10"/>
  <c r="G161" i="10"/>
  <c r="AV160" i="10"/>
  <c r="AP160" i="10"/>
  <c r="AL160" i="10"/>
  <c r="T160" i="10"/>
  <c r="H160" i="10"/>
  <c r="G160" i="10"/>
  <c r="AV159" i="10"/>
  <c r="AP159" i="10"/>
  <c r="AL159" i="10"/>
  <c r="T159" i="10"/>
  <c r="H159" i="10"/>
  <c r="G159" i="10"/>
  <c r="AV158" i="10"/>
  <c r="AP158" i="10"/>
  <c r="AL158" i="10"/>
  <c r="T158" i="10"/>
  <c r="H158" i="10"/>
  <c r="G158" i="10"/>
  <c r="AV157" i="10"/>
  <c r="AP157" i="10"/>
  <c r="AL157" i="10"/>
  <c r="T157" i="10"/>
  <c r="H157" i="10"/>
  <c r="G157" i="10"/>
  <c r="AV156" i="10"/>
  <c r="AP156" i="10"/>
  <c r="AL156" i="10"/>
  <c r="T156" i="10"/>
  <c r="H156" i="10"/>
  <c r="G156" i="10"/>
  <c r="AV155" i="10"/>
  <c r="AP155" i="10"/>
  <c r="AL155" i="10"/>
  <c r="T155" i="10"/>
  <c r="H155" i="10"/>
  <c r="G155" i="10"/>
  <c r="V154" i="10"/>
  <c r="T154" i="10"/>
  <c r="H154" i="10"/>
  <c r="G154" i="10"/>
  <c r="V153" i="10"/>
  <c r="T153" i="10"/>
  <c r="H153" i="10"/>
  <c r="G153" i="10"/>
  <c r="V152" i="10"/>
  <c r="T152" i="10"/>
  <c r="H152" i="10"/>
  <c r="G152" i="10"/>
  <c r="V151" i="10"/>
  <c r="T151" i="10"/>
  <c r="H151" i="10"/>
  <c r="G151" i="10"/>
  <c r="V150" i="10"/>
  <c r="T150" i="10"/>
  <c r="H150" i="10"/>
  <c r="G150" i="10"/>
  <c r="V149" i="10"/>
  <c r="T149" i="10"/>
  <c r="H149" i="10"/>
  <c r="G149" i="10"/>
  <c r="V148" i="10"/>
  <c r="T148" i="10"/>
  <c r="H148" i="10"/>
  <c r="G148" i="10"/>
  <c r="V147" i="10"/>
  <c r="T147" i="10"/>
  <c r="H147" i="10"/>
  <c r="G147" i="10"/>
  <c r="V146" i="10"/>
  <c r="T146" i="10"/>
  <c r="H146" i="10"/>
  <c r="G146" i="10"/>
  <c r="V145" i="10"/>
  <c r="T145" i="10"/>
  <c r="H145" i="10"/>
  <c r="G145" i="10"/>
  <c r="V144" i="10"/>
  <c r="T144" i="10"/>
  <c r="H144" i="10"/>
  <c r="G144" i="10"/>
  <c r="V143" i="10"/>
  <c r="T143" i="10"/>
  <c r="H143" i="10"/>
  <c r="G143" i="10"/>
  <c r="T142" i="10"/>
  <c r="E142" i="10"/>
  <c r="H142" i="10" s="1"/>
  <c r="T141" i="10"/>
  <c r="E141" i="10"/>
  <c r="H141" i="10" s="1"/>
  <c r="T140" i="10"/>
  <c r="E140" i="10"/>
  <c r="G140" i="10" s="1"/>
  <c r="T139" i="10"/>
  <c r="E139" i="10"/>
  <c r="H139" i="10" s="1"/>
  <c r="T138" i="10"/>
  <c r="E138" i="10"/>
  <c r="H138" i="10" s="1"/>
  <c r="T137" i="10"/>
  <c r="E137" i="10"/>
  <c r="H137" i="10" s="1"/>
  <c r="T136" i="10"/>
  <c r="H136" i="10"/>
  <c r="G136" i="10"/>
  <c r="AU135" i="10"/>
  <c r="T135" i="10"/>
  <c r="H135" i="10"/>
  <c r="G135" i="10"/>
  <c r="AU134" i="10"/>
  <c r="T134" i="10"/>
  <c r="H134" i="10"/>
  <c r="G134" i="10"/>
  <c r="AU133" i="10"/>
  <c r="AO133" i="10"/>
  <c r="T133" i="10"/>
  <c r="H133" i="10"/>
  <c r="G133" i="10"/>
  <c r="AU132" i="10"/>
  <c r="T132" i="10"/>
  <c r="H132" i="10"/>
  <c r="G132" i="10"/>
  <c r="AU131" i="10"/>
  <c r="T131" i="10"/>
  <c r="H131" i="10"/>
  <c r="G131" i="10"/>
  <c r="AU130" i="10"/>
  <c r="AO130" i="10"/>
  <c r="T130" i="10"/>
  <c r="H130" i="10"/>
  <c r="G130" i="10"/>
  <c r="AU129" i="10"/>
  <c r="T129" i="10"/>
  <c r="H129" i="10"/>
  <c r="G129" i="10"/>
  <c r="AU128" i="10"/>
  <c r="T128" i="10"/>
  <c r="H128" i="10"/>
  <c r="G128" i="10"/>
  <c r="AU127" i="10"/>
  <c r="AO127" i="10"/>
  <c r="T127" i="10"/>
  <c r="H127" i="10"/>
  <c r="G127" i="10"/>
  <c r="AU126" i="10"/>
  <c r="T126" i="10"/>
  <c r="H126" i="10"/>
  <c r="G126" i="10"/>
  <c r="AU125" i="10"/>
  <c r="T125" i="10"/>
  <c r="H125" i="10"/>
  <c r="G125" i="10"/>
  <c r="AU124" i="10"/>
  <c r="AO124" i="10"/>
  <c r="T124" i="10"/>
  <c r="H124" i="10"/>
  <c r="G124" i="10"/>
  <c r="AU123" i="10"/>
  <c r="T123" i="10"/>
  <c r="H123" i="10"/>
  <c r="G123" i="10"/>
  <c r="AU122" i="10"/>
  <c r="T122" i="10"/>
  <c r="H122" i="10"/>
  <c r="G122" i="10"/>
  <c r="AU121" i="10"/>
  <c r="AO121" i="10"/>
  <c r="T121" i="10"/>
  <c r="H121" i="10"/>
  <c r="G121" i="10"/>
  <c r="AM120" i="10"/>
  <c r="V120" i="10"/>
  <c r="T120" i="10"/>
  <c r="H120" i="10"/>
  <c r="G120" i="10"/>
  <c r="AM119" i="10"/>
  <c r="V119" i="10"/>
  <c r="T119" i="10"/>
  <c r="H119" i="10"/>
  <c r="G119" i="10"/>
  <c r="AM118" i="10"/>
  <c r="V118" i="10"/>
  <c r="T118" i="10"/>
  <c r="H118" i="10"/>
  <c r="G118" i="10"/>
  <c r="AM117" i="10"/>
  <c r="V117" i="10"/>
  <c r="T117" i="10"/>
  <c r="H117" i="10"/>
  <c r="G117" i="10"/>
  <c r="AM116" i="10"/>
  <c r="V116" i="10"/>
  <c r="T116" i="10"/>
  <c r="H116" i="10"/>
  <c r="G116" i="10"/>
  <c r="AM115" i="10"/>
  <c r="V115" i="10"/>
  <c r="T115" i="10"/>
  <c r="H115" i="10"/>
  <c r="G115" i="10"/>
  <c r="AK114" i="10"/>
  <c r="AJ114" i="10"/>
  <c r="V114" i="10"/>
  <c r="T114" i="10"/>
  <c r="E114" i="10"/>
  <c r="H114" i="10" s="1"/>
  <c r="AK113" i="10"/>
  <c r="AJ113" i="10"/>
  <c r="V113" i="10"/>
  <c r="T113" i="10"/>
  <c r="E113" i="10"/>
  <c r="H113" i="10" s="1"/>
  <c r="AK112" i="10"/>
  <c r="AJ112" i="10"/>
  <c r="V112" i="10"/>
  <c r="T112" i="10"/>
  <c r="E112" i="10"/>
  <c r="AK111" i="10"/>
  <c r="AJ111" i="10"/>
  <c r="V111" i="10"/>
  <c r="T111" i="10"/>
  <c r="E111" i="10"/>
  <c r="G111" i="10" s="1"/>
  <c r="AK110" i="10"/>
  <c r="AJ110" i="10"/>
  <c r="V110" i="10"/>
  <c r="T110" i="10"/>
  <c r="E110" i="10"/>
  <c r="G110" i="10" s="1"/>
  <c r="AK109" i="10"/>
  <c r="AJ109" i="10"/>
  <c r="V109" i="10"/>
  <c r="T109" i="10"/>
  <c r="E109" i="10"/>
  <c r="H109" i="10" s="1"/>
  <c r="AK108" i="10"/>
  <c r="AJ108" i="10"/>
  <c r="V108" i="10"/>
  <c r="T108" i="10"/>
  <c r="E108" i="10"/>
  <c r="AK107" i="10"/>
  <c r="AJ107" i="10"/>
  <c r="V107" i="10"/>
  <c r="T107" i="10"/>
  <c r="E107" i="10"/>
  <c r="H107" i="10" s="1"/>
  <c r="AK106" i="10"/>
  <c r="AJ106" i="10"/>
  <c r="V106" i="10"/>
  <c r="T106" i="10"/>
  <c r="E106" i="10"/>
  <c r="H106" i="10" s="1"/>
  <c r="AK105" i="10"/>
  <c r="AJ105" i="10"/>
  <c r="V105" i="10"/>
  <c r="T105" i="10"/>
  <c r="E105" i="10"/>
  <c r="H105" i="10" s="1"/>
  <c r="AK104" i="10"/>
  <c r="AJ104" i="10"/>
  <c r="V104" i="10"/>
  <c r="T104" i="10"/>
  <c r="E104" i="10"/>
  <c r="AK103" i="10"/>
  <c r="AJ103" i="10"/>
  <c r="V103" i="10"/>
  <c r="T103" i="10"/>
  <c r="E103" i="10"/>
  <c r="G103" i="10" s="1"/>
  <c r="AK102" i="10"/>
  <c r="AJ102" i="10"/>
  <c r="V102" i="10"/>
  <c r="T102" i="10"/>
  <c r="E102" i="10"/>
  <c r="G102" i="10" s="1"/>
  <c r="AK101" i="10"/>
  <c r="AJ101" i="10"/>
  <c r="V101" i="10"/>
  <c r="T101" i="10"/>
  <c r="E101" i="10"/>
  <c r="H101" i="10" s="1"/>
  <c r="AK100" i="10"/>
  <c r="AJ100" i="10"/>
  <c r="V100" i="10"/>
  <c r="T100" i="10"/>
  <c r="E100" i="10"/>
  <c r="H100" i="10" s="1"/>
  <c r="AV99" i="10"/>
  <c r="AP99" i="10"/>
  <c r="T99" i="10"/>
  <c r="H99" i="10"/>
  <c r="G99" i="10"/>
  <c r="AV98" i="10"/>
  <c r="T98" i="10"/>
  <c r="H98" i="10"/>
  <c r="G98" i="10"/>
  <c r="AV97" i="10"/>
  <c r="T97" i="10"/>
  <c r="H97" i="10"/>
  <c r="G97" i="10"/>
  <c r="AV96" i="10"/>
  <c r="AP96" i="10"/>
  <c r="T96" i="10"/>
  <c r="H96" i="10"/>
  <c r="G96" i="10"/>
  <c r="AV95" i="10"/>
  <c r="AP95" i="10"/>
  <c r="T95" i="10"/>
  <c r="H95" i="10"/>
  <c r="G95" i="10"/>
  <c r="AV94" i="10"/>
  <c r="AP94" i="10"/>
  <c r="T94" i="10"/>
  <c r="H94" i="10"/>
  <c r="G94" i="10"/>
  <c r="AV93" i="10"/>
  <c r="AP93" i="10"/>
  <c r="T93" i="10"/>
  <c r="H93" i="10"/>
  <c r="G93" i="10"/>
  <c r="AV92" i="10"/>
  <c r="AP92" i="10"/>
  <c r="T92" i="10"/>
  <c r="H92" i="10"/>
  <c r="G92" i="10"/>
  <c r="AV91" i="10"/>
  <c r="AP91" i="10"/>
  <c r="T91" i="10"/>
  <c r="H91" i="10"/>
  <c r="G91" i="10"/>
  <c r="AV90" i="10"/>
  <c r="AP90" i="10"/>
  <c r="T90" i="10"/>
  <c r="H90" i="10"/>
  <c r="G90" i="10"/>
  <c r="AV89" i="10"/>
  <c r="AP89" i="10"/>
  <c r="T89" i="10"/>
  <c r="H89" i="10"/>
  <c r="G89" i="10"/>
  <c r="AV88" i="10"/>
  <c r="AP88" i="10"/>
  <c r="T88" i="10"/>
  <c r="H88" i="10"/>
  <c r="G88" i="10"/>
  <c r="AV87" i="10"/>
  <c r="AN87" i="10"/>
  <c r="T87" i="10"/>
  <c r="H87" i="10"/>
  <c r="G87" i="10"/>
  <c r="AV86" i="10"/>
  <c r="AN86" i="10"/>
  <c r="T86" i="10"/>
  <c r="H86" i="10"/>
  <c r="G86" i="10"/>
  <c r="AV85" i="10"/>
  <c r="AN85" i="10"/>
  <c r="T85" i="10"/>
  <c r="H85" i="10"/>
  <c r="G85" i="10"/>
  <c r="AV84" i="10"/>
  <c r="AN84" i="10"/>
  <c r="T84" i="10"/>
  <c r="H84" i="10"/>
  <c r="G84" i="10"/>
  <c r="AO83" i="10"/>
  <c r="T83" i="10"/>
  <c r="H83" i="10"/>
  <c r="G83" i="10"/>
  <c r="AO82" i="10"/>
  <c r="T82" i="10"/>
  <c r="H82" i="10"/>
  <c r="G82" i="10"/>
  <c r="AO81" i="10"/>
  <c r="T81" i="10"/>
  <c r="H81" i="10"/>
  <c r="G81" i="10"/>
  <c r="AQ80" i="10"/>
  <c r="AM80" i="10"/>
  <c r="T80" i="10"/>
  <c r="E80" i="10"/>
  <c r="H80" i="10" s="1"/>
  <c r="AQ79" i="10"/>
  <c r="AM79" i="10"/>
  <c r="T79" i="10"/>
  <c r="E79" i="10"/>
  <c r="H79" i="10" s="1"/>
  <c r="AQ78" i="10"/>
  <c r="AM78" i="10"/>
  <c r="T78" i="10"/>
  <c r="E78" i="10"/>
  <c r="AQ77" i="10"/>
  <c r="AM77" i="10"/>
  <c r="T77" i="10"/>
  <c r="E77" i="10"/>
  <c r="H77" i="10" s="1"/>
  <c r="BK76" i="10"/>
  <c r="AP76" i="10"/>
  <c r="T76" i="10"/>
  <c r="R76" i="10"/>
  <c r="S76" i="10" s="1"/>
  <c r="H76" i="10"/>
  <c r="G76" i="10"/>
  <c r="BK75" i="10"/>
  <c r="AP75" i="10"/>
  <c r="T75" i="10"/>
  <c r="R75" i="10"/>
  <c r="S75" i="10" s="1"/>
  <c r="H75" i="10"/>
  <c r="G75" i="10"/>
  <c r="BK74" i="10"/>
  <c r="AP74" i="10"/>
  <c r="T74" i="10"/>
  <c r="R74" i="10"/>
  <c r="S74" i="10" s="1"/>
  <c r="H74" i="10"/>
  <c r="G74" i="10"/>
  <c r="BK73" i="10"/>
  <c r="AP73" i="10"/>
  <c r="T73" i="10"/>
  <c r="R73" i="10"/>
  <c r="S73" i="10" s="1"/>
  <c r="H73" i="10"/>
  <c r="G73" i="10"/>
  <c r="BK72" i="10"/>
  <c r="AP72" i="10"/>
  <c r="T72" i="10"/>
  <c r="R72" i="10"/>
  <c r="S72" i="10" s="1"/>
  <c r="H72" i="10"/>
  <c r="G72" i="10"/>
  <c r="BK71" i="10"/>
  <c r="AP71" i="10"/>
  <c r="T71" i="10"/>
  <c r="R71" i="10"/>
  <c r="S71" i="10" s="1"/>
  <c r="H71" i="10"/>
  <c r="G71" i="10"/>
  <c r="BK70" i="10"/>
  <c r="AP70" i="10"/>
  <c r="T70" i="10"/>
  <c r="R70" i="10"/>
  <c r="S70" i="10" s="1"/>
  <c r="H70" i="10"/>
  <c r="G70" i="10"/>
  <c r="BK69" i="10"/>
  <c r="AP69" i="10"/>
  <c r="T69" i="10"/>
  <c r="R69" i="10"/>
  <c r="S69" i="10" s="1"/>
  <c r="H69" i="10"/>
  <c r="G69" i="10"/>
  <c r="BK68" i="10"/>
  <c r="T68" i="10"/>
  <c r="H68" i="10"/>
  <c r="G68" i="10"/>
  <c r="BK67" i="10"/>
  <c r="T67" i="10"/>
  <c r="H67" i="10"/>
  <c r="G67" i="10"/>
  <c r="BK66" i="10"/>
  <c r="T66" i="10"/>
  <c r="H66" i="10"/>
  <c r="G66" i="10"/>
  <c r="BK65" i="10"/>
  <c r="T65" i="10"/>
  <c r="H65" i="10"/>
  <c r="G65" i="10"/>
  <c r="BK64" i="10"/>
  <c r="T64" i="10"/>
  <c r="H64" i="10"/>
  <c r="G64" i="10"/>
  <c r="BK63" i="10"/>
  <c r="AQ63" i="10"/>
  <c r="AO63" i="10"/>
  <c r="T63" i="10"/>
  <c r="E63" i="10"/>
  <c r="G63" i="10" s="1"/>
  <c r="BK62" i="10"/>
  <c r="AQ62" i="10"/>
  <c r="AO62" i="10"/>
  <c r="T62" i="10"/>
  <c r="E62" i="10"/>
  <c r="H62" i="10" s="1"/>
  <c r="BK61" i="10"/>
  <c r="AQ61" i="10"/>
  <c r="AO61" i="10"/>
  <c r="T61" i="10"/>
  <c r="E61" i="10"/>
  <c r="BK60" i="10"/>
  <c r="AQ60" i="10"/>
  <c r="AO60" i="10"/>
  <c r="T60" i="10"/>
  <c r="E60" i="10"/>
  <c r="G60" i="10" s="1"/>
  <c r="BK59" i="10"/>
  <c r="AQ59" i="10"/>
  <c r="AO59" i="10"/>
  <c r="T59" i="10"/>
  <c r="E59" i="10"/>
  <c r="G59" i="10" s="1"/>
  <c r="BK58" i="10"/>
  <c r="AQ58" i="10"/>
  <c r="AO58" i="10"/>
  <c r="T58" i="10"/>
  <c r="E58" i="10"/>
  <c r="H58" i="10" s="1"/>
  <c r="BK57" i="10"/>
  <c r="AQ57" i="10"/>
  <c r="AO57" i="10"/>
  <c r="T57" i="10"/>
  <c r="E57" i="10"/>
  <c r="G57" i="10" s="1"/>
  <c r="BK56" i="10"/>
  <c r="AQ56" i="10"/>
  <c r="AO56" i="10"/>
  <c r="T56" i="10"/>
  <c r="E56" i="10"/>
  <c r="H56" i="10" s="1"/>
  <c r="BK55" i="10"/>
  <c r="AQ55" i="10"/>
  <c r="AO55" i="10"/>
  <c r="T55" i="10"/>
  <c r="E55" i="10"/>
  <c r="G55" i="10" s="1"/>
  <c r="BK54" i="10"/>
  <c r="AQ54" i="10"/>
  <c r="AO54" i="10"/>
  <c r="T54" i="10"/>
  <c r="E54" i="10"/>
  <c r="G54" i="10" s="1"/>
  <c r="AO53" i="10"/>
  <c r="T53" i="10"/>
  <c r="Q53" i="10"/>
  <c r="S53" i="10" s="1"/>
  <c r="H53" i="10"/>
  <c r="G53" i="10"/>
  <c r="AO52" i="10"/>
  <c r="T52" i="10"/>
  <c r="Q52" i="10"/>
  <c r="S52" i="10" s="1"/>
  <c r="H52" i="10"/>
  <c r="G52" i="10"/>
  <c r="AO51" i="10"/>
  <c r="T51" i="10"/>
  <c r="Q51" i="10"/>
  <c r="S51" i="10" s="1"/>
  <c r="H51" i="10"/>
  <c r="G51" i="10"/>
  <c r="AO50" i="10"/>
  <c r="T50" i="10"/>
  <c r="Q50" i="10"/>
  <c r="S50" i="10" s="1"/>
  <c r="H50" i="10"/>
  <c r="G50" i="10"/>
  <c r="AO49" i="10"/>
  <c r="T49" i="10"/>
  <c r="Q49" i="10"/>
  <c r="S49" i="10" s="1"/>
  <c r="H49" i="10"/>
  <c r="G49" i="10"/>
  <c r="AO48" i="10"/>
  <c r="T48" i="10"/>
  <c r="Q48" i="10"/>
  <c r="S48" i="10" s="1"/>
  <c r="H48" i="10"/>
  <c r="G48" i="10"/>
  <c r="AO47" i="10"/>
  <c r="T47" i="10"/>
  <c r="Q47" i="10"/>
  <c r="S47" i="10" s="1"/>
  <c r="H47" i="10"/>
  <c r="G47" i="10"/>
  <c r="AO46" i="10"/>
  <c r="T46" i="10"/>
  <c r="Q46" i="10"/>
  <c r="S46" i="10" s="1"/>
  <c r="H46" i="10"/>
  <c r="G46" i="10"/>
  <c r="AO45" i="10"/>
  <c r="T45" i="10"/>
  <c r="Q45" i="10"/>
  <c r="S45" i="10" s="1"/>
  <c r="H45" i="10"/>
  <c r="G45" i="10"/>
  <c r="AO44" i="10"/>
  <c r="T44" i="10"/>
  <c r="Q44" i="10"/>
  <c r="S44" i="10" s="1"/>
  <c r="H44" i="10"/>
  <c r="G44" i="10"/>
  <c r="AO43" i="10"/>
  <c r="T43" i="10"/>
  <c r="Q43" i="10"/>
  <c r="S43" i="10" s="1"/>
  <c r="H43" i="10"/>
  <c r="G43" i="10"/>
  <c r="AO42" i="10"/>
  <c r="T42" i="10"/>
  <c r="Q42" i="10"/>
  <c r="S42" i="10" s="1"/>
  <c r="H42" i="10"/>
  <c r="G42" i="10"/>
  <c r="AO41" i="10"/>
  <c r="Q41" i="10" s="1"/>
  <c r="S41" i="10" s="1"/>
  <c r="T41" i="10"/>
  <c r="H41" i="10"/>
  <c r="G41" i="10"/>
  <c r="AO40" i="10"/>
  <c r="Q40" i="10" s="1"/>
  <c r="S40" i="10" s="1"/>
  <c r="T40" i="10"/>
  <c r="H40" i="10"/>
  <c r="G40" i="10"/>
  <c r="AO39" i="10"/>
  <c r="Q39" i="10" s="1"/>
  <c r="S39" i="10" s="1"/>
  <c r="T39" i="10"/>
  <c r="H39" i="10"/>
  <c r="G39" i="10"/>
  <c r="AO38" i="10"/>
  <c r="Q38" i="10" s="1"/>
  <c r="S38" i="10" s="1"/>
  <c r="T38" i="10"/>
  <c r="H38" i="10"/>
  <c r="G38" i="10"/>
  <c r="AO37" i="10"/>
  <c r="Q37" i="10" s="1"/>
  <c r="S37" i="10" s="1"/>
  <c r="T37" i="10"/>
  <c r="H37" i="10"/>
  <c r="G37" i="10"/>
  <c r="AO36" i="10"/>
  <c r="Q36" i="10" s="1"/>
  <c r="S36" i="10" s="1"/>
  <c r="T36" i="10"/>
  <c r="H36" i="10"/>
  <c r="G36" i="10"/>
  <c r="AO35" i="10"/>
  <c r="Q35" i="10" s="1"/>
  <c r="S35" i="10" s="1"/>
  <c r="T35" i="10"/>
  <c r="H35" i="10"/>
  <c r="G35" i="10"/>
  <c r="AO34" i="10"/>
  <c r="Q34" i="10" s="1"/>
  <c r="S34" i="10" s="1"/>
  <c r="T34" i="10"/>
  <c r="H34" i="10"/>
  <c r="G34" i="10"/>
  <c r="AO33" i="10"/>
  <c r="Q33" i="10" s="1"/>
  <c r="S33" i="10" s="1"/>
  <c r="T33" i="10"/>
  <c r="H33" i="10"/>
  <c r="G33" i="10"/>
  <c r="AO32" i="10"/>
  <c r="Q32" i="10" s="1"/>
  <c r="S32" i="10" s="1"/>
  <c r="T32" i="10"/>
  <c r="H32" i="10"/>
  <c r="G32" i="10"/>
  <c r="AO31" i="10"/>
  <c r="Q31" i="10" s="1"/>
  <c r="S31" i="10" s="1"/>
  <c r="T31" i="10"/>
  <c r="H31" i="10"/>
  <c r="G31" i="10"/>
  <c r="AO30" i="10"/>
  <c r="Q30" i="10" s="1"/>
  <c r="S30" i="10" s="1"/>
  <c r="T30" i="10"/>
  <c r="H30" i="10"/>
  <c r="G30" i="10"/>
  <c r="AO29" i="10"/>
  <c r="T29" i="10"/>
  <c r="H29" i="10"/>
  <c r="G29" i="10"/>
  <c r="AO28" i="10"/>
  <c r="T28" i="10"/>
  <c r="H28" i="10"/>
  <c r="G28" i="10"/>
  <c r="AO27" i="10"/>
  <c r="T27" i="10"/>
  <c r="H27" i="10"/>
  <c r="G27" i="10"/>
  <c r="AO26" i="10"/>
  <c r="T26" i="10"/>
  <c r="H26" i="10"/>
  <c r="G26" i="10"/>
  <c r="AO25" i="10"/>
  <c r="T25" i="10"/>
  <c r="H25" i="10"/>
  <c r="G25" i="10"/>
  <c r="AO24" i="10"/>
  <c r="T24" i="10"/>
  <c r="H24" i="10"/>
  <c r="G24" i="10"/>
  <c r="AO23" i="10"/>
  <c r="T23" i="10"/>
  <c r="H23" i="10"/>
  <c r="G23" i="10"/>
  <c r="AO22" i="10"/>
  <c r="T22" i="10"/>
  <c r="H22" i="10"/>
  <c r="G22" i="10"/>
  <c r="AO21" i="10"/>
  <c r="T21" i="10"/>
  <c r="H21" i="10"/>
  <c r="G21" i="10"/>
  <c r="AO20" i="10"/>
  <c r="T20" i="10"/>
  <c r="H20" i="10"/>
  <c r="G20" i="10"/>
  <c r="AO19" i="10"/>
  <c r="T19" i="10"/>
  <c r="H19" i="10"/>
  <c r="G19" i="10"/>
  <c r="AO18" i="10"/>
  <c r="T18" i="10"/>
  <c r="H18" i="10"/>
  <c r="G18" i="10"/>
  <c r="AO17" i="10"/>
  <c r="T17" i="10"/>
  <c r="H17" i="10"/>
  <c r="G17" i="10"/>
  <c r="AO16" i="10"/>
  <c r="Q16" i="10" s="1"/>
  <c r="S16" i="10" s="1"/>
  <c r="T16" i="10"/>
  <c r="H16" i="10"/>
  <c r="G16" i="10"/>
  <c r="AO15" i="10"/>
  <c r="Q15" i="10" s="1"/>
  <c r="S15" i="10" s="1"/>
  <c r="T15" i="10"/>
  <c r="H15" i="10"/>
  <c r="G15" i="10"/>
  <c r="AO14" i="10"/>
  <c r="Q14" i="10" s="1"/>
  <c r="S14" i="10" s="1"/>
  <c r="T14" i="10"/>
  <c r="H14" i="10"/>
  <c r="G14" i="10"/>
  <c r="AO13" i="10"/>
  <c r="T13" i="10"/>
  <c r="H13" i="10"/>
  <c r="G13" i="10"/>
  <c r="AO12" i="10"/>
  <c r="T12" i="10"/>
  <c r="H12" i="10"/>
  <c r="G12" i="10"/>
  <c r="AO11" i="10"/>
  <c r="T11" i="10"/>
  <c r="H11" i="10"/>
  <c r="G11" i="10"/>
  <c r="AO10" i="10"/>
  <c r="Q10" i="10" s="1"/>
  <c r="S10" i="10" s="1"/>
  <c r="T10" i="10"/>
  <c r="H10" i="10"/>
  <c r="G10" i="10"/>
  <c r="AO9" i="10"/>
  <c r="T9" i="10"/>
  <c r="H9" i="10"/>
  <c r="G9" i="10"/>
  <c r="AO8" i="10"/>
  <c r="Q8" i="10" s="1"/>
  <c r="S8" i="10" s="1"/>
  <c r="T8" i="10"/>
  <c r="H8" i="10"/>
  <c r="G8" i="10"/>
  <c r="AO7" i="10"/>
  <c r="Q7" i="10" s="1"/>
  <c r="S7" i="10" s="1"/>
  <c r="T7" i="10"/>
  <c r="H7" i="10"/>
  <c r="G7" i="10"/>
  <c r="AO6" i="10"/>
  <c r="Q6" i="10" s="1"/>
  <c r="S6" i="10" s="1"/>
  <c r="T6" i="10"/>
  <c r="H6" i="10"/>
  <c r="G6" i="10"/>
  <c r="V5" i="10"/>
  <c r="T5" i="10"/>
  <c r="E5" i="10"/>
  <c r="H5" i="10" s="1"/>
  <c r="V4" i="10"/>
  <c r="T4" i="10"/>
  <c r="E4" i="10"/>
  <c r="V3" i="10"/>
  <c r="T3" i="10"/>
  <c r="V2" i="10"/>
  <c r="T2" i="10"/>
  <c r="AL1376" i="10" l="1"/>
  <c r="U1510" i="10"/>
  <c r="V1510" i="10" s="1"/>
  <c r="U1513" i="10"/>
  <c r="V1513" i="10" s="1"/>
  <c r="U1517" i="10"/>
  <c r="V1517" i="10" s="1"/>
  <c r="U566" i="10"/>
  <c r="V566" i="10" s="1"/>
  <c r="U568" i="10"/>
  <c r="V568" i="10" s="1"/>
  <c r="U570" i="10"/>
  <c r="V570" i="10" s="1"/>
  <c r="U572" i="10"/>
  <c r="V572" i="10" s="1"/>
  <c r="U574" i="10"/>
  <c r="V574" i="10" s="1"/>
  <c r="U576" i="10"/>
  <c r="V576" i="10" s="1"/>
  <c r="U578" i="10"/>
  <c r="V578" i="10" s="1"/>
  <c r="U580" i="10"/>
  <c r="V580" i="10" s="1"/>
  <c r="U582" i="10"/>
  <c r="V582" i="10" s="1"/>
  <c r="U584" i="10"/>
  <c r="V584" i="10" s="1"/>
  <c r="U586" i="10"/>
  <c r="V586" i="10" s="1"/>
  <c r="U588" i="10"/>
  <c r="V588" i="10" s="1"/>
  <c r="U590" i="10"/>
  <c r="V590" i="10" s="1"/>
  <c r="U592" i="10"/>
  <c r="V592" i="10" s="1"/>
  <c r="U594" i="10"/>
  <c r="V594" i="10" s="1"/>
  <c r="U596" i="10"/>
  <c r="V596" i="10" s="1"/>
  <c r="U598" i="10"/>
  <c r="V598" i="10" s="1"/>
  <c r="U600" i="10"/>
  <c r="V600" i="10" s="1"/>
  <c r="U602" i="10"/>
  <c r="V602" i="10" s="1"/>
  <c r="U604" i="10"/>
  <c r="V604" i="10" s="1"/>
  <c r="U606" i="10"/>
  <c r="V606" i="10" s="1"/>
  <c r="U608" i="10"/>
  <c r="V608" i="10" s="1"/>
  <c r="U610" i="10"/>
  <c r="V610" i="10" s="1"/>
  <c r="U612" i="10"/>
  <c r="V612" i="10" s="1"/>
  <c r="U614" i="10"/>
  <c r="V614" i="10" s="1"/>
  <c r="U1344" i="10"/>
  <c r="BK1344" i="10" s="1"/>
  <c r="U1346" i="10"/>
  <c r="BK1346" i="10" s="1"/>
  <c r="U1385" i="10"/>
  <c r="BK1385" i="10" s="1"/>
  <c r="U1395" i="10"/>
  <c r="BK1395" i="10" s="1"/>
  <c r="AK1376" i="10"/>
  <c r="U1523" i="10"/>
  <c r="V1523" i="10" s="1"/>
  <c r="U1348" i="10"/>
  <c r="BK1348" i="10" s="1"/>
  <c r="U1384" i="10"/>
  <c r="BK1384" i="10" s="1"/>
  <c r="U1394" i="10"/>
  <c r="BK1394" i="10" s="1"/>
  <c r="U1512" i="10"/>
  <c r="V1512" i="10" s="1"/>
  <c r="U1516" i="10"/>
  <c r="V1516" i="10" s="1"/>
  <c r="U1520" i="10"/>
  <c r="V1520" i="10" s="1"/>
  <c r="U1383" i="10"/>
  <c r="BK1383" i="10" s="1"/>
  <c r="U1393" i="10"/>
  <c r="BK1393" i="10" s="1"/>
  <c r="U1509" i="10"/>
  <c r="V1509" i="10" s="1"/>
  <c r="U1392" i="10"/>
  <c r="BK1392" i="10" s="1"/>
  <c r="U1402" i="10"/>
  <c r="BK1402" i="10" s="1"/>
  <c r="U1515" i="10"/>
  <c r="V1515" i="10" s="1"/>
  <c r="U1519" i="10"/>
  <c r="V1519" i="10" s="1"/>
  <c r="U1522" i="10"/>
  <c r="V1522" i="10" s="1"/>
  <c r="U565" i="10"/>
  <c r="V565" i="10" s="1"/>
  <c r="U567" i="10"/>
  <c r="V567" i="10" s="1"/>
  <c r="U569" i="10"/>
  <c r="V569" i="10" s="1"/>
  <c r="U571" i="10"/>
  <c r="V571" i="10" s="1"/>
  <c r="U573" i="10"/>
  <c r="V573" i="10" s="1"/>
  <c r="U575" i="10"/>
  <c r="V575" i="10" s="1"/>
  <c r="U577" i="10"/>
  <c r="V577" i="10" s="1"/>
  <c r="U579" i="10"/>
  <c r="V579" i="10" s="1"/>
  <c r="U581" i="10"/>
  <c r="V581" i="10" s="1"/>
  <c r="U583" i="10"/>
  <c r="V583" i="10" s="1"/>
  <c r="U585" i="10"/>
  <c r="V585" i="10" s="1"/>
  <c r="U587" i="10"/>
  <c r="V587" i="10" s="1"/>
  <c r="U589" i="10"/>
  <c r="V589" i="10" s="1"/>
  <c r="U591" i="10"/>
  <c r="V591" i="10" s="1"/>
  <c r="U593" i="10"/>
  <c r="V593" i="10" s="1"/>
  <c r="U595" i="10"/>
  <c r="V595" i="10" s="1"/>
  <c r="U597" i="10"/>
  <c r="V597" i="10" s="1"/>
  <c r="U599" i="10"/>
  <c r="V599" i="10" s="1"/>
  <c r="U601" i="10"/>
  <c r="V601" i="10" s="1"/>
  <c r="U603" i="10"/>
  <c r="V603" i="10" s="1"/>
  <c r="U605" i="10"/>
  <c r="V605" i="10" s="1"/>
  <c r="U607" i="10"/>
  <c r="V607" i="10" s="1"/>
  <c r="U609" i="10"/>
  <c r="V609" i="10" s="1"/>
  <c r="U611" i="10"/>
  <c r="V611" i="10" s="1"/>
  <c r="U613" i="10"/>
  <c r="V613" i="10" s="1"/>
  <c r="U1343" i="10"/>
  <c r="BK1343" i="10" s="1"/>
  <c r="U1345" i="10"/>
  <c r="BK1345" i="10" s="1"/>
  <c r="U1347" i="10"/>
  <c r="BK1347" i="10" s="1"/>
  <c r="U1391" i="10"/>
  <c r="BK1391" i="10" s="1"/>
  <c r="U1401" i="10"/>
  <c r="BK1401" i="10" s="1"/>
  <c r="U1511" i="10"/>
  <c r="V1511" i="10" s="1"/>
  <c r="U1349" i="10"/>
  <c r="BK1349" i="10" s="1"/>
  <c r="U1389" i="10"/>
  <c r="BK1389" i="10" s="1"/>
  <c r="U1400" i="10"/>
  <c r="BK1400" i="10" s="1"/>
  <c r="U1508" i="10"/>
  <c r="V1508" i="10" s="1"/>
  <c r="U1514" i="10"/>
  <c r="V1514" i="10" s="1"/>
  <c r="U1518" i="10"/>
  <c r="V1518" i="10" s="1"/>
  <c r="U1387" i="10"/>
  <c r="BK1387" i="10" s="1"/>
  <c r="U1398" i="10"/>
  <c r="BK1398" i="10" s="1"/>
  <c r="U1521" i="10"/>
  <c r="V1521" i="10" s="1"/>
  <c r="H524" i="10"/>
  <c r="F524" i="10"/>
  <c r="I524" i="10" s="1"/>
  <c r="J524" i="10" s="1"/>
  <c r="K524" i="10" s="1"/>
  <c r="AI1743" i="10"/>
  <c r="H1099" i="10"/>
  <c r="I1088" i="10"/>
  <c r="J1088" i="10" s="1"/>
  <c r="K1088" i="10" s="1"/>
  <c r="I1266" i="10"/>
  <c r="J1266" i="10" s="1"/>
  <c r="K1266" i="10" s="1"/>
  <c r="H791" i="10"/>
  <c r="I15" i="10"/>
  <c r="J15" i="10" s="1"/>
  <c r="K15" i="10" s="1"/>
  <c r="Q9" i="10"/>
  <c r="Q17" i="10"/>
  <c r="I10" i="10"/>
  <c r="J10" i="10" s="1"/>
  <c r="K10" i="10" s="1"/>
  <c r="I1341" i="10"/>
  <c r="J1341" i="10" s="1"/>
  <c r="K1341" i="10" s="1"/>
  <c r="I1370" i="10"/>
  <c r="J1370" i="10" s="1"/>
  <c r="K1370" i="10" s="1"/>
  <c r="Q11" i="10"/>
  <c r="I8" i="10"/>
  <c r="J8" i="10" s="1"/>
  <c r="K8" i="10" s="1"/>
  <c r="Q12" i="10"/>
  <c r="AJ1148" i="10"/>
  <c r="Q13" i="10"/>
  <c r="I1703" i="10"/>
  <c r="J1703" i="10" s="1"/>
  <c r="K1703" i="10" s="1"/>
  <c r="I1711" i="10"/>
  <c r="J1711" i="10" s="1"/>
  <c r="K1711" i="10" s="1"/>
  <c r="I1057" i="10"/>
  <c r="J1057" i="10" s="1"/>
  <c r="K1057" i="10" s="1"/>
  <c r="I1065" i="10"/>
  <c r="J1065" i="10" s="1"/>
  <c r="K1065" i="10" s="1"/>
  <c r="I1073" i="10"/>
  <c r="J1073" i="10" s="1"/>
  <c r="K1073" i="10" s="1"/>
  <c r="I1481" i="10"/>
  <c r="J1481" i="10" s="1"/>
  <c r="K1481" i="10" s="1"/>
  <c r="I1489" i="10"/>
  <c r="J1489" i="10" s="1"/>
  <c r="K1489" i="10" s="1"/>
  <c r="I82" i="10"/>
  <c r="J82" i="10" s="1"/>
  <c r="K82" i="10" s="1"/>
  <c r="I1377" i="10"/>
  <c r="J1377" i="10" s="1"/>
  <c r="K1377" i="10" s="1"/>
  <c r="I1537" i="10"/>
  <c r="J1537" i="10" s="1"/>
  <c r="K1537" i="10" s="1"/>
  <c r="I1545" i="10"/>
  <c r="J1545" i="10" s="1"/>
  <c r="K1545" i="10" s="1"/>
  <c r="I1553" i="10"/>
  <c r="J1553" i="10" s="1"/>
  <c r="K1553" i="10" s="1"/>
  <c r="I921" i="10"/>
  <c r="J921" i="10" s="1"/>
  <c r="K921" i="10" s="1"/>
  <c r="I929" i="10"/>
  <c r="J929" i="10" s="1"/>
  <c r="K929" i="10" s="1"/>
  <c r="I937" i="10"/>
  <c r="J937" i="10" s="1"/>
  <c r="K937" i="10" s="1"/>
  <c r="I1161" i="10"/>
  <c r="J1161" i="10" s="1"/>
  <c r="K1161" i="10" s="1"/>
  <c r="I1169" i="10"/>
  <c r="J1169" i="10" s="1"/>
  <c r="K1169" i="10" s="1"/>
  <c r="I1385" i="10"/>
  <c r="J1385" i="10" s="1"/>
  <c r="K1385" i="10" s="1"/>
  <c r="I1393" i="10"/>
  <c r="J1393" i="10" s="1"/>
  <c r="K1393" i="10" s="1"/>
  <c r="I1401" i="10"/>
  <c r="J1401" i="10" s="1"/>
  <c r="K1401" i="10" s="1"/>
  <c r="I1417" i="10"/>
  <c r="J1417" i="10" s="1"/>
  <c r="K1417" i="10" s="1"/>
  <c r="I1425" i="10"/>
  <c r="J1425" i="10" s="1"/>
  <c r="K1425" i="10" s="1"/>
  <c r="I1433" i="10"/>
  <c r="J1433" i="10" s="1"/>
  <c r="K1433" i="10" s="1"/>
  <c r="I1025" i="10"/>
  <c r="J1025" i="10" s="1"/>
  <c r="K1025" i="10" s="1"/>
  <c r="I1033" i="10"/>
  <c r="J1033" i="10" s="1"/>
  <c r="K1033" i="10" s="1"/>
  <c r="I1041" i="10"/>
  <c r="J1041" i="10" s="1"/>
  <c r="K1041" i="10" s="1"/>
  <c r="I1345" i="10"/>
  <c r="J1345" i="10" s="1"/>
  <c r="K1345" i="10" s="1"/>
  <c r="I186" i="10"/>
  <c r="J186" i="10" s="1"/>
  <c r="K186" i="10" s="1"/>
  <c r="I301" i="10"/>
  <c r="J301" i="10" s="1"/>
  <c r="K301" i="10" s="1"/>
  <c r="I1017" i="10"/>
  <c r="J1017" i="10" s="1"/>
  <c r="K1017" i="10" s="1"/>
  <c r="I1177" i="10"/>
  <c r="J1177" i="10" s="1"/>
  <c r="K1177" i="10" s="1"/>
  <c r="I1409" i="10"/>
  <c r="J1409" i="10" s="1"/>
  <c r="K1409" i="10" s="1"/>
  <c r="I1441" i="10"/>
  <c r="J1441" i="10" s="1"/>
  <c r="K1441" i="10" s="1"/>
  <c r="I1449" i="10"/>
  <c r="J1449" i="10" s="1"/>
  <c r="K1449" i="10" s="1"/>
  <c r="I1585" i="10"/>
  <c r="J1585" i="10" s="1"/>
  <c r="K1585" i="10" s="1"/>
  <c r="I1697" i="10"/>
  <c r="J1697" i="10" s="1"/>
  <c r="K1697" i="10" s="1"/>
  <c r="I108" i="10"/>
  <c r="J108" i="10" s="1"/>
  <c r="K108" i="10" s="1"/>
  <c r="I297" i="10"/>
  <c r="J297" i="10" s="1"/>
  <c r="K297" i="10" s="1"/>
  <c r="I1185" i="10"/>
  <c r="J1185" i="10" s="1"/>
  <c r="K1185" i="10" s="1"/>
  <c r="I1193" i="10"/>
  <c r="J1193" i="10" s="1"/>
  <c r="K1193" i="10" s="1"/>
  <c r="I1201" i="10"/>
  <c r="J1201" i="10" s="1"/>
  <c r="K1201" i="10" s="1"/>
  <c r="I1209" i="10"/>
  <c r="J1209" i="10" s="1"/>
  <c r="K1209" i="10" s="1"/>
  <c r="I1217" i="10"/>
  <c r="J1217" i="10" s="1"/>
  <c r="K1217" i="10" s="1"/>
  <c r="I1225" i="10"/>
  <c r="J1225" i="10" s="1"/>
  <c r="K1225" i="10" s="1"/>
  <c r="I1233" i="10"/>
  <c r="J1233" i="10" s="1"/>
  <c r="K1233" i="10" s="1"/>
  <c r="I1241" i="10"/>
  <c r="J1241" i="10" s="1"/>
  <c r="K1241" i="10" s="1"/>
  <c r="I1249" i="10"/>
  <c r="J1249" i="10" s="1"/>
  <c r="K1249" i="10" s="1"/>
  <c r="I1257" i="10"/>
  <c r="J1257" i="10" s="1"/>
  <c r="K1257" i="10" s="1"/>
  <c r="I1305" i="10"/>
  <c r="J1305" i="10" s="1"/>
  <c r="K1305" i="10" s="1"/>
  <c r="I1313" i="10"/>
  <c r="J1313" i="10" s="1"/>
  <c r="K1313" i="10" s="1"/>
  <c r="I1321" i="10"/>
  <c r="J1321" i="10" s="1"/>
  <c r="K1321" i="10" s="1"/>
  <c r="I1440" i="10"/>
  <c r="J1440" i="10" s="1"/>
  <c r="K1440" i="10" s="1"/>
  <c r="I1097" i="10"/>
  <c r="J1097" i="10" s="1"/>
  <c r="K1097" i="10" s="1"/>
  <c r="I328" i="10"/>
  <c r="J328" i="10" s="1"/>
  <c r="K328" i="10" s="1"/>
  <c r="I331" i="10"/>
  <c r="J331" i="10" s="1"/>
  <c r="K331" i="10" s="1"/>
  <c r="I1490" i="10"/>
  <c r="J1490" i="10" s="1"/>
  <c r="K1490" i="10" s="1"/>
  <c r="I1651" i="10"/>
  <c r="J1651" i="10" s="1"/>
  <c r="K1651" i="10" s="1"/>
  <c r="I1355" i="10"/>
  <c r="J1355" i="10" s="1"/>
  <c r="K1355" i="10" s="1"/>
  <c r="I1363" i="10"/>
  <c r="J1363" i="10" s="1"/>
  <c r="K1363" i="10" s="1"/>
  <c r="I1271" i="10"/>
  <c r="J1271" i="10" s="1"/>
  <c r="K1271" i="10" s="1"/>
  <c r="I100" i="10"/>
  <c r="J100" i="10" s="1"/>
  <c r="K100" i="10" s="1"/>
  <c r="I104" i="10"/>
  <c r="J104" i="10" s="1"/>
  <c r="K104" i="10" s="1"/>
  <c r="I241" i="10"/>
  <c r="J241" i="10" s="1"/>
  <c r="K241" i="10" s="1"/>
  <c r="I285" i="10"/>
  <c r="J285" i="10" s="1"/>
  <c r="K285" i="10" s="1"/>
  <c r="I340" i="10"/>
  <c r="J340" i="10" s="1"/>
  <c r="K340" i="10" s="1"/>
  <c r="I676" i="10"/>
  <c r="J676" i="10" s="1"/>
  <c r="K676" i="10" s="1"/>
  <c r="I787" i="10"/>
  <c r="J787" i="10" s="1"/>
  <c r="K787" i="10" s="1"/>
  <c r="I789" i="10"/>
  <c r="J789" i="10" s="1"/>
  <c r="K789" i="10" s="1"/>
  <c r="I800" i="10"/>
  <c r="J800" i="10" s="1"/>
  <c r="K800" i="10" s="1"/>
  <c r="I808" i="10"/>
  <c r="J808" i="10" s="1"/>
  <c r="K808" i="10" s="1"/>
  <c r="I837" i="10"/>
  <c r="J837" i="10" s="1"/>
  <c r="K837" i="10" s="1"/>
  <c r="I841" i="10"/>
  <c r="J841" i="10" s="1"/>
  <c r="K841" i="10" s="1"/>
  <c r="I843" i="10"/>
  <c r="J843" i="10" s="1"/>
  <c r="K843" i="10" s="1"/>
  <c r="I1052" i="10"/>
  <c r="J1052" i="10" s="1"/>
  <c r="K1052" i="10" s="1"/>
  <c r="I1060" i="10"/>
  <c r="J1060" i="10" s="1"/>
  <c r="K1060" i="10" s="1"/>
  <c r="I1078" i="10"/>
  <c r="J1078" i="10" s="1"/>
  <c r="K1078" i="10" s="1"/>
  <c r="I1092" i="10"/>
  <c r="J1092" i="10" s="1"/>
  <c r="K1092" i="10" s="1"/>
  <c r="I1099" i="10"/>
  <c r="J1099" i="10" s="1"/>
  <c r="K1099" i="10" s="1"/>
  <c r="I1140" i="10"/>
  <c r="J1140" i="10" s="1"/>
  <c r="K1140" i="10" s="1"/>
  <c r="I1184" i="10"/>
  <c r="J1184" i="10" s="1"/>
  <c r="K1184" i="10" s="1"/>
  <c r="I1192" i="10"/>
  <c r="J1192" i="10" s="1"/>
  <c r="K1192" i="10" s="1"/>
  <c r="I1200" i="10"/>
  <c r="J1200" i="10" s="1"/>
  <c r="K1200" i="10" s="1"/>
  <c r="I1208" i="10"/>
  <c r="J1208" i="10" s="1"/>
  <c r="K1208" i="10" s="1"/>
  <c r="I1216" i="10"/>
  <c r="J1216" i="10" s="1"/>
  <c r="K1216" i="10" s="1"/>
  <c r="I1224" i="10"/>
  <c r="J1224" i="10" s="1"/>
  <c r="K1224" i="10" s="1"/>
  <c r="I1232" i="10"/>
  <c r="J1232" i="10" s="1"/>
  <c r="K1232" i="10" s="1"/>
  <c r="I1240" i="10"/>
  <c r="J1240" i="10" s="1"/>
  <c r="K1240" i="10" s="1"/>
  <c r="I1248" i="10"/>
  <c r="J1248" i="10" s="1"/>
  <c r="K1248" i="10" s="1"/>
  <c r="I1256" i="10"/>
  <c r="J1256" i="10" s="1"/>
  <c r="K1256" i="10" s="1"/>
  <c r="I1346" i="10"/>
  <c r="J1346" i="10" s="1"/>
  <c r="K1346" i="10" s="1"/>
  <c r="I1405" i="10"/>
  <c r="J1405" i="10" s="1"/>
  <c r="K1405" i="10" s="1"/>
  <c r="I1413" i="10"/>
  <c r="J1413" i="10" s="1"/>
  <c r="K1413" i="10" s="1"/>
  <c r="I1418" i="10"/>
  <c r="J1418" i="10" s="1"/>
  <c r="K1418" i="10" s="1"/>
  <c r="I1422" i="10"/>
  <c r="J1422" i="10" s="1"/>
  <c r="K1422" i="10" s="1"/>
  <c r="I1426" i="10"/>
  <c r="J1426" i="10" s="1"/>
  <c r="K1426" i="10" s="1"/>
  <c r="I1430" i="10"/>
  <c r="J1430" i="10" s="1"/>
  <c r="K1430" i="10" s="1"/>
  <c r="I1434" i="10"/>
  <c r="J1434" i="10" s="1"/>
  <c r="K1434" i="10" s="1"/>
  <c r="I1438" i="10"/>
  <c r="J1438" i="10" s="1"/>
  <c r="K1438" i="10" s="1"/>
  <c r="I1448" i="10"/>
  <c r="J1448" i="10" s="1"/>
  <c r="K1448" i="10" s="1"/>
  <c r="I1456" i="10"/>
  <c r="J1456" i="10" s="1"/>
  <c r="K1456" i="10" s="1"/>
  <c r="I1536" i="10"/>
  <c r="J1536" i="10" s="1"/>
  <c r="K1536" i="10" s="1"/>
  <c r="I1544" i="10"/>
  <c r="J1544" i="10" s="1"/>
  <c r="K1544" i="10" s="1"/>
  <c r="I1552" i="10"/>
  <c r="J1552" i="10" s="1"/>
  <c r="K1552" i="10" s="1"/>
  <c r="I1600" i="10"/>
  <c r="J1600" i="10" s="1"/>
  <c r="K1600" i="10" s="1"/>
  <c r="I1608" i="10"/>
  <c r="J1608" i="10" s="1"/>
  <c r="K1608" i="10" s="1"/>
  <c r="I1616" i="10"/>
  <c r="J1616" i="10" s="1"/>
  <c r="K1616" i="10" s="1"/>
  <c r="I1658" i="10"/>
  <c r="J1658" i="10" s="1"/>
  <c r="K1658" i="10" s="1"/>
  <c r="I1666" i="10"/>
  <c r="J1666" i="10" s="1"/>
  <c r="K1666" i="10" s="1"/>
  <c r="I1731" i="10"/>
  <c r="J1731" i="10" s="1"/>
  <c r="K1731" i="10" s="1"/>
  <c r="I1744" i="10"/>
  <c r="J1744" i="10" s="1"/>
  <c r="K1744" i="10" s="1"/>
  <c r="I45" i="10"/>
  <c r="J45" i="10" s="1"/>
  <c r="K45" i="10" s="1"/>
  <c r="I204" i="10"/>
  <c r="J204" i="10" s="1"/>
  <c r="K204" i="10" s="1"/>
  <c r="I668" i="10"/>
  <c r="J668" i="10" s="1"/>
  <c r="K668" i="10" s="1"/>
  <c r="I152" i="10"/>
  <c r="J152" i="10" s="1"/>
  <c r="K152" i="10" s="1"/>
  <c r="I213" i="10"/>
  <c r="J213" i="10" s="1"/>
  <c r="K213" i="10" s="1"/>
  <c r="I217" i="10"/>
  <c r="J217" i="10" s="1"/>
  <c r="K217" i="10" s="1"/>
  <c r="I225" i="10"/>
  <c r="J225" i="10" s="1"/>
  <c r="K225" i="10" s="1"/>
  <c r="I410" i="10"/>
  <c r="J410" i="10" s="1"/>
  <c r="K410" i="10" s="1"/>
  <c r="I649" i="10"/>
  <c r="J649" i="10" s="1"/>
  <c r="K649" i="10" s="1"/>
  <c r="I657" i="10"/>
  <c r="J657" i="10" s="1"/>
  <c r="K657" i="10" s="1"/>
  <c r="I665" i="10"/>
  <c r="J665" i="10" s="1"/>
  <c r="K665" i="10" s="1"/>
  <c r="I681" i="10"/>
  <c r="J681" i="10" s="1"/>
  <c r="K681" i="10" s="1"/>
  <c r="I685" i="10"/>
  <c r="J685" i="10" s="1"/>
  <c r="K685" i="10" s="1"/>
  <c r="I689" i="10"/>
  <c r="J689" i="10" s="1"/>
  <c r="K689" i="10" s="1"/>
  <c r="I693" i="10"/>
  <c r="J693" i="10" s="1"/>
  <c r="K693" i="10" s="1"/>
  <c r="I697" i="10"/>
  <c r="J697" i="10" s="1"/>
  <c r="K697" i="10" s="1"/>
  <c r="I700" i="10"/>
  <c r="J700" i="10" s="1"/>
  <c r="K700" i="10" s="1"/>
  <c r="I702" i="10"/>
  <c r="J702" i="10" s="1"/>
  <c r="K702" i="10" s="1"/>
  <c r="I704" i="10"/>
  <c r="J704" i="10" s="1"/>
  <c r="K704" i="10" s="1"/>
  <c r="I793" i="10"/>
  <c r="J793" i="10" s="1"/>
  <c r="K793" i="10" s="1"/>
  <c r="I795" i="10"/>
  <c r="J795" i="10" s="1"/>
  <c r="K795" i="10" s="1"/>
  <c r="I797" i="10"/>
  <c r="J797" i="10" s="1"/>
  <c r="K797" i="10" s="1"/>
  <c r="I805" i="10"/>
  <c r="J805" i="10" s="1"/>
  <c r="K805" i="10" s="1"/>
  <c r="I813" i="10"/>
  <c r="J813" i="10" s="1"/>
  <c r="K813" i="10" s="1"/>
  <c r="I814" i="10"/>
  <c r="J814" i="10" s="1"/>
  <c r="K814" i="10" s="1"/>
  <c r="I816" i="10"/>
  <c r="J816" i="10" s="1"/>
  <c r="K816" i="10" s="1"/>
  <c r="I817" i="10"/>
  <c r="J817" i="10" s="1"/>
  <c r="K817" i="10" s="1"/>
  <c r="I818" i="10"/>
  <c r="J818" i="10" s="1"/>
  <c r="K818" i="10" s="1"/>
  <c r="I819" i="10"/>
  <c r="J819" i="10" s="1"/>
  <c r="K819" i="10" s="1"/>
  <c r="I820" i="10"/>
  <c r="J820" i="10" s="1"/>
  <c r="K820" i="10" s="1"/>
  <c r="I821" i="10"/>
  <c r="J821" i="10" s="1"/>
  <c r="K821" i="10" s="1"/>
  <c r="I822" i="10"/>
  <c r="J822" i="10" s="1"/>
  <c r="K822" i="10" s="1"/>
  <c r="I824" i="10"/>
  <c r="J824" i="10" s="1"/>
  <c r="K824" i="10" s="1"/>
  <c r="I825" i="10"/>
  <c r="J825" i="10" s="1"/>
  <c r="K825" i="10" s="1"/>
  <c r="I829" i="10"/>
  <c r="J829" i="10" s="1"/>
  <c r="K829" i="10" s="1"/>
  <c r="I833" i="10"/>
  <c r="J833" i="10" s="1"/>
  <c r="K833" i="10" s="1"/>
  <c r="I918" i="10"/>
  <c r="J918" i="10" s="1"/>
  <c r="K918" i="10" s="1"/>
  <c r="I923" i="10"/>
  <c r="J923" i="10" s="1"/>
  <c r="K923" i="10" s="1"/>
  <c r="I928" i="10"/>
  <c r="J928" i="10" s="1"/>
  <c r="K928" i="10" s="1"/>
  <c r="I936" i="10"/>
  <c r="J936" i="10" s="1"/>
  <c r="K936" i="10" s="1"/>
  <c r="I1012" i="10"/>
  <c r="J1012" i="10" s="1"/>
  <c r="K1012" i="10" s="1"/>
  <c r="I1020" i="10"/>
  <c r="J1020" i="10" s="1"/>
  <c r="K1020" i="10" s="1"/>
  <c r="I1027" i="10"/>
  <c r="J1027" i="10" s="1"/>
  <c r="K1027" i="10" s="1"/>
  <c r="I1029" i="10"/>
  <c r="J1029" i="10" s="1"/>
  <c r="K1029" i="10" s="1"/>
  <c r="I1068" i="10"/>
  <c r="J1068" i="10" s="1"/>
  <c r="K1068" i="10" s="1"/>
  <c r="I1076" i="10"/>
  <c r="J1076" i="10" s="1"/>
  <c r="K1076" i="10" s="1"/>
  <c r="I1178" i="10"/>
  <c r="J1178" i="10" s="1"/>
  <c r="K1178" i="10" s="1"/>
  <c r="I1181" i="10"/>
  <c r="J1181" i="10" s="1"/>
  <c r="K1181" i="10" s="1"/>
  <c r="I1189" i="10"/>
  <c r="J1189" i="10" s="1"/>
  <c r="K1189" i="10" s="1"/>
  <c r="I1197" i="10"/>
  <c r="J1197" i="10" s="1"/>
  <c r="K1197" i="10" s="1"/>
  <c r="I1205" i="10"/>
  <c r="J1205" i="10" s="1"/>
  <c r="K1205" i="10" s="1"/>
  <c r="I1213" i="10"/>
  <c r="J1213" i="10" s="1"/>
  <c r="K1213" i="10" s="1"/>
  <c r="I1221" i="10"/>
  <c r="J1221" i="10" s="1"/>
  <c r="K1221" i="10" s="1"/>
  <c r="I1229" i="10"/>
  <c r="J1229" i="10" s="1"/>
  <c r="K1229" i="10" s="1"/>
  <c r="I1237" i="10"/>
  <c r="J1237" i="10" s="1"/>
  <c r="K1237" i="10" s="1"/>
  <c r="I1245" i="10"/>
  <c r="J1245" i="10" s="1"/>
  <c r="K1245" i="10" s="1"/>
  <c r="I1253" i="10"/>
  <c r="J1253" i="10" s="1"/>
  <c r="K1253" i="10" s="1"/>
  <c r="I1261" i="10"/>
  <c r="J1261" i="10" s="1"/>
  <c r="K1261" i="10" s="1"/>
  <c r="I1307" i="10"/>
  <c r="J1307" i="10" s="1"/>
  <c r="K1307" i="10" s="1"/>
  <c r="I1315" i="10"/>
  <c r="J1315" i="10" s="1"/>
  <c r="K1315" i="10" s="1"/>
  <c r="I1323" i="10"/>
  <c r="J1323" i="10" s="1"/>
  <c r="K1323" i="10" s="1"/>
  <c r="I1373" i="10"/>
  <c r="J1373" i="10" s="1"/>
  <c r="K1373" i="10" s="1"/>
  <c r="I1478" i="10"/>
  <c r="J1478" i="10" s="1"/>
  <c r="K1478" i="10" s="1"/>
  <c r="I1482" i="10"/>
  <c r="J1482" i="10" s="1"/>
  <c r="K1482" i="10" s="1"/>
  <c r="I1491" i="10"/>
  <c r="J1491" i="10" s="1"/>
  <c r="K1491" i="10" s="1"/>
  <c r="I1694" i="10"/>
  <c r="J1694" i="10" s="1"/>
  <c r="K1694" i="10" s="1"/>
  <c r="I1752" i="10"/>
  <c r="J1752" i="10" s="1"/>
  <c r="K1752" i="10" s="1"/>
  <c r="I415" i="10"/>
  <c r="J415" i="10" s="1"/>
  <c r="K415" i="10" s="1"/>
  <c r="I433" i="10"/>
  <c r="J433" i="10" s="1"/>
  <c r="K433" i="10" s="1"/>
  <c r="I112" i="10"/>
  <c r="J112" i="10" s="1"/>
  <c r="K112" i="10" s="1"/>
  <c r="I175" i="10"/>
  <c r="J175" i="10" s="1"/>
  <c r="K175" i="10" s="1"/>
  <c r="I337" i="10"/>
  <c r="J337" i="10" s="1"/>
  <c r="K337" i="10" s="1"/>
  <c r="I473" i="10"/>
  <c r="J473" i="10" s="1"/>
  <c r="K473" i="10" s="1"/>
  <c r="I47" i="10"/>
  <c r="J47" i="10" s="1"/>
  <c r="K47" i="10" s="1"/>
  <c r="I59" i="10"/>
  <c r="J59" i="10" s="1"/>
  <c r="K59" i="10" s="1"/>
  <c r="I63" i="10"/>
  <c r="J63" i="10" s="1"/>
  <c r="K63" i="10" s="1"/>
  <c r="I216" i="10"/>
  <c r="J216" i="10" s="1"/>
  <c r="K216" i="10" s="1"/>
  <c r="I334" i="10"/>
  <c r="J334" i="10" s="1"/>
  <c r="K334" i="10" s="1"/>
  <c r="I342" i="10"/>
  <c r="J342" i="10" s="1"/>
  <c r="K342" i="10" s="1"/>
  <c r="I373" i="10"/>
  <c r="J373" i="10" s="1"/>
  <c r="K373" i="10" s="1"/>
  <c r="I386" i="10"/>
  <c r="J386" i="10" s="1"/>
  <c r="K386" i="10" s="1"/>
  <c r="I413" i="10"/>
  <c r="J413" i="10" s="1"/>
  <c r="K413" i="10" s="1"/>
  <c r="I435" i="10"/>
  <c r="J435" i="10" s="1"/>
  <c r="K435" i="10" s="1"/>
  <c r="I443" i="10"/>
  <c r="J443" i="10" s="1"/>
  <c r="K443" i="10" s="1"/>
  <c r="I466" i="10"/>
  <c r="J466" i="10" s="1"/>
  <c r="K466" i="10" s="1"/>
  <c r="I468" i="10"/>
  <c r="J468" i="10" s="1"/>
  <c r="K468" i="10" s="1"/>
  <c r="I476" i="10"/>
  <c r="J476" i="10" s="1"/>
  <c r="K476" i="10" s="1"/>
  <c r="I503" i="10"/>
  <c r="J503" i="10" s="1"/>
  <c r="K503" i="10" s="1"/>
  <c r="I529" i="10"/>
  <c r="J529" i="10" s="1"/>
  <c r="K529" i="10" s="1"/>
  <c r="I532" i="10"/>
  <c r="J532" i="10" s="1"/>
  <c r="K532" i="10" s="1"/>
  <c r="I534" i="10"/>
  <c r="J534" i="10" s="1"/>
  <c r="K534" i="10" s="1"/>
  <c r="I536" i="10"/>
  <c r="J536" i="10" s="1"/>
  <c r="K536" i="10" s="1"/>
  <c r="I538" i="10"/>
  <c r="J538" i="10" s="1"/>
  <c r="K538" i="10" s="1"/>
  <c r="I541" i="10"/>
  <c r="J541" i="10" s="1"/>
  <c r="K541" i="10" s="1"/>
  <c r="I654" i="10"/>
  <c r="J654" i="10" s="1"/>
  <c r="K654" i="10" s="1"/>
  <c r="I662" i="10"/>
  <c r="J662" i="10" s="1"/>
  <c r="K662" i="10" s="1"/>
  <c r="I670" i="10"/>
  <c r="J670" i="10" s="1"/>
  <c r="K670" i="10" s="1"/>
  <c r="I678" i="10"/>
  <c r="J678" i="10" s="1"/>
  <c r="K678" i="10" s="1"/>
  <c r="I802" i="10"/>
  <c r="J802" i="10" s="1"/>
  <c r="K802" i="10" s="1"/>
  <c r="I810" i="10"/>
  <c r="J810" i="10" s="1"/>
  <c r="K810" i="10" s="1"/>
  <c r="I1035" i="10"/>
  <c r="J1035" i="10" s="1"/>
  <c r="K1035" i="10" s="1"/>
  <c r="I1037" i="10"/>
  <c r="J1037" i="10" s="1"/>
  <c r="K1037" i="10" s="1"/>
  <c r="I1043" i="10"/>
  <c r="J1043" i="10" s="1"/>
  <c r="K1043" i="10" s="1"/>
  <c r="I1045" i="10"/>
  <c r="J1045" i="10" s="1"/>
  <c r="K1045" i="10" s="1"/>
  <c r="I1058" i="10"/>
  <c r="J1058" i="10" s="1"/>
  <c r="K1058" i="10" s="1"/>
  <c r="I1066" i="10"/>
  <c r="J1066" i="10" s="1"/>
  <c r="K1066" i="10" s="1"/>
  <c r="I1094" i="10"/>
  <c r="J1094" i="10" s="1"/>
  <c r="K1094" i="10" s="1"/>
  <c r="I1101" i="10"/>
  <c r="J1101" i="10" s="1"/>
  <c r="K1101" i="10" s="1"/>
  <c r="I1122" i="10"/>
  <c r="J1122" i="10" s="1"/>
  <c r="K1122" i="10" s="1"/>
  <c r="I1163" i="10"/>
  <c r="J1163" i="10" s="1"/>
  <c r="K1163" i="10" s="1"/>
  <c r="I1165" i="10"/>
  <c r="J1165" i="10" s="1"/>
  <c r="K1165" i="10" s="1"/>
  <c r="I1171" i="10"/>
  <c r="J1171" i="10" s="1"/>
  <c r="K1171" i="10" s="1"/>
  <c r="I1173" i="10"/>
  <c r="J1173" i="10" s="1"/>
  <c r="K1173" i="10" s="1"/>
  <c r="I1186" i="10"/>
  <c r="J1186" i="10" s="1"/>
  <c r="K1186" i="10" s="1"/>
  <c r="I1194" i="10"/>
  <c r="J1194" i="10" s="1"/>
  <c r="K1194" i="10" s="1"/>
  <c r="I1202" i="10"/>
  <c r="J1202" i="10" s="1"/>
  <c r="K1202" i="10" s="1"/>
  <c r="I1210" i="10"/>
  <c r="J1210" i="10" s="1"/>
  <c r="K1210" i="10" s="1"/>
  <c r="I1218" i="10"/>
  <c r="J1218" i="10" s="1"/>
  <c r="K1218" i="10" s="1"/>
  <c r="I1226" i="10"/>
  <c r="J1226" i="10" s="1"/>
  <c r="K1226" i="10" s="1"/>
  <c r="I1234" i="10"/>
  <c r="J1234" i="10" s="1"/>
  <c r="K1234" i="10" s="1"/>
  <c r="I1242" i="10"/>
  <c r="J1242" i="10" s="1"/>
  <c r="K1242" i="10" s="1"/>
  <c r="I1250" i="10"/>
  <c r="J1250" i="10" s="1"/>
  <c r="K1250" i="10" s="1"/>
  <c r="I1258" i="10"/>
  <c r="J1258" i="10" s="1"/>
  <c r="K1258" i="10" s="1"/>
  <c r="I1384" i="10"/>
  <c r="J1384" i="10" s="1"/>
  <c r="K1384" i="10" s="1"/>
  <c r="I1386" i="10"/>
  <c r="J1386" i="10" s="1"/>
  <c r="K1386" i="10" s="1"/>
  <c r="I1387" i="10"/>
  <c r="J1387" i="10" s="1"/>
  <c r="K1387" i="10" s="1"/>
  <c r="I1389" i="10"/>
  <c r="J1389" i="10" s="1"/>
  <c r="K1389" i="10" s="1"/>
  <c r="I1390" i="10"/>
  <c r="J1390" i="10" s="1"/>
  <c r="K1390" i="10" s="1"/>
  <c r="I1392" i="10"/>
  <c r="J1392" i="10" s="1"/>
  <c r="K1392" i="10" s="1"/>
  <c r="I1394" i="10"/>
  <c r="J1394" i="10" s="1"/>
  <c r="K1394" i="10" s="1"/>
  <c r="I1395" i="10"/>
  <c r="J1395" i="10" s="1"/>
  <c r="K1395" i="10" s="1"/>
  <c r="I1397" i="10"/>
  <c r="J1397" i="10" s="1"/>
  <c r="K1397" i="10" s="1"/>
  <c r="I1398" i="10"/>
  <c r="J1398" i="10" s="1"/>
  <c r="K1398" i="10" s="1"/>
  <c r="I1400" i="10"/>
  <c r="J1400" i="10" s="1"/>
  <c r="K1400" i="10" s="1"/>
  <c r="I1402" i="10"/>
  <c r="J1402" i="10" s="1"/>
  <c r="K1402" i="10" s="1"/>
  <c r="I1403" i="10"/>
  <c r="J1403" i="10" s="1"/>
  <c r="K1403" i="10" s="1"/>
  <c r="I1411" i="10"/>
  <c r="J1411" i="10" s="1"/>
  <c r="K1411" i="10" s="1"/>
  <c r="I1421" i="10"/>
  <c r="J1421" i="10" s="1"/>
  <c r="K1421" i="10" s="1"/>
  <c r="I1429" i="10"/>
  <c r="J1429" i="10" s="1"/>
  <c r="K1429" i="10" s="1"/>
  <c r="I1437" i="10"/>
  <c r="J1437" i="10" s="1"/>
  <c r="K1437" i="10" s="1"/>
  <c r="I1446" i="10"/>
  <c r="J1446" i="10" s="1"/>
  <c r="K1446" i="10" s="1"/>
  <c r="I1454" i="10"/>
  <c r="J1454" i="10" s="1"/>
  <c r="K1454" i="10" s="1"/>
  <c r="I1459" i="10"/>
  <c r="J1459" i="10" s="1"/>
  <c r="K1459" i="10" s="1"/>
  <c r="I1486" i="10"/>
  <c r="J1486" i="10" s="1"/>
  <c r="K1486" i="10" s="1"/>
  <c r="I1542" i="10"/>
  <c r="J1542" i="10" s="1"/>
  <c r="K1542" i="10" s="1"/>
  <c r="I1550" i="10"/>
  <c r="J1550" i="10" s="1"/>
  <c r="K1550" i="10" s="1"/>
  <c r="I1603" i="10"/>
  <c r="J1603" i="10" s="1"/>
  <c r="K1603" i="10" s="1"/>
  <c r="I1611" i="10"/>
  <c r="J1611" i="10" s="1"/>
  <c r="K1611" i="10" s="1"/>
  <c r="I1619" i="10"/>
  <c r="J1619" i="10" s="1"/>
  <c r="K1619" i="10" s="1"/>
  <c r="I1622" i="10"/>
  <c r="J1622" i="10" s="1"/>
  <c r="K1622" i="10" s="1"/>
  <c r="I1702" i="10"/>
  <c r="J1702" i="10" s="1"/>
  <c r="K1702" i="10" s="1"/>
  <c r="I1710" i="10"/>
  <c r="J1710" i="10" s="1"/>
  <c r="K1710" i="10" s="1"/>
  <c r="I1718" i="10"/>
  <c r="J1718" i="10" s="1"/>
  <c r="K1718" i="10" s="1"/>
  <c r="I1725" i="10"/>
  <c r="J1725" i="10" s="1"/>
  <c r="K1725" i="10" s="1"/>
  <c r="I168" i="10"/>
  <c r="J168" i="10" s="1"/>
  <c r="K168" i="10" s="1"/>
  <c r="I233" i="10"/>
  <c r="J233" i="10" s="1"/>
  <c r="K233" i="10" s="1"/>
  <c r="I326" i="10"/>
  <c r="J326" i="10" s="1"/>
  <c r="K326" i="10" s="1"/>
  <c r="I329" i="10"/>
  <c r="J329" i="10" s="1"/>
  <c r="K329" i="10" s="1"/>
  <c r="I332" i="10"/>
  <c r="J332" i="10" s="1"/>
  <c r="K332" i="10" s="1"/>
  <c r="I387" i="10"/>
  <c r="J387" i="10" s="1"/>
  <c r="K387" i="10" s="1"/>
  <c r="I441" i="10"/>
  <c r="J441" i="10" s="1"/>
  <c r="K441" i="10" s="1"/>
  <c r="I464" i="10"/>
  <c r="J464" i="10" s="1"/>
  <c r="K464" i="10" s="1"/>
  <c r="I137" i="10"/>
  <c r="J137" i="10" s="1"/>
  <c r="K137" i="10" s="1"/>
  <c r="I197" i="10"/>
  <c r="J197" i="10" s="1"/>
  <c r="K197" i="10" s="1"/>
  <c r="I205" i="10"/>
  <c r="J205" i="10" s="1"/>
  <c r="K205" i="10" s="1"/>
  <c r="I382" i="10"/>
  <c r="J382" i="10" s="1"/>
  <c r="K382" i="10" s="1"/>
  <c r="I30" i="10"/>
  <c r="J30" i="10" s="1"/>
  <c r="K30" i="10" s="1"/>
  <c r="I38" i="10"/>
  <c r="J38" i="10" s="1"/>
  <c r="K38" i="10" s="1"/>
  <c r="I140" i="10"/>
  <c r="J140" i="10" s="1"/>
  <c r="K140" i="10" s="1"/>
  <c r="I44" i="10"/>
  <c r="J44" i="10" s="1"/>
  <c r="K44" i="10" s="1"/>
  <c r="I185" i="10"/>
  <c r="J185" i="10" s="1"/>
  <c r="K185" i="10" s="1"/>
  <c r="I199" i="10"/>
  <c r="J199" i="10" s="1"/>
  <c r="K199" i="10" s="1"/>
  <c r="I215" i="10"/>
  <c r="J215" i="10" s="1"/>
  <c r="K215" i="10" s="1"/>
  <c r="I240" i="10"/>
  <c r="J240" i="10" s="1"/>
  <c r="K240" i="10" s="1"/>
  <c r="I290" i="10"/>
  <c r="J290" i="10" s="1"/>
  <c r="K290" i="10" s="1"/>
  <c r="I339" i="10"/>
  <c r="J339" i="10" s="1"/>
  <c r="K339" i="10" s="1"/>
  <c r="I377" i="10"/>
  <c r="J377" i="10" s="1"/>
  <c r="K377" i="10" s="1"/>
  <c r="I381" i="10"/>
  <c r="J381" i="10" s="1"/>
  <c r="K381" i="10" s="1"/>
  <c r="I416" i="10"/>
  <c r="J416" i="10" s="1"/>
  <c r="K416" i="10" s="1"/>
  <c r="I429" i="10"/>
  <c r="J429" i="10" s="1"/>
  <c r="K429" i="10" s="1"/>
  <c r="I432" i="10"/>
  <c r="J432" i="10" s="1"/>
  <c r="K432" i="10" s="1"/>
  <c r="I440" i="10"/>
  <c r="J440" i="10" s="1"/>
  <c r="K440" i="10" s="1"/>
  <c r="I456" i="10"/>
  <c r="J456" i="10" s="1"/>
  <c r="K456" i="10" s="1"/>
  <c r="I460" i="10"/>
  <c r="J460" i="10" s="1"/>
  <c r="K460" i="10" s="1"/>
  <c r="I463" i="10"/>
  <c r="J463" i="10" s="1"/>
  <c r="K463" i="10" s="1"/>
  <c r="I471" i="10"/>
  <c r="J471" i="10" s="1"/>
  <c r="K471" i="10" s="1"/>
  <c r="I479" i="10"/>
  <c r="J479" i="10" s="1"/>
  <c r="K479" i="10" s="1"/>
  <c r="I502" i="10"/>
  <c r="J502" i="10" s="1"/>
  <c r="K502" i="10" s="1"/>
  <c r="I651" i="10"/>
  <c r="J651" i="10" s="1"/>
  <c r="K651" i="10" s="1"/>
  <c r="I659" i="10"/>
  <c r="J659" i="10" s="1"/>
  <c r="K659" i="10" s="1"/>
  <c r="I667" i="10"/>
  <c r="J667" i="10" s="1"/>
  <c r="K667" i="10" s="1"/>
  <c r="I675" i="10"/>
  <c r="J675" i="10" s="1"/>
  <c r="K675" i="10" s="1"/>
  <c r="I684" i="10"/>
  <c r="J684" i="10" s="1"/>
  <c r="K684" i="10" s="1"/>
  <c r="I688" i="10"/>
  <c r="J688" i="10" s="1"/>
  <c r="K688" i="10" s="1"/>
  <c r="I692" i="10"/>
  <c r="J692" i="10" s="1"/>
  <c r="K692" i="10" s="1"/>
  <c r="I696" i="10"/>
  <c r="J696" i="10" s="1"/>
  <c r="K696" i="10" s="1"/>
  <c r="I738" i="10"/>
  <c r="J738" i="10" s="1"/>
  <c r="K738" i="10" s="1"/>
  <c r="I828" i="10"/>
  <c r="J828" i="10" s="1"/>
  <c r="K828" i="10" s="1"/>
  <c r="I832" i="10"/>
  <c r="J832" i="10" s="1"/>
  <c r="K832" i="10" s="1"/>
  <c r="I836" i="10"/>
  <c r="J836" i="10" s="1"/>
  <c r="K836" i="10" s="1"/>
  <c r="I922" i="10"/>
  <c r="J922" i="10" s="1"/>
  <c r="K922" i="10" s="1"/>
  <c r="I926" i="10"/>
  <c r="J926" i="10" s="1"/>
  <c r="K926" i="10" s="1"/>
  <c r="I934" i="10"/>
  <c r="J934" i="10" s="1"/>
  <c r="K934" i="10" s="1"/>
  <c r="I1014" i="10"/>
  <c r="J1014" i="10" s="1"/>
  <c r="K1014" i="10" s="1"/>
  <c r="I1022" i="10"/>
  <c r="J1022" i="10" s="1"/>
  <c r="K1022" i="10" s="1"/>
  <c r="I1053" i="10"/>
  <c r="J1053" i="10" s="1"/>
  <c r="K1053" i="10" s="1"/>
  <c r="I1061" i="10"/>
  <c r="J1061" i="10" s="1"/>
  <c r="K1061" i="10" s="1"/>
  <c r="I1074" i="10"/>
  <c r="J1074" i="10" s="1"/>
  <c r="K1074" i="10" s="1"/>
  <c r="I1091" i="10"/>
  <c r="J1091" i="10" s="1"/>
  <c r="K1091" i="10" s="1"/>
  <c r="I1096" i="10"/>
  <c r="J1096" i="10" s="1"/>
  <c r="K1096" i="10" s="1"/>
  <c r="I1098" i="10"/>
  <c r="J1098" i="10" s="1"/>
  <c r="K1098" i="10" s="1"/>
  <c r="I1306" i="10"/>
  <c r="J1306" i="10" s="1"/>
  <c r="K1306" i="10" s="1"/>
  <c r="I1310" i="10"/>
  <c r="J1310" i="10" s="1"/>
  <c r="K1310" i="10" s="1"/>
  <c r="I1314" i="10"/>
  <c r="J1314" i="10" s="1"/>
  <c r="K1314" i="10" s="1"/>
  <c r="I1318" i="10"/>
  <c r="J1318" i="10" s="1"/>
  <c r="K1318" i="10" s="1"/>
  <c r="I1322" i="10"/>
  <c r="J1322" i="10" s="1"/>
  <c r="K1322" i="10" s="1"/>
  <c r="I1326" i="10"/>
  <c r="J1326" i="10" s="1"/>
  <c r="K1326" i="10" s="1"/>
  <c r="I1374" i="10"/>
  <c r="J1374" i="10" s="1"/>
  <c r="K1374" i="10" s="1"/>
  <c r="I1378" i="10"/>
  <c r="J1378" i="10" s="1"/>
  <c r="K1378" i="10" s="1"/>
  <c r="I1410" i="10"/>
  <c r="J1410" i="10" s="1"/>
  <c r="K1410" i="10" s="1"/>
  <c r="I1445" i="10"/>
  <c r="J1445" i="10" s="1"/>
  <c r="K1445" i="10" s="1"/>
  <c r="I1453" i="10"/>
  <c r="J1453" i="10" s="1"/>
  <c r="K1453" i="10" s="1"/>
  <c r="I1477" i="10"/>
  <c r="J1477" i="10" s="1"/>
  <c r="K1477" i="10" s="1"/>
  <c r="I1485" i="10"/>
  <c r="J1485" i="10" s="1"/>
  <c r="K1485" i="10" s="1"/>
  <c r="I1494" i="10"/>
  <c r="J1494" i="10" s="1"/>
  <c r="K1494" i="10" s="1"/>
  <c r="I1541" i="10"/>
  <c r="J1541" i="10" s="1"/>
  <c r="K1541" i="10" s="1"/>
  <c r="I1549" i="10"/>
  <c r="J1549" i="10" s="1"/>
  <c r="K1549" i="10" s="1"/>
  <c r="I1582" i="10"/>
  <c r="J1582" i="10" s="1"/>
  <c r="K1582" i="10" s="1"/>
  <c r="I1590" i="10"/>
  <c r="J1590" i="10" s="1"/>
  <c r="K1590" i="10" s="1"/>
  <c r="I1627" i="10"/>
  <c r="J1627" i="10" s="1"/>
  <c r="K1627" i="10" s="1"/>
  <c r="I1693" i="10"/>
  <c r="J1693" i="10" s="1"/>
  <c r="K1693" i="10" s="1"/>
  <c r="I1698" i="10"/>
  <c r="J1698" i="10" s="1"/>
  <c r="K1698" i="10" s="1"/>
  <c r="I1747" i="10"/>
  <c r="J1747" i="10" s="1"/>
  <c r="K1747" i="10" s="1"/>
  <c r="I1755" i="10"/>
  <c r="J1755" i="10" s="1"/>
  <c r="K1755" i="10" s="1"/>
  <c r="I218" i="10"/>
  <c r="J218" i="10" s="1"/>
  <c r="K218" i="10" s="1"/>
  <c r="I261" i="10"/>
  <c r="J261" i="10" s="1"/>
  <c r="K261" i="10" s="1"/>
  <c r="I652" i="10"/>
  <c r="J652" i="10" s="1"/>
  <c r="K652" i="10" s="1"/>
  <c r="I183" i="10"/>
  <c r="J183" i="10" s="1"/>
  <c r="K183" i="10" s="1"/>
  <c r="I189" i="10"/>
  <c r="J189" i="10" s="1"/>
  <c r="K189" i="10" s="1"/>
  <c r="I258" i="10"/>
  <c r="J258" i="10" s="1"/>
  <c r="K258" i="10" s="1"/>
  <c r="I266" i="10"/>
  <c r="J266" i="10" s="1"/>
  <c r="K266" i="10" s="1"/>
  <c r="I284" i="10"/>
  <c r="J284" i="10" s="1"/>
  <c r="K284" i="10" s="1"/>
  <c r="I32" i="10"/>
  <c r="J32" i="10" s="1"/>
  <c r="K32" i="10" s="1"/>
  <c r="I184" i="10"/>
  <c r="J184" i="10" s="1"/>
  <c r="K184" i="10" s="1"/>
  <c r="I230" i="10"/>
  <c r="J230" i="10" s="1"/>
  <c r="K230" i="10" s="1"/>
  <c r="I235" i="10"/>
  <c r="J235" i="10" s="1"/>
  <c r="K235" i="10" s="1"/>
  <c r="I154" i="10"/>
  <c r="J154" i="10" s="1"/>
  <c r="K154" i="10" s="1"/>
  <c r="I165" i="10"/>
  <c r="J165" i="10" s="1"/>
  <c r="K165" i="10" s="1"/>
  <c r="I232" i="10"/>
  <c r="J232" i="10" s="1"/>
  <c r="K232" i="10" s="1"/>
  <c r="I282" i="10"/>
  <c r="J282" i="10" s="1"/>
  <c r="K282" i="10" s="1"/>
  <c r="I21" i="10"/>
  <c r="J21" i="10" s="1"/>
  <c r="K21" i="10" s="1"/>
  <c r="I29" i="10"/>
  <c r="J29" i="10" s="1"/>
  <c r="K29" i="10" s="1"/>
  <c r="I138" i="10"/>
  <c r="J138" i="10" s="1"/>
  <c r="K138" i="10" s="1"/>
  <c r="I143" i="10"/>
  <c r="J143" i="10" s="1"/>
  <c r="K143" i="10" s="1"/>
  <c r="I164" i="10"/>
  <c r="J164" i="10" s="1"/>
  <c r="K164" i="10" s="1"/>
  <c r="I265" i="10"/>
  <c r="J265" i="10" s="1"/>
  <c r="K265" i="10" s="1"/>
  <c r="I289" i="10"/>
  <c r="J289" i="10" s="1"/>
  <c r="K289" i="10" s="1"/>
  <c r="I336" i="10"/>
  <c r="J336" i="10" s="1"/>
  <c r="K336" i="10" s="1"/>
  <c r="I344" i="10"/>
  <c r="J344" i="10" s="1"/>
  <c r="K344" i="10" s="1"/>
  <c r="I372" i="10"/>
  <c r="J372" i="10" s="1"/>
  <c r="K372" i="10" s="1"/>
  <c r="I389" i="10"/>
  <c r="J389" i="10" s="1"/>
  <c r="K389" i="10" s="1"/>
  <c r="I411" i="10"/>
  <c r="J411" i="10" s="1"/>
  <c r="K411" i="10" s="1"/>
  <c r="I437" i="10"/>
  <c r="J437" i="10" s="1"/>
  <c r="K437" i="10" s="1"/>
  <c r="I474" i="10"/>
  <c r="J474" i="10" s="1"/>
  <c r="K474" i="10" s="1"/>
  <c r="I482" i="10"/>
  <c r="J482" i="10" s="1"/>
  <c r="K482" i="10" s="1"/>
  <c r="I489" i="10"/>
  <c r="J489" i="10" s="1"/>
  <c r="K489" i="10" s="1"/>
  <c r="I490" i="10"/>
  <c r="J490" i="10" s="1"/>
  <c r="K490" i="10" s="1"/>
  <c r="I491" i="10"/>
  <c r="J491" i="10" s="1"/>
  <c r="K491" i="10" s="1"/>
  <c r="I492" i="10"/>
  <c r="J492" i="10" s="1"/>
  <c r="K492" i="10" s="1"/>
  <c r="I493" i="10"/>
  <c r="J493" i="10" s="1"/>
  <c r="K493" i="10" s="1"/>
  <c r="I494" i="10"/>
  <c r="J494" i="10" s="1"/>
  <c r="K494" i="10" s="1"/>
  <c r="I495" i="10"/>
  <c r="J495" i="10" s="1"/>
  <c r="K495" i="10" s="1"/>
  <c r="I496" i="10"/>
  <c r="J496" i="10" s="1"/>
  <c r="K496" i="10" s="1"/>
  <c r="I497" i="10"/>
  <c r="J497" i="10" s="1"/>
  <c r="K497" i="10" s="1"/>
  <c r="I498" i="10"/>
  <c r="J498" i="10" s="1"/>
  <c r="K498" i="10" s="1"/>
  <c r="I499" i="10"/>
  <c r="J499" i="10" s="1"/>
  <c r="K499" i="10" s="1"/>
  <c r="I500" i="10"/>
  <c r="J500" i="10" s="1"/>
  <c r="K500" i="10" s="1"/>
  <c r="I501" i="10"/>
  <c r="J501" i="10" s="1"/>
  <c r="K501" i="10" s="1"/>
  <c r="I531" i="10"/>
  <c r="J531" i="10" s="1"/>
  <c r="K531" i="10" s="1"/>
  <c r="I540" i="10"/>
  <c r="J540" i="10" s="1"/>
  <c r="K540" i="10" s="1"/>
  <c r="I543" i="10"/>
  <c r="J543" i="10" s="1"/>
  <c r="K543" i="10" s="1"/>
  <c r="I544" i="10"/>
  <c r="J544" i="10" s="1"/>
  <c r="K544" i="10" s="1"/>
  <c r="I546" i="10"/>
  <c r="J546" i="10" s="1"/>
  <c r="K546" i="10" s="1"/>
  <c r="I548" i="10"/>
  <c r="J548" i="10" s="1"/>
  <c r="K548" i="10" s="1"/>
  <c r="I648" i="10"/>
  <c r="J648" i="10" s="1"/>
  <c r="K648" i="10" s="1"/>
  <c r="I656" i="10"/>
  <c r="J656" i="10" s="1"/>
  <c r="K656" i="10" s="1"/>
  <c r="I664" i="10"/>
  <c r="J664" i="10" s="1"/>
  <c r="K664" i="10" s="1"/>
  <c r="I672" i="10"/>
  <c r="J672" i="10" s="1"/>
  <c r="K672" i="10" s="1"/>
  <c r="I680" i="10"/>
  <c r="J680" i="10" s="1"/>
  <c r="K680" i="10" s="1"/>
  <c r="I788" i="10"/>
  <c r="J788" i="10" s="1"/>
  <c r="K788" i="10" s="1"/>
  <c r="I790" i="10"/>
  <c r="J790" i="10" s="1"/>
  <c r="K790" i="10" s="1"/>
  <c r="I804" i="10"/>
  <c r="J804" i="10" s="1"/>
  <c r="K804" i="10" s="1"/>
  <c r="I812" i="10"/>
  <c r="J812" i="10" s="1"/>
  <c r="K812" i="10" s="1"/>
  <c r="I838" i="10"/>
  <c r="J838" i="10" s="1"/>
  <c r="K838" i="10" s="1"/>
  <c r="I840" i="10"/>
  <c r="J840" i="10" s="1"/>
  <c r="K840" i="10" s="1"/>
  <c r="I842" i="10"/>
  <c r="J842" i="10" s="1"/>
  <c r="K842" i="10" s="1"/>
  <c r="I844" i="10"/>
  <c r="J844" i="10" s="1"/>
  <c r="K844" i="10" s="1"/>
  <c r="I933" i="10"/>
  <c r="J933" i="10" s="1"/>
  <c r="K933" i="10" s="1"/>
  <c r="I954" i="10"/>
  <c r="J954" i="10" s="1"/>
  <c r="K954" i="10" s="1"/>
  <c r="I998" i="10"/>
  <c r="J998" i="10" s="1"/>
  <c r="K998" i="10" s="1"/>
  <c r="I1019" i="10"/>
  <c r="J1019" i="10" s="1"/>
  <c r="K1019" i="10" s="1"/>
  <c r="I1056" i="10"/>
  <c r="J1056" i="10" s="1"/>
  <c r="K1056" i="10" s="1"/>
  <c r="I1064" i="10"/>
  <c r="J1064" i="10" s="1"/>
  <c r="K1064" i="10" s="1"/>
  <c r="I1069" i="10"/>
  <c r="J1069" i="10" s="1"/>
  <c r="K1069" i="10" s="1"/>
  <c r="I1180" i="10"/>
  <c r="J1180" i="10" s="1"/>
  <c r="K1180" i="10" s="1"/>
  <c r="I1188" i="10"/>
  <c r="J1188" i="10" s="1"/>
  <c r="K1188" i="10" s="1"/>
  <c r="I1196" i="10"/>
  <c r="J1196" i="10" s="1"/>
  <c r="K1196" i="10" s="1"/>
  <c r="I1204" i="10"/>
  <c r="J1204" i="10" s="1"/>
  <c r="K1204" i="10" s="1"/>
  <c r="I1212" i="10"/>
  <c r="J1212" i="10" s="1"/>
  <c r="K1212" i="10" s="1"/>
  <c r="I1220" i="10"/>
  <c r="J1220" i="10" s="1"/>
  <c r="K1220" i="10" s="1"/>
  <c r="I1228" i="10"/>
  <c r="J1228" i="10" s="1"/>
  <c r="K1228" i="10" s="1"/>
  <c r="I1236" i="10"/>
  <c r="J1236" i="10" s="1"/>
  <c r="K1236" i="10" s="1"/>
  <c r="I1244" i="10"/>
  <c r="J1244" i="10" s="1"/>
  <c r="K1244" i="10" s="1"/>
  <c r="I1252" i="10"/>
  <c r="J1252" i="10" s="1"/>
  <c r="K1252" i="10" s="1"/>
  <c r="I1260" i="10"/>
  <c r="J1260" i="10" s="1"/>
  <c r="K1260" i="10" s="1"/>
  <c r="I1381" i="10"/>
  <c r="J1381" i="10" s="1"/>
  <c r="K1381" i="10" s="1"/>
  <c r="I1416" i="10"/>
  <c r="J1416" i="10" s="1"/>
  <c r="K1416" i="10" s="1"/>
  <c r="I1424" i="10"/>
  <c r="J1424" i="10" s="1"/>
  <c r="K1424" i="10" s="1"/>
  <c r="I1432" i="10"/>
  <c r="J1432" i="10" s="1"/>
  <c r="K1432" i="10" s="1"/>
  <c r="I1587" i="10"/>
  <c r="J1587" i="10" s="1"/>
  <c r="K1587" i="10" s="1"/>
  <c r="I1595" i="10"/>
  <c r="J1595" i="10" s="1"/>
  <c r="K1595" i="10" s="1"/>
  <c r="I1598" i="10"/>
  <c r="J1598" i="10" s="1"/>
  <c r="K1598" i="10" s="1"/>
  <c r="I1602" i="10"/>
  <c r="J1602" i="10" s="1"/>
  <c r="K1602" i="10" s="1"/>
  <c r="I1606" i="10"/>
  <c r="J1606" i="10" s="1"/>
  <c r="K1606" i="10" s="1"/>
  <c r="I1610" i="10"/>
  <c r="J1610" i="10" s="1"/>
  <c r="K1610" i="10" s="1"/>
  <c r="I1614" i="10"/>
  <c r="J1614" i="10" s="1"/>
  <c r="K1614" i="10" s="1"/>
  <c r="I1618" i="10"/>
  <c r="J1618" i="10" s="1"/>
  <c r="K1618" i="10" s="1"/>
  <c r="I1624" i="10"/>
  <c r="J1624" i="10" s="1"/>
  <c r="K1624" i="10" s="1"/>
  <c r="I1662" i="10"/>
  <c r="J1662" i="10" s="1"/>
  <c r="K1662" i="10" s="1"/>
  <c r="I25" i="10"/>
  <c r="J25" i="10" s="1"/>
  <c r="K25" i="10" s="1"/>
  <c r="I53" i="10"/>
  <c r="J53" i="10" s="1"/>
  <c r="K53" i="10" s="1"/>
  <c r="I56" i="10"/>
  <c r="J56" i="10" s="1"/>
  <c r="K56" i="10" s="1"/>
  <c r="I79" i="10"/>
  <c r="J79" i="10" s="1"/>
  <c r="K79" i="10" s="1"/>
  <c r="I142" i="10"/>
  <c r="J142" i="10" s="1"/>
  <c r="K142" i="10" s="1"/>
  <c r="I212" i="10"/>
  <c r="J212" i="10" s="1"/>
  <c r="K212" i="10" s="1"/>
  <c r="I370" i="10"/>
  <c r="J370" i="10" s="1"/>
  <c r="K370" i="10" s="1"/>
  <c r="I660" i="10"/>
  <c r="J660" i="10" s="1"/>
  <c r="K660" i="10" s="1"/>
  <c r="I22" i="10"/>
  <c r="J22" i="10" s="1"/>
  <c r="K22" i="10" s="1"/>
  <c r="I50" i="10"/>
  <c r="J50" i="10" s="1"/>
  <c r="K50" i="10" s="1"/>
  <c r="I167" i="10"/>
  <c r="J167" i="10" s="1"/>
  <c r="K167" i="10" s="1"/>
  <c r="I238" i="10"/>
  <c r="J238" i="10" s="1"/>
  <c r="K238" i="10" s="1"/>
  <c r="I481" i="10"/>
  <c r="J481" i="10" s="1"/>
  <c r="K481" i="10" s="1"/>
  <c r="I504" i="10"/>
  <c r="J504" i="10" s="1"/>
  <c r="K504" i="10" s="1"/>
  <c r="I55" i="10"/>
  <c r="J55" i="10" s="1"/>
  <c r="K55" i="10" s="1"/>
  <c r="I214" i="10"/>
  <c r="J214" i="10" s="1"/>
  <c r="K214" i="10" s="1"/>
  <c r="I255" i="10"/>
  <c r="J255" i="10" s="1"/>
  <c r="K255" i="10" s="1"/>
  <c r="I283" i="10"/>
  <c r="J283" i="10" s="1"/>
  <c r="K283" i="10" s="1"/>
  <c r="I291" i="10"/>
  <c r="J291" i="10" s="1"/>
  <c r="K291" i="10" s="1"/>
  <c r="I146" i="10"/>
  <c r="J146" i="10" s="1"/>
  <c r="K146" i="10" s="1"/>
  <c r="I173" i="10"/>
  <c r="J173" i="10" s="1"/>
  <c r="K173" i="10" s="1"/>
  <c r="I177" i="10"/>
  <c r="J177" i="10" s="1"/>
  <c r="K177" i="10" s="1"/>
  <c r="I191" i="10"/>
  <c r="J191" i="10" s="1"/>
  <c r="K191" i="10" s="1"/>
  <c r="I207" i="10"/>
  <c r="J207" i="10" s="1"/>
  <c r="K207" i="10" s="1"/>
  <c r="I228" i="10"/>
  <c r="J228" i="10" s="1"/>
  <c r="K228" i="10" s="1"/>
  <c r="I260" i="10"/>
  <c r="J260" i="10" s="1"/>
  <c r="K260" i="10" s="1"/>
  <c r="I325" i="10"/>
  <c r="J325" i="10" s="1"/>
  <c r="K325" i="10" s="1"/>
  <c r="I364" i="10"/>
  <c r="J364" i="10" s="1"/>
  <c r="K364" i="10" s="1"/>
  <c r="I368" i="10"/>
  <c r="J368" i="10" s="1"/>
  <c r="K368" i="10" s="1"/>
  <c r="I49" i="10"/>
  <c r="J49" i="10" s="1"/>
  <c r="K49" i="10" s="1"/>
  <c r="I54" i="10"/>
  <c r="J54" i="10" s="1"/>
  <c r="K54" i="10" s="1"/>
  <c r="I58" i="10"/>
  <c r="J58" i="10" s="1"/>
  <c r="K58" i="10" s="1"/>
  <c r="I62" i="10"/>
  <c r="J62" i="10" s="1"/>
  <c r="K62" i="10" s="1"/>
  <c r="I102" i="10"/>
  <c r="J102" i="10" s="1"/>
  <c r="K102" i="10" s="1"/>
  <c r="I106" i="10"/>
  <c r="J106" i="10" s="1"/>
  <c r="K106" i="10" s="1"/>
  <c r="I151" i="10"/>
  <c r="J151" i="10" s="1"/>
  <c r="K151" i="10" s="1"/>
  <c r="I172" i="10"/>
  <c r="J172" i="10" s="1"/>
  <c r="K172" i="10" s="1"/>
  <c r="I178" i="10"/>
  <c r="J178" i="10" s="1"/>
  <c r="K178" i="10" s="1"/>
  <c r="I192" i="10"/>
  <c r="J192" i="10" s="1"/>
  <c r="K192" i="10" s="1"/>
  <c r="I200" i="10"/>
  <c r="J200" i="10" s="1"/>
  <c r="K200" i="10" s="1"/>
  <c r="I208" i="10"/>
  <c r="J208" i="10" s="1"/>
  <c r="K208" i="10" s="1"/>
  <c r="I222" i="10"/>
  <c r="J222" i="10" s="1"/>
  <c r="K222" i="10" s="1"/>
  <c r="I226" i="10"/>
  <c r="J226" i="10" s="1"/>
  <c r="K226" i="10" s="1"/>
  <c r="I237" i="10"/>
  <c r="J237" i="10" s="1"/>
  <c r="K237" i="10" s="1"/>
  <c r="I281" i="10"/>
  <c r="J281" i="10" s="1"/>
  <c r="K281" i="10" s="1"/>
  <c r="I18" i="10"/>
  <c r="J18" i="10" s="1"/>
  <c r="K18" i="10" s="1"/>
  <c r="I26" i="10"/>
  <c r="J26" i="10" s="1"/>
  <c r="K26" i="10" s="1"/>
  <c r="I46" i="10"/>
  <c r="J46" i="10" s="1"/>
  <c r="K46" i="10" s="1"/>
  <c r="I80" i="10"/>
  <c r="J80" i="10" s="1"/>
  <c r="K80" i="10" s="1"/>
  <c r="I110" i="10"/>
  <c r="J110" i="10" s="1"/>
  <c r="K110" i="10" s="1"/>
  <c r="I114" i="10"/>
  <c r="J114" i="10" s="1"/>
  <c r="K114" i="10" s="1"/>
  <c r="I141" i="10"/>
  <c r="J141" i="10" s="1"/>
  <c r="K141" i="10" s="1"/>
  <c r="I148" i="10"/>
  <c r="J148" i="10" s="1"/>
  <c r="K148" i="10" s="1"/>
  <c r="I163" i="10"/>
  <c r="J163" i="10" s="1"/>
  <c r="K163" i="10" s="1"/>
  <c r="I171" i="10"/>
  <c r="J171" i="10" s="1"/>
  <c r="K171" i="10" s="1"/>
  <c r="I179" i="10"/>
  <c r="J179" i="10" s="1"/>
  <c r="K179" i="10" s="1"/>
  <c r="I201" i="10"/>
  <c r="J201" i="10" s="1"/>
  <c r="K201" i="10" s="1"/>
  <c r="I209" i="10"/>
  <c r="J209" i="10" s="1"/>
  <c r="K209" i="10" s="1"/>
  <c r="I221" i="10"/>
  <c r="J221" i="10" s="1"/>
  <c r="K221" i="10" s="1"/>
  <c r="I234" i="10"/>
  <c r="J234" i="10" s="1"/>
  <c r="K234" i="10" s="1"/>
  <c r="I242" i="10"/>
  <c r="J242" i="10" s="1"/>
  <c r="K242" i="10" s="1"/>
  <c r="I262" i="10"/>
  <c r="J262" i="10" s="1"/>
  <c r="K262" i="10" s="1"/>
  <c r="I280" i="10"/>
  <c r="J280" i="10" s="1"/>
  <c r="K280" i="10" s="1"/>
  <c r="I288" i="10"/>
  <c r="J288" i="10" s="1"/>
  <c r="K288" i="10" s="1"/>
  <c r="I327" i="10"/>
  <c r="J327" i="10" s="1"/>
  <c r="K327" i="10" s="1"/>
  <c r="I330" i="10"/>
  <c r="J330" i="10" s="1"/>
  <c r="K330" i="10" s="1"/>
  <c r="I333" i="10"/>
  <c r="J333" i="10" s="1"/>
  <c r="K333" i="10" s="1"/>
  <c r="I341" i="10"/>
  <c r="J341" i="10" s="1"/>
  <c r="K341" i="10" s="1"/>
  <c r="I363" i="10"/>
  <c r="J363" i="10" s="1"/>
  <c r="K363" i="10" s="1"/>
  <c r="I367" i="10"/>
  <c r="J367" i="10" s="1"/>
  <c r="K367" i="10" s="1"/>
  <c r="I380" i="10"/>
  <c r="J380" i="10" s="1"/>
  <c r="K380" i="10" s="1"/>
  <c r="I414" i="10"/>
  <c r="J414" i="10" s="1"/>
  <c r="K414" i="10" s="1"/>
  <c r="I428" i="10"/>
  <c r="J428" i="10" s="1"/>
  <c r="K428" i="10" s="1"/>
  <c r="I431" i="10"/>
  <c r="J431" i="10" s="1"/>
  <c r="K431" i="10" s="1"/>
  <c r="I434" i="10"/>
  <c r="J434" i="10" s="1"/>
  <c r="K434" i="10" s="1"/>
  <c r="I442" i="10"/>
  <c r="J442" i="10" s="1"/>
  <c r="K442" i="10" s="1"/>
  <c r="I455" i="10"/>
  <c r="J455" i="10" s="1"/>
  <c r="K455" i="10" s="1"/>
  <c r="I459" i="10"/>
  <c r="J459" i="10" s="1"/>
  <c r="K459" i="10" s="1"/>
  <c r="I465" i="10"/>
  <c r="J465" i="10" s="1"/>
  <c r="K465" i="10" s="1"/>
  <c r="I469" i="10"/>
  <c r="J469" i="10" s="1"/>
  <c r="K469" i="10" s="1"/>
  <c r="I477" i="10"/>
  <c r="J477" i="10" s="1"/>
  <c r="K477" i="10" s="1"/>
  <c r="I653" i="10"/>
  <c r="J653" i="10" s="1"/>
  <c r="K653" i="10" s="1"/>
  <c r="I661" i="10"/>
  <c r="J661" i="10" s="1"/>
  <c r="K661" i="10" s="1"/>
  <c r="I669" i="10"/>
  <c r="J669" i="10" s="1"/>
  <c r="K669" i="10" s="1"/>
  <c r="I677" i="10"/>
  <c r="J677" i="10" s="1"/>
  <c r="K677" i="10" s="1"/>
  <c r="I683" i="10"/>
  <c r="J683" i="10" s="1"/>
  <c r="K683" i="10" s="1"/>
  <c r="I691" i="10"/>
  <c r="J691" i="10" s="1"/>
  <c r="K691" i="10" s="1"/>
  <c r="I699" i="10"/>
  <c r="J699" i="10" s="1"/>
  <c r="K699" i="10" s="1"/>
  <c r="I701" i="10"/>
  <c r="J701" i="10" s="1"/>
  <c r="K701" i="10" s="1"/>
  <c r="I705" i="10"/>
  <c r="J705" i="10" s="1"/>
  <c r="K705" i="10" s="1"/>
  <c r="I706" i="10"/>
  <c r="J706" i="10" s="1"/>
  <c r="K706" i="10" s="1"/>
  <c r="I707" i="10"/>
  <c r="J707" i="10" s="1"/>
  <c r="K707" i="10" s="1"/>
  <c r="I708" i="10"/>
  <c r="J708" i="10" s="1"/>
  <c r="K708" i="10" s="1"/>
  <c r="I709" i="10"/>
  <c r="J709" i="10" s="1"/>
  <c r="K709" i="10" s="1"/>
  <c r="I710" i="10"/>
  <c r="J710" i="10" s="1"/>
  <c r="K710" i="10" s="1"/>
  <c r="I712" i="10"/>
  <c r="J712" i="10" s="1"/>
  <c r="K712" i="10" s="1"/>
  <c r="I713" i="10"/>
  <c r="J713" i="10" s="1"/>
  <c r="K713" i="10" s="1"/>
  <c r="I714" i="10"/>
  <c r="J714" i="10" s="1"/>
  <c r="K714" i="10" s="1"/>
  <c r="I715" i="10"/>
  <c r="J715" i="10" s="1"/>
  <c r="K715" i="10" s="1"/>
  <c r="I716" i="10"/>
  <c r="J716" i="10" s="1"/>
  <c r="K716" i="10" s="1"/>
  <c r="I717" i="10"/>
  <c r="J717" i="10" s="1"/>
  <c r="K717" i="10" s="1"/>
  <c r="I718" i="10"/>
  <c r="J718" i="10" s="1"/>
  <c r="K718" i="10" s="1"/>
  <c r="I720" i="10"/>
  <c r="J720" i="10" s="1"/>
  <c r="K720" i="10" s="1"/>
  <c r="I721" i="10"/>
  <c r="J721" i="10" s="1"/>
  <c r="K721" i="10" s="1"/>
  <c r="I722" i="10"/>
  <c r="J722" i="10" s="1"/>
  <c r="K722" i="10" s="1"/>
  <c r="I723" i="10"/>
  <c r="J723" i="10" s="1"/>
  <c r="K723" i="10" s="1"/>
  <c r="I724" i="10"/>
  <c r="J724" i="10" s="1"/>
  <c r="K724" i="10" s="1"/>
  <c r="I725" i="10"/>
  <c r="J725" i="10" s="1"/>
  <c r="K725" i="10" s="1"/>
  <c r="I726" i="10"/>
  <c r="J726" i="10" s="1"/>
  <c r="K726" i="10" s="1"/>
  <c r="I728" i="10"/>
  <c r="J728" i="10" s="1"/>
  <c r="K728" i="10" s="1"/>
  <c r="I729" i="10"/>
  <c r="J729" i="10" s="1"/>
  <c r="K729" i="10" s="1"/>
  <c r="I730" i="10"/>
  <c r="J730" i="10" s="1"/>
  <c r="K730" i="10" s="1"/>
  <c r="I731" i="10"/>
  <c r="J731" i="10" s="1"/>
  <c r="K731" i="10" s="1"/>
  <c r="I732" i="10"/>
  <c r="J732" i="10" s="1"/>
  <c r="K732" i="10" s="1"/>
  <c r="I733" i="10"/>
  <c r="J733" i="10" s="1"/>
  <c r="K733" i="10" s="1"/>
  <c r="I734" i="10"/>
  <c r="J734" i="10" s="1"/>
  <c r="K734" i="10" s="1"/>
  <c r="I757" i="10"/>
  <c r="J757" i="10" s="1"/>
  <c r="K757" i="10" s="1"/>
  <c r="I792" i="10"/>
  <c r="J792" i="10" s="1"/>
  <c r="K792" i="10" s="1"/>
  <c r="I794" i="10"/>
  <c r="J794" i="10" s="1"/>
  <c r="K794" i="10" s="1"/>
  <c r="I796" i="10"/>
  <c r="J796" i="10" s="1"/>
  <c r="K796" i="10" s="1"/>
  <c r="I801" i="10"/>
  <c r="J801" i="10" s="1"/>
  <c r="K801" i="10" s="1"/>
  <c r="I809" i="10"/>
  <c r="J809" i="10" s="1"/>
  <c r="K809" i="10" s="1"/>
  <c r="I827" i="10"/>
  <c r="J827" i="10" s="1"/>
  <c r="K827" i="10" s="1"/>
  <c r="I835" i="10"/>
  <c r="J835" i="10" s="1"/>
  <c r="K835" i="10" s="1"/>
  <c r="I925" i="10"/>
  <c r="J925" i="10" s="1"/>
  <c r="K925" i="10" s="1"/>
  <c r="I932" i="10"/>
  <c r="J932" i="10" s="1"/>
  <c r="K932" i="10" s="1"/>
  <c r="I1016" i="10"/>
  <c r="J1016" i="10" s="1"/>
  <c r="K1016" i="10" s="1"/>
  <c r="I1024" i="10"/>
  <c r="J1024" i="10" s="1"/>
  <c r="K1024" i="10" s="1"/>
  <c r="I1026" i="10"/>
  <c r="J1026" i="10" s="1"/>
  <c r="K1026" i="10" s="1"/>
  <c r="I1028" i="10"/>
  <c r="J1028" i="10" s="1"/>
  <c r="K1028" i="10" s="1"/>
  <c r="G1030" i="10"/>
  <c r="I1051" i="10"/>
  <c r="J1051" i="10" s="1"/>
  <c r="K1051" i="10" s="1"/>
  <c r="I1059" i="10"/>
  <c r="J1059" i="10" s="1"/>
  <c r="K1059" i="10" s="1"/>
  <c r="I1072" i="10"/>
  <c r="J1072" i="10" s="1"/>
  <c r="K1072" i="10" s="1"/>
  <c r="I1093" i="10"/>
  <c r="J1093" i="10" s="1"/>
  <c r="K1093" i="10" s="1"/>
  <c r="I1100" i="10"/>
  <c r="J1100" i="10" s="1"/>
  <c r="K1100" i="10" s="1"/>
  <c r="I1174" i="10"/>
  <c r="J1174" i="10" s="1"/>
  <c r="K1174" i="10" s="1"/>
  <c r="I1309" i="10"/>
  <c r="J1309" i="10" s="1"/>
  <c r="K1309" i="10" s="1"/>
  <c r="I1317" i="10"/>
  <c r="J1317" i="10" s="1"/>
  <c r="K1317" i="10" s="1"/>
  <c r="I1325" i="10"/>
  <c r="J1325" i="10" s="1"/>
  <c r="K1325" i="10" s="1"/>
  <c r="I1347" i="10"/>
  <c r="J1347" i="10" s="1"/>
  <c r="K1347" i="10" s="1"/>
  <c r="I1366" i="10"/>
  <c r="J1366" i="10" s="1"/>
  <c r="K1366" i="10" s="1"/>
  <c r="I1408" i="10"/>
  <c r="J1408" i="10" s="1"/>
  <c r="K1408" i="10" s="1"/>
  <c r="I1443" i="10"/>
  <c r="J1443" i="10" s="1"/>
  <c r="K1443" i="10" s="1"/>
  <c r="I1451" i="10"/>
  <c r="J1451" i="10" s="1"/>
  <c r="K1451" i="10" s="1"/>
  <c r="I1480" i="10"/>
  <c r="J1480" i="10" s="1"/>
  <c r="K1480" i="10" s="1"/>
  <c r="I1493" i="10"/>
  <c r="J1493" i="10" s="1"/>
  <c r="K1493" i="10" s="1"/>
  <c r="I1519" i="10"/>
  <c r="J1519" i="10" s="1"/>
  <c r="K1519" i="10" s="1"/>
  <c r="I1539" i="10"/>
  <c r="J1539" i="10" s="1"/>
  <c r="K1539" i="10" s="1"/>
  <c r="I1547" i="10"/>
  <c r="J1547" i="10" s="1"/>
  <c r="K1547" i="10" s="1"/>
  <c r="I1555" i="10"/>
  <c r="J1555" i="10" s="1"/>
  <c r="K1555" i="10" s="1"/>
  <c r="I1584" i="10"/>
  <c r="J1584" i="10" s="1"/>
  <c r="K1584" i="10" s="1"/>
  <c r="I1592" i="10"/>
  <c r="J1592" i="10" s="1"/>
  <c r="K1592" i="10" s="1"/>
  <c r="I1621" i="10"/>
  <c r="J1621" i="10" s="1"/>
  <c r="K1621" i="10" s="1"/>
  <c r="I1630" i="10"/>
  <c r="J1630" i="10" s="1"/>
  <c r="K1630" i="10" s="1"/>
  <c r="I1649" i="10"/>
  <c r="J1649" i="10" s="1"/>
  <c r="K1649" i="10" s="1"/>
  <c r="I1657" i="10"/>
  <c r="J1657" i="10" s="1"/>
  <c r="K1657" i="10" s="1"/>
  <c r="I1659" i="10"/>
  <c r="J1659" i="10" s="1"/>
  <c r="K1659" i="10" s="1"/>
  <c r="I1667" i="10"/>
  <c r="J1667" i="10" s="1"/>
  <c r="K1667" i="10" s="1"/>
  <c r="I1673" i="10"/>
  <c r="J1673" i="10" s="1"/>
  <c r="K1673" i="10" s="1"/>
  <c r="I1681" i="10"/>
  <c r="J1681" i="10" s="1"/>
  <c r="K1681" i="10" s="1"/>
  <c r="I1692" i="10"/>
  <c r="J1692" i="10" s="1"/>
  <c r="K1692" i="10" s="1"/>
  <c r="I182" i="10"/>
  <c r="J182" i="10" s="1"/>
  <c r="K182" i="10" s="1"/>
  <c r="I196" i="10"/>
  <c r="J196" i="10" s="1"/>
  <c r="K196" i="10" s="1"/>
  <c r="I293" i="10"/>
  <c r="J293" i="10" s="1"/>
  <c r="K293" i="10" s="1"/>
  <c r="I470" i="10"/>
  <c r="J470" i="10" s="1"/>
  <c r="K470" i="10" s="1"/>
  <c r="I478" i="10"/>
  <c r="J478" i="10" s="1"/>
  <c r="K478" i="10" s="1"/>
  <c r="I144" i="10"/>
  <c r="J144" i="10" s="1"/>
  <c r="K144" i="10" s="1"/>
  <c r="I292" i="10"/>
  <c r="J292" i="10" s="1"/>
  <c r="K292" i="10" s="1"/>
  <c r="I323" i="10"/>
  <c r="J323" i="10" s="1"/>
  <c r="K323" i="10" s="1"/>
  <c r="I457" i="10"/>
  <c r="J457" i="10" s="1"/>
  <c r="K457" i="10" s="1"/>
  <c r="I461" i="10"/>
  <c r="J461" i="10" s="1"/>
  <c r="K461" i="10" s="1"/>
  <c r="I27" i="10"/>
  <c r="J27" i="10" s="1"/>
  <c r="K27" i="10" s="1"/>
  <c r="I34" i="10"/>
  <c r="J34" i="10" s="1"/>
  <c r="K34" i="10" s="1"/>
  <c r="I36" i="10"/>
  <c r="J36" i="10" s="1"/>
  <c r="K36" i="10" s="1"/>
  <c r="I40" i="10"/>
  <c r="J40" i="10" s="1"/>
  <c r="K40" i="10" s="1"/>
  <c r="I103" i="10"/>
  <c r="J103" i="10" s="1"/>
  <c r="K103" i="10" s="1"/>
  <c r="I107" i="10"/>
  <c r="J107" i="10" s="1"/>
  <c r="K107" i="10" s="1"/>
  <c r="I149" i="10"/>
  <c r="J149" i="10" s="1"/>
  <c r="K149" i="10" s="1"/>
  <c r="I166" i="10"/>
  <c r="J166" i="10" s="1"/>
  <c r="K166" i="10" s="1"/>
  <c r="I174" i="10"/>
  <c r="J174" i="10" s="1"/>
  <c r="K174" i="10" s="1"/>
  <c r="I176" i="10"/>
  <c r="J176" i="10" s="1"/>
  <c r="K176" i="10" s="1"/>
  <c r="I223" i="10"/>
  <c r="J223" i="10" s="1"/>
  <c r="K223" i="10" s="1"/>
  <c r="I263" i="10"/>
  <c r="J263" i="10" s="1"/>
  <c r="K263" i="10" s="1"/>
  <c r="I52" i="10"/>
  <c r="J52" i="10" s="1"/>
  <c r="K52" i="10" s="1"/>
  <c r="I111" i="10"/>
  <c r="J111" i="10" s="1"/>
  <c r="K111" i="10" s="1"/>
  <c r="I23" i="10"/>
  <c r="J23" i="10" s="1"/>
  <c r="K23" i="10" s="1"/>
  <c r="I51" i="10"/>
  <c r="J51" i="10" s="1"/>
  <c r="K51" i="10" s="1"/>
  <c r="I57" i="10"/>
  <c r="J57" i="10" s="1"/>
  <c r="K57" i="10" s="1"/>
  <c r="I61" i="10"/>
  <c r="J61" i="10" s="1"/>
  <c r="K61" i="10" s="1"/>
  <c r="I83" i="10"/>
  <c r="J83" i="10" s="1"/>
  <c r="K83" i="10" s="1"/>
  <c r="I153" i="10"/>
  <c r="J153" i="10" s="1"/>
  <c r="K153" i="10" s="1"/>
  <c r="I162" i="10"/>
  <c r="J162" i="10" s="1"/>
  <c r="K162" i="10" s="1"/>
  <c r="I187" i="10"/>
  <c r="J187" i="10" s="1"/>
  <c r="K187" i="10" s="1"/>
  <c r="I202" i="10"/>
  <c r="J202" i="10" s="1"/>
  <c r="K202" i="10" s="1"/>
  <c r="I224" i="10"/>
  <c r="J224" i="10" s="1"/>
  <c r="K224" i="10" s="1"/>
  <c r="I231" i="10"/>
  <c r="J231" i="10" s="1"/>
  <c r="K231" i="10" s="1"/>
  <c r="I279" i="10"/>
  <c r="J279" i="10" s="1"/>
  <c r="K279" i="10" s="1"/>
  <c r="I324" i="10"/>
  <c r="J324" i="10" s="1"/>
  <c r="K324" i="10" s="1"/>
  <c r="I346" i="10"/>
  <c r="J346" i="10" s="1"/>
  <c r="K346" i="10" s="1"/>
  <c r="I371" i="10"/>
  <c r="J371" i="10" s="1"/>
  <c r="K371" i="10" s="1"/>
  <c r="I375" i="10"/>
  <c r="J375" i="10" s="1"/>
  <c r="K375" i="10" s="1"/>
  <c r="I384" i="10"/>
  <c r="J384" i="10" s="1"/>
  <c r="K384" i="10" s="1"/>
  <c r="I388" i="10"/>
  <c r="J388" i="10" s="1"/>
  <c r="K388" i="10" s="1"/>
  <c r="I439" i="10"/>
  <c r="J439" i="10" s="1"/>
  <c r="K439" i="10" s="1"/>
  <c r="I472" i="10"/>
  <c r="J472" i="10" s="1"/>
  <c r="K472" i="10" s="1"/>
  <c r="I480" i="10"/>
  <c r="J480" i="10" s="1"/>
  <c r="K480" i="10" s="1"/>
  <c r="I530" i="10"/>
  <c r="J530" i="10" s="1"/>
  <c r="K530" i="10" s="1"/>
  <c r="I533" i="10"/>
  <c r="J533" i="10" s="1"/>
  <c r="K533" i="10" s="1"/>
  <c r="I535" i="10"/>
  <c r="J535" i="10" s="1"/>
  <c r="K535" i="10" s="1"/>
  <c r="I537" i="10"/>
  <c r="J537" i="10" s="1"/>
  <c r="K537" i="10" s="1"/>
  <c r="I539" i="10"/>
  <c r="J539" i="10" s="1"/>
  <c r="K539" i="10" s="1"/>
  <c r="I542" i="10"/>
  <c r="J542" i="10" s="1"/>
  <c r="K542" i="10" s="1"/>
  <c r="I553" i="10"/>
  <c r="J553" i="10" s="1"/>
  <c r="K553" i="10" s="1"/>
  <c r="I575" i="10"/>
  <c r="J575" i="10" s="1"/>
  <c r="K575" i="10" s="1"/>
  <c r="I579" i="10"/>
  <c r="J579" i="10" s="1"/>
  <c r="K579" i="10" s="1"/>
  <c r="I650" i="10"/>
  <c r="J650" i="10" s="1"/>
  <c r="K650" i="10" s="1"/>
  <c r="I658" i="10"/>
  <c r="J658" i="10" s="1"/>
  <c r="K658" i="10" s="1"/>
  <c r="I666" i="10"/>
  <c r="J666" i="10" s="1"/>
  <c r="K666" i="10" s="1"/>
  <c r="I674" i="10"/>
  <c r="J674" i="10" s="1"/>
  <c r="K674" i="10" s="1"/>
  <c r="I798" i="10"/>
  <c r="J798" i="10" s="1"/>
  <c r="K798" i="10" s="1"/>
  <c r="I806" i="10"/>
  <c r="J806" i="10" s="1"/>
  <c r="K806" i="10" s="1"/>
  <c r="I931" i="10"/>
  <c r="J931" i="10" s="1"/>
  <c r="K931" i="10" s="1"/>
  <c r="I951" i="10"/>
  <c r="J951" i="10" s="1"/>
  <c r="K951" i="10" s="1"/>
  <c r="I963" i="10"/>
  <c r="J963" i="10" s="1"/>
  <c r="K963" i="10" s="1"/>
  <c r="I964" i="10"/>
  <c r="J964" i="10" s="1"/>
  <c r="K964" i="10" s="1"/>
  <c r="I966" i="10"/>
  <c r="J966" i="10" s="1"/>
  <c r="K966" i="10" s="1"/>
  <c r="I967" i="10"/>
  <c r="J967" i="10" s="1"/>
  <c r="K967" i="10" s="1"/>
  <c r="I968" i="10"/>
  <c r="J968" i="10" s="1"/>
  <c r="K968" i="10" s="1"/>
  <c r="I969" i="10"/>
  <c r="J969" i="10" s="1"/>
  <c r="K969" i="10" s="1"/>
  <c r="I971" i="10"/>
  <c r="J971" i="10" s="1"/>
  <c r="K971" i="10" s="1"/>
  <c r="I972" i="10"/>
  <c r="J972" i="10" s="1"/>
  <c r="K972" i="10" s="1"/>
  <c r="I973" i="10"/>
  <c r="J973" i="10" s="1"/>
  <c r="K973" i="10" s="1"/>
  <c r="I975" i="10"/>
  <c r="J975" i="10" s="1"/>
  <c r="K975" i="10" s="1"/>
  <c r="I979" i="10"/>
  <c r="J979" i="10" s="1"/>
  <c r="K979" i="10" s="1"/>
  <c r="I980" i="10"/>
  <c r="J980" i="10" s="1"/>
  <c r="K980" i="10" s="1"/>
  <c r="I983" i="10"/>
  <c r="J983" i="10" s="1"/>
  <c r="K983" i="10" s="1"/>
  <c r="I984" i="10"/>
  <c r="J984" i="10" s="1"/>
  <c r="K984" i="10" s="1"/>
  <c r="I985" i="10"/>
  <c r="J985" i="10" s="1"/>
  <c r="K985" i="10" s="1"/>
  <c r="I1005" i="10"/>
  <c r="J1005" i="10" s="1"/>
  <c r="K1005" i="10" s="1"/>
  <c r="I1013" i="10"/>
  <c r="J1013" i="10" s="1"/>
  <c r="K1013" i="10" s="1"/>
  <c r="I1021" i="10"/>
  <c r="J1021" i="10" s="1"/>
  <c r="K1021" i="10" s="1"/>
  <c r="I1030" i="10"/>
  <c r="J1030" i="10" s="1"/>
  <c r="K1030" i="10" s="1"/>
  <c r="I1032" i="10"/>
  <c r="J1032" i="10" s="1"/>
  <c r="K1032" i="10" s="1"/>
  <c r="I1034" i="10"/>
  <c r="J1034" i="10" s="1"/>
  <c r="K1034" i="10" s="1"/>
  <c r="I1036" i="10"/>
  <c r="J1036" i="10" s="1"/>
  <c r="K1036" i="10" s="1"/>
  <c r="I1038" i="10"/>
  <c r="J1038" i="10" s="1"/>
  <c r="K1038" i="10" s="1"/>
  <c r="I1040" i="10"/>
  <c r="J1040" i="10" s="1"/>
  <c r="K1040" i="10" s="1"/>
  <c r="I1042" i="10"/>
  <c r="J1042" i="10" s="1"/>
  <c r="K1042" i="10" s="1"/>
  <c r="I1044" i="10"/>
  <c r="J1044" i="10" s="1"/>
  <c r="K1044" i="10" s="1"/>
  <c r="I1046" i="10"/>
  <c r="J1046" i="10" s="1"/>
  <c r="K1046" i="10" s="1"/>
  <c r="I1054" i="10"/>
  <c r="J1054" i="10" s="1"/>
  <c r="K1054" i="10" s="1"/>
  <c r="I1062" i="10"/>
  <c r="J1062" i="10" s="1"/>
  <c r="K1062" i="10" s="1"/>
  <c r="I1067" i="10"/>
  <c r="J1067" i="10" s="1"/>
  <c r="K1067" i="10" s="1"/>
  <c r="I1075" i="10"/>
  <c r="J1075" i="10" s="1"/>
  <c r="K1075" i="10" s="1"/>
  <c r="I1080" i="10"/>
  <c r="J1080" i="10" s="1"/>
  <c r="K1080" i="10" s="1"/>
  <c r="I1158" i="10"/>
  <c r="J1158" i="10" s="1"/>
  <c r="K1158" i="10" s="1"/>
  <c r="I1160" i="10"/>
  <c r="J1160" i="10" s="1"/>
  <c r="K1160" i="10" s="1"/>
  <c r="I1162" i="10"/>
  <c r="J1162" i="10" s="1"/>
  <c r="K1162" i="10" s="1"/>
  <c r="I1164" i="10"/>
  <c r="J1164" i="10" s="1"/>
  <c r="K1164" i="10" s="1"/>
  <c r="I1166" i="10"/>
  <c r="J1166" i="10" s="1"/>
  <c r="K1166" i="10" s="1"/>
  <c r="I1168" i="10"/>
  <c r="J1168" i="10" s="1"/>
  <c r="K1168" i="10" s="1"/>
  <c r="I1170" i="10"/>
  <c r="J1170" i="10" s="1"/>
  <c r="K1170" i="10" s="1"/>
  <c r="I1172" i="10"/>
  <c r="J1172" i="10" s="1"/>
  <c r="K1172" i="10" s="1"/>
  <c r="I1179" i="10"/>
  <c r="J1179" i="10" s="1"/>
  <c r="K1179" i="10" s="1"/>
  <c r="I1182" i="10"/>
  <c r="J1182" i="10" s="1"/>
  <c r="K1182" i="10" s="1"/>
  <c r="I1190" i="10"/>
  <c r="J1190" i="10" s="1"/>
  <c r="K1190" i="10" s="1"/>
  <c r="I1198" i="10"/>
  <c r="J1198" i="10" s="1"/>
  <c r="K1198" i="10" s="1"/>
  <c r="I1206" i="10"/>
  <c r="J1206" i="10" s="1"/>
  <c r="K1206" i="10" s="1"/>
  <c r="I1214" i="10"/>
  <c r="J1214" i="10" s="1"/>
  <c r="K1214" i="10" s="1"/>
  <c r="I1222" i="10"/>
  <c r="J1222" i="10" s="1"/>
  <c r="K1222" i="10" s="1"/>
  <c r="I1230" i="10"/>
  <c r="J1230" i="10" s="1"/>
  <c r="K1230" i="10" s="1"/>
  <c r="I1238" i="10"/>
  <c r="J1238" i="10" s="1"/>
  <c r="K1238" i="10" s="1"/>
  <c r="I1246" i="10"/>
  <c r="J1246" i="10" s="1"/>
  <c r="K1246" i="10" s="1"/>
  <c r="I1254" i="10"/>
  <c r="J1254" i="10" s="1"/>
  <c r="K1254" i="10" s="1"/>
  <c r="I1262" i="10"/>
  <c r="J1262" i="10" s="1"/>
  <c r="K1262" i="10" s="1"/>
  <c r="I1344" i="10"/>
  <c r="J1344" i="10" s="1"/>
  <c r="K1344" i="10" s="1"/>
  <c r="I1379" i="10"/>
  <c r="J1379" i="10" s="1"/>
  <c r="K1379" i="10" s="1"/>
  <c r="I1419" i="10"/>
  <c r="J1419" i="10" s="1"/>
  <c r="K1419" i="10" s="1"/>
  <c r="I1427" i="10"/>
  <c r="J1427" i="10" s="1"/>
  <c r="K1427" i="10" s="1"/>
  <c r="I1435" i="10"/>
  <c r="J1435" i="10" s="1"/>
  <c r="K1435" i="10" s="1"/>
  <c r="I1442" i="10"/>
  <c r="J1442" i="10" s="1"/>
  <c r="K1442" i="10" s="1"/>
  <c r="I1450" i="10"/>
  <c r="J1450" i="10" s="1"/>
  <c r="K1450" i="10" s="1"/>
  <c r="I1488" i="10"/>
  <c r="J1488" i="10" s="1"/>
  <c r="K1488" i="10" s="1"/>
  <c r="I1538" i="10"/>
  <c r="J1538" i="10" s="1"/>
  <c r="K1538" i="10" s="1"/>
  <c r="I1546" i="10"/>
  <c r="J1546" i="10" s="1"/>
  <c r="K1546" i="10" s="1"/>
  <c r="I1554" i="10"/>
  <c r="J1554" i="10" s="1"/>
  <c r="K1554" i="10" s="1"/>
  <c r="I1581" i="10"/>
  <c r="J1581" i="10" s="1"/>
  <c r="K1581" i="10" s="1"/>
  <c r="I1589" i="10"/>
  <c r="J1589" i="10" s="1"/>
  <c r="K1589" i="10" s="1"/>
  <c r="I1597" i="10"/>
  <c r="J1597" i="10" s="1"/>
  <c r="K1597" i="10" s="1"/>
  <c r="I1605" i="10"/>
  <c r="J1605" i="10" s="1"/>
  <c r="K1605" i="10" s="1"/>
  <c r="I1613" i="10"/>
  <c r="J1613" i="10" s="1"/>
  <c r="K1613" i="10" s="1"/>
  <c r="I1626" i="10"/>
  <c r="J1626" i="10" s="1"/>
  <c r="K1626" i="10" s="1"/>
  <c r="I1640" i="10"/>
  <c r="J1640" i="10" s="1"/>
  <c r="K1640" i="10" s="1"/>
  <c r="I1664" i="10"/>
  <c r="J1664" i="10" s="1"/>
  <c r="K1664" i="10" s="1"/>
  <c r="I1737" i="10"/>
  <c r="J1737" i="10" s="1"/>
  <c r="K1737" i="10" s="1"/>
  <c r="I60" i="10"/>
  <c r="J60" i="10" s="1"/>
  <c r="K60" i="10" s="1"/>
  <c r="I147" i="10"/>
  <c r="J147" i="10" s="1"/>
  <c r="K147" i="10" s="1"/>
  <c r="I160" i="10"/>
  <c r="J160" i="10" s="1"/>
  <c r="K160" i="10" s="1"/>
  <c r="I374" i="10"/>
  <c r="J374" i="10" s="1"/>
  <c r="K374" i="10" s="1"/>
  <c r="I427" i="10"/>
  <c r="J427" i="10" s="1"/>
  <c r="K427" i="10" s="1"/>
  <c r="I430" i="10"/>
  <c r="J430" i="10" s="1"/>
  <c r="K430" i="10" s="1"/>
  <c r="I42" i="10"/>
  <c r="J42" i="10" s="1"/>
  <c r="K42" i="10" s="1"/>
  <c r="I345" i="10"/>
  <c r="J345" i="10" s="1"/>
  <c r="K345" i="10" s="1"/>
  <c r="I365" i="10"/>
  <c r="J365" i="10" s="1"/>
  <c r="K365" i="10" s="1"/>
  <c r="I378" i="10"/>
  <c r="J378" i="10" s="1"/>
  <c r="K378" i="10" s="1"/>
  <c r="I438" i="10"/>
  <c r="J438" i="10" s="1"/>
  <c r="K438" i="10" s="1"/>
  <c r="I7" i="10"/>
  <c r="J7" i="10" s="1"/>
  <c r="K7" i="10" s="1"/>
  <c r="I19" i="10"/>
  <c r="J19" i="10" s="1"/>
  <c r="K19" i="10" s="1"/>
  <c r="I190" i="10"/>
  <c r="J190" i="10" s="1"/>
  <c r="K190" i="10" s="1"/>
  <c r="I198" i="10"/>
  <c r="J198" i="10" s="1"/>
  <c r="K198" i="10" s="1"/>
  <c r="I206" i="10"/>
  <c r="J206" i="10" s="1"/>
  <c r="K206" i="10" s="1"/>
  <c r="I24" i="10"/>
  <c r="J24" i="10" s="1"/>
  <c r="K24" i="10" s="1"/>
  <c r="I78" i="10"/>
  <c r="J78" i="10" s="1"/>
  <c r="K78" i="10" s="1"/>
  <c r="I81" i="10"/>
  <c r="J81" i="10" s="1"/>
  <c r="K81" i="10" s="1"/>
  <c r="I6" i="10"/>
  <c r="J6" i="10" s="1"/>
  <c r="K6" i="10" s="1"/>
  <c r="I14" i="10"/>
  <c r="J14" i="10" s="1"/>
  <c r="K14" i="10" s="1"/>
  <c r="I16" i="10"/>
  <c r="J16" i="10" s="1"/>
  <c r="K16" i="10" s="1"/>
  <c r="I31" i="10"/>
  <c r="J31" i="10" s="1"/>
  <c r="K31" i="10" s="1"/>
  <c r="I33" i="10"/>
  <c r="J33" i="10" s="1"/>
  <c r="K33" i="10" s="1"/>
  <c r="I35" i="10"/>
  <c r="J35" i="10" s="1"/>
  <c r="K35" i="10" s="1"/>
  <c r="I37" i="10"/>
  <c r="J37" i="10" s="1"/>
  <c r="K37" i="10" s="1"/>
  <c r="I39" i="10"/>
  <c r="J39" i="10" s="1"/>
  <c r="K39" i="10" s="1"/>
  <c r="I41" i="10"/>
  <c r="J41" i="10" s="1"/>
  <c r="K41" i="10" s="1"/>
  <c r="I43" i="10"/>
  <c r="J43" i="10" s="1"/>
  <c r="K43" i="10" s="1"/>
  <c r="I77" i="10"/>
  <c r="J77" i="10" s="1"/>
  <c r="K77" i="10" s="1"/>
  <c r="I101" i="10"/>
  <c r="J101" i="10" s="1"/>
  <c r="K101" i="10" s="1"/>
  <c r="I105" i="10"/>
  <c r="J105" i="10" s="1"/>
  <c r="K105" i="10" s="1"/>
  <c r="I145" i="10"/>
  <c r="J145" i="10" s="1"/>
  <c r="K145" i="10" s="1"/>
  <c r="I170" i="10"/>
  <c r="J170" i="10" s="1"/>
  <c r="K170" i="10" s="1"/>
  <c r="I180" i="10"/>
  <c r="J180" i="10" s="1"/>
  <c r="K180" i="10" s="1"/>
  <c r="I194" i="10"/>
  <c r="J194" i="10" s="1"/>
  <c r="K194" i="10" s="1"/>
  <c r="I210" i="10"/>
  <c r="J210" i="10" s="1"/>
  <c r="K210" i="10" s="1"/>
  <c r="I220" i="10"/>
  <c r="J220" i="10" s="1"/>
  <c r="K220" i="10" s="1"/>
  <c r="I239" i="10"/>
  <c r="J239" i="10" s="1"/>
  <c r="K239" i="10" s="1"/>
  <c r="I259" i="10"/>
  <c r="J259" i="10" s="1"/>
  <c r="K259" i="10" s="1"/>
  <c r="I287" i="10"/>
  <c r="J287" i="10" s="1"/>
  <c r="K287" i="10" s="1"/>
  <c r="I338" i="10"/>
  <c r="J338" i="10" s="1"/>
  <c r="K338" i="10" s="1"/>
  <c r="I417" i="10"/>
  <c r="J417" i="10" s="1"/>
  <c r="K417" i="10" s="1"/>
  <c r="I462" i="10"/>
  <c r="J462" i="10" s="1"/>
  <c r="K462" i="10" s="1"/>
  <c r="I20" i="10"/>
  <c r="J20" i="10" s="1"/>
  <c r="K20" i="10" s="1"/>
  <c r="I28" i="10"/>
  <c r="J28" i="10" s="1"/>
  <c r="K28" i="10" s="1"/>
  <c r="I48" i="10"/>
  <c r="J48" i="10" s="1"/>
  <c r="K48" i="10" s="1"/>
  <c r="I109" i="10"/>
  <c r="J109" i="10" s="1"/>
  <c r="K109" i="10" s="1"/>
  <c r="I113" i="10"/>
  <c r="J113" i="10" s="1"/>
  <c r="K113" i="10" s="1"/>
  <c r="I139" i="10"/>
  <c r="J139" i="10" s="1"/>
  <c r="K139" i="10" s="1"/>
  <c r="I150" i="10"/>
  <c r="J150" i="10" s="1"/>
  <c r="K150" i="10" s="1"/>
  <c r="I161" i="10"/>
  <c r="J161" i="10" s="1"/>
  <c r="K161" i="10" s="1"/>
  <c r="I169" i="10"/>
  <c r="J169" i="10" s="1"/>
  <c r="K169" i="10" s="1"/>
  <c r="I181" i="10"/>
  <c r="J181" i="10" s="1"/>
  <c r="K181" i="10" s="1"/>
  <c r="I188" i="10"/>
  <c r="J188" i="10" s="1"/>
  <c r="K188" i="10" s="1"/>
  <c r="I195" i="10"/>
  <c r="J195" i="10" s="1"/>
  <c r="K195" i="10" s="1"/>
  <c r="I203" i="10"/>
  <c r="J203" i="10" s="1"/>
  <c r="K203" i="10" s="1"/>
  <c r="I211" i="10"/>
  <c r="J211" i="10" s="1"/>
  <c r="K211" i="10" s="1"/>
  <c r="I219" i="10"/>
  <c r="J219" i="10" s="1"/>
  <c r="K219" i="10" s="1"/>
  <c r="I227" i="10"/>
  <c r="J227" i="10" s="1"/>
  <c r="K227" i="10" s="1"/>
  <c r="I229" i="10"/>
  <c r="J229" i="10" s="1"/>
  <c r="K229" i="10" s="1"/>
  <c r="I236" i="10"/>
  <c r="J236" i="10" s="1"/>
  <c r="K236" i="10" s="1"/>
  <c r="I256" i="10"/>
  <c r="J256" i="10" s="1"/>
  <c r="K256" i="10" s="1"/>
  <c r="I264" i="10"/>
  <c r="J264" i="10" s="1"/>
  <c r="K264" i="10" s="1"/>
  <c r="I286" i="10"/>
  <c r="J286" i="10" s="1"/>
  <c r="K286" i="10" s="1"/>
  <c r="I294" i="10"/>
  <c r="J294" i="10" s="1"/>
  <c r="K294" i="10" s="1"/>
  <c r="I335" i="10"/>
  <c r="J335" i="10" s="1"/>
  <c r="K335" i="10" s="1"/>
  <c r="I343" i="10"/>
  <c r="J343" i="10" s="1"/>
  <c r="K343" i="10" s="1"/>
  <c r="I366" i="10"/>
  <c r="J366" i="10" s="1"/>
  <c r="K366" i="10" s="1"/>
  <c r="I379" i="10"/>
  <c r="J379" i="10" s="1"/>
  <c r="K379" i="10" s="1"/>
  <c r="I412" i="10"/>
  <c r="J412" i="10" s="1"/>
  <c r="K412" i="10" s="1"/>
  <c r="I436" i="10"/>
  <c r="J436" i="10" s="1"/>
  <c r="K436" i="10" s="1"/>
  <c r="I444" i="10"/>
  <c r="J444" i="10" s="1"/>
  <c r="K444" i="10" s="1"/>
  <c r="I458" i="10"/>
  <c r="J458" i="10" s="1"/>
  <c r="K458" i="10" s="1"/>
  <c r="I467" i="10"/>
  <c r="J467" i="10" s="1"/>
  <c r="K467" i="10" s="1"/>
  <c r="I475" i="10"/>
  <c r="J475" i="10" s="1"/>
  <c r="K475" i="10" s="1"/>
  <c r="I647" i="10"/>
  <c r="J647" i="10" s="1"/>
  <c r="K647" i="10" s="1"/>
  <c r="I655" i="10"/>
  <c r="J655" i="10" s="1"/>
  <c r="K655" i="10" s="1"/>
  <c r="I663" i="10"/>
  <c r="J663" i="10" s="1"/>
  <c r="K663" i="10" s="1"/>
  <c r="I671" i="10"/>
  <c r="J671" i="10" s="1"/>
  <c r="K671" i="10" s="1"/>
  <c r="I679" i="10"/>
  <c r="J679" i="10" s="1"/>
  <c r="K679" i="10" s="1"/>
  <c r="I682" i="10"/>
  <c r="J682" i="10" s="1"/>
  <c r="K682" i="10" s="1"/>
  <c r="I686" i="10"/>
  <c r="J686" i="10" s="1"/>
  <c r="K686" i="10" s="1"/>
  <c r="I690" i="10"/>
  <c r="J690" i="10" s="1"/>
  <c r="K690" i="10" s="1"/>
  <c r="I694" i="10"/>
  <c r="J694" i="10" s="1"/>
  <c r="K694" i="10" s="1"/>
  <c r="I698" i="10"/>
  <c r="J698" i="10" s="1"/>
  <c r="K698" i="10" s="1"/>
  <c r="I803" i="10"/>
  <c r="J803" i="10" s="1"/>
  <c r="K803" i="10" s="1"/>
  <c r="I811" i="10"/>
  <c r="J811" i="10" s="1"/>
  <c r="K811" i="10" s="1"/>
  <c r="I826" i="10"/>
  <c r="J826" i="10" s="1"/>
  <c r="K826" i="10" s="1"/>
  <c r="I830" i="10"/>
  <c r="J830" i="10" s="1"/>
  <c r="K830" i="10" s="1"/>
  <c r="I834" i="10"/>
  <c r="J834" i="10" s="1"/>
  <c r="K834" i="10" s="1"/>
  <c r="I920" i="10"/>
  <c r="J920" i="10" s="1"/>
  <c r="K920" i="10" s="1"/>
  <c r="I924" i="10"/>
  <c r="J924" i="10" s="1"/>
  <c r="K924" i="10" s="1"/>
  <c r="I930" i="10"/>
  <c r="J930" i="10" s="1"/>
  <c r="K930" i="10" s="1"/>
  <c r="I1018" i="10"/>
  <c r="J1018" i="10" s="1"/>
  <c r="K1018" i="10" s="1"/>
  <c r="I1070" i="10"/>
  <c r="J1070" i="10" s="1"/>
  <c r="K1070" i="10" s="1"/>
  <c r="I1102" i="10"/>
  <c r="J1102" i="10" s="1"/>
  <c r="K1102" i="10" s="1"/>
  <c r="I1176" i="10"/>
  <c r="J1176" i="10" s="1"/>
  <c r="K1176" i="10" s="1"/>
  <c r="I1187" i="10"/>
  <c r="J1187" i="10" s="1"/>
  <c r="K1187" i="10" s="1"/>
  <c r="I1195" i="10"/>
  <c r="J1195" i="10" s="1"/>
  <c r="K1195" i="10" s="1"/>
  <c r="I1203" i="10"/>
  <c r="J1203" i="10" s="1"/>
  <c r="K1203" i="10" s="1"/>
  <c r="I1211" i="10"/>
  <c r="J1211" i="10" s="1"/>
  <c r="K1211" i="10" s="1"/>
  <c r="I1219" i="10"/>
  <c r="J1219" i="10" s="1"/>
  <c r="K1219" i="10" s="1"/>
  <c r="I1227" i="10"/>
  <c r="J1227" i="10" s="1"/>
  <c r="K1227" i="10" s="1"/>
  <c r="I1235" i="10"/>
  <c r="J1235" i="10" s="1"/>
  <c r="K1235" i="10" s="1"/>
  <c r="I1243" i="10"/>
  <c r="J1243" i="10" s="1"/>
  <c r="K1243" i="10" s="1"/>
  <c r="I1251" i="10"/>
  <c r="J1251" i="10" s="1"/>
  <c r="K1251" i="10" s="1"/>
  <c r="I1259" i="10"/>
  <c r="J1259" i="10" s="1"/>
  <c r="K1259" i="10" s="1"/>
  <c r="I1304" i="10"/>
  <c r="J1304" i="10" s="1"/>
  <c r="K1304" i="10" s="1"/>
  <c r="I1312" i="10"/>
  <c r="J1312" i="10" s="1"/>
  <c r="K1312" i="10" s="1"/>
  <c r="I1320" i="10"/>
  <c r="J1320" i="10" s="1"/>
  <c r="K1320" i="10" s="1"/>
  <c r="I1349" i="10"/>
  <c r="J1349" i="10" s="1"/>
  <c r="K1349" i="10" s="1"/>
  <c r="I1376" i="10"/>
  <c r="J1376" i="10" s="1"/>
  <c r="K1376" i="10" s="1"/>
  <c r="I1382" i="10"/>
  <c r="J1382" i="10" s="1"/>
  <c r="K1382" i="10" s="1"/>
  <c r="I1406" i="10"/>
  <c r="J1406" i="10" s="1"/>
  <c r="K1406" i="10" s="1"/>
  <c r="I1414" i="10"/>
  <c r="J1414" i="10" s="1"/>
  <c r="K1414" i="10" s="1"/>
  <c r="I1483" i="10"/>
  <c r="J1483" i="10" s="1"/>
  <c r="K1483" i="10" s="1"/>
  <c r="I1496" i="10"/>
  <c r="J1496" i="10" s="1"/>
  <c r="K1496" i="10" s="1"/>
  <c r="I1586" i="10"/>
  <c r="J1586" i="10" s="1"/>
  <c r="K1586" i="10" s="1"/>
  <c r="I1594" i="10"/>
  <c r="J1594" i="10" s="1"/>
  <c r="K1594" i="10" s="1"/>
  <c r="I1661" i="10"/>
  <c r="J1661" i="10" s="1"/>
  <c r="K1661" i="10" s="1"/>
  <c r="G542" i="10"/>
  <c r="H788" i="10"/>
  <c r="I361" i="10"/>
  <c r="J361" i="10" s="1"/>
  <c r="K361" i="10" s="1"/>
  <c r="G410" i="10"/>
  <c r="BK531" i="10"/>
  <c r="I1006" i="10"/>
  <c r="J1006" i="10" s="1"/>
  <c r="K1006" i="10" s="1"/>
  <c r="I1010" i="10"/>
  <c r="J1010" i="10" s="1"/>
  <c r="K1010" i="10" s="1"/>
  <c r="G1044" i="10"/>
  <c r="H1051" i="10"/>
  <c r="I512" i="10"/>
  <c r="J512" i="10" s="1"/>
  <c r="K512" i="10" s="1"/>
  <c r="I3" i="10"/>
  <c r="J3" i="10" s="1"/>
  <c r="K3" i="10" s="1"/>
  <c r="I87" i="10"/>
  <c r="J87" i="10" s="1"/>
  <c r="K87" i="10" s="1"/>
  <c r="I453" i="10"/>
  <c r="J453" i="10" s="1"/>
  <c r="K453" i="10" s="1"/>
  <c r="I782" i="10"/>
  <c r="J782" i="10" s="1"/>
  <c r="K782" i="10" s="1"/>
  <c r="I786" i="10"/>
  <c r="J786" i="10" s="1"/>
  <c r="K786" i="10" s="1"/>
  <c r="I1133" i="10"/>
  <c r="J1133" i="10" s="1"/>
  <c r="K1133" i="10" s="1"/>
  <c r="I402" i="10"/>
  <c r="J402" i="10" s="1"/>
  <c r="K402" i="10" s="1"/>
  <c r="G417" i="10"/>
  <c r="H479" i="10"/>
  <c r="H795" i="10"/>
  <c r="I1104" i="10"/>
  <c r="J1104" i="10" s="1"/>
  <c r="K1104" i="10" s="1"/>
  <c r="I1285" i="10"/>
  <c r="J1285" i="10" s="1"/>
  <c r="K1285" i="10" s="1"/>
  <c r="I1294" i="10"/>
  <c r="J1294" i="10" s="1"/>
  <c r="K1294" i="10" s="1"/>
  <c r="I1734" i="10"/>
  <c r="J1734" i="10" s="1"/>
  <c r="K1734" i="10" s="1"/>
  <c r="I1738" i="10"/>
  <c r="J1738" i="10" s="1"/>
  <c r="K1738" i="10" s="1"/>
  <c r="H54" i="10"/>
  <c r="I1533" i="10"/>
  <c r="J1533" i="10" s="1"/>
  <c r="K1533" i="10" s="1"/>
  <c r="I1300" i="10"/>
  <c r="J1300" i="10" s="1"/>
  <c r="K1300" i="10" s="1"/>
  <c r="AK1414" i="10"/>
  <c r="I1556" i="10"/>
  <c r="J1556" i="10" s="1"/>
  <c r="K1556" i="10" s="1"/>
  <c r="H1694" i="10"/>
  <c r="I133" i="10"/>
  <c r="J133" i="10" s="1"/>
  <c r="K133" i="10" s="1"/>
  <c r="H229" i="10"/>
  <c r="H413" i="10"/>
  <c r="G464" i="10"/>
  <c r="G1057" i="10"/>
  <c r="H1075" i="10"/>
  <c r="AK1413" i="10"/>
  <c r="I1574" i="10"/>
  <c r="J1574" i="10" s="1"/>
  <c r="K1574" i="10" s="1"/>
  <c r="I1704" i="10"/>
  <c r="J1704" i="10" s="1"/>
  <c r="K1704" i="10" s="1"/>
  <c r="I1712" i="10"/>
  <c r="J1712" i="10" s="1"/>
  <c r="K1712" i="10" s="1"/>
  <c r="I1720" i="10"/>
  <c r="J1720" i="10" s="1"/>
  <c r="K1720" i="10" s="1"/>
  <c r="G58" i="10"/>
  <c r="G79" i="10"/>
  <c r="I120" i="10"/>
  <c r="J120" i="10" s="1"/>
  <c r="K120" i="10" s="1"/>
  <c r="I130" i="10"/>
  <c r="J130" i="10" s="1"/>
  <c r="K130" i="10" s="1"/>
  <c r="G141" i="10"/>
  <c r="H327" i="10"/>
  <c r="I350" i="10"/>
  <c r="J350" i="10" s="1"/>
  <c r="K350" i="10" s="1"/>
  <c r="I354" i="10"/>
  <c r="J354" i="10" s="1"/>
  <c r="K354" i="10" s="1"/>
  <c r="I615" i="10"/>
  <c r="J615" i="10" s="1"/>
  <c r="K615" i="10" s="1"/>
  <c r="I993" i="10"/>
  <c r="J993" i="10" s="1"/>
  <c r="K993" i="10" s="1"/>
  <c r="I1298" i="10"/>
  <c r="J1298" i="10" s="1"/>
  <c r="K1298" i="10" s="1"/>
  <c r="I1303" i="10"/>
  <c r="J1303" i="10" s="1"/>
  <c r="K1303" i="10" s="1"/>
  <c r="G1304" i="10"/>
  <c r="I1371" i="10"/>
  <c r="J1371" i="10" s="1"/>
  <c r="K1371" i="10" s="1"/>
  <c r="I1464" i="10"/>
  <c r="J1464" i="10" s="1"/>
  <c r="K1464" i="10" s="1"/>
  <c r="H102" i="10"/>
  <c r="G530" i="10"/>
  <c r="I946" i="10"/>
  <c r="J946" i="10" s="1"/>
  <c r="K946" i="10" s="1"/>
  <c r="I1142" i="10"/>
  <c r="J1142" i="10" s="1"/>
  <c r="K1142" i="10" s="1"/>
  <c r="I1297" i="10"/>
  <c r="J1297" i="10" s="1"/>
  <c r="K1297" i="10" s="1"/>
  <c r="AI1724" i="10"/>
  <c r="G101" i="10"/>
  <c r="H57" i="10"/>
  <c r="G56" i="10"/>
  <c r="I129" i="10"/>
  <c r="J129" i="10" s="1"/>
  <c r="K129" i="10" s="1"/>
  <c r="G537" i="10"/>
  <c r="I944" i="10"/>
  <c r="J944" i="10" s="1"/>
  <c r="K944" i="10" s="1"/>
  <c r="I1286" i="10"/>
  <c r="J1286" i="10" s="1"/>
  <c r="K1286" i="10" s="1"/>
  <c r="I1301" i="10"/>
  <c r="J1301" i="10" s="1"/>
  <c r="K1301" i="10" s="1"/>
  <c r="AL1374" i="10"/>
  <c r="I1739" i="10"/>
  <c r="J1739" i="10" s="1"/>
  <c r="K1739" i="10" s="1"/>
  <c r="I401" i="10"/>
  <c r="J401" i="10" s="1"/>
  <c r="K401" i="10" s="1"/>
  <c r="I445" i="10"/>
  <c r="J445" i="10" s="1"/>
  <c r="K445" i="10" s="1"/>
  <c r="I599" i="10"/>
  <c r="J599" i="10" s="1"/>
  <c r="K599" i="10" s="1"/>
  <c r="I744" i="10"/>
  <c r="J744" i="10" s="1"/>
  <c r="K744" i="10" s="1"/>
  <c r="I774" i="10"/>
  <c r="J774" i="10" s="1"/>
  <c r="K774" i="10" s="1"/>
  <c r="I778" i="10"/>
  <c r="J778" i="10" s="1"/>
  <c r="K778" i="10" s="1"/>
  <c r="G1036" i="10"/>
  <c r="G1053" i="10"/>
  <c r="I1143" i="10"/>
  <c r="J1143" i="10" s="1"/>
  <c r="K1143" i="10" s="1"/>
  <c r="AJ1146" i="10"/>
  <c r="I1154" i="10"/>
  <c r="J1154" i="10" s="1"/>
  <c r="K1154" i="10" s="1"/>
  <c r="I1295" i="10"/>
  <c r="J1295" i="10" s="1"/>
  <c r="K1295" i="10" s="1"/>
  <c r="I1466" i="10"/>
  <c r="J1466" i="10" s="1"/>
  <c r="K1466" i="10" s="1"/>
  <c r="I1474" i="10"/>
  <c r="J1474" i="10" s="1"/>
  <c r="K1474" i="10" s="1"/>
  <c r="G77" i="10"/>
  <c r="G139" i="10"/>
  <c r="H341" i="10"/>
  <c r="I358" i="10"/>
  <c r="J358" i="10" s="1"/>
  <c r="K358" i="10" s="1"/>
  <c r="I362" i="10"/>
  <c r="J362" i="10" s="1"/>
  <c r="K362" i="10" s="1"/>
  <c r="I64" i="10"/>
  <c r="J64" i="10" s="1"/>
  <c r="K64" i="10" s="1"/>
  <c r="I68" i="10"/>
  <c r="J68" i="10" s="1"/>
  <c r="K68" i="10" s="1"/>
  <c r="H323" i="10"/>
  <c r="I483" i="10"/>
  <c r="J483" i="10" s="1"/>
  <c r="K483" i="10" s="1"/>
  <c r="G524" i="10"/>
  <c r="I743" i="10"/>
  <c r="J743" i="10" s="1"/>
  <c r="K743" i="10" s="1"/>
  <c r="I852" i="10"/>
  <c r="J852" i="10" s="1"/>
  <c r="K852" i="10" s="1"/>
  <c r="I868" i="10"/>
  <c r="J868" i="10" s="1"/>
  <c r="K868" i="10" s="1"/>
  <c r="I884" i="10"/>
  <c r="J884" i="10" s="1"/>
  <c r="K884" i="10" s="1"/>
  <c r="I890" i="10"/>
  <c r="J890" i="10" s="1"/>
  <c r="K890" i="10" s="1"/>
  <c r="I1106" i="10"/>
  <c r="J1106" i="10" s="1"/>
  <c r="K1106" i="10" s="1"/>
  <c r="AJ1136" i="10"/>
  <c r="AJ1156" i="10"/>
  <c r="I1335" i="10"/>
  <c r="J1335" i="10" s="1"/>
  <c r="K1335" i="10" s="1"/>
  <c r="I321" i="10"/>
  <c r="J321" i="10" s="1"/>
  <c r="K321" i="10" s="1"/>
  <c r="I505" i="10"/>
  <c r="J505" i="10" s="1"/>
  <c r="K505" i="10" s="1"/>
  <c r="I519" i="10"/>
  <c r="J519" i="10" s="1"/>
  <c r="K519" i="10" s="1"/>
  <c r="I527" i="10"/>
  <c r="J527" i="10" s="1"/>
  <c r="K527" i="10" s="1"/>
  <c r="I616" i="10"/>
  <c r="J616" i="10" s="1"/>
  <c r="K616" i="10" s="1"/>
  <c r="I633" i="10"/>
  <c r="J633" i="10" s="1"/>
  <c r="K633" i="10" s="1"/>
  <c r="I641" i="10"/>
  <c r="J641" i="10" s="1"/>
  <c r="K641" i="10" s="1"/>
  <c r="I737" i="10"/>
  <c r="J737" i="10" s="1"/>
  <c r="K737" i="10" s="1"/>
  <c r="I1086" i="10"/>
  <c r="J1086" i="10" s="1"/>
  <c r="K1086" i="10" s="1"/>
  <c r="I1128" i="10"/>
  <c r="J1128" i="10" s="1"/>
  <c r="K1128" i="10" s="1"/>
  <c r="I1331" i="10"/>
  <c r="J1331" i="10" s="1"/>
  <c r="K1331" i="10" s="1"/>
  <c r="I269" i="10"/>
  <c r="J269" i="10" s="1"/>
  <c r="K269" i="10" s="1"/>
  <c r="I277" i="10"/>
  <c r="J277" i="10" s="1"/>
  <c r="K277" i="10" s="1"/>
  <c r="H934" i="10"/>
  <c r="H1068" i="10"/>
  <c r="I1127" i="10"/>
  <c r="J1127" i="10" s="1"/>
  <c r="K1127" i="10" s="1"/>
  <c r="I136" i="10"/>
  <c r="J136" i="10" s="1"/>
  <c r="K136" i="10" s="1"/>
  <c r="I392" i="10"/>
  <c r="J392" i="10" s="1"/>
  <c r="K392" i="10" s="1"/>
  <c r="I597" i="10"/>
  <c r="J597" i="10" s="1"/>
  <c r="K597" i="10" s="1"/>
  <c r="I613" i="10"/>
  <c r="J613" i="10" s="1"/>
  <c r="K613" i="10" s="1"/>
  <c r="I740" i="10"/>
  <c r="J740" i="10" s="1"/>
  <c r="K740" i="10" s="1"/>
  <c r="I748" i="10"/>
  <c r="J748" i="10" s="1"/>
  <c r="K748" i="10" s="1"/>
  <c r="I894" i="10"/>
  <c r="J894" i="10" s="1"/>
  <c r="K894" i="10" s="1"/>
  <c r="G1054" i="10"/>
  <c r="I1111" i="10"/>
  <c r="J1111" i="10" s="1"/>
  <c r="K1111" i="10" s="1"/>
  <c r="I1119" i="10"/>
  <c r="J1119" i="10" s="1"/>
  <c r="K1119" i="10" s="1"/>
  <c r="I1121" i="10"/>
  <c r="J1121" i="10" s="1"/>
  <c r="K1121" i="10" s="1"/>
  <c r="I1126" i="10"/>
  <c r="J1126" i="10" s="1"/>
  <c r="K1126" i="10" s="1"/>
  <c r="AJ1132" i="10"/>
  <c r="I1135" i="10"/>
  <c r="J1135" i="10" s="1"/>
  <c r="K1135" i="10" s="1"/>
  <c r="AJ1152" i="10"/>
  <c r="I1280" i="10"/>
  <c r="J1280" i="10" s="1"/>
  <c r="K1280" i="10" s="1"/>
  <c r="I1500" i="10"/>
  <c r="J1500" i="10" s="1"/>
  <c r="K1500" i="10" s="1"/>
  <c r="I1508" i="10"/>
  <c r="J1508" i="10" s="1"/>
  <c r="K1508" i="10" s="1"/>
  <c r="I1573" i="10"/>
  <c r="J1573" i="10" s="1"/>
  <c r="K1573" i="10" s="1"/>
  <c r="I65" i="10"/>
  <c r="J65" i="10" s="1"/>
  <c r="K65" i="10" s="1"/>
  <c r="I271" i="10"/>
  <c r="J271" i="10" s="1"/>
  <c r="K271" i="10" s="1"/>
  <c r="I131" i="10"/>
  <c r="J131" i="10" s="1"/>
  <c r="K131" i="10" s="1"/>
  <c r="I311" i="10"/>
  <c r="J311" i="10" s="1"/>
  <c r="K311" i="10" s="1"/>
  <c r="I313" i="10"/>
  <c r="J313" i="10" s="1"/>
  <c r="K313" i="10" s="1"/>
  <c r="G100" i="10"/>
  <c r="G114" i="10"/>
  <c r="I115" i="10"/>
  <c r="J115" i="10" s="1"/>
  <c r="K115" i="10" s="1"/>
  <c r="G412" i="10"/>
  <c r="H473" i="10"/>
  <c r="I572" i="10"/>
  <c r="J572" i="10" s="1"/>
  <c r="K572" i="10" s="1"/>
  <c r="I589" i="10"/>
  <c r="J589" i="10" s="1"/>
  <c r="K589" i="10" s="1"/>
  <c r="I637" i="10"/>
  <c r="J637" i="10" s="1"/>
  <c r="K637" i="10" s="1"/>
  <c r="I784" i="10"/>
  <c r="J784" i="10" s="1"/>
  <c r="K784" i="10" s="1"/>
  <c r="G843" i="10"/>
  <c r="G930" i="10"/>
  <c r="G1076" i="10"/>
  <c r="G1097" i="10"/>
  <c r="I1302" i="10"/>
  <c r="J1302" i="10" s="1"/>
  <c r="K1302" i="10" s="1"/>
  <c r="AL1377" i="10"/>
  <c r="I1719" i="10"/>
  <c r="J1719" i="10" s="1"/>
  <c r="K1719" i="10" s="1"/>
  <c r="I94" i="10"/>
  <c r="J94" i="10" s="1"/>
  <c r="K94" i="10" s="1"/>
  <c r="I125" i="10"/>
  <c r="J125" i="10" s="1"/>
  <c r="K125" i="10" s="1"/>
  <c r="I252" i="10"/>
  <c r="J252" i="10" s="1"/>
  <c r="K252" i="10" s="1"/>
  <c r="I272" i="10"/>
  <c r="J272" i="10" s="1"/>
  <c r="K272" i="10" s="1"/>
  <c r="I305" i="10"/>
  <c r="J305" i="10" s="1"/>
  <c r="K305" i="10" s="1"/>
  <c r="I320" i="10"/>
  <c r="J320" i="10" s="1"/>
  <c r="K320" i="10" s="1"/>
  <c r="G326" i="10"/>
  <c r="I406" i="10"/>
  <c r="J406" i="10" s="1"/>
  <c r="K406" i="10" s="1"/>
  <c r="G465" i="10"/>
  <c r="I487" i="10"/>
  <c r="J487" i="10" s="1"/>
  <c r="K487" i="10" s="1"/>
  <c r="BK542" i="10"/>
  <c r="I570" i="10"/>
  <c r="J570" i="10" s="1"/>
  <c r="K570" i="10" s="1"/>
  <c r="I587" i="10"/>
  <c r="J587" i="10" s="1"/>
  <c r="K587" i="10" s="1"/>
  <c r="I736" i="10"/>
  <c r="J736" i="10" s="1"/>
  <c r="K736" i="10" s="1"/>
  <c r="I741" i="10"/>
  <c r="J741" i="10" s="1"/>
  <c r="K741" i="10" s="1"/>
  <c r="I749" i="10"/>
  <c r="J749" i="10" s="1"/>
  <c r="K749" i="10" s="1"/>
  <c r="I756" i="10"/>
  <c r="J756" i="10" s="1"/>
  <c r="K756" i="10" s="1"/>
  <c r="I769" i="10"/>
  <c r="J769" i="10" s="1"/>
  <c r="K769" i="10" s="1"/>
  <c r="I773" i="10"/>
  <c r="J773" i="10" s="1"/>
  <c r="K773" i="10" s="1"/>
  <c r="I775" i="10"/>
  <c r="J775" i="10" s="1"/>
  <c r="K775" i="10" s="1"/>
  <c r="I781" i="10"/>
  <c r="J781" i="10" s="1"/>
  <c r="K781" i="10" s="1"/>
  <c r="G793" i="10"/>
  <c r="I990" i="10"/>
  <c r="J990" i="10" s="1"/>
  <c r="K990" i="10" s="1"/>
  <c r="G1062" i="10"/>
  <c r="G1064" i="10"/>
  <c r="I1087" i="10"/>
  <c r="J1087" i="10" s="1"/>
  <c r="K1087" i="10" s="1"/>
  <c r="I1112" i="10"/>
  <c r="J1112" i="10" s="1"/>
  <c r="K1112" i="10" s="1"/>
  <c r="I1134" i="10"/>
  <c r="J1134" i="10" s="1"/>
  <c r="K1134" i="10" s="1"/>
  <c r="I1265" i="10"/>
  <c r="J1265" i="10" s="1"/>
  <c r="K1265" i="10" s="1"/>
  <c r="H1320" i="10"/>
  <c r="I1329" i="10"/>
  <c r="J1329" i="10" s="1"/>
  <c r="K1329" i="10" s="1"/>
  <c r="U1336" i="10"/>
  <c r="V1336" i="10" s="1"/>
  <c r="I1350" i="10"/>
  <c r="J1350" i="10" s="1"/>
  <c r="K1350" i="10" s="1"/>
  <c r="I1568" i="10"/>
  <c r="J1568" i="10" s="1"/>
  <c r="K1568" i="10" s="1"/>
  <c r="I1682" i="10"/>
  <c r="J1682" i="10" s="1"/>
  <c r="K1682" i="10" s="1"/>
  <c r="I391" i="10"/>
  <c r="J391" i="10" s="1"/>
  <c r="K391" i="10" s="1"/>
  <c r="I484" i="10"/>
  <c r="J484" i="10" s="1"/>
  <c r="K484" i="10" s="1"/>
  <c r="I560" i="10"/>
  <c r="J560" i="10" s="1"/>
  <c r="K560" i="10" s="1"/>
  <c r="I567" i="10"/>
  <c r="J567" i="10" s="1"/>
  <c r="K567" i="10" s="1"/>
  <c r="I588" i="10"/>
  <c r="J588" i="10" s="1"/>
  <c r="K588" i="10" s="1"/>
  <c r="I755" i="10"/>
  <c r="J755" i="10" s="1"/>
  <c r="K755" i="10" s="1"/>
  <c r="I1009" i="10"/>
  <c r="J1009" i="10" s="1"/>
  <c r="K1009" i="10" s="1"/>
  <c r="I1084" i="10"/>
  <c r="J1084" i="10" s="1"/>
  <c r="K1084" i="10" s="1"/>
  <c r="I1110" i="10"/>
  <c r="J1110" i="10" s="1"/>
  <c r="K1110" i="10" s="1"/>
  <c r="I1118" i="10"/>
  <c r="J1118" i="10" s="1"/>
  <c r="K1118" i="10" s="1"/>
  <c r="I1137" i="10"/>
  <c r="J1137" i="10" s="1"/>
  <c r="K1137" i="10" s="1"/>
  <c r="I1157" i="10"/>
  <c r="J1157" i="10" s="1"/>
  <c r="K1157" i="10" s="1"/>
  <c r="I1273" i="10"/>
  <c r="J1273" i="10" s="1"/>
  <c r="K1273" i="10" s="1"/>
  <c r="I1277" i="10"/>
  <c r="J1277" i="10" s="1"/>
  <c r="K1277" i="10" s="1"/>
  <c r="I1333" i="10"/>
  <c r="J1333" i="10" s="1"/>
  <c r="K1333" i="10" s="1"/>
  <c r="I1359" i="10"/>
  <c r="J1359" i="10" s="1"/>
  <c r="K1359" i="10" s="1"/>
  <c r="AK1378" i="10"/>
  <c r="U1378" i="10" s="1"/>
  <c r="BK1378" i="10" s="1"/>
  <c r="I1457" i="10"/>
  <c r="J1457" i="10" s="1"/>
  <c r="K1457" i="10" s="1"/>
  <c r="I1525" i="10"/>
  <c r="J1525" i="10" s="1"/>
  <c r="K1525" i="10" s="1"/>
  <c r="I1560" i="10"/>
  <c r="J1560" i="10" s="1"/>
  <c r="K1560" i="10" s="1"/>
  <c r="I1561" i="10"/>
  <c r="J1561" i="10" s="1"/>
  <c r="K1561" i="10" s="1"/>
  <c r="I1634" i="10"/>
  <c r="J1634" i="10" s="1"/>
  <c r="K1634" i="10" s="1"/>
  <c r="I1653" i="10"/>
  <c r="J1653" i="10" s="1"/>
  <c r="K1653" i="10" s="1"/>
  <c r="I1668" i="10"/>
  <c r="J1668" i="10" s="1"/>
  <c r="K1668" i="10" s="1"/>
  <c r="I1680" i="10"/>
  <c r="J1680" i="10" s="1"/>
  <c r="K1680" i="10" s="1"/>
  <c r="AI1722" i="10"/>
  <c r="AI1725" i="10"/>
  <c r="H63" i="10"/>
  <c r="I67" i="10"/>
  <c r="J67" i="10" s="1"/>
  <c r="K67" i="10" s="1"/>
  <c r="I74" i="10"/>
  <c r="J74" i="10" s="1"/>
  <c r="K74" i="10" s="1"/>
  <c r="I95" i="10"/>
  <c r="J95" i="10" s="1"/>
  <c r="K95" i="10" s="1"/>
  <c r="I251" i="10"/>
  <c r="J251" i="10" s="1"/>
  <c r="K251" i="10" s="1"/>
  <c r="I304" i="10"/>
  <c r="J304" i="10" s="1"/>
  <c r="K304" i="10" s="1"/>
  <c r="H335" i="10"/>
  <c r="I405" i="10"/>
  <c r="J405" i="10" s="1"/>
  <c r="K405" i="10" s="1"/>
  <c r="H414" i="10"/>
  <c r="I426" i="10"/>
  <c r="J426" i="10" s="1"/>
  <c r="K426" i="10" s="1"/>
  <c r="H481" i="10"/>
  <c r="G534" i="10"/>
  <c r="U537" i="10"/>
  <c r="G539" i="10"/>
  <c r="I569" i="10"/>
  <c r="J569" i="10" s="1"/>
  <c r="K569" i="10" s="1"/>
  <c r="I573" i="10"/>
  <c r="J573" i="10" s="1"/>
  <c r="K573" i="10" s="1"/>
  <c r="I583" i="10"/>
  <c r="J583" i="10" s="1"/>
  <c r="K583" i="10" s="1"/>
  <c r="I605" i="10"/>
  <c r="J605" i="10" s="1"/>
  <c r="K605" i="10" s="1"/>
  <c r="I636" i="10"/>
  <c r="J636" i="10" s="1"/>
  <c r="K636" i="10" s="1"/>
  <c r="I747" i="10"/>
  <c r="J747" i="10" s="1"/>
  <c r="K747" i="10" s="1"/>
  <c r="I758" i="10"/>
  <c r="J758" i="10" s="1"/>
  <c r="K758" i="10" s="1"/>
  <c r="I772" i="10"/>
  <c r="J772" i="10" s="1"/>
  <c r="K772" i="10" s="1"/>
  <c r="I897" i="10"/>
  <c r="J897" i="10" s="1"/>
  <c r="K897" i="10" s="1"/>
  <c r="I909" i="10"/>
  <c r="J909" i="10" s="1"/>
  <c r="K909" i="10" s="1"/>
  <c r="I949" i="10"/>
  <c r="J949" i="10" s="1"/>
  <c r="K949" i="10" s="1"/>
  <c r="I1155" i="10"/>
  <c r="J1155" i="10" s="1"/>
  <c r="K1155" i="10" s="1"/>
  <c r="I1332" i="10"/>
  <c r="J1332" i="10" s="1"/>
  <c r="K1332" i="10" s="1"/>
  <c r="AL1375" i="10"/>
  <c r="I1499" i="10"/>
  <c r="J1499" i="10" s="1"/>
  <c r="K1499" i="10" s="1"/>
  <c r="I1513" i="10"/>
  <c r="J1513" i="10" s="1"/>
  <c r="K1513" i="10" s="1"/>
  <c r="I1514" i="10"/>
  <c r="J1514" i="10" s="1"/>
  <c r="K1514" i="10" s="1"/>
  <c r="I1516" i="10"/>
  <c r="J1516" i="10" s="1"/>
  <c r="K1516" i="10" s="1"/>
  <c r="I1557" i="10"/>
  <c r="J1557" i="10" s="1"/>
  <c r="K1557" i="10" s="1"/>
  <c r="I1558" i="10"/>
  <c r="J1558" i="10" s="1"/>
  <c r="K1558" i="10" s="1"/>
  <c r="I1563" i="10"/>
  <c r="J1563" i="10" s="1"/>
  <c r="K1563" i="10" s="1"/>
  <c r="I1580" i="10"/>
  <c r="J1580" i="10" s="1"/>
  <c r="K1580" i="10" s="1"/>
  <c r="I1642" i="10"/>
  <c r="J1642" i="10" s="1"/>
  <c r="K1642" i="10" s="1"/>
  <c r="I1669" i="10"/>
  <c r="J1669" i="10" s="1"/>
  <c r="K1669" i="10" s="1"/>
  <c r="I1684" i="10"/>
  <c r="J1684" i="10" s="1"/>
  <c r="K1684" i="10" s="1"/>
  <c r="I1685" i="10"/>
  <c r="J1685" i="10" s="1"/>
  <c r="K1685" i="10" s="1"/>
  <c r="I1686" i="10"/>
  <c r="J1686" i="10" s="1"/>
  <c r="K1686" i="10" s="1"/>
  <c r="I1688" i="10"/>
  <c r="J1688" i="10" s="1"/>
  <c r="K1688" i="10" s="1"/>
  <c r="I1732" i="10"/>
  <c r="J1732" i="10" s="1"/>
  <c r="K1732" i="10" s="1"/>
  <c r="I1742" i="10"/>
  <c r="J1742" i="10" s="1"/>
  <c r="K1742" i="10" s="1"/>
  <c r="I117" i="10"/>
  <c r="J117" i="10" s="1"/>
  <c r="K117" i="10" s="1"/>
  <c r="I121" i="10"/>
  <c r="J121" i="10" s="1"/>
  <c r="K121" i="10" s="1"/>
  <c r="I98" i="10"/>
  <c r="J98" i="10" s="1"/>
  <c r="K98" i="10" s="1"/>
  <c r="I298" i="10"/>
  <c r="J298" i="10" s="1"/>
  <c r="K298" i="10" s="1"/>
  <c r="I306" i="10"/>
  <c r="J306" i="10" s="1"/>
  <c r="K306" i="10" s="1"/>
  <c r="I394" i="10"/>
  <c r="J394" i="10" s="1"/>
  <c r="K394" i="10" s="1"/>
  <c r="I400" i="10"/>
  <c r="J400" i="10" s="1"/>
  <c r="K400" i="10" s="1"/>
  <c r="I525" i="10"/>
  <c r="J525" i="10" s="1"/>
  <c r="K525" i="10" s="1"/>
  <c r="U532" i="10"/>
  <c r="V537" i="10"/>
  <c r="I555" i="10"/>
  <c r="J555" i="10" s="1"/>
  <c r="K555" i="10" s="1"/>
  <c r="I577" i="10"/>
  <c r="J577" i="10" s="1"/>
  <c r="K577" i="10" s="1"/>
  <c r="I603" i="10"/>
  <c r="J603" i="10" s="1"/>
  <c r="K603" i="10" s="1"/>
  <c r="I607" i="10"/>
  <c r="J607" i="10" s="1"/>
  <c r="K607" i="10" s="1"/>
  <c r="I622" i="10"/>
  <c r="J622" i="10" s="1"/>
  <c r="K622" i="10" s="1"/>
  <c r="I635" i="10"/>
  <c r="J635" i="10" s="1"/>
  <c r="K635" i="10" s="1"/>
  <c r="I759" i="10"/>
  <c r="J759" i="10" s="1"/>
  <c r="K759" i="10" s="1"/>
  <c r="I760" i="10"/>
  <c r="J760" i="10" s="1"/>
  <c r="K760" i="10" s="1"/>
  <c r="I853" i="10"/>
  <c r="J853" i="10" s="1"/>
  <c r="K853" i="10" s="1"/>
  <c r="I869" i="10"/>
  <c r="J869" i="10" s="1"/>
  <c r="K869" i="10" s="1"/>
  <c r="I893" i="10"/>
  <c r="J893" i="10" s="1"/>
  <c r="K893" i="10" s="1"/>
  <c r="I899" i="10"/>
  <c r="J899" i="10" s="1"/>
  <c r="K899" i="10" s="1"/>
  <c r="I907" i="10"/>
  <c r="J907" i="10" s="1"/>
  <c r="K907" i="10" s="1"/>
  <c r="I911" i="10"/>
  <c r="J911" i="10" s="1"/>
  <c r="K911" i="10" s="1"/>
  <c r="I959" i="10"/>
  <c r="J959" i="10" s="1"/>
  <c r="K959" i="10" s="1"/>
  <c r="G1018" i="10"/>
  <c r="H1061" i="10"/>
  <c r="H1073" i="10"/>
  <c r="I1085" i="10"/>
  <c r="J1085" i="10" s="1"/>
  <c r="K1085" i="10" s="1"/>
  <c r="U1342" i="10"/>
  <c r="V1342" i="10" s="1"/>
  <c r="I1368" i="10"/>
  <c r="J1368" i="10" s="1"/>
  <c r="K1368" i="10" s="1"/>
  <c r="I1469" i="10"/>
  <c r="J1469" i="10" s="1"/>
  <c r="K1469" i="10" s="1"/>
  <c r="I1497" i="10"/>
  <c r="J1497" i="10" s="1"/>
  <c r="K1497" i="10" s="1"/>
  <c r="I1633" i="10"/>
  <c r="J1633" i="10" s="1"/>
  <c r="K1633" i="10" s="1"/>
  <c r="I1647" i="10"/>
  <c r="J1647" i="10" s="1"/>
  <c r="K1647" i="10" s="1"/>
  <c r="I1655" i="10"/>
  <c r="J1655" i="10" s="1"/>
  <c r="K1655" i="10" s="1"/>
  <c r="I1670" i="10"/>
  <c r="J1670" i="10" s="1"/>
  <c r="K1670" i="10" s="1"/>
  <c r="I1677" i="10"/>
  <c r="J1677" i="10" s="1"/>
  <c r="K1677" i="10" s="1"/>
  <c r="I250" i="10"/>
  <c r="J250" i="10" s="1"/>
  <c r="K250" i="10" s="1"/>
  <c r="I295" i="10"/>
  <c r="J295" i="10" s="1"/>
  <c r="K295" i="10" s="1"/>
  <c r="I347" i="10"/>
  <c r="J347" i="10" s="1"/>
  <c r="K347" i="10" s="1"/>
  <c r="I359" i="10"/>
  <c r="J359" i="10" s="1"/>
  <c r="K359" i="10" s="1"/>
  <c r="I421" i="10"/>
  <c r="J421" i="10" s="1"/>
  <c r="K421" i="10" s="1"/>
  <c r="I425" i="10"/>
  <c r="J425" i="10" s="1"/>
  <c r="K425" i="10" s="1"/>
  <c r="I448" i="10"/>
  <c r="J448" i="10" s="1"/>
  <c r="K448" i="10" s="1"/>
  <c r="I485" i="10"/>
  <c r="J485" i="10" s="1"/>
  <c r="K485" i="10" s="1"/>
  <c r="I518" i="10"/>
  <c r="J518" i="10" s="1"/>
  <c r="K518" i="10" s="1"/>
  <c r="I526" i="10"/>
  <c r="J526" i="10" s="1"/>
  <c r="K526" i="10" s="1"/>
  <c r="I554" i="10"/>
  <c r="J554" i="10" s="1"/>
  <c r="K554" i="10" s="1"/>
  <c r="I568" i="10"/>
  <c r="J568" i="10" s="1"/>
  <c r="K568" i="10" s="1"/>
  <c r="I626" i="10"/>
  <c r="J626" i="10" s="1"/>
  <c r="K626" i="10" s="1"/>
  <c r="I634" i="10"/>
  <c r="J634" i="10" s="1"/>
  <c r="K634" i="10" s="1"/>
  <c r="I642" i="10"/>
  <c r="J642" i="10" s="1"/>
  <c r="K642" i="10" s="1"/>
  <c r="I753" i="10"/>
  <c r="J753" i="10" s="1"/>
  <c r="K753" i="10" s="1"/>
  <c r="I764" i="10"/>
  <c r="J764" i="10" s="1"/>
  <c r="K764" i="10" s="1"/>
  <c r="I766" i="10"/>
  <c r="J766" i="10" s="1"/>
  <c r="K766" i="10" s="1"/>
  <c r="I770" i="10"/>
  <c r="J770" i="10" s="1"/>
  <c r="K770" i="10" s="1"/>
  <c r="G840" i="10"/>
  <c r="I891" i="10"/>
  <c r="J891" i="10" s="1"/>
  <c r="K891" i="10" s="1"/>
  <c r="H1012" i="10"/>
  <c r="I1050" i="10"/>
  <c r="J1050" i="10" s="1"/>
  <c r="K1050" i="10" s="1"/>
  <c r="G1069" i="10"/>
  <c r="G1071" i="10"/>
  <c r="I1082" i="10"/>
  <c r="J1082" i="10" s="1"/>
  <c r="K1082" i="10" s="1"/>
  <c r="H1316" i="10"/>
  <c r="I1354" i="10"/>
  <c r="J1354" i="10" s="1"/>
  <c r="K1354" i="10" s="1"/>
  <c r="I1462" i="10"/>
  <c r="J1462" i="10" s="1"/>
  <c r="K1462" i="10" s="1"/>
  <c r="I1566" i="10"/>
  <c r="J1566" i="10" s="1"/>
  <c r="K1566" i="10" s="1"/>
  <c r="I1656" i="10"/>
  <c r="J1656" i="10" s="1"/>
  <c r="K1656" i="10" s="1"/>
  <c r="I66" i="10"/>
  <c r="J66" i="10" s="1"/>
  <c r="K66" i="10" s="1"/>
  <c r="H55" i="10"/>
  <c r="G80" i="10"/>
  <c r="H140" i="10"/>
  <c r="G340" i="10"/>
  <c r="I1141" i="10"/>
  <c r="J1141" i="10" s="1"/>
  <c r="K1141" i="10" s="1"/>
  <c r="I1288" i="10"/>
  <c r="J1288" i="10" s="1"/>
  <c r="K1288" i="10" s="1"/>
  <c r="I1296" i="10"/>
  <c r="J1296" i="10" s="1"/>
  <c r="K1296" i="10" s="1"/>
  <c r="I1337" i="10"/>
  <c r="J1337" i="10" s="1"/>
  <c r="K1337" i="10" s="1"/>
  <c r="I1352" i="10"/>
  <c r="J1352" i="10" s="1"/>
  <c r="K1352" i="10" s="1"/>
  <c r="AK1412" i="10"/>
  <c r="I1743" i="10"/>
  <c r="J1743" i="10" s="1"/>
  <c r="K1743" i="10" s="1"/>
  <c r="G105" i="10"/>
  <c r="G106" i="10"/>
  <c r="G107" i="10"/>
  <c r="I310" i="10"/>
  <c r="J310" i="10" s="1"/>
  <c r="K310" i="10" s="1"/>
  <c r="I314" i="10"/>
  <c r="J314" i="10" s="1"/>
  <c r="K314" i="10" s="1"/>
  <c r="I315" i="10"/>
  <c r="J315" i="10" s="1"/>
  <c r="K315" i="10" s="1"/>
  <c r="I316" i="10"/>
  <c r="J316" i="10" s="1"/>
  <c r="K316" i="10" s="1"/>
  <c r="I317" i="10"/>
  <c r="J317" i="10" s="1"/>
  <c r="K317" i="10" s="1"/>
  <c r="I319" i="10"/>
  <c r="J319" i="10" s="1"/>
  <c r="K319" i="10" s="1"/>
  <c r="I322" i="10"/>
  <c r="J322" i="10" s="1"/>
  <c r="K322" i="10" s="1"/>
  <c r="H343" i="10"/>
  <c r="I355" i="10"/>
  <c r="J355" i="10" s="1"/>
  <c r="K355" i="10" s="1"/>
  <c r="I369" i="10"/>
  <c r="J369" i="10" s="1"/>
  <c r="K369" i="10" s="1"/>
  <c r="G459" i="10"/>
  <c r="G462" i="10"/>
  <c r="AR529" i="10"/>
  <c r="AQ529" i="10" s="1"/>
  <c r="G535" i="10"/>
  <c r="G541" i="10"/>
  <c r="BK543" i="10"/>
  <c r="I557" i="10"/>
  <c r="J557" i="10" s="1"/>
  <c r="K557" i="10" s="1"/>
  <c r="I565" i="10"/>
  <c r="J565" i="10" s="1"/>
  <c r="K565" i="10" s="1"/>
  <c r="I629" i="10"/>
  <c r="J629" i="10" s="1"/>
  <c r="K629" i="10" s="1"/>
  <c r="I763" i="10"/>
  <c r="J763" i="10" s="1"/>
  <c r="K763" i="10" s="1"/>
  <c r="I771" i="10"/>
  <c r="J771" i="10" s="1"/>
  <c r="K771" i="10" s="1"/>
  <c r="I777" i="10"/>
  <c r="J777" i="10" s="1"/>
  <c r="K777" i="10" s="1"/>
  <c r="I783" i="10"/>
  <c r="J783" i="10" s="1"/>
  <c r="K783" i="10" s="1"/>
  <c r="H792" i="10"/>
  <c r="I889" i="10"/>
  <c r="J889" i="10" s="1"/>
  <c r="K889" i="10" s="1"/>
  <c r="AI1150" i="10"/>
  <c r="AJ1150" i="10"/>
  <c r="I85" i="10"/>
  <c r="J85" i="10" s="1"/>
  <c r="K85" i="10" s="1"/>
  <c r="G113" i="10"/>
  <c r="I5" i="10"/>
  <c r="J5" i="10" s="1"/>
  <c r="K5" i="10" s="1"/>
  <c r="H59" i="10"/>
  <c r="I119" i="10"/>
  <c r="J119" i="10" s="1"/>
  <c r="K119" i="10" s="1"/>
  <c r="G138" i="10"/>
  <c r="G342" i="10"/>
  <c r="I349" i="10"/>
  <c r="J349" i="10" s="1"/>
  <c r="K349" i="10" s="1"/>
  <c r="I353" i="10"/>
  <c r="J353" i="10" s="1"/>
  <c r="K353" i="10" s="1"/>
  <c r="I357" i="10"/>
  <c r="J357" i="10" s="1"/>
  <c r="K357" i="10" s="1"/>
  <c r="I383" i="10"/>
  <c r="J383" i="10" s="1"/>
  <c r="K383" i="10" s="1"/>
  <c r="H416" i="10"/>
  <c r="G455" i="10"/>
  <c r="H457" i="10"/>
  <c r="H458" i="10"/>
  <c r="G460" i="10"/>
  <c r="G461" i="10"/>
  <c r="H466" i="10"/>
  <c r="H472" i="10"/>
  <c r="H480" i="10"/>
  <c r="I510" i="10"/>
  <c r="J510" i="10" s="1"/>
  <c r="K510" i="10" s="1"/>
  <c r="I556" i="10"/>
  <c r="J556" i="10" s="1"/>
  <c r="K556" i="10" s="1"/>
  <c r="I564" i="10"/>
  <c r="J564" i="10" s="1"/>
  <c r="K564" i="10" s="1"/>
  <c r="I581" i="10"/>
  <c r="J581" i="10" s="1"/>
  <c r="K581" i="10" s="1"/>
  <c r="I628" i="10"/>
  <c r="J628" i="10" s="1"/>
  <c r="K628" i="10" s="1"/>
  <c r="I750" i="10"/>
  <c r="J750" i="10" s="1"/>
  <c r="K750" i="10" s="1"/>
  <c r="I903" i="10"/>
  <c r="J903" i="10" s="1"/>
  <c r="K903" i="10" s="1"/>
  <c r="I915" i="10"/>
  <c r="J915" i="10" s="1"/>
  <c r="K915" i="10" s="1"/>
  <c r="G1324" i="10"/>
  <c r="H1324" i="10"/>
  <c r="I69" i="10"/>
  <c r="J69" i="10" s="1"/>
  <c r="K69" i="10" s="1"/>
  <c r="I73" i="10"/>
  <c r="J73" i="10" s="1"/>
  <c r="K73" i="10" s="1"/>
  <c r="I76" i="10"/>
  <c r="J76" i="10" s="1"/>
  <c r="K76" i="10" s="1"/>
  <c r="I128" i="10"/>
  <c r="J128" i="10" s="1"/>
  <c r="K128" i="10" s="1"/>
  <c r="I309" i="10"/>
  <c r="J309" i="10" s="1"/>
  <c r="K309" i="10" s="1"/>
  <c r="I449" i="10"/>
  <c r="J449" i="10" s="1"/>
  <c r="K449" i="10" s="1"/>
  <c r="I451" i="10"/>
  <c r="J451" i="10" s="1"/>
  <c r="K451" i="10" s="1"/>
  <c r="I452" i="10"/>
  <c r="J452" i="10" s="1"/>
  <c r="K452" i="10" s="1"/>
  <c r="H456" i="10"/>
  <c r="H474" i="10"/>
  <c r="G531" i="10"/>
  <c r="G533" i="10"/>
  <c r="G538" i="10"/>
  <c r="I552" i="10"/>
  <c r="J552" i="10" s="1"/>
  <c r="K552" i="10" s="1"/>
  <c r="I595" i="10"/>
  <c r="J595" i="10" s="1"/>
  <c r="K595" i="10" s="1"/>
  <c r="I611" i="10"/>
  <c r="J611" i="10" s="1"/>
  <c r="K611" i="10" s="1"/>
  <c r="I625" i="10"/>
  <c r="J625" i="10" s="1"/>
  <c r="K625" i="10" s="1"/>
  <c r="I632" i="10"/>
  <c r="J632" i="10" s="1"/>
  <c r="K632" i="10" s="1"/>
  <c r="I751" i="10"/>
  <c r="J751" i="10" s="1"/>
  <c r="K751" i="10" s="1"/>
  <c r="I754" i="10"/>
  <c r="J754" i="10" s="1"/>
  <c r="K754" i="10" s="1"/>
  <c r="H1065" i="10"/>
  <c r="G1065" i="10"/>
  <c r="I99" i="10"/>
  <c r="J99" i="10" s="1"/>
  <c r="K99" i="10" s="1"/>
  <c r="I116" i="10"/>
  <c r="J116" i="10" s="1"/>
  <c r="K116" i="10" s="1"/>
  <c r="I124" i="10"/>
  <c r="J124" i="10" s="1"/>
  <c r="K124" i="10" s="1"/>
  <c r="I127" i="10"/>
  <c r="J127" i="10" s="1"/>
  <c r="K127" i="10" s="1"/>
  <c r="G142" i="10"/>
  <c r="I249" i="10"/>
  <c r="J249" i="10" s="1"/>
  <c r="K249" i="10" s="1"/>
  <c r="I299" i="10"/>
  <c r="J299" i="10" s="1"/>
  <c r="K299" i="10" s="1"/>
  <c r="G329" i="10"/>
  <c r="G336" i="10"/>
  <c r="I348" i="10"/>
  <c r="J348" i="10" s="1"/>
  <c r="K348" i="10" s="1"/>
  <c r="I352" i="10"/>
  <c r="J352" i="10" s="1"/>
  <c r="K352" i="10" s="1"/>
  <c r="I356" i="10"/>
  <c r="J356" i="10" s="1"/>
  <c r="K356" i="10" s="1"/>
  <c r="U541" i="10"/>
  <c r="I551" i="10"/>
  <c r="J551" i="10" s="1"/>
  <c r="K551" i="10" s="1"/>
  <c r="I559" i="10"/>
  <c r="J559" i="10" s="1"/>
  <c r="K559" i="10" s="1"/>
  <c r="I578" i="10"/>
  <c r="J578" i="10" s="1"/>
  <c r="K578" i="10" s="1"/>
  <c r="I580" i="10"/>
  <c r="J580" i="10" s="1"/>
  <c r="K580" i="10" s="1"/>
  <c r="I591" i="10"/>
  <c r="J591" i="10" s="1"/>
  <c r="K591" i="10" s="1"/>
  <c r="I617" i="10"/>
  <c r="J617" i="10" s="1"/>
  <c r="K617" i="10" s="1"/>
  <c r="I623" i="10"/>
  <c r="J623" i="10" s="1"/>
  <c r="K623" i="10" s="1"/>
  <c r="I631" i="10"/>
  <c r="J631" i="10" s="1"/>
  <c r="K631" i="10" s="1"/>
  <c r="I746" i="10"/>
  <c r="J746" i="10" s="1"/>
  <c r="K746" i="10" s="1"/>
  <c r="I768" i="10"/>
  <c r="J768" i="10" s="1"/>
  <c r="K768" i="10" s="1"/>
  <c r="I1090" i="10"/>
  <c r="J1090" i="10" s="1"/>
  <c r="K1090" i="10" s="1"/>
  <c r="I89" i="10"/>
  <c r="J89" i="10" s="1"/>
  <c r="K89" i="10" s="1"/>
  <c r="I155" i="10"/>
  <c r="J155" i="10" s="1"/>
  <c r="K155" i="10" s="1"/>
  <c r="I157" i="10"/>
  <c r="J157" i="10" s="1"/>
  <c r="K157" i="10" s="1"/>
  <c r="I159" i="10"/>
  <c r="J159" i="10" s="1"/>
  <c r="K159" i="10" s="1"/>
  <c r="I243" i="10"/>
  <c r="J243" i="10" s="1"/>
  <c r="K243" i="10" s="1"/>
  <c r="I424" i="10"/>
  <c r="J424" i="10" s="1"/>
  <c r="K424" i="10" s="1"/>
  <c r="I507" i="10"/>
  <c r="J507" i="10" s="1"/>
  <c r="K507" i="10" s="1"/>
  <c r="I508" i="10"/>
  <c r="J508" i="10" s="1"/>
  <c r="K508" i="10" s="1"/>
  <c r="I528" i="10"/>
  <c r="J528" i="10" s="1"/>
  <c r="K528" i="10" s="1"/>
  <c r="U534" i="10"/>
  <c r="BK540" i="10"/>
  <c r="I549" i="10"/>
  <c r="J549" i="10" s="1"/>
  <c r="K549" i="10" s="1"/>
  <c r="I550" i="10"/>
  <c r="J550" i="10" s="1"/>
  <c r="K550" i="10" s="1"/>
  <c r="I561" i="10"/>
  <c r="J561" i="10" s="1"/>
  <c r="K561" i="10" s="1"/>
  <c r="I619" i="10"/>
  <c r="J619" i="10" s="1"/>
  <c r="K619" i="10" s="1"/>
  <c r="I630" i="10"/>
  <c r="J630" i="10" s="1"/>
  <c r="K630" i="10" s="1"/>
  <c r="I638" i="10"/>
  <c r="J638" i="10" s="1"/>
  <c r="K638" i="10" s="1"/>
  <c r="I735" i="10"/>
  <c r="J735" i="10" s="1"/>
  <c r="K735" i="10" s="1"/>
  <c r="I742" i="10"/>
  <c r="J742" i="10" s="1"/>
  <c r="K742" i="10" s="1"/>
  <c r="G790" i="10"/>
  <c r="H796" i="10"/>
  <c r="H1020" i="10"/>
  <c r="G1020" i="10"/>
  <c r="H110" i="10"/>
  <c r="I126" i="10"/>
  <c r="J126" i="10" s="1"/>
  <c r="K126" i="10" s="1"/>
  <c r="G137" i="10"/>
  <c r="U533" i="10"/>
  <c r="V534" i="10"/>
  <c r="U538" i="10"/>
  <c r="G1038" i="10"/>
  <c r="I4" i="10"/>
  <c r="J4" i="10" s="1"/>
  <c r="K4" i="10" s="1"/>
  <c r="E3" i="10"/>
  <c r="H3" i="10" s="1"/>
  <c r="G331" i="10"/>
  <c r="U529" i="10"/>
  <c r="BK529" i="10" s="1"/>
  <c r="V533" i="10"/>
  <c r="V538" i="10"/>
  <c r="G925" i="10"/>
  <c r="I856" i="10"/>
  <c r="J856" i="10" s="1"/>
  <c r="K856" i="10" s="1"/>
  <c r="I872" i="10"/>
  <c r="J872" i="10" s="1"/>
  <c r="K872" i="10" s="1"/>
  <c r="I880" i="10"/>
  <c r="J880" i="10" s="1"/>
  <c r="K880" i="10" s="1"/>
  <c r="I892" i="10"/>
  <c r="J892" i="10" s="1"/>
  <c r="K892" i="10" s="1"/>
  <c r="H937" i="10"/>
  <c r="I999" i="10"/>
  <c r="J999" i="10" s="1"/>
  <c r="K999" i="10" s="1"/>
  <c r="I1003" i="10"/>
  <c r="J1003" i="10" s="1"/>
  <c r="K1003" i="10" s="1"/>
  <c r="I1011" i="10"/>
  <c r="J1011" i="10" s="1"/>
  <c r="K1011" i="10" s="1"/>
  <c r="H1055" i="10"/>
  <c r="G1059" i="10"/>
  <c r="H1066" i="10"/>
  <c r="I1089" i="10"/>
  <c r="J1089" i="10" s="1"/>
  <c r="K1089" i="10" s="1"/>
  <c r="I1103" i="10"/>
  <c r="J1103" i="10" s="1"/>
  <c r="K1103" i="10" s="1"/>
  <c r="I1108" i="10"/>
  <c r="J1108" i="10" s="1"/>
  <c r="K1108" i="10" s="1"/>
  <c r="I1114" i="10"/>
  <c r="J1114" i="10" s="1"/>
  <c r="K1114" i="10" s="1"/>
  <c r="I1144" i="10"/>
  <c r="J1144" i="10" s="1"/>
  <c r="K1144" i="10" s="1"/>
  <c r="I1145" i="10"/>
  <c r="J1145" i="10" s="1"/>
  <c r="K1145" i="10" s="1"/>
  <c r="I1284" i="10"/>
  <c r="J1284" i="10" s="1"/>
  <c r="K1284" i="10" s="1"/>
  <c r="U1330" i="10"/>
  <c r="V1330" i="10" s="1"/>
  <c r="U1332" i="10"/>
  <c r="V1332" i="10" s="1"/>
  <c r="U1340" i="10"/>
  <c r="V1340" i="10" s="1"/>
  <c r="U1341" i="10"/>
  <c r="V1341" i="10" s="1"/>
  <c r="I1358" i="10"/>
  <c r="J1358" i="10" s="1"/>
  <c r="K1358" i="10" s="1"/>
  <c r="I1369" i="10"/>
  <c r="J1369" i="10" s="1"/>
  <c r="K1369" i="10" s="1"/>
  <c r="U1386" i="10"/>
  <c r="BK1386" i="10" s="1"/>
  <c r="U1396" i="10"/>
  <c r="BK1396" i="10" s="1"/>
  <c r="I1458" i="10"/>
  <c r="J1458" i="10" s="1"/>
  <c r="K1458" i="10" s="1"/>
  <c r="I1517" i="10"/>
  <c r="J1517" i="10" s="1"/>
  <c r="K1517" i="10" s="1"/>
  <c r="I1526" i="10"/>
  <c r="J1526" i="10" s="1"/>
  <c r="K1526" i="10" s="1"/>
  <c r="I1527" i="10"/>
  <c r="J1527" i="10" s="1"/>
  <c r="K1527" i="10" s="1"/>
  <c r="I1529" i="10"/>
  <c r="J1529" i="10" s="1"/>
  <c r="K1529" i="10" s="1"/>
  <c r="I1567" i="10"/>
  <c r="J1567" i="10" s="1"/>
  <c r="K1567" i="10" s="1"/>
  <c r="I1571" i="10"/>
  <c r="J1571" i="10" s="1"/>
  <c r="K1571" i="10" s="1"/>
  <c r="I1638" i="10"/>
  <c r="J1638" i="10" s="1"/>
  <c r="K1638" i="10" s="1"/>
  <c r="I1641" i="10"/>
  <c r="J1641" i="10" s="1"/>
  <c r="K1641" i="10" s="1"/>
  <c r="I1645" i="10"/>
  <c r="J1645" i="10" s="1"/>
  <c r="K1645" i="10" s="1"/>
  <c r="I1671" i="10"/>
  <c r="J1671" i="10" s="1"/>
  <c r="K1671" i="10" s="1"/>
  <c r="I1678" i="10"/>
  <c r="J1678" i="10" s="1"/>
  <c r="K1678" i="10" s="1"/>
  <c r="I1689" i="10"/>
  <c r="J1689" i="10" s="1"/>
  <c r="K1689" i="10" s="1"/>
  <c r="I1690" i="10"/>
  <c r="J1690" i="10" s="1"/>
  <c r="K1690" i="10" s="1"/>
  <c r="I1696" i="10"/>
  <c r="J1696" i="10" s="1"/>
  <c r="K1696" i="10" s="1"/>
  <c r="I1701" i="10"/>
  <c r="J1701" i="10" s="1"/>
  <c r="K1701" i="10" s="1"/>
  <c r="I1709" i="10"/>
  <c r="J1709" i="10" s="1"/>
  <c r="K1709" i="10" s="1"/>
  <c r="I1717" i="10"/>
  <c r="J1717" i="10" s="1"/>
  <c r="K1717" i="10" s="1"/>
  <c r="I1727" i="10"/>
  <c r="J1727" i="10" s="1"/>
  <c r="K1727" i="10" s="1"/>
  <c r="I1465" i="10"/>
  <c r="J1465" i="10" s="1"/>
  <c r="K1465" i="10" s="1"/>
  <c r="I1473" i="10"/>
  <c r="J1473" i="10" s="1"/>
  <c r="K1473" i="10" s="1"/>
  <c r="I1522" i="10"/>
  <c r="J1522" i="10" s="1"/>
  <c r="K1522" i="10" s="1"/>
  <c r="I1534" i="10"/>
  <c r="J1534" i="10" s="1"/>
  <c r="K1534" i="10" s="1"/>
  <c r="I1535" i="10"/>
  <c r="J1535" i="10" s="1"/>
  <c r="K1535" i="10" s="1"/>
  <c r="I1565" i="10"/>
  <c r="J1565" i="10" s="1"/>
  <c r="K1565" i="10" s="1"/>
  <c r="I1575" i="10"/>
  <c r="J1575" i="10" s="1"/>
  <c r="K1575" i="10" s="1"/>
  <c r="I1579" i="10"/>
  <c r="J1579" i="10" s="1"/>
  <c r="K1579" i="10" s="1"/>
  <c r="I1631" i="10"/>
  <c r="J1631" i="10" s="1"/>
  <c r="K1631" i="10" s="1"/>
  <c r="I1648" i="10"/>
  <c r="J1648" i="10" s="1"/>
  <c r="K1648" i="10" s="1"/>
  <c r="I1676" i="10"/>
  <c r="J1676" i="10" s="1"/>
  <c r="K1676" i="10" s="1"/>
  <c r="I1700" i="10"/>
  <c r="J1700" i="10" s="1"/>
  <c r="K1700" i="10" s="1"/>
  <c r="I1708" i="10"/>
  <c r="J1708" i="10" s="1"/>
  <c r="K1708" i="10" s="1"/>
  <c r="I1716" i="10"/>
  <c r="J1716" i="10" s="1"/>
  <c r="K1716" i="10" s="1"/>
  <c r="U1328" i="10"/>
  <c r="V1328" i="10" s="1"/>
  <c r="U1338" i="10"/>
  <c r="V1338" i="10" s="1"/>
  <c r="I1353" i="10"/>
  <c r="J1353" i="10" s="1"/>
  <c r="K1353" i="10" s="1"/>
  <c r="I1360" i="10"/>
  <c r="J1360" i="10" s="1"/>
  <c r="K1360" i="10" s="1"/>
  <c r="AK1375" i="10"/>
  <c r="AK1406" i="10"/>
  <c r="I1505" i="10"/>
  <c r="J1505" i="10" s="1"/>
  <c r="K1505" i="10" s="1"/>
  <c r="I1520" i="10"/>
  <c r="J1520" i="10" s="1"/>
  <c r="K1520" i="10" s="1"/>
  <c r="I1521" i="10"/>
  <c r="J1521" i="10" s="1"/>
  <c r="K1521" i="10" s="1"/>
  <c r="I1632" i="10"/>
  <c r="J1632" i="10" s="1"/>
  <c r="K1632" i="10" s="1"/>
  <c r="I1707" i="10"/>
  <c r="J1707" i="10" s="1"/>
  <c r="K1707" i="10" s="1"/>
  <c r="I1715" i="10"/>
  <c r="J1715" i="10" s="1"/>
  <c r="K1715" i="10" s="1"/>
  <c r="I1724" i="10"/>
  <c r="J1724" i="10" s="1"/>
  <c r="K1724" i="10" s="1"/>
  <c r="I1726" i="10"/>
  <c r="J1726" i="10" s="1"/>
  <c r="K1726" i="10" s="1"/>
  <c r="I961" i="10"/>
  <c r="J961" i="10" s="1"/>
  <c r="K961" i="10" s="1"/>
  <c r="I986" i="10"/>
  <c r="J986" i="10" s="1"/>
  <c r="K986" i="10" s="1"/>
  <c r="G1058" i="10"/>
  <c r="G1070" i="10"/>
  <c r="G1072" i="10"/>
  <c r="I1136" i="10"/>
  <c r="J1136" i="10" s="1"/>
  <c r="K1136" i="10" s="1"/>
  <c r="AJ1144" i="10"/>
  <c r="H1174" i="10"/>
  <c r="H1627" i="10"/>
  <c r="I1706" i="10"/>
  <c r="J1706" i="10" s="1"/>
  <c r="K1706" i="10" s="1"/>
  <c r="I1714" i="10"/>
  <c r="J1714" i="10" s="1"/>
  <c r="K1714" i="10" s="1"/>
  <c r="I1722" i="10"/>
  <c r="J1722" i="10" s="1"/>
  <c r="K1722" i="10" s="1"/>
  <c r="I1723" i="10"/>
  <c r="J1723" i="10" s="1"/>
  <c r="K1723" i="10" s="1"/>
  <c r="I950" i="10"/>
  <c r="J950" i="10" s="1"/>
  <c r="K950" i="10" s="1"/>
  <c r="I1083" i="10"/>
  <c r="J1083" i="10" s="1"/>
  <c r="K1083" i="10" s="1"/>
  <c r="I1116" i="10"/>
  <c r="J1116" i="10" s="1"/>
  <c r="K1116" i="10" s="1"/>
  <c r="I1120" i="10"/>
  <c r="J1120" i="10" s="1"/>
  <c r="K1120" i="10" s="1"/>
  <c r="I1139" i="10"/>
  <c r="J1139" i="10" s="1"/>
  <c r="K1139" i="10" s="1"/>
  <c r="I1152" i="10"/>
  <c r="J1152" i="10" s="1"/>
  <c r="K1152" i="10" s="1"/>
  <c r="I1153" i="10"/>
  <c r="J1153" i="10" s="1"/>
  <c r="K1153" i="10" s="1"/>
  <c r="I1705" i="10"/>
  <c r="J1705" i="10" s="1"/>
  <c r="K1705" i="10" s="1"/>
  <c r="I1713" i="10"/>
  <c r="J1713" i="10" s="1"/>
  <c r="K1713" i="10" s="1"/>
  <c r="I1721" i="10"/>
  <c r="J1721" i="10" s="1"/>
  <c r="K1721" i="10" s="1"/>
  <c r="AJ1728" i="10"/>
  <c r="I762" i="10"/>
  <c r="J762" i="10" s="1"/>
  <c r="K762" i="10" s="1"/>
  <c r="I776" i="10"/>
  <c r="J776" i="10" s="1"/>
  <c r="K776" i="10" s="1"/>
  <c r="I849" i="10"/>
  <c r="J849" i="10" s="1"/>
  <c r="K849" i="10" s="1"/>
  <c r="I865" i="10"/>
  <c r="J865" i="10" s="1"/>
  <c r="K865" i="10" s="1"/>
  <c r="I881" i="10"/>
  <c r="J881" i="10" s="1"/>
  <c r="K881" i="10" s="1"/>
  <c r="I888" i="10"/>
  <c r="J888" i="10" s="1"/>
  <c r="K888" i="10" s="1"/>
  <c r="I901" i="10"/>
  <c r="J901" i="10" s="1"/>
  <c r="K901" i="10" s="1"/>
  <c r="I905" i="10"/>
  <c r="J905" i="10" s="1"/>
  <c r="K905" i="10" s="1"/>
  <c r="I913" i="10"/>
  <c r="J913" i="10" s="1"/>
  <c r="K913" i="10" s="1"/>
  <c r="I917" i="10"/>
  <c r="J917" i="10" s="1"/>
  <c r="K917" i="10" s="1"/>
  <c r="I948" i="10"/>
  <c r="J948" i="10" s="1"/>
  <c r="K948" i="10" s="1"/>
  <c r="I978" i="10"/>
  <c r="J978" i="10" s="1"/>
  <c r="K978" i="10" s="1"/>
  <c r="G1019" i="10"/>
  <c r="G1028" i="10"/>
  <c r="G1046" i="10"/>
  <c r="AJ1130" i="10"/>
  <c r="I1138" i="10"/>
  <c r="J1138" i="10" s="1"/>
  <c r="K1138" i="10" s="1"/>
  <c r="I1150" i="10"/>
  <c r="J1150" i="10" s="1"/>
  <c r="K1150" i="10" s="1"/>
  <c r="I1151" i="10"/>
  <c r="J1151" i="10" s="1"/>
  <c r="K1151" i="10" s="1"/>
  <c r="G1177" i="10"/>
  <c r="I1292" i="10"/>
  <c r="J1292" i="10" s="1"/>
  <c r="K1292" i="10" s="1"/>
  <c r="H1312" i="10"/>
  <c r="H1623" i="10"/>
  <c r="AJ1740" i="10"/>
  <c r="I956" i="10"/>
  <c r="J956" i="10" s="1"/>
  <c r="K956" i="10" s="1"/>
  <c r="I957" i="10"/>
  <c r="J957" i="10" s="1"/>
  <c r="K957" i="10" s="1"/>
  <c r="I1000" i="10"/>
  <c r="J1000" i="10" s="1"/>
  <c r="K1000" i="10" s="1"/>
  <c r="I1004" i="10"/>
  <c r="J1004" i="10" s="1"/>
  <c r="K1004" i="10" s="1"/>
  <c r="I1008" i="10"/>
  <c r="J1008" i="10" s="1"/>
  <c r="K1008" i="10" s="1"/>
  <c r="I1081" i="10"/>
  <c r="J1081" i="10" s="1"/>
  <c r="K1081" i="10" s="1"/>
  <c r="I1109" i="10"/>
  <c r="J1109" i="10" s="1"/>
  <c r="K1109" i="10" s="1"/>
  <c r="I1132" i="10"/>
  <c r="J1132" i="10" s="1"/>
  <c r="K1132" i="10" s="1"/>
  <c r="AJ1140" i="10"/>
  <c r="I1148" i="10"/>
  <c r="J1148" i="10" s="1"/>
  <c r="K1148" i="10" s="1"/>
  <c r="I1149" i="10"/>
  <c r="J1149" i="10" s="1"/>
  <c r="K1149" i="10" s="1"/>
  <c r="I1269" i="10"/>
  <c r="J1269" i="10" s="1"/>
  <c r="K1269" i="10" s="1"/>
  <c r="I1272" i="10"/>
  <c r="J1272" i="10" s="1"/>
  <c r="K1272" i="10" s="1"/>
  <c r="I1276" i="10"/>
  <c r="J1276" i="10" s="1"/>
  <c r="K1276" i="10" s="1"/>
  <c r="I1291" i="10"/>
  <c r="J1291" i="10" s="1"/>
  <c r="K1291" i="10" s="1"/>
  <c r="H1311" i="10"/>
  <c r="U1334" i="10"/>
  <c r="V1334" i="10" s="1"/>
  <c r="I1356" i="10"/>
  <c r="J1356" i="10" s="1"/>
  <c r="K1356" i="10" s="1"/>
  <c r="I1364" i="10"/>
  <c r="J1364" i="10" s="1"/>
  <c r="K1364" i="10" s="1"/>
  <c r="I1463" i="10"/>
  <c r="J1463" i="10" s="1"/>
  <c r="K1463" i="10" s="1"/>
  <c r="I1501" i="10"/>
  <c r="J1501" i="10" s="1"/>
  <c r="K1501" i="10" s="1"/>
  <c r="I1559" i="10"/>
  <c r="J1559" i="10" s="1"/>
  <c r="K1559" i="10" s="1"/>
  <c r="I887" i="10"/>
  <c r="J887" i="10" s="1"/>
  <c r="K887" i="10" s="1"/>
  <c r="I896" i="10"/>
  <c r="J896" i="10" s="1"/>
  <c r="K896" i="10" s="1"/>
  <c r="I900" i="10"/>
  <c r="J900" i="10" s="1"/>
  <c r="K900" i="10" s="1"/>
  <c r="I908" i="10"/>
  <c r="J908" i="10" s="1"/>
  <c r="K908" i="10" s="1"/>
  <c r="I912" i="10"/>
  <c r="J912" i="10" s="1"/>
  <c r="K912" i="10" s="1"/>
  <c r="I939" i="10"/>
  <c r="J939" i="10" s="1"/>
  <c r="K939" i="10" s="1"/>
  <c r="I943" i="10"/>
  <c r="J943" i="10" s="1"/>
  <c r="K943" i="10" s="1"/>
  <c r="I1130" i="10"/>
  <c r="J1130" i="10" s="1"/>
  <c r="K1130" i="10" s="1"/>
  <c r="I1131" i="10"/>
  <c r="J1131" i="10" s="1"/>
  <c r="K1131" i="10" s="1"/>
  <c r="I1146" i="10"/>
  <c r="J1146" i="10" s="1"/>
  <c r="K1146" i="10" s="1"/>
  <c r="I1147" i="10"/>
  <c r="J1147" i="10" s="1"/>
  <c r="K1147" i="10" s="1"/>
  <c r="I1267" i="10"/>
  <c r="J1267" i="10" s="1"/>
  <c r="K1267" i="10" s="1"/>
  <c r="I1339" i="10"/>
  <c r="J1339" i="10" s="1"/>
  <c r="K1339" i="10" s="1"/>
  <c r="I1362" i="10"/>
  <c r="J1362" i="10" s="1"/>
  <c r="K1362" i="10" s="1"/>
  <c r="I1674" i="10"/>
  <c r="J1674" i="10" s="1"/>
  <c r="K1674" i="10" s="1"/>
  <c r="AJ1733" i="10"/>
  <c r="I70" i="10"/>
  <c r="J70" i="10" s="1"/>
  <c r="K70" i="10" s="1"/>
  <c r="H4" i="10"/>
  <c r="G4" i="10"/>
  <c r="I90" i="10"/>
  <c r="J90" i="10" s="1"/>
  <c r="K90" i="10" s="1"/>
  <c r="H339" i="10"/>
  <c r="G339" i="10"/>
  <c r="G468" i="10"/>
  <c r="H468" i="10"/>
  <c r="I2" i="10"/>
  <c r="J2" i="10" s="1"/>
  <c r="K2" i="10" s="1"/>
  <c r="G62" i="10"/>
  <c r="I84" i="10"/>
  <c r="J84" i="10" s="1"/>
  <c r="K84" i="10" s="1"/>
  <c r="I97" i="10"/>
  <c r="J97" i="10" s="1"/>
  <c r="K97" i="10" s="1"/>
  <c r="H223" i="10"/>
  <c r="G223" i="10"/>
  <c r="I275" i="10"/>
  <c r="J275" i="10" s="1"/>
  <c r="K275" i="10" s="1"/>
  <c r="I307" i="10"/>
  <c r="J307" i="10" s="1"/>
  <c r="K307" i="10" s="1"/>
  <c r="I403" i="10"/>
  <c r="J403" i="10" s="1"/>
  <c r="K403" i="10" s="1"/>
  <c r="I71" i="10"/>
  <c r="J71" i="10" s="1"/>
  <c r="K71" i="10" s="1"/>
  <c r="I123" i="10"/>
  <c r="J123" i="10" s="1"/>
  <c r="K123" i="10" s="1"/>
  <c r="I134" i="10"/>
  <c r="J134" i="10" s="1"/>
  <c r="K134" i="10" s="1"/>
  <c r="I158" i="10"/>
  <c r="J158" i="10" s="1"/>
  <c r="K158" i="10" s="1"/>
  <c r="H60" i="10"/>
  <c r="I92" i="10"/>
  <c r="J92" i="10" s="1"/>
  <c r="K92" i="10" s="1"/>
  <c r="H111" i="10"/>
  <c r="I122" i="10"/>
  <c r="J122" i="10" s="1"/>
  <c r="K122" i="10" s="1"/>
  <c r="I296" i="10"/>
  <c r="J296" i="10" s="1"/>
  <c r="K296" i="10" s="1"/>
  <c r="H415" i="10"/>
  <c r="G415" i="10"/>
  <c r="I91" i="10"/>
  <c r="J91" i="10" s="1"/>
  <c r="K91" i="10" s="1"/>
  <c r="I118" i="10"/>
  <c r="J118" i="10" s="1"/>
  <c r="K118" i="10" s="1"/>
  <c r="I132" i="10"/>
  <c r="J132" i="10" s="1"/>
  <c r="K132" i="10" s="1"/>
  <c r="I244" i="10"/>
  <c r="J244" i="10" s="1"/>
  <c r="K244" i="10" s="1"/>
  <c r="I248" i="10"/>
  <c r="J248" i="10" s="1"/>
  <c r="K248" i="10" s="1"/>
  <c r="G475" i="10"/>
  <c r="H475" i="10"/>
  <c r="H230" i="10"/>
  <c r="G230" i="10"/>
  <c r="I273" i="10"/>
  <c r="J273" i="10" s="1"/>
  <c r="K273" i="10" s="1"/>
  <c r="I409" i="10"/>
  <c r="J409" i="10" s="1"/>
  <c r="K409" i="10" s="1"/>
  <c r="H935" i="10"/>
  <c r="G935" i="10"/>
  <c r="I640" i="10"/>
  <c r="J640" i="10" s="1"/>
  <c r="K640" i="10" s="1"/>
  <c r="H842" i="10"/>
  <c r="G842" i="10"/>
  <c r="G333" i="10"/>
  <c r="G411" i="10"/>
  <c r="I419" i="10"/>
  <c r="J419" i="10" s="1"/>
  <c r="K419" i="10" s="1"/>
  <c r="H471" i="10"/>
  <c r="H482" i="10"/>
  <c r="I506" i="10"/>
  <c r="J506" i="10" s="1"/>
  <c r="K506" i="10" s="1"/>
  <c r="I509" i="10"/>
  <c r="J509" i="10" s="1"/>
  <c r="K509" i="10" s="1"/>
  <c r="I513" i="10"/>
  <c r="J513" i="10" s="1"/>
  <c r="K513" i="10" s="1"/>
  <c r="I520" i="10"/>
  <c r="J520" i="10" s="1"/>
  <c r="K520" i="10" s="1"/>
  <c r="V532" i="10"/>
  <c r="U536" i="10"/>
  <c r="BK536" i="10" s="1"/>
  <c r="V541" i="10"/>
  <c r="I558" i="10"/>
  <c r="J558" i="10" s="1"/>
  <c r="K558" i="10" s="1"/>
  <c r="I563" i="10"/>
  <c r="J563" i="10" s="1"/>
  <c r="K563" i="10" s="1"/>
  <c r="I576" i="10"/>
  <c r="J576" i="10" s="1"/>
  <c r="K576" i="10" s="1"/>
  <c r="I585" i="10"/>
  <c r="J585" i="10" s="1"/>
  <c r="K585" i="10" s="1"/>
  <c r="I586" i="10"/>
  <c r="J586" i="10" s="1"/>
  <c r="K586" i="10" s="1"/>
  <c r="I593" i="10"/>
  <c r="J593" i="10" s="1"/>
  <c r="K593" i="10" s="1"/>
  <c r="I594" i="10"/>
  <c r="J594" i="10" s="1"/>
  <c r="K594" i="10" s="1"/>
  <c r="I596" i="10"/>
  <c r="J596" i="10" s="1"/>
  <c r="K596" i="10" s="1"/>
  <c r="I612" i="10"/>
  <c r="J612" i="10" s="1"/>
  <c r="K612" i="10" s="1"/>
  <c r="I644" i="10"/>
  <c r="J644" i="10" s="1"/>
  <c r="K644" i="10" s="1"/>
  <c r="I739" i="10"/>
  <c r="J739" i="10" s="1"/>
  <c r="K739" i="10" s="1"/>
  <c r="H787" i="10"/>
  <c r="G924" i="10"/>
  <c r="H924" i="10"/>
  <c r="H1060" i="10"/>
  <c r="G1060" i="10"/>
  <c r="H1067" i="10"/>
  <c r="G1067" i="10"/>
  <c r="H1102" i="10"/>
  <c r="G1102" i="10"/>
  <c r="I247" i="10"/>
  <c r="J247" i="10" s="1"/>
  <c r="K247" i="10" s="1"/>
  <c r="I254" i="10"/>
  <c r="J254" i="10" s="1"/>
  <c r="K254" i="10" s="1"/>
  <c r="I268" i="10"/>
  <c r="J268" i="10" s="1"/>
  <c r="K268" i="10" s="1"/>
  <c r="I274" i="10"/>
  <c r="J274" i="10" s="1"/>
  <c r="K274" i="10" s="1"/>
  <c r="I278" i="10"/>
  <c r="J278" i="10" s="1"/>
  <c r="K278" i="10" s="1"/>
  <c r="I303" i="10"/>
  <c r="J303" i="10" s="1"/>
  <c r="K303" i="10" s="1"/>
  <c r="G346" i="10"/>
  <c r="I397" i="10"/>
  <c r="J397" i="10" s="1"/>
  <c r="K397" i="10" s="1"/>
  <c r="I398" i="10"/>
  <c r="J398" i="10" s="1"/>
  <c r="K398" i="10" s="1"/>
  <c r="I404" i="10"/>
  <c r="J404" i="10" s="1"/>
  <c r="K404" i="10" s="1"/>
  <c r="I407" i="10"/>
  <c r="J407" i="10" s="1"/>
  <c r="K407" i="10" s="1"/>
  <c r="I422" i="10"/>
  <c r="J422" i="10" s="1"/>
  <c r="K422" i="10" s="1"/>
  <c r="I446" i="10"/>
  <c r="J446" i="10" s="1"/>
  <c r="K446" i="10" s="1"/>
  <c r="H467" i="10"/>
  <c r="H478" i="10"/>
  <c r="I514" i="10"/>
  <c r="J514" i="10" s="1"/>
  <c r="K514" i="10" s="1"/>
  <c r="I562" i="10"/>
  <c r="J562" i="10" s="1"/>
  <c r="K562" i="10" s="1"/>
  <c r="I584" i="10"/>
  <c r="J584" i="10" s="1"/>
  <c r="K584" i="10" s="1"/>
  <c r="I592" i="10"/>
  <c r="J592" i="10" s="1"/>
  <c r="K592" i="10" s="1"/>
  <c r="I601" i="10"/>
  <c r="J601" i="10" s="1"/>
  <c r="K601" i="10" s="1"/>
  <c r="I602" i="10"/>
  <c r="J602" i="10" s="1"/>
  <c r="K602" i="10" s="1"/>
  <c r="I604" i="10"/>
  <c r="J604" i="10" s="1"/>
  <c r="K604" i="10" s="1"/>
  <c r="I610" i="10"/>
  <c r="J610" i="10" s="1"/>
  <c r="K610" i="10" s="1"/>
  <c r="I621" i="10"/>
  <c r="J621" i="10" s="1"/>
  <c r="K621" i="10" s="1"/>
  <c r="I627" i="10"/>
  <c r="J627" i="10" s="1"/>
  <c r="K627" i="10" s="1"/>
  <c r="I745" i="10"/>
  <c r="J745" i="10" s="1"/>
  <c r="K745" i="10" s="1"/>
  <c r="H923" i="10"/>
  <c r="G923" i="10"/>
  <c r="H1033" i="10"/>
  <c r="G1033" i="10"/>
  <c r="I399" i="10"/>
  <c r="J399" i="10" s="1"/>
  <c r="K399" i="10" s="1"/>
  <c r="I418" i="10"/>
  <c r="J418" i="10" s="1"/>
  <c r="K418" i="10" s="1"/>
  <c r="I447" i="10"/>
  <c r="J447" i="10" s="1"/>
  <c r="K447" i="10" s="1"/>
  <c r="I486" i="10"/>
  <c r="J486" i="10" s="1"/>
  <c r="K486" i="10" s="1"/>
  <c r="I522" i="10"/>
  <c r="J522" i="10" s="1"/>
  <c r="K522" i="10" s="1"/>
  <c r="BK530" i="10"/>
  <c r="AR536" i="10"/>
  <c r="AQ536" i="10" s="1"/>
  <c r="BK539" i="10"/>
  <c r="I600" i="10"/>
  <c r="J600" i="10" s="1"/>
  <c r="K600" i="10" s="1"/>
  <c r="I609" i="10"/>
  <c r="J609" i="10" s="1"/>
  <c r="K609" i="10" s="1"/>
  <c r="I620" i="10"/>
  <c r="J620" i="10" s="1"/>
  <c r="K620" i="10" s="1"/>
  <c r="I643" i="10"/>
  <c r="J643" i="10" s="1"/>
  <c r="K643" i="10" s="1"/>
  <c r="I86" i="10"/>
  <c r="J86" i="10" s="1"/>
  <c r="K86" i="10" s="1"/>
  <c r="I93" i="10"/>
  <c r="J93" i="10" s="1"/>
  <c r="K93" i="10" s="1"/>
  <c r="I96" i="10"/>
  <c r="J96" i="10" s="1"/>
  <c r="K96" i="10" s="1"/>
  <c r="I135" i="10"/>
  <c r="J135" i="10" s="1"/>
  <c r="K135" i="10" s="1"/>
  <c r="I156" i="10"/>
  <c r="J156" i="10" s="1"/>
  <c r="K156" i="10" s="1"/>
  <c r="I246" i="10"/>
  <c r="J246" i="10" s="1"/>
  <c r="K246" i="10" s="1"/>
  <c r="I253" i="10"/>
  <c r="J253" i="10" s="1"/>
  <c r="K253" i="10" s="1"/>
  <c r="I267" i="10"/>
  <c r="J267" i="10" s="1"/>
  <c r="K267" i="10" s="1"/>
  <c r="I302" i="10"/>
  <c r="J302" i="10" s="1"/>
  <c r="K302" i="10" s="1"/>
  <c r="G328" i="10"/>
  <c r="I376" i="10"/>
  <c r="J376" i="10" s="1"/>
  <c r="K376" i="10" s="1"/>
  <c r="I393" i="10"/>
  <c r="J393" i="10" s="1"/>
  <c r="K393" i="10" s="1"/>
  <c r="I395" i="10"/>
  <c r="J395" i="10" s="1"/>
  <c r="K395" i="10" s="1"/>
  <c r="I420" i="10"/>
  <c r="J420" i="10" s="1"/>
  <c r="K420" i="10" s="1"/>
  <c r="I423" i="10"/>
  <c r="J423" i="10" s="1"/>
  <c r="K423" i="10" s="1"/>
  <c r="I450" i="10"/>
  <c r="J450" i="10" s="1"/>
  <c r="K450" i="10" s="1"/>
  <c r="H463" i="10"/>
  <c r="H470" i="10"/>
  <c r="H477" i="10"/>
  <c r="I516" i="10"/>
  <c r="J516" i="10" s="1"/>
  <c r="K516" i="10" s="1"/>
  <c r="I547" i="10"/>
  <c r="J547" i="10" s="1"/>
  <c r="K547" i="10" s="1"/>
  <c r="I582" i="10"/>
  <c r="J582" i="10" s="1"/>
  <c r="K582" i="10" s="1"/>
  <c r="I590" i="10"/>
  <c r="J590" i="10" s="1"/>
  <c r="K590" i="10" s="1"/>
  <c r="I608" i="10"/>
  <c r="J608" i="10" s="1"/>
  <c r="K608" i="10" s="1"/>
  <c r="I618" i="10"/>
  <c r="J618" i="10" s="1"/>
  <c r="K618" i="10" s="1"/>
  <c r="I624" i="10"/>
  <c r="J624" i="10" s="1"/>
  <c r="K624" i="10" s="1"/>
  <c r="I761" i="10"/>
  <c r="J761" i="10" s="1"/>
  <c r="K761" i="10" s="1"/>
  <c r="I300" i="10"/>
  <c r="J300" i="10" s="1"/>
  <c r="K300" i="10" s="1"/>
  <c r="I351" i="10"/>
  <c r="J351" i="10" s="1"/>
  <c r="K351" i="10" s="1"/>
  <c r="I390" i="10"/>
  <c r="J390" i="10" s="1"/>
  <c r="K390" i="10" s="1"/>
  <c r="I523" i="10"/>
  <c r="J523" i="10" s="1"/>
  <c r="K523" i="10" s="1"/>
  <c r="I571" i="10"/>
  <c r="J571" i="10" s="1"/>
  <c r="K571" i="10" s="1"/>
  <c r="I598" i="10"/>
  <c r="J598" i="10" s="1"/>
  <c r="K598" i="10" s="1"/>
  <c r="I614" i="10"/>
  <c r="J614" i="10" s="1"/>
  <c r="K614" i="10" s="1"/>
  <c r="I646" i="10"/>
  <c r="J646" i="10" s="1"/>
  <c r="K646" i="10" s="1"/>
  <c r="I752" i="10"/>
  <c r="J752" i="10" s="1"/>
  <c r="K752" i="10" s="1"/>
  <c r="I780" i="10"/>
  <c r="J780" i="10" s="1"/>
  <c r="K780" i="10" s="1"/>
  <c r="H921" i="10"/>
  <c r="G921" i="10"/>
  <c r="H1041" i="10"/>
  <c r="G1041" i="10"/>
  <c r="I245" i="10"/>
  <c r="J245" i="10" s="1"/>
  <c r="K245" i="10" s="1"/>
  <c r="I270" i="10"/>
  <c r="J270" i="10" s="1"/>
  <c r="K270" i="10" s="1"/>
  <c r="I276" i="10"/>
  <c r="J276" i="10" s="1"/>
  <c r="K276" i="10" s="1"/>
  <c r="I312" i="10"/>
  <c r="J312" i="10" s="1"/>
  <c r="K312" i="10" s="1"/>
  <c r="H325" i="10"/>
  <c r="I396" i="10"/>
  <c r="J396" i="10" s="1"/>
  <c r="K396" i="10" s="1"/>
  <c r="H469" i="10"/>
  <c r="H476" i="10"/>
  <c r="I765" i="10"/>
  <c r="J765" i="10" s="1"/>
  <c r="K765" i="10" s="1"/>
  <c r="H1025" i="10"/>
  <c r="G1025" i="10"/>
  <c r="I1289" i="10"/>
  <c r="J1289" i="10" s="1"/>
  <c r="K1289" i="10" s="1"/>
  <c r="G1317" i="10"/>
  <c r="H1317" i="10"/>
  <c r="I938" i="10"/>
  <c r="J938" i="10" s="1"/>
  <c r="K938" i="10" s="1"/>
  <c r="I962" i="10"/>
  <c r="J962" i="10" s="1"/>
  <c r="K962" i="10" s="1"/>
  <c r="I982" i="10"/>
  <c r="J982" i="10" s="1"/>
  <c r="K982" i="10" s="1"/>
  <c r="I845" i="10"/>
  <c r="J845" i="10" s="1"/>
  <c r="K845" i="10" s="1"/>
  <c r="I848" i="10"/>
  <c r="J848" i="10" s="1"/>
  <c r="K848" i="10" s="1"/>
  <c r="I861" i="10"/>
  <c r="J861" i="10" s="1"/>
  <c r="K861" i="10" s="1"/>
  <c r="I864" i="10"/>
  <c r="J864" i="10" s="1"/>
  <c r="K864" i="10" s="1"/>
  <c r="I877" i="10"/>
  <c r="J877" i="10" s="1"/>
  <c r="K877" i="10" s="1"/>
  <c r="H918" i="10"/>
  <c r="H919" i="10"/>
  <c r="H920" i="10"/>
  <c r="G931" i="10"/>
  <c r="G936" i="10"/>
  <c r="G1022" i="10"/>
  <c r="G1023" i="10"/>
  <c r="G1024" i="10"/>
  <c r="H1029" i="10"/>
  <c r="G1032" i="10"/>
  <c r="H1037" i="10"/>
  <c r="G1040" i="10"/>
  <c r="H1045" i="10"/>
  <c r="G1052" i="10"/>
  <c r="G1056" i="10"/>
  <c r="G1063" i="10"/>
  <c r="G1074" i="10"/>
  <c r="H1178" i="10"/>
  <c r="H1314" i="10"/>
  <c r="G1314" i="10"/>
  <c r="I779" i="10"/>
  <c r="J779" i="10" s="1"/>
  <c r="K779" i="10" s="1"/>
  <c r="I785" i="10"/>
  <c r="J785" i="10" s="1"/>
  <c r="K785" i="10" s="1"/>
  <c r="I904" i="10"/>
  <c r="J904" i="10" s="1"/>
  <c r="K904" i="10" s="1"/>
  <c r="I916" i="10"/>
  <c r="J916" i="10" s="1"/>
  <c r="K916" i="10" s="1"/>
  <c r="G932" i="10"/>
  <c r="I952" i="10"/>
  <c r="J952" i="10" s="1"/>
  <c r="K952" i="10" s="1"/>
  <c r="I960" i="10"/>
  <c r="J960" i="10" s="1"/>
  <c r="K960" i="10" s="1"/>
  <c r="I976" i="10"/>
  <c r="J976" i="10" s="1"/>
  <c r="K976" i="10" s="1"/>
  <c r="I977" i="10"/>
  <c r="J977" i="10" s="1"/>
  <c r="K977" i="10" s="1"/>
  <c r="I989" i="10"/>
  <c r="J989" i="10" s="1"/>
  <c r="K989" i="10" s="1"/>
  <c r="I995" i="10"/>
  <c r="J995" i="10" s="1"/>
  <c r="K995" i="10" s="1"/>
  <c r="I1002" i="10"/>
  <c r="J1002" i="10" s="1"/>
  <c r="K1002" i="10" s="1"/>
  <c r="I1049" i="10"/>
  <c r="J1049" i="10" s="1"/>
  <c r="K1049" i="10" s="1"/>
  <c r="G1092" i="10"/>
  <c r="I1123" i="10"/>
  <c r="J1123" i="10" s="1"/>
  <c r="K1123" i="10" s="1"/>
  <c r="G1313" i="10"/>
  <c r="H1313" i="10"/>
  <c r="I857" i="10"/>
  <c r="J857" i="10" s="1"/>
  <c r="K857" i="10" s="1"/>
  <c r="I860" i="10"/>
  <c r="J860" i="10" s="1"/>
  <c r="K860" i="10" s="1"/>
  <c r="I873" i="10"/>
  <c r="J873" i="10" s="1"/>
  <c r="K873" i="10" s="1"/>
  <c r="I876" i="10"/>
  <c r="J876" i="10" s="1"/>
  <c r="K876" i="10" s="1"/>
  <c r="I885" i="10"/>
  <c r="J885" i="10" s="1"/>
  <c r="K885" i="10" s="1"/>
  <c r="I895" i="10"/>
  <c r="J895" i="10" s="1"/>
  <c r="K895" i="10" s="1"/>
  <c r="G933" i="10"/>
  <c r="I941" i="10"/>
  <c r="J941" i="10" s="1"/>
  <c r="K941" i="10" s="1"/>
  <c r="I945" i="10"/>
  <c r="J945" i="10" s="1"/>
  <c r="K945" i="10" s="1"/>
  <c r="I947" i="10"/>
  <c r="J947" i="10" s="1"/>
  <c r="K947" i="10" s="1"/>
  <c r="I958" i="10"/>
  <c r="J958" i="10" s="1"/>
  <c r="K958" i="10" s="1"/>
  <c r="I988" i="10"/>
  <c r="J988" i="10" s="1"/>
  <c r="K988" i="10" s="1"/>
  <c r="I991" i="10"/>
  <c r="J991" i="10" s="1"/>
  <c r="K991" i="10" s="1"/>
  <c r="I992" i="10"/>
  <c r="J992" i="10" s="1"/>
  <c r="K992" i="10" s="1"/>
  <c r="I996" i="10"/>
  <c r="J996" i="10" s="1"/>
  <c r="K996" i="10" s="1"/>
  <c r="I1007" i="10"/>
  <c r="J1007" i="10" s="1"/>
  <c r="K1007" i="10" s="1"/>
  <c r="G1014" i="10"/>
  <c r="G1015" i="10"/>
  <c r="G1016" i="10"/>
  <c r="H1027" i="10"/>
  <c r="H1035" i="10"/>
  <c r="H1043" i="10"/>
  <c r="G1080" i="10"/>
  <c r="I1107" i="10"/>
  <c r="J1107" i="10" s="1"/>
  <c r="K1107" i="10" s="1"/>
  <c r="I1115" i="10"/>
  <c r="J1115" i="10" s="1"/>
  <c r="K1115" i="10" s="1"/>
  <c r="AJ1154" i="10"/>
  <c r="I767" i="10"/>
  <c r="J767" i="10" s="1"/>
  <c r="K767" i="10" s="1"/>
  <c r="H841" i="10"/>
  <c r="I942" i="10"/>
  <c r="J942" i="10" s="1"/>
  <c r="K942" i="10" s="1"/>
  <c r="I953" i="10"/>
  <c r="J953" i="10" s="1"/>
  <c r="K953" i="10" s="1"/>
  <c r="I955" i="10"/>
  <c r="J955" i="10" s="1"/>
  <c r="K955" i="10" s="1"/>
  <c r="I970" i="10"/>
  <c r="J970" i="10" s="1"/>
  <c r="K970" i="10" s="1"/>
  <c r="I974" i="10"/>
  <c r="J974" i="10" s="1"/>
  <c r="K974" i="10" s="1"/>
  <c r="I987" i="10"/>
  <c r="J987" i="10" s="1"/>
  <c r="K987" i="10" s="1"/>
  <c r="I1001" i="10"/>
  <c r="J1001" i="10" s="1"/>
  <c r="K1001" i="10" s="1"/>
  <c r="I1048" i="10"/>
  <c r="J1048" i="10" s="1"/>
  <c r="K1048" i="10" s="1"/>
  <c r="I1105" i="10"/>
  <c r="J1105" i="10" s="1"/>
  <c r="K1105" i="10" s="1"/>
  <c r="I1124" i="10"/>
  <c r="J1124" i="10" s="1"/>
  <c r="K1124" i="10" s="1"/>
  <c r="I1129" i="10"/>
  <c r="J1129" i="10" s="1"/>
  <c r="K1129" i="10" s="1"/>
  <c r="I1156" i="10"/>
  <c r="J1156" i="10" s="1"/>
  <c r="K1156" i="10" s="1"/>
  <c r="I1281" i="10"/>
  <c r="J1281" i="10" s="1"/>
  <c r="K1281" i="10" s="1"/>
  <c r="I1293" i="10"/>
  <c r="J1293" i="10" s="1"/>
  <c r="K1293" i="10" s="1"/>
  <c r="H1327" i="10"/>
  <c r="G1327" i="10"/>
  <c r="I1125" i="10"/>
  <c r="J1125" i="10" s="1"/>
  <c r="K1125" i="10" s="1"/>
  <c r="I1290" i="10"/>
  <c r="J1290" i="10" s="1"/>
  <c r="K1290" i="10" s="1"/>
  <c r="H1318" i="10"/>
  <c r="G1318" i="10"/>
  <c r="I1270" i="10"/>
  <c r="J1270" i="10" s="1"/>
  <c r="K1270" i="10" s="1"/>
  <c r="I1278" i="10"/>
  <c r="J1278" i="10" s="1"/>
  <c r="K1278" i="10" s="1"/>
  <c r="I1283" i="10"/>
  <c r="J1283" i="10" s="1"/>
  <c r="K1283" i="10" s="1"/>
  <c r="I1330" i="10"/>
  <c r="J1330" i="10" s="1"/>
  <c r="K1330" i="10" s="1"/>
  <c r="U1388" i="10"/>
  <c r="BK1388" i="10" s="1"/>
  <c r="I1470" i="10"/>
  <c r="J1470" i="10" s="1"/>
  <c r="K1470" i="10" s="1"/>
  <c r="I1530" i="10"/>
  <c r="J1530" i="10" s="1"/>
  <c r="K1530" i="10" s="1"/>
  <c r="I1274" i="10"/>
  <c r="J1274" i="10" s="1"/>
  <c r="K1274" i="10" s="1"/>
  <c r="I1287" i="10"/>
  <c r="J1287" i="10" s="1"/>
  <c r="K1287" i="10" s="1"/>
  <c r="H1307" i="10"/>
  <c r="G1308" i="10"/>
  <c r="G1310" i="10"/>
  <c r="G1322" i="10"/>
  <c r="I1367" i="10"/>
  <c r="J1367" i="10" s="1"/>
  <c r="K1367" i="10" s="1"/>
  <c r="I1275" i="10"/>
  <c r="J1275" i="10" s="1"/>
  <c r="K1275" i="10" s="1"/>
  <c r="I1282" i="10"/>
  <c r="J1282" i="10" s="1"/>
  <c r="K1282" i="10" s="1"/>
  <c r="I1299" i="10"/>
  <c r="J1299" i="10" s="1"/>
  <c r="K1299" i="10" s="1"/>
  <c r="H1309" i="10"/>
  <c r="G1326" i="10"/>
  <c r="U1329" i="10"/>
  <c r="V1329" i="10" s="1"/>
  <c r="I1334" i="10"/>
  <c r="J1334" i="10" s="1"/>
  <c r="K1334" i="10" s="1"/>
  <c r="I1336" i="10"/>
  <c r="J1336" i="10" s="1"/>
  <c r="K1336" i="10" s="1"/>
  <c r="I1338" i="10"/>
  <c r="J1338" i="10" s="1"/>
  <c r="K1338" i="10" s="1"/>
  <c r="I1340" i="10"/>
  <c r="J1340" i="10" s="1"/>
  <c r="K1340" i="10" s="1"/>
  <c r="AK1382" i="10"/>
  <c r="U1382" i="10" s="1"/>
  <c r="BK1382" i="10" s="1"/>
  <c r="AK1408" i="10"/>
  <c r="AK1409" i="10"/>
  <c r="AK1410" i="10"/>
  <c r="I1460" i="10"/>
  <c r="J1460" i="10" s="1"/>
  <c r="K1460" i="10" s="1"/>
  <c r="I1351" i="10"/>
  <c r="J1351" i="10" s="1"/>
  <c r="K1351" i="10" s="1"/>
  <c r="I1365" i="10"/>
  <c r="J1365" i="10" s="1"/>
  <c r="K1365" i="10" s="1"/>
  <c r="I1263" i="10"/>
  <c r="J1263" i="10" s="1"/>
  <c r="K1263" i="10" s="1"/>
  <c r="I1279" i="10"/>
  <c r="J1279" i="10" s="1"/>
  <c r="K1279" i="10" s="1"/>
  <c r="I1328" i="10"/>
  <c r="J1328" i="10" s="1"/>
  <c r="K1328" i="10" s="1"/>
  <c r="I1342" i="10"/>
  <c r="J1342" i="10" s="1"/>
  <c r="K1342" i="10" s="1"/>
  <c r="I1357" i="10"/>
  <c r="J1357" i="10" s="1"/>
  <c r="K1357" i="10" s="1"/>
  <c r="I1361" i="10"/>
  <c r="J1361" i="10" s="1"/>
  <c r="K1361" i="10" s="1"/>
  <c r="AK1373" i="10"/>
  <c r="AK1381" i="10"/>
  <c r="U1381" i="10" s="1"/>
  <c r="BK1381" i="10" s="1"/>
  <c r="AK1404" i="10"/>
  <c r="I1510" i="10"/>
  <c r="J1510" i="10" s="1"/>
  <c r="K1510" i="10" s="1"/>
  <c r="AL1373" i="10"/>
  <c r="I1509" i="10"/>
  <c r="J1509" i="10" s="1"/>
  <c r="K1509" i="10" s="1"/>
  <c r="I1504" i="10"/>
  <c r="J1504" i="10" s="1"/>
  <c r="K1504" i="10" s="1"/>
  <c r="I1515" i="10"/>
  <c r="J1515" i="10" s="1"/>
  <c r="K1515" i="10" s="1"/>
  <c r="I1654" i="10"/>
  <c r="J1654" i="10" s="1"/>
  <c r="K1654" i="10" s="1"/>
  <c r="I1646" i="10"/>
  <c r="J1646" i="10" s="1"/>
  <c r="K1646" i="10" s="1"/>
  <c r="I1650" i="10"/>
  <c r="J1650" i="10" s="1"/>
  <c r="K1650" i="10" s="1"/>
  <c r="I1691" i="10"/>
  <c r="J1691" i="10" s="1"/>
  <c r="K1691" i="10" s="1"/>
  <c r="I1729" i="10"/>
  <c r="J1729" i="10" s="1"/>
  <c r="K1729" i="10" s="1"/>
  <c r="AI1730" i="10"/>
  <c r="AI1739" i="10"/>
  <c r="I1531" i="10"/>
  <c r="J1531" i="10" s="1"/>
  <c r="K1531" i="10" s="1"/>
  <c r="I1532" i="10"/>
  <c r="J1532" i="10" s="1"/>
  <c r="K1532" i="10" s="1"/>
  <c r="I1569" i="10"/>
  <c r="J1569" i="10" s="1"/>
  <c r="K1569" i="10" s="1"/>
  <c r="I1577" i="10"/>
  <c r="J1577" i="10" s="1"/>
  <c r="K1577" i="10" s="1"/>
  <c r="H1624" i="10"/>
  <c r="G1628" i="10"/>
  <c r="I1644" i="10"/>
  <c r="J1644" i="10" s="1"/>
  <c r="K1644" i="10" s="1"/>
  <c r="I1675" i="10"/>
  <c r="J1675" i="10" s="1"/>
  <c r="K1675" i="10" s="1"/>
  <c r="I1679" i="10"/>
  <c r="J1679" i="10" s="1"/>
  <c r="K1679" i="10" s="1"/>
  <c r="I1683" i="10"/>
  <c r="J1683" i="10" s="1"/>
  <c r="K1683" i="10" s="1"/>
  <c r="I1699" i="10"/>
  <c r="J1699" i="10" s="1"/>
  <c r="K1699" i="10" s="1"/>
  <c r="AI1727" i="10"/>
  <c r="AI1735" i="10"/>
  <c r="AI1736" i="10"/>
  <c r="I1741" i="10"/>
  <c r="J1741" i="10" s="1"/>
  <c r="K1741" i="10" s="1"/>
  <c r="I1372" i="10"/>
  <c r="J1372" i="10" s="1"/>
  <c r="K1372" i="10" s="1"/>
  <c r="AK1405" i="10"/>
  <c r="AK1407" i="10"/>
  <c r="I1461" i="10"/>
  <c r="J1461" i="10" s="1"/>
  <c r="K1461" i="10" s="1"/>
  <c r="I1467" i="10"/>
  <c r="J1467" i="10" s="1"/>
  <c r="K1467" i="10" s="1"/>
  <c r="I1472" i="10"/>
  <c r="J1472" i="10" s="1"/>
  <c r="K1472" i="10" s="1"/>
  <c r="I1475" i="10"/>
  <c r="J1475" i="10" s="1"/>
  <c r="K1475" i="10" s="1"/>
  <c r="I1506" i="10"/>
  <c r="J1506" i="10" s="1"/>
  <c r="K1506" i="10" s="1"/>
  <c r="I1564" i="10"/>
  <c r="J1564" i="10" s="1"/>
  <c r="K1564" i="10" s="1"/>
  <c r="I1570" i="10"/>
  <c r="J1570" i="10" s="1"/>
  <c r="K1570" i="10" s="1"/>
  <c r="I1576" i="10"/>
  <c r="J1576" i="10" s="1"/>
  <c r="K1576" i="10" s="1"/>
  <c r="AI1726" i="10"/>
  <c r="I1730" i="10"/>
  <c r="J1730" i="10" s="1"/>
  <c r="K1730" i="10" s="1"/>
  <c r="I1740" i="10"/>
  <c r="J1740" i="10" s="1"/>
  <c r="K1740" i="10" s="1"/>
  <c r="I1512" i="10"/>
  <c r="J1512" i="10" s="1"/>
  <c r="K1512" i="10" s="1"/>
  <c r="I1652" i="10"/>
  <c r="J1652" i="10" s="1"/>
  <c r="K1652" i="10" s="1"/>
  <c r="I1728" i="10"/>
  <c r="J1728" i="10" s="1"/>
  <c r="K1728" i="10" s="1"/>
  <c r="AJ1732" i="10"/>
  <c r="I1735" i="10"/>
  <c r="J1735" i="10" s="1"/>
  <c r="K1735" i="10" s="1"/>
  <c r="I1736" i="10"/>
  <c r="J1736" i="10" s="1"/>
  <c r="K1736" i="10" s="1"/>
  <c r="I1562" i="10"/>
  <c r="J1562" i="10" s="1"/>
  <c r="K1562" i="10" s="1"/>
  <c r="H1626" i="10"/>
  <c r="I1468" i="10"/>
  <c r="J1468" i="10" s="1"/>
  <c r="K1468" i="10" s="1"/>
  <c r="I1471" i="10"/>
  <c r="J1471" i="10" s="1"/>
  <c r="K1471" i="10" s="1"/>
  <c r="I1476" i="10"/>
  <c r="J1476" i="10" s="1"/>
  <c r="K1476" i="10" s="1"/>
  <c r="I1502" i="10"/>
  <c r="J1502" i="10" s="1"/>
  <c r="K1502" i="10" s="1"/>
  <c r="I1636" i="10"/>
  <c r="J1636" i="10" s="1"/>
  <c r="K1636" i="10" s="1"/>
  <c r="I1687" i="10"/>
  <c r="J1687" i="10" s="1"/>
  <c r="K1687" i="10" s="1"/>
  <c r="H1695" i="10"/>
  <c r="AI1720" i="10"/>
  <c r="I1733" i="10"/>
  <c r="J1733" i="10" s="1"/>
  <c r="K1733" i="10" s="1"/>
  <c r="AJ1741" i="10"/>
  <c r="E2" i="10"/>
  <c r="G5" i="10"/>
  <c r="H78" i="10"/>
  <c r="G78" i="10"/>
  <c r="I72" i="10"/>
  <c r="J72" i="10" s="1"/>
  <c r="K72" i="10" s="1"/>
  <c r="H104" i="10"/>
  <c r="G104" i="10"/>
  <c r="H61" i="10"/>
  <c r="G61" i="10"/>
  <c r="H103" i="10"/>
  <c r="I75" i="10"/>
  <c r="J75" i="10" s="1"/>
  <c r="K75" i="10" s="1"/>
  <c r="I88" i="10"/>
  <c r="J88" i="10" s="1"/>
  <c r="K88" i="10" s="1"/>
  <c r="H108" i="10"/>
  <c r="G108" i="10"/>
  <c r="H112" i="10"/>
  <c r="G112" i="10"/>
  <c r="G109" i="10"/>
  <c r="AK324" i="10"/>
  <c r="AI323" i="10"/>
  <c r="AL325" i="10"/>
  <c r="I517" i="10"/>
  <c r="J517" i="10" s="1"/>
  <c r="K517" i="10" s="1"/>
  <c r="I545" i="10"/>
  <c r="J545" i="10" s="1"/>
  <c r="K545" i="10" s="1"/>
  <c r="I574" i="10"/>
  <c r="J574" i="10" s="1"/>
  <c r="K574" i="10" s="1"/>
  <c r="AJ324" i="10"/>
  <c r="G332" i="10"/>
  <c r="G337" i="10"/>
  <c r="G324" i="10"/>
  <c r="AL324" i="10"/>
  <c r="AI326" i="10"/>
  <c r="G338" i="10"/>
  <c r="G345" i="10"/>
  <c r="G224" i="10"/>
  <c r="G225" i="10"/>
  <c r="G226" i="10"/>
  <c r="G227" i="10"/>
  <c r="I318" i="10"/>
  <c r="J318" i="10" s="1"/>
  <c r="K318" i="10" s="1"/>
  <c r="AJ326" i="10"/>
  <c r="I408" i="10"/>
  <c r="J408" i="10" s="1"/>
  <c r="K408" i="10" s="1"/>
  <c r="I606" i="10"/>
  <c r="J606" i="10" s="1"/>
  <c r="K606" i="10" s="1"/>
  <c r="G228" i="10"/>
  <c r="AJ323" i="10"/>
  <c r="AI325" i="10"/>
  <c r="AK326" i="10"/>
  <c r="G334" i="10"/>
  <c r="I360" i="10"/>
  <c r="J360" i="10" s="1"/>
  <c r="K360" i="10" s="1"/>
  <c r="I488" i="10"/>
  <c r="J488" i="10" s="1"/>
  <c r="K488" i="10" s="1"/>
  <c r="I515" i="10"/>
  <c r="J515" i="10" s="1"/>
  <c r="K515" i="10" s="1"/>
  <c r="AK323" i="10"/>
  <c r="AJ325" i="10"/>
  <c r="AL326" i="10"/>
  <c r="I511" i="10"/>
  <c r="J511" i="10" s="1"/>
  <c r="K511" i="10" s="1"/>
  <c r="I521" i="10"/>
  <c r="J521" i="10" s="1"/>
  <c r="K521" i="10" s="1"/>
  <c r="I639" i="10"/>
  <c r="J639" i="10" s="1"/>
  <c r="K639" i="10" s="1"/>
  <c r="I308" i="10"/>
  <c r="J308" i="10" s="1"/>
  <c r="K308" i="10" s="1"/>
  <c r="AL323" i="10"/>
  <c r="AK325" i="10"/>
  <c r="G330" i="10"/>
  <c r="G344" i="10"/>
  <c r="I454" i="10"/>
  <c r="J454" i="10" s="1"/>
  <c r="K454" i="10" s="1"/>
  <c r="I566" i="10"/>
  <c r="J566" i="10" s="1"/>
  <c r="K566" i="10" s="1"/>
  <c r="AR535" i="10"/>
  <c r="AQ535" i="10" s="1"/>
  <c r="I645" i="10"/>
  <c r="J645" i="10" s="1"/>
  <c r="K645" i="10" s="1"/>
  <c r="G540" i="10"/>
  <c r="G543" i="10"/>
  <c r="G529" i="10"/>
  <c r="G532" i="10"/>
  <c r="G536" i="10"/>
  <c r="U535" i="10"/>
  <c r="BK535" i="10" s="1"/>
  <c r="H794" i="10"/>
  <c r="G794" i="10"/>
  <c r="G789" i="10"/>
  <c r="G797" i="10"/>
  <c r="G837" i="10"/>
  <c r="G838" i="10"/>
  <c r="H839" i="10"/>
  <c r="H926" i="10"/>
  <c r="G926" i="10"/>
  <c r="I902" i="10"/>
  <c r="J902" i="10" s="1"/>
  <c r="K902" i="10" s="1"/>
  <c r="I910" i="10"/>
  <c r="J910" i="10" s="1"/>
  <c r="K910" i="10" s="1"/>
  <c r="G844" i="10"/>
  <c r="H844" i="10"/>
  <c r="I847" i="10"/>
  <c r="J847" i="10" s="1"/>
  <c r="K847" i="10" s="1"/>
  <c r="I851" i="10"/>
  <c r="J851" i="10" s="1"/>
  <c r="K851" i="10" s="1"/>
  <c r="I855" i="10"/>
  <c r="J855" i="10" s="1"/>
  <c r="K855" i="10" s="1"/>
  <c r="I859" i="10"/>
  <c r="J859" i="10" s="1"/>
  <c r="K859" i="10" s="1"/>
  <c r="I863" i="10"/>
  <c r="J863" i="10" s="1"/>
  <c r="K863" i="10" s="1"/>
  <c r="I867" i="10"/>
  <c r="J867" i="10" s="1"/>
  <c r="K867" i="10" s="1"/>
  <c r="I871" i="10"/>
  <c r="J871" i="10" s="1"/>
  <c r="K871" i="10" s="1"/>
  <c r="I875" i="10"/>
  <c r="J875" i="10" s="1"/>
  <c r="K875" i="10" s="1"/>
  <c r="I879" i="10"/>
  <c r="J879" i="10" s="1"/>
  <c r="K879" i="10" s="1"/>
  <c r="I883" i="10"/>
  <c r="J883" i="10" s="1"/>
  <c r="K883" i="10" s="1"/>
  <c r="I898" i="10"/>
  <c r="J898" i="10" s="1"/>
  <c r="K898" i="10" s="1"/>
  <c r="I906" i="10"/>
  <c r="J906" i="10" s="1"/>
  <c r="K906" i="10" s="1"/>
  <c r="I914" i="10"/>
  <c r="J914" i="10" s="1"/>
  <c r="K914" i="10" s="1"/>
  <c r="I846" i="10"/>
  <c r="J846" i="10" s="1"/>
  <c r="K846" i="10" s="1"/>
  <c r="I850" i="10"/>
  <c r="J850" i="10" s="1"/>
  <c r="K850" i="10" s="1"/>
  <c r="I854" i="10"/>
  <c r="J854" i="10" s="1"/>
  <c r="K854" i="10" s="1"/>
  <c r="I858" i="10"/>
  <c r="J858" i="10" s="1"/>
  <c r="K858" i="10" s="1"/>
  <c r="I862" i="10"/>
  <c r="J862" i="10" s="1"/>
  <c r="K862" i="10" s="1"/>
  <c r="I866" i="10"/>
  <c r="J866" i="10" s="1"/>
  <c r="K866" i="10" s="1"/>
  <c r="I870" i="10"/>
  <c r="J870" i="10" s="1"/>
  <c r="K870" i="10" s="1"/>
  <c r="I874" i="10"/>
  <c r="J874" i="10" s="1"/>
  <c r="K874" i="10" s="1"/>
  <c r="I878" i="10"/>
  <c r="J878" i="10" s="1"/>
  <c r="K878" i="10" s="1"/>
  <c r="I882" i="10"/>
  <c r="J882" i="10" s="1"/>
  <c r="K882" i="10" s="1"/>
  <c r="I886" i="10"/>
  <c r="J886" i="10" s="1"/>
  <c r="K886" i="10" s="1"/>
  <c r="H928" i="10"/>
  <c r="G928" i="10"/>
  <c r="I940" i="10"/>
  <c r="J940" i="10" s="1"/>
  <c r="K940" i="10" s="1"/>
  <c r="I981" i="10"/>
  <c r="J981" i="10" s="1"/>
  <c r="K981" i="10" s="1"/>
  <c r="I994" i="10"/>
  <c r="J994" i="10" s="1"/>
  <c r="K994" i="10" s="1"/>
  <c r="H1047" i="10"/>
  <c r="G1047" i="10"/>
  <c r="H1079" i="10"/>
  <c r="G1079" i="10"/>
  <c r="H1093" i="10"/>
  <c r="G1093" i="10"/>
  <c r="G922" i="10"/>
  <c r="G927" i="10"/>
  <c r="G929" i="10"/>
  <c r="I997" i="10"/>
  <c r="J997" i="10" s="1"/>
  <c r="K997" i="10" s="1"/>
  <c r="AI1142" i="10"/>
  <c r="AJ1142" i="10"/>
  <c r="AJ1143" i="10"/>
  <c r="AI1143" i="10"/>
  <c r="H1026" i="10"/>
  <c r="G1026" i="10"/>
  <c r="H1031" i="10"/>
  <c r="G1031" i="10"/>
  <c r="I965" i="10"/>
  <c r="J965" i="10" s="1"/>
  <c r="K965" i="10" s="1"/>
  <c r="H1039" i="10"/>
  <c r="G1039" i="10"/>
  <c r="H1013" i="10"/>
  <c r="G1013" i="10"/>
  <c r="H1017" i="10"/>
  <c r="G1017" i="10"/>
  <c r="H1021" i="10"/>
  <c r="G1021" i="10"/>
  <c r="G1096" i="10"/>
  <c r="H1096" i="10"/>
  <c r="G1077" i="10"/>
  <c r="H1101" i="10"/>
  <c r="G1101" i="10"/>
  <c r="I1117" i="10"/>
  <c r="AJ1133" i="10"/>
  <c r="AI1133" i="10"/>
  <c r="AJ1134" i="10"/>
  <c r="AJ1149" i="10"/>
  <c r="AI1149" i="10"/>
  <c r="I1113" i="10"/>
  <c r="J1113" i="10" s="1"/>
  <c r="K1113" i="10" s="1"/>
  <c r="AJ1135" i="10"/>
  <c r="AI1135" i="10"/>
  <c r="AJ1151" i="10"/>
  <c r="AI1151" i="10"/>
  <c r="H1100" i="10"/>
  <c r="AJ1137" i="10"/>
  <c r="AI1137" i="10"/>
  <c r="AJ1138" i="10"/>
  <c r="G1034" i="10"/>
  <c r="G1042" i="10"/>
  <c r="AJ1139" i="10"/>
  <c r="AI1139" i="10"/>
  <c r="G1091" i="10"/>
  <c r="G1098" i="10"/>
  <c r="AJ1141" i="10"/>
  <c r="AI1141" i="10"/>
  <c r="AJ1145" i="10"/>
  <c r="AI1145" i="10"/>
  <c r="G1175" i="10"/>
  <c r="H1175" i="10"/>
  <c r="G1078" i="10"/>
  <c r="H1094" i="10"/>
  <c r="G1095" i="10"/>
  <c r="AJ1131" i="10"/>
  <c r="AI1131" i="10"/>
  <c r="AJ1147" i="10"/>
  <c r="AI1147" i="10"/>
  <c r="G1179" i="10"/>
  <c r="H1179" i="10"/>
  <c r="U1337" i="10"/>
  <c r="V1337" i="10" s="1"/>
  <c r="AI1153" i="10"/>
  <c r="AI1155" i="10"/>
  <c r="AI1157" i="10"/>
  <c r="G1176" i="10"/>
  <c r="H1305" i="10"/>
  <c r="U1390" i="10"/>
  <c r="BK1390" i="10" s="1"/>
  <c r="AK1380" i="10"/>
  <c r="U1380" i="10" s="1"/>
  <c r="BK1380" i="10" s="1"/>
  <c r="G1306" i="10"/>
  <c r="G1319" i="10"/>
  <c r="H1325" i="10"/>
  <c r="U1333" i="10"/>
  <c r="V1333" i="10" s="1"/>
  <c r="U1339" i="10"/>
  <c r="V1339" i="10" s="1"/>
  <c r="U1376" i="10"/>
  <c r="BK1376" i="10" s="1"/>
  <c r="I1264" i="10"/>
  <c r="J1264" i="10" s="1"/>
  <c r="K1264" i="10" s="1"/>
  <c r="U1399" i="10"/>
  <c r="BK1399" i="10" s="1"/>
  <c r="AK1379" i="10"/>
  <c r="U1379" i="10" s="1"/>
  <c r="BK1379" i="10" s="1"/>
  <c r="I1268" i="10"/>
  <c r="J1268" i="10" s="1"/>
  <c r="K1268" i="10" s="1"/>
  <c r="H1315" i="10"/>
  <c r="H1321" i="10"/>
  <c r="U1335" i="10"/>
  <c r="V1335" i="10" s="1"/>
  <c r="H1323" i="10"/>
  <c r="U1331" i="10"/>
  <c r="V1331" i="10" s="1"/>
  <c r="AK1374" i="10"/>
  <c r="U1397" i="10"/>
  <c r="BK1397" i="10" s="1"/>
  <c r="AK1377" i="10"/>
  <c r="AK1403" i="10"/>
  <c r="AK1411" i="10"/>
  <c r="I1507" i="10"/>
  <c r="J1507" i="10" s="1"/>
  <c r="K1507" i="10" s="1"/>
  <c r="I1511" i="10"/>
  <c r="J1511" i="10" s="1"/>
  <c r="K1511" i="10" s="1"/>
  <c r="I1523" i="10"/>
  <c r="J1523" i="10" s="1"/>
  <c r="K1523" i="10" s="1"/>
  <c r="I1503" i="10"/>
  <c r="J1503" i="10" s="1"/>
  <c r="K1503" i="10" s="1"/>
  <c r="I1518" i="10"/>
  <c r="J1518" i="10" s="1"/>
  <c r="K1518" i="10" s="1"/>
  <c r="I1524" i="10"/>
  <c r="J1524" i="10" s="1"/>
  <c r="K1524" i="10" s="1"/>
  <c r="I1528" i="10"/>
  <c r="J1528" i="10" s="1"/>
  <c r="K1528" i="10" s="1"/>
  <c r="I1498" i="10"/>
  <c r="J1498" i="10" s="1"/>
  <c r="K1498" i="10" s="1"/>
  <c r="I1578" i="10"/>
  <c r="J1578" i="10" s="1"/>
  <c r="K1578" i="10" s="1"/>
  <c r="I1639" i="10"/>
  <c r="J1639" i="10" s="1"/>
  <c r="K1639" i="10" s="1"/>
  <c r="I1637" i="10"/>
  <c r="J1637" i="10" s="1"/>
  <c r="K1637" i="10" s="1"/>
  <c r="I1643" i="10"/>
  <c r="J1643" i="10" s="1"/>
  <c r="K1643" i="10" s="1"/>
  <c r="I1572" i="10"/>
  <c r="J1572" i="10" s="1"/>
  <c r="K1572" i="10" s="1"/>
  <c r="H1621" i="10"/>
  <c r="H1622" i="10"/>
  <c r="I1629" i="10"/>
  <c r="J1629" i="10" s="1"/>
  <c r="K1629" i="10" s="1"/>
  <c r="I1635" i="10"/>
  <c r="J1635" i="10" s="1"/>
  <c r="K1635" i="10" s="1"/>
  <c r="H1625" i="10"/>
  <c r="H1693" i="10"/>
  <c r="G1693" i="10"/>
  <c r="AJ1700" i="10"/>
  <c r="AI1700" i="10"/>
  <c r="AJ1701" i="10"/>
  <c r="AI1701" i="10"/>
  <c r="AJ1702" i="10"/>
  <c r="AI1702" i="10"/>
  <c r="AJ1703" i="10"/>
  <c r="AI1703" i="10"/>
  <c r="AJ1704" i="10"/>
  <c r="AI1704" i="10"/>
  <c r="AJ1705" i="10"/>
  <c r="AI1705" i="10"/>
  <c r="AJ1706" i="10"/>
  <c r="AI1706" i="10"/>
  <c r="AJ1731" i="10"/>
  <c r="AJ1737" i="10"/>
  <c r="AI1708" i="10"/>
  <c r="AI1710" i="10"/>
  <c r="AI1712" i="10"/>
  <c r="AI1714" i="10"/>
  <c r="AI1716" i="10"/>
  <c r="AI1718" i="10"/>
  <c r="AI1738" i="10"/>
  <c r="AI1729" i="10"/>
  <c r="AI1707" i="10"/>
  <c r="AI1709" i="10"/>
  <c r="AI1711" i="10"/>
  <c r="AI1713" i="10"/>
  <c r="AI1715" i="10"/>
  <c r="AI1717" i="10"/>
  <c r="AI1719" i="10"/>
  <c r="AI1721" i="10"/>
  <c r="AI1723" i="10"/>
  <c r="AI1734" i="10"/>
  <c r="AI1742" i="10"/>
  <c r="AI343" i="10" l="1"/>
  <c r="U1374" i="10"/>
  <c r="BK1374" i="10" s="1"/>
  <c r="G3" i="10"/>
  <c r="S12" i="10"/>
  <c r="I12" i="10" s="1"/>
  <c r="J12" i="10" s="1"/>
  <c r="K12" i="10" s="1"/>
  <c r="S13" i="10"/>
  <c r="I13" i="10" s="1"/>
  <c r="J13" i="10" s="1"/>
  <c r="K13" i="10" s="1"/>
  <c r="S11" i="10"/>
  <c r="I11" i="10" s="1"/>
  <c r="J11" i="10" s="1"/>
  <c r="K11" i="10" s="1"/>
  <c r="S17" i="10"/>
  <c r="I17" i="10" s="1"/>
  <c r="J17" i="10" s="1"/>
  <c r="K17" i="10" s="1"/>
  <c r="S9" i="10"/>
  <c r="I9" i="10" s="1"/>
  <c r="J9" i="10" s="1"/>
  <c r="K9" i="10" s="1"/>
  <c r="BK533" i="10"/>
  <c r="BK532" i="10"/>
  <c r="J1117" i="10"/>
  <c r="K1117" i="10" s="1"/>
  <c r="U1377" i="10"/>
  <c r="BK1377" i="10" s="1"/>
  <c r="U1375" i="10"/>
  <c r="BK1375" i="10" s="1"/>
  <c r="U1373" i="10"/>
  <c r="BK1373" i="10" s="1"/>
  <c r="BK537" i="10"/>
  <c r="BK541" i="10"/>
  <c r="BK538" i="10"/>
  <c r="BK534" i="10"/>
  <c r="AI346" i="10"/>
  <c r="AI344" i="10"/>
  <c r="AL344" i="10"/>
  <c r="AL345" i="10"/>
  <c r="AL343" i="10"/>
  <c r="AL346" i="10"/>
  <c r="AJ344" i="10"/>
  <c r="AJ345" i="10"/>
  <c r="AJ343" i="10"/>
  <c r="AJ346" i="10"/>
  <c r="AK344" i="10"/>
  <c r="AK345" i="10"/>
  <c r="AK343" i="10"/>
  <c r="AK346" i="10"/>
  <c r="AI345" i="10"/>
  <c r="G2" i="10"/>
  <c r="H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B3EC806B-BA9D-453E-A3EE-CB02F1925298}">
      <text>
        <r>
          <rPr>
            <sz val="11"/>
            <color theme="1"/>
            <rFont val="Calibri"/>
            <family val="2"/>
            <scheme val="minor"/>
          </rPr>
          <t>Petr Čala:
Main effect, private returns to schooling</t>
        </r>
      </text>
    </comment>
    <comment ref="E1" authorId="0" shapeId="0" xr:uid="{F849186B-BB2B-4BCB-BA54-D4BF66CA40D6}">
      <text>
        <r>
          <rPr>
            <sz val="11"/>
            <color theme="1"/>
            <rFont val="Calibri"/>
            <family val="2"/>
            <scheme val="minor"/>
          </rPr>
          <t>Petr Čala:
Standard error</t>
        </r>
      </text>
    </comment>
    <comment ref="L1" authorId="0" shapeId="0" xr:uid="{18DEA281-1A55-469D-992F-1538D3E1DE61}">
      <text>
        <r>
          <rPr>
            <sz val="11"/>
            <color theme="1"/>
            <rFont val="Calibri"/>
            <family val="2"/>
            <scheme val="minor"/>
          </rPr>
          <t>Petr Čala:
Estimate can be aggregated on the level of a city</t>
        </r>
      </text>
    </comment>
    <comment ref="M1" authorId="0" shapeId="0" xr:uid="{5B7626FA-7832-46B2-B7A0-95A0F7639D9A}">
      <text>
        <r>
          <rPr>
            <sz val="11"/>
            <color theme="1"/>
            <rFont val="Calibri"/>
            <family val="2"/>
            <scheme val="minor"/>
          </rPr>
          <t>Petr Čala:
Estimate can be aggregated on the level of a small region</t>
        </r>
      </text>
    </comment>
    <comment ref="N1" authorId="0" shapeId="0" xr:uid="{4D33C663-4123-4D9F-AA88-F5494BE73027}">
      <text>
        <r>
          <rPr>
            <sz val="11"/>
            <color theme="1"/>
            <rFont val="Calibri"/>
            <family val="2"/>
            <scheme val="minor"/>
          </rPr>
          <t>Petr Čala:
Estimate can be aggregated on the level of a large region of countries</t>
        </r>
      </text>
    </comment>
    <comment ref="O1" authorId="0" shapeId="0" xr:uid="{887351E4-2CC1-4BBC-923E-EA73F84DCBC5}">
      <text>
        <r>
          <rPr>
            <sz val="11"/>
            <color theme="1"/>
            <rFont val="Calibri"/>
            <family val="2"/>
            <scheme val="minor"/>
          </rPr>
          <t>Petr Čala:
Estimate can be aggregated on the level of a country</t>
        </r>
      </text>
    </comment>
    <comment ref="P1" authorId="0" shapeId="0" xr:uid="{B8714670-B236-40F9-838B-547C1ED60D60}">
      <text>
        <r>
          <rPr>
            <sz val="11"/>
            <color theme="1"/>
            <rFont val="Calibri"/>
            <family val="2"/>
            <scheme val="minor"/>
          </rPr>
          <t>Petr Čala:
Estimate can be aggregated on the level of a body of mass larger than a country</t>
        </r>
      </text>
    </comment>
    <comment ref="Q1" authorId="0" shapeId="0" xr:uid="{85540CD1-22A1-4035-A92C-8C697AB6591A}">
      <text>
        <r>
          <rPr>
            <sz val="11"/>
            <color theme="1"/>
            <rFont val="Calibri"/>
            <family val="2"/>
            <scheme val="minor"/>
          </rPr>
          <t>Petr Čala:
Number of observations used in the estimation (put to log later)</t>
        </r>
      </text>
    </comment>
    <comment ref="R1" authorId="0" shapeId="0" xr:uid="{52A7059C-1913-4034-B34B-888A2A00A65A}">
      <text>
        <r>
          <rPr>
            <sz val="11"/>
            <color theme="1"/>
            <rFont val="Calibri"/>
            <family val="2"/>
            <scheme val="minor"/>
          </rPr>
          <t>Petr Čala:
Number of regressands in the regression</t>
        </r>
      </text>
    </comment>
    <comment ref="S1" authorId="0" shapeId="0" xr:uid="{811AF84F-FBDF-4E1D-9904-75D834EB9590}">
      <text>
        <r>
          <rPr>
            <sz val="11"/>
            <color theme="1"/>
            <rFont val="Calibri"/>
            <family val="2"/>
            <scheme val="minor"/>
          </rPr>
          <t>Petr Čala:
The number of Degrees of Freedom computed as "n_obs - regressands - 1" for a regression and "n_obs - 1" for means</t>
        </r>
      </text>
    </comment>
    <comment ref="T1" authorId="0" shapeId="0" xr:uid="{C50AA481-DCA4-42C8-A3E5-67D1F20F0B2B}">
      <text>
        <r>
          <rPr>
            <sz val="11"/>
            <color theme="1"/>
            <rFont val="Calibri"/>
            <family val="2"/>
            <scheme val="minor"/>
          </rPr>
          <t>Petr Čala:
Number of estimates per this study</t>
        </r>
      </text>
    </comment>
    <comment ref="U1" authorId="0" shapeId="0" xr:uid="{20DBE851-1A07-4456-AA11-35B6D7DBFDA5}">
      <text>
        <r>
          <rPr>
            <sz val="11"/>
            <color theme="1"/>
            <rFont val="Calibri"/>
            <family val="2"/>
            <scheme val="minor"/>
          </rPr>
          <t>Petr Čala:
Mean years of schooling</t>
        </r>
      </text>
    </comment>
    <comment ref="V1" authorId="0" shapeId="0" xr:uid="{A36361AE-2B04-4034-B4BF-4A4A28AB712F}">
      <text>
        <r>
          <rPr>
            <sz val="11"/>
            <color theme="1"/>
            <rFont val="Calibri"/>
            <family val="2"/>
            <scheme val="minor"/>
          </rPr>
          <t>Petr Čala:
Mean years of experience</t>
        </r>
      </text>
    </comment>
    <comment ref="W1" authorId="0" shapeId="0" xr:uid="{4267EF8F-2563-4F39-9B5A-A4905680D723}">
      <text>
        <r>
          <rPr>
            <sz val="11"/>
            <color theme="1"/>
            <rFont val="Calibri"/>
            <family val="2"/>
            <scheme val="minor"/>
          </rPr>
          <t>Petr Čala:
The study reports the number of years directly (using years of schooling)</t>
        </r>
      </text>
    </comment>
    <comment ref="X1" authorId="0" shapeId="0" xr:uid="{F9367EB3-575A-471D-B357-5086DF5C0B12}">
      <text>
        <r>
          <rPr>
            <sz val="11"/>
            <color theme="1"/>
            <rFont val="Calibri"/>
            <family val="2"/>
            <scheme val="minor"/>
          </rPr>
          <t>Petr Čala:
The study instead uses levels of schooling (primary, sec, …) in the mincer regression</t>
        </r>
      </text>
    </comment>
    <comment ref="Y1" authorId="0" shapeId="0" xr:uid="{978F205A-8878-4148-861C-461D059FB6EA}">
      <text>
        <r>
          <rPr>
            <sz val="11"/>
            <color theme="1"/>
            <rFont val="Calibri"/>
            <family val="2"/>
            <scheme val="minor"/>
          </rPr>
          <t>Petr Čala:
Wage is defined as log hourly</t>
        </r>
      </text>
    </comment>
    <comment ref="Z1" authorId="0" shapeId="0" xr:uid="{65D4C72C-0364-4705-984B-05C5D5EAC172}">
      <text>
        <r>
          <rPr>
            <sz val="11"/>
            <color theme="1"/>
            <rFont val="Calibri"/>
            <family val="2"/>
            <scheme val="minor"/>
          </rPr>
          <t xml:space="preserve">Petr Čala:
Daily or weekly wage
</t>
        </r>
      </text>
    </comment>
    <comment ref="AA1" authorId="0" shapeId="0" xr:uid="{1B2990B0-F3DC-42DB-A166-435DC6C54947}">
      <text>
        <r>
          <rPr>
            <sz val="11"/>
            <color theme="1"/>
            <rFont val="Calibri"/>
            <family val="2"/>
            <scheme val="minor"/>
          </rPr>
          <t>Petr Čala:
Placeholder for the wage dummy</t>
        </r>
      </text>
    </comment>
    <comment ref="AB1" authorId="0" shapeId="0" xr:uid="{9C95DCAF-DD6C-4002-A470-76E28717C52C}">
      <text>
        <r>
          <rPr>
            <sz val="11"/>
            <color theme="1"/>
            <rFont val="Calibri"/>
            <family val="2"/>
            <scheme val="minor"/>
          </rPr>
          <t>Petr Čala:
Wage is defined as mean annual earnings per worker</t>
        </r>
      </text>
    </comment>
    <comment ref="AC1" authorId="0" shapeId="0" xr:uid="{08145270-B4D8-4187-8416-C24DA0A7A5EB}">
      <text>
        <r>
          <rPr>
            <sz val="11"/>
            <color theme="1"/>
            <rFont val="Calibri"/>
            <family val="2"/>
            <scheme val="minor"/>
          </rPr>
          <t>Petr Čala:
Data are input micro data</t>
        </r>
      </text>
    </comment>
    <comment ref="AD1" authorId="0" shapeId="0" xr:uid="{0CAA4C8D-8243-4277-A38C-142299B00324}">
      <text>
        <r>
          <rPr>
            <sz val="11"/>
            <color theme="1"/>
            <rFont val="Calibri"/>
            <family val="2"/>
            <scheme val="minor"/>
          </rPr>
          <t>Petr Čala:
Data come from a survey (household or employers, maybe split later)</t>
        </r>
      </text>
    </comment>
    <comment ref="AE1" authorId="0" shapeId="0" xr:uid="{CE72A443-A3C3-4818-AD5D-3BF6B3E4E31B}">
      <text>
        <r>
          <rPr>
            <sz val="11"/>
            <color theme="1"/>
            <rFont val="Calibri"/>
            <family val="2"/>
            <scheme val="minor"/>
          </rPr>
          <t>Petr Čala:
Data come from a national register</t>
        </r>
      </text>
    </comment>
    <comment ref="AF1" authorId="0" shapeId="0" xr:uid="{EF3B5279-DDBF-4DEA-85D0-8DB54337B379}">
      <text>
        <r>
          <rPr>
            <sz val="11"/>
            <color theme="1"/>
            <rFont val="Calibri"/>
            <family val="2"/>
            <scheme val="minor"/>
          </rPr>
          <t>Petr Čala:
Data type = cross-section -&gt; snapshot of the population in a given year</t>
        </r>
      </text>
    </comment>
    <comment ref="AG1" authorId="0" shapeId="0" xr:uid="{52598C07-F81E-48EC-9129-D20E50BD92AC}">
      <text>
        <r>
          <rPr>
            <sz val="11"/>
            <color theme="1"/>
            <rFont val="Calibri"/>
            <family val="2"/>
            <scheme val="minor"/>
          </rPr>
          <t>Petr Čala:
Data type = panel -&gt; various countries, groups observed over their life</t>
        </r>
      </text>
    </comment>
    <comment ref="AH1" authorId="0" shapeId="0" xr:uid="{67F35862-B911-4032-9122-B764170BFF9E}">
      <text>
        <r>
          <rPr>
            <sz val="11"/>
            <color theme="1"/>
            <rFont val="Calibri"/>
            <family val="2"/>
            <scheme val="minor"/>
          </rPr>
          <t>Petr Čala:
Average original year, DELETE LATER</t>
        </r>
      </text>
    </comment>
    <comment ref="AI1" authorId="0" shapeId="0" xr:uid="{4026E451-1D54-4CBB-A316-5AFA1372B822}">
      <text>
        <r>
          <rPr>
            <sz val="11"/>
            <color theme="1"/>
            <rFont val="Calibri"/>
            <family val="2"/>
            <scheme val="minor"/>
          </rPr>
          <t>Petr Čala:
Percentage of subjects with no education - country aggregated</t>
        </r>
      </text>
    </comment>
    <comment ref="AJ1" authorId="0" shapeId="0" xr:uid="{436ED850-1D43-40A7-92B5-3937AFB86DE4}">
      <text>
        <r>
          <rPr>
            <sz val="11"/>
            <color theme="1"/>
            <rFont val="Calibri"/>
            <family val="2"/>
            <scheme val="minor"/>
          </rPr>
          <t>Petr Čala:
Percentage of subjects with primary education - country aggregated</t>
        </r>
      </text>
    </comment>
    <comment ref="AK1" authorId="0" shapeId="0" xr:uid="{C0A98C7C-C744-40D4-86FF-774D7037DF2E}">
      <text>
        <r>
          <rPr>
            <sz val="11"/>
            <color theme="1"/>
            <rFont val="Calibri"/>
            <family val="2"/>
            <scheme val="minor"/>
          </rPr>
          <t>Petr Čala:
Percentage of subjects with secondary education</t>
        </r>
      </text>
    </comment>
    <comment ref="AL1" authorId="0" shapeId="0" xr:uid="{B66493C7-7DA2-45CD-A329-29A3A6AB326F}">
      <text>
        <r>
          <rPr>
            <sz val="11"/>
            <color theme="1"/>
            <rFont val="Calibri"/>
            <family val="2"/>
            <scheme val="minor"/>
          </rPr>
          <t>Petr Čala:
Percentage of subjects with higher education</t>
        </r>
      </text>
    </comment>
    <comment ref="AM1" authorId="0" shapeId="0" xr:uid="{803FEFBF-9931-4D7F-956B-8D2CC3E7211E}">
      <text>
        <r>
          <rPr>
            <sz val="11"/>
            <color theme="1"/>
            <rFont val="Calibri"/>
            <family val="2"/>
            <scheme val="minor"/>
          </rPr>
          <t>Petr Čala:
Percentage of workers from sample, that are wage earners</t>
        </r>
      </text>
    </comment>
    <comment ref="AN1" authorId="0" shapeId="0" xr:uid="{81B2F781-C008-42CC-B4F6-2263EE110D18}">
      <text>
        <r>
          <rPr>
            <sz val="11"/>
            <color theme="1"/>
            <rFont val="Calibri"/>
            <family val="2"/>
            <scheme val="minor"/>
          </rPr>
          <t>Petr Čala:
Percentage of workers from sample, that are self employed</t>
        </r>
      </text>
    </comment>
    <comment ref="AQ1" authorId="0" shapeId="0" xr:uid="{DE369658-7225-493C-AA11-0AF7117488DE}">
      <text>
        <r>
          <rPr>
            <sz val="11"/>
            <color theme="1"/>
            <rFont val="Calibri"/>
            <family val="2"/>
            <scheme val="minor"/>
          </rPr>
          <t>Petr Čala:
Percentage of workers from sample, that work in the private sector</t>
        </r>
      </text>
    </comment>
    <comment ref="AR1" authorId="0" shapeId="0" xr:uid="{E59B074B-ECC6-49FB-80C1-09CBC05DD0EF}">
      <text>
        <r>
          <rPr>
            <sz val="11"/>
            <color theme="1"/>
            <rFont val="Calibri"/>
            <family val="2"/>
            <scheme val="minor"/>
          </rPr>
          <t>Petr Čala:
Percentage of workers from sample, that work in the public sector</t>
        </r>
      </text>
    </comment>
    <comment ref="AS1" authorId="0" shapeId="0" xr:uid="{3D26976D-1F38-4786-AA67-D7CB406D1054}">
      <text>
        <r>
          <rPr>
            <sz val="11"/>
            <color theme="1"/>
            <rFont val="Calibri"/>
            <family val="2"/>
            <scheme val="minor"/>
          </rPr>
          <t>Petr Čala:
Caucasion (european ancestry) ethnicity</t>
        </r>
      </text>
    </comment>
    <comment ref="AT1" authorId="0" shapeId="0" xr:uid="{77F4B503-C6E2-464C-B5C6-76D2B04D628B}">
      <text>
        <r>
          <rPr>
            <sz val="11"/>
            <color theme="1"/>
            <rFont val="Calibri"/>
            <family val="2"/>
            <scheme val="minor"/>
          </rPr>
          <t>Petr Čala:
Other ethnicity</t>
        </r>
      </text>
    </comment>
    <comment ref="AU1" authorId="0" shapeId="0" xr:uid="{4C0EF025-249D-4029-8805-FFA66143C6F5}">
      <text>
        <r>
          <rPr>
            <sz val="11"/>
            <color theme="1"/>
            <rFont val="Calibri"/>
            <family val="2"/>
            <scheme val="minor"/>
          </rPr>
          <t>Petr Čala:
Rural sector</t>
        </r>
      </text>
    </comment>
    <comment ref="AV1" authorId="0" shapeId="0" xr:uid="{5F9C6B2E-3BD4-4C6F-AFDC-983B9B68A028}">
      <text>
        <r>
          <rPr>
            <sz val="11"/>
            <color theme="1"/>
            <rFont val="Calibri"/>
            <family val="2"/>
            <scheme val="minor"/>
          </rPr>
          <t>Petr Čala:
Urban sector</t>
        </r>
      </text>
    </comment>
    <comment ref="AX1" authorId="0" shapeId="0" xr:uid="{786C9352-CFE4-46AE-A90F-9E7A116E7F6D}">
      <text>
        <r>
          <rPr>
            <sz val="11"/>
            <color theme="1"/>
            <rFont val="Calibri"/>
            <family val="2"/>
            <scheme val="minor"/>
          </rPr>
          <t>Petr Čala:
Region - possibly dummify this</t>
        </r>
      </text>
    </comment>
    <comment ref="BH1" authorId="0" shapeId="0" xr:uid="{AA9F5AE8-5F6B-4A37-ADB0-1CA0A69892B2}">
      <text>
        <r>
          <rPr>
            <sz val="11"/>
            <color theme="1"/>
            <rFont val="Calibri"/>
            <family val="2"/>
            <scheme val="minor"/>
          </rPr>
          <t>Petr Čala:
Logarithm of median monthly expenditure in that country around year 2000</t>
        </r>
      </text>
    </comment>
    <comment ref="BI1" authorId="0" shapeId="0" xr:uid="{E5BFBB75-77C1-4D53-A7F8-9912C0258C61}">
      <text>
        <r>
          <rPr>
            <sz val="11"/>
            <color theme="1"/>
            <rFont val="Calibri"/>
            <family val="2"/>
            <scheme val="minor"/>
          </rPr>
          <t>Petr Čala:
Logarithm of the minimal monthly wage in that country around year 2000</t>
        </r>
      </text>
    </comment>
    <comment ref="BK1" authorId="0" shapeId="0" xr:uid="{CA1925F7-133B-4C91-B68D-27F890969716}">
      <text>
        <r>
          <rPr>
            <sz val="11"/>
            <color theme="1"/>
            <rFont val="Calibri"/>
            <family val="2"/>
            <scheme val="minor"/>
          </rPr>
          <t>Petr Čala:
Mean age of subjects</t>
        </r>
      </text>
    </comment>
    <comment ref="BM1" authorId="0" shapeId="0" xr:uid="{1E039C2A-895D-4286-8112-9F7864B79505}">
      <text>
        <r>
          <rPr>
            <sz val="11"/>
            <color theme="1"/>
            <rFont val="Calibri"/>
            <family val="2"/>
            <scheme val="minor"/>
          </rPr>
          <t xml:space="preserve">Petr Čala:
Cohort years to average out the individual effect (ability)
or Fixed-effects
</t>
        </r>
      </text>
    </comment>
    <comment ref="BO1" authorId="0" shapeId="0" xr:uid="{7FD452D6-B006-497D-B04E-02AF30B6C1A3}">
      <text>
        <r>
          <rPr>
            <sz val="11"/>
            <color theme="1"/>
            <rFont val="Calibri"/>
            <family val="2"/>
            <scheme val="minor"/>
          </rPr>
          <t>Petr Čala:
Heckman regression model</t>
        </r>
      </text>
    </comment>
    <comment ref="BR1" authorId="0" shapeId="0" xr:uid="{795E504D-773F-4CFE-B62A-C8EE9AE7058E}">
      <text>
        <r>
          <rPr>
            <sz val="11"/>
            <color theme="1"/>
            <rFont val="Calibri"/>
            <family val="2"/>
            <scheme val="minor"/>
          </rPr>
          <t>Petr Čala:
Ability is measured directly by IQ or other measure</t>
        </r>
      </text>
    </comment>
    <comment ref="BS1" authorId="0" shapeId="0" xr:uid="{6384B056-AFB6-4353-B6EB-2CDFEEE657EC}">
      <text>
        <r>
          <rPr>
            <sz val="11"/>
            <color theme="1"/>
            <rFont val="Calibri"/>
            <family val="2"/>
            <scheme val="minor"/>
          </rPr>
          <t>Petr Čala:
Innate ability is not measured in the equation, but a proxy is used to control for ability or ability bias</t>
        </r>
      </text>
    </comment>
    <comment ref="BT1" authorId="0" shapeId="0" xr:uid="{318833C2-C9FC-4D60-BF95-CC788AE7E5EE}">
      <text>
        <r>
          <rPr>
            <sz val="11"/>
            <color theme="1"/>
            <rFont val="Calibri"/>
            <family val="2"/>
            <scheme val="minor"/>
          </rPr>
          <t>Petr Čala:
Ability or ability bias is not controlled for</t>
        </r>
      </text>
    </comment>
    <comment ref="BU1" authorId="0" shapeId="0" xr:uid="{5C7C86F1-6297-486E-AB45-A6F5851ED7B7}">
      <text>
        <r>
          <rPr>
            <sz val="11"/>
            <color theme="1"/>
            <rFont val="Calibri"/>
            <family val="2"/>
            <scheme val="minor"/>
          </rPr>
          <t>Petr Čala:
ability bias is not mentioned anywhere in the study</t>
        </r>
      </text>
    </comment>
    <comment ref="BV1" authorId="0" shapeId="0" xr:uid="{C5D4A15B-C1C5-4338-8A47-BA40FC84A371}">
      <text>
        <r>
          <rPr>
            <sz val="11"/>
            <color theme="1"/>
            <rFont val="Calibri"/>
            <family val="2"/>
            <scheme val="minor"/>
          </rPr>
          <t>Petr Čala:
The study uses parents' education as an instrument for the estimate</t>
        </r>
      </text>
    </comment>
    <comment ref="BW1" authorId="0" shapeId="0" xr:uid="{65D60F89-C7C8-470A-AEC8-9FA023C47D6E}">
      <text>
        <r>
          <rPr>
            <sz val="11"/>
            <color theme="1"/>
            <rFont val="Calibri"/>
            <family val="2"/>
            <scheme val="minor"/>
          </rPr>
          <t>Petr Čala:
Distance to school or school per area</t>
        </r>
      </text>
    </comment>
    <comment ref="BX1" authorId="0" shapeId="0" xr:uid="{43BD6622-0F03-4AE5-B1FB-07D7786F7597}">
      <text>
        <r>
          <rPr>
            <sz val="11"/>
            <color theme="1"/>
            <rFont val="Calibri"/>
            <family val="2"/>
            <scheme val="minor"/>
          </rPr>
          <t>Petr Čala:
The study uses another instrument</t>
        </r>
      </text>
    </comment>
    <comment ref="BY1" authorId="0" shapeId="0" xr:uid="{B0D00DF6-B3F7-4192-A7E4-FCD45E5242FE}">
      <text>
        <r>
          <rPr>
            <sz val="11"/>
            <color theme="1"/>
            <rFont val="Calibri"/>
            <family val="2"/>
            <scheme val="minor"/>
          </rPr>
          <t>Petr Čala:
Age is controlled for in the Mincer equation</t>
        </r>
      </text>
    </comment>
    <comment ref="BZ1" authorId="0" shapeId="0" xr:uid="{A24DB1AF-3C9B-4FD5-845A-D81F6CCE407A}">
      <text>
        <r>
          <rPr>
            <sz val="11"/>
            <color theme="1"/>
            <rFont val="Calibri"/>
            <family val="2"/>
            <scheme val="minor"/>
          </rPr>
          <t>Petr Čala:
Squared age is controlled for in the Mincer equation</t>
        </r>
      </text>
    </comment>
    <comment ref="CA1" authorId="0" shapeId="0" xr:uid="{9E47DE51-9428-4680-8DA9-CD5159F8280A}">
      <text>
        <r>
          <rPr>
            <sz val="11"/>
            <color theme="1"/>
            <rFont val="Calibri"/>
            <family val="2"/>
            <scheme val="minor"/>
          </rPr>
          <t>Petr Čala:
Experience control in the Mincer equation</t>
        </r>
      </text>
    </comment>
    <comment ref="CB1" authorId="0" shapeId="0" xr:uid="{E683195F-7882-44B9-B0C4-8322C42267B1}">
      <text>
        <r>
          <rPr>
            <sz val="11"/>
            <color theme="1"/>
            <rFont val="Calibri"/>
            <family val="2"/>
            <scheme val="minor"/>
          </rPr>
          <t>Petr Čala:
Experience squared control</t>
        </r>
      </text>
    </comment>
    <comment ref="CC1" authorId="0" shapeId="0" xr:uid="{6E86F42F-A42E-47D8-B854-69BCC31A4B13}">
      <text>
        <r>
          <rPr>
            <sz val="11"/>
            <color theme="1"/>
            <rFont val="Calibri"/>
            <family val="2"/>
            <scheme val="minor"/>
          </rPr>
          <t>Petr Čala:
Ethnicity control in the Mincer equation</t>
        </r>
      </text>
    </comment>
    <comment ref="CD1" authorId="0" shapeId="0" xr:uid="{96EAAEA2-74D3-4988-A67A-C838AE66A490}">
      <text>
        <r>
          <rPr>
            <sz val="11"/>
            <color theme="1"/>
            <rFont val="Calibri"/>
            <family val="2"/>
            <scheme val="minor"/>
          </rPr>
          <t>Petr Čala:
Health control in the Mincer equation</t>
        </r>
      </text>
    </comment>
    <comment ref="CE1" authorId="0" shapeId="0" xr:uid="{15586564-D1AC-4B9B-B6E9-3CF05C7ADF56}">
      <text>
        <r>
          <rPr>
            <sz val="11"/>
            <color theme="1"/>
            <rFont val="Calibri"/>
            <family val="2"/>
            <scheme val="minor"/>
          </rPr>
          <t>Petr Čala:
Gender control in the Mincer equation</t>
        </r>
      </text>
    </comment>
    <comment ref="CF1" authorId="0" shapeId="0" xr:uid="{3A69FA45-AD86-474C-A954-EA21AB511582}">
      <text>
        <r>
          <rPr>
            <sz val="11"/>
            <color theme="1"/>
            <rFont val="Calibri"/>
            <family val="2"/>
            <scheme val="minor"/>
          </rPr>
          <t>Petr Čala:
Marriage control in the Mincer equation</t>
        </r>
      </text>
    </comment>
    <comment ref="CG1" authorId="0" shapeId="0" xr:uid="{DE56D0C8-646F-4D97-A913-200E05CF9547}">
      <text>
        <r>
          <rPr>
            <sz val="11"/>
            <color theme="1"/>
            <rFont val="Calibri"/>
            <family val="2"/>
            <scheme val="minor"/>
          </rPr>
          <t>Petr Čala:
Occupation control in the Mincer equation</t>
        </r>
      </text>
    </comment>
    <comment ref="CH1" authorId="0" shapeId="0" xr:uid="{55678FAB-1585-4169-8EF8-6F20CDAE3C9D}">
      <text>
        <r>
          <rPr>
            <sz val="11"/>
            <color theme="1"/>
            <rFont val="Calibri"/>
            <family val="2"/>
            <scheme val="minor"/>
          </rPr>
          <t>Petr Čala:
Firm characteristics control in the Mincer equation</t>
        </r>
      </text>
    </comment>
    <comment ref="CI1" authorId="0" shapeId="0" xr:uid="{19EDA898-1480-4D0C-BB32-B22126B77C46}">
      <text>
        <r>
          <rPr>
            <sz val="11"/>
            <color theme="1"/>
            <rFont val="Calibri"/>
            <family val="2"/>
            <scheme val="minor"/>
          </rPr>
          <t xml:space="preserve">Petr Čala:
Urban/rural control
</t>
        </r>
      </text>
    </comment>
    <comment ref="CJ1" authorId="0" shapeId="0" xr:uid="{FB1C16F6-BF4C-40A2-A8A0-FBED781A7858}">
      <text>
        <r>
          <rPr>
            <sz val="11"/>
            <color theme="1"/>
            <rFont val="Calibri"/>
            <family val="2"/>
            <scheme val="minor"/>
          </rPr>
          <t>Petr Čala:
Macroeconomic variables control in the Mincer equation, such as sector of activity</t>
        </r>
      </text>
    </comment>
    <comment ref="CK1" authorId="0" shapeId="0" xr:uid="{F69D9884-8C55-4B0D-9565-F36D84D37344}">
      <text>
        <r>
          <rPr>
            <sz val="11"/>
            <color theme="1"/>
            <rFont val="Calibri"/>
            <family val="2"/>
            <scheme val="minor"/>
          </rPr>
          <t>Petr Čala:
Impact factor, via tools</t>
        </r>
      </text>
    </comment>
    <comment ref="CL1" authorId="0" shapeId="0" xr:uid="{A99B6D89-8616-4159-83A9-7433AFE56264}">
      <text>
        <r>
          <rPr>
            <sz val="11"/>
            <color theme="1"/>
            <rFont val="Calibri"/>
            <family val="2"/>
            <scheme val="minor"/>
          </rPr>
          <t>Petr Čala:
Log number of citations in google scholar</t>
        </r>
      </text>
    </comment>
    <comment ref="CM1" authorId="0" shapeId="0" xr:uid="{3ECEAF08-A50B-42D4-862E-B5D25F8163A6}">
      <text>
        <r>
          <rPr>
            <sz val="11"/>
            <color theme="1"/>
            <rFont val="Calibri"/>
            <family val="2"/>
            <scheme val="minor"/>
          </rPr>
          <t>Petr Čala:
1 if published in journal, 0 if working/discussion paper</t>
        </r>
      </text>
    </comment>
    <comment ref="CO1" authorId="0" shapeId="0" xr:uid="{2C63E951-B505-4658-86E1-6EB76BA54883}">
      <text>
        <r>
          <rPr>
            <sz val="11"/>
            <color theme="1"/>
            <rFont val="Calibri"/>
            <family val="2"/>
            <scheme val="minor"/>
          </rPr>
          <t>Petr Čala:
The year the study was published minus the minimum publication year of the sample</t>
        </r>
      </text>
    </comment>
    <comment ref="D2" authorId="0" shapeId="0" xr:uid="{44523965-0759-4D01-9F26-E4D844AE8DD6}">
      <text>
        <r>
          <rPr>
            <sz val="11"/>
            <color theme="1"/>
            <rFont val="Calibri"/>
            <family val="2"/>
            <scheme val="minor"/>
          </rPr>
          <t>Petr Čala:
Calculated as a percentage returns to additional year of schooling from regressions, where the attained degree is used as a dependent variable, not years of schooling</t>
        </r>
      </text>
    </comment>
    <comment ref="R69" authorId="0" shapeId="0" xr:uid="{26177631-E574-4A69-9622-E616B83EF293}">
      <text>
        <r>
          <rPr>
            <sz val="11"/>
            <color theme="1"/>
            <rFont val="Calibri"/>
            <family val="2"/>
            <scheme val="minor"/>
          </rPr>
          <t>Petr Čala:
Base set listed, then dummies, and interaction terms</t>
        </r>
      </text>
    </comment>
    <comment ref="D137" authorId="0" shapeId="0" xr:uid="{41F2ED9C-95CA-4E75-BF5C-595FB1D044FD}">
      <text>
        <r>
          <rPr>
            <sz val="11"/>
            <color theme="1"/>
            <rFont val="Calibri"/>
            <family val="2"/>
            <scheme val="minor"/>
          </rPr>
          <t>Petr Čala:
Calculated as
(exp(prim_ols)-1)/years prim</t>
        </r>
      </text>
    </comment>
    <comment ref="D138" authorId="0" shapeId="0" xr:uid="{7AE3B213-1E04-47E6-82E7-27804081354D}">
      <text>
        <r>
          <rPr>
            <sz val="11"/>
            <color theme="1"/>
            <rFont val="Calibri"/>
            <family val="2"/>
            <scheme val="minor"/>
          </rPr>
          <t>Petr Čala:
Calculated as
(exp(sec_ols) - exp(prim_ols))/(years_sec - years_prim)</t>
        </r>
      </text>
    </comment>
    <comment ref="F138" authorId="0" shapeId="0" xr:uid="{E57F727A-2D13-46D9-9513-02F47760C5A8}">
      <text>
        <r>
          <rPr>
            <sz val="11"/>
            <color theme="1"/>
            <rFont val="Calibri"/>
            <family val="2"/>
            <scheme val="minor"/>
          </rPr>
          <t>Petr Čala:
SQRT(t_sec^2+t_prim^2)</t>
        </r>
      </text>
    </comment>
    <comment ref="AJ175" authorId="0" shapeId="0" xr:uid="{C7F6CA6E-71B6-4F48-830A-53D3974E18DE}">
      <text>
        <r>
          <rPr>
            <sz val="11"/>
            <color theme="1"/>
            <rFont val="Calibri"/>
            <family val="2"/>
            <scheme val="minor"/>
          </rPr>
          <t>Petr Čala:
Estimate</t>
        </r>
      </text>
    </comment>
    <comment ref="AJ191" authorId="0" shapeId="0" xr:uid="{55AE6D50-0C89-4688-89B4-DA5FD2D49CD0}">
      <text>
        <r>
          <rPr>
            <sz val="11"/>
            <color theme="1"/>
            <rFont val="Calibri"/>
            <family val="2"/>
            <scheme val="minor"/>
          </rPr>
          <t>Petr Čala:
Estimate</t>
        </r>
      </text>
    </comment>
    <comment ref="AJ195" authorId="0" shapeId="0" xr:uid="{F78FF106-0B8F-4ED0-88CC-5B2E9DEFD526}">
      <text>
        <r>
          <rPr>
            <sz val="11"/>
            <color theme="1"/>
            <rFont val="Calibri"/>
            <family val="2"/>
            <scheme val="minor"/>
          </rPr>
          <t>Petr Čala:
Estimate</t>
        </r>
      </text>
    </comment>
    <comment ref="AJ311" authorId="0" shapeId="0" xr:uid="{370A27A9-E332-4EA5-BD1F-EBF2EACD4431}">
      <text>
        <r>
          <rPr>
            <sz val="11"/>
            <color theme="1"/>
            <rFont val="Calibri"/>
            <family val="2"/>
            <scheme val="minor"/>
          </rPr>
          <t>Petr Čala:
Roughly estimated - only clue is that 56 percent have education primary or less</t>
        </r>
      </text>
    </comment>
    <comment ref="V768" authorId="0" shapeId="0" xr:uid="{9E5C4B30-A013-4A86-8A88-5F175E25C95C}">
      <text>
        <r>
          <rPr>
            <sz val="11"/>
            <color theme="1"/>
            <rFont val="Calibri"/>
            <family val="2"/>
            <scheme val="minor"/>
          </rPr>
          <t>Petr Čala:
Apprenticeship study</t>
        </r>
      </text>
    </comment>
    <comment ref="V1180" authorId="0" shapeId="0" xr:uid="{5D8ADD1A-A132-44C2-9430-51CCA55082EF}">
      <text>
        <r>
          <rPr>
            <sz val="11"/>
            <color theme="1"/>
            <rFont val="Calibri"/>
            <family val="2"/>
            <scheme val="minor"/>
          </rPr>
          <t>Petr Čala:
Other article by the same author, where these statistics are reported for both surveys</t>
        </r>
      </text>
    </comment>
    <comment ref="Q1201" authorId="0" shapeId="0" xr:uid="{B17EC607-27A9-4046-907F-8548D0C42867}">
      <text>
        <r>
          <rPr>
            <sz val="11"/>
            <color theme="1"/>
            <rFont val="Calibri"/>
            <family val="2"/>
            <scheme val="minor"/>
          </rPr>
          <t>Petr Čala:
The only information point about the sample size</t>
        </r>
      </text>
    </comment>
    <comment ref="Q1287" authorId="0" shapeId="0" xr:uid="{BAC62F6C-8B62-4FE1-B069-EAA4FFE77A63}">
      <text>
        <r>
          <rPr>
            <sz val="11"/>
            <color theme="1"/>
            <rFont val="Calibri"/>
            <family val="2"/>
            <scheme val="minor"/>
          </rPr>
          <t>Petr Čala:
Pool both samples together - in the regressions, these two are indistinguishable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9F34CC7C-773B-4BF1-AB11-FC68EBE00001}">
      <text>
        <r>
          <rPr>
            <sz val="11"/>
            <color theme="1"/>
            <rFont val="Calibri"/>
            <family val="2"/>
            <scheme val="minor"/>
          </rPr>
          <t>Petr Čala:
Later write validity checks for data values etc.</t>
        </r>
      </text>
    </comment>
    <comment ref="E1" authorId="0" shapeId="0" xr:uid="{0FB52655-191F-4FF5-A060-E6EA191041C3}">
      <text>
        <r>
          <rPr>
            <sz val="11"/>
            <color theme="1"/>
            <rFont val="Calibri"/>
            <family val="2"/>
            <scheme val="minor"/>
          </rPr>
          <t>Petr Čala:
Variables grouping - e.g. dummy is one group</t>
        </r>
      </text>
    </comment>
    <comment ref="F1" authorId="0" shapeId="0" xr:uid="{BF70F846-2979-41FF-8DBD-C96B8C000D14}">
      <text>
        <r>
          <rPr>
            <sz val="11"/>
            <color theme="1"/>
            <rFont val="Calibri"/>
            <family val="2"/>
            <scheme val="minor"/>
          </rPr>
          <t>Petr Čala:
How to handle missing values - currently accepts one of 3:
-stop - forbid missing values for this variable
-median - interpolate with median
-mean - interpolate with mean
-allow - allow missing values (use ONLY for variables which whose values will be filled in automatically during preprocessing, meaning for which you can guarantee no missing values)</t>
        </r>
      </text>
    </comment>
    <comment ref="G1" authorId="0" shapeId="0" xr:uid="{B6172A24-21D4-45AA-8388-6F4724E93703}">
      <text>
        <r>
          <rPr>
            <sz val="11"/>
            <color theme="1"/>
            <rFont val="Calibri"/>
            <family val="2"/>
            <scheme val="minor"/>
          </rPr>
          <t>Petr Čala:
If TRUE, print out this variables' summary statistics.</t>
        </r>
      </text>
    </comment>
    <comment ref="H1" authorId="0" shapeId="0" xr:uid="{FA85BF73-59C9-4C69-B819-9C0B4ED4CDA8}">
      <text>
        <r>
          <rPr>
            <sz val="11"/>
            <color theme="1"/>
            <rFont val="Calibri"/>
            <family val="2"/>
            <scheme val="minor"/>
          </rPr>
          <t>Petr Čala:
If TRUE, print out the summary statistics for the main effect subsetted to this variables specific values. These are given in the 3 columns to the right</t>
        </r>
      </text>
    </comment>
    <comment ref="I1" authorId="0" shapeId="0" xr:uid="{1CBCA5BA-A16A-4A62-A5DA-08FD99706DC3}">
      <text>
        <r>
          <rPr>
            <sz val="11"/>
            <color theme="1"/>
            <rFont val="Calibri"/>
            <family val="2"/>
            <scheme val="minor"/>
          </rPr>
          <t>Petr Čala:
Print out the summary statistics for PCC only for those estimates, where this variable is equal to the given value - can NOT be used in conjunction with GTLT</t>
        </r>
      </text>
    </comment>
    <comment ref="J1" authorId="0" shapeId="0" xr:uid="{10E7FFDE-04C9-4232-A728-86521A9E1141}">
      <text>
        <r>
          <rPr>
            <sz val="11"/>
            <color theme="1"/>
            <rFont val="Calibri"/>
            <family val="2"/>
            <scheme val="minor"/>
          </rPr>
          <t xml:space="preserve">Petr Čala:
Print out two summary statistics for PCC - one for those estimates when this variable is above and one below given value. Can NOT be used in conjunction with EQUAL.
median = Median
mean = mean </t>
        </r>
      </text>
    </comment>
    <comment ref="K1" authorId="0" shapeId="0" xr:uid="{80FA8AFA-EAC9-4F9B-ADA2-A4C87557284A}">
      <text>
        <r>
          <rPr>
            <sz val="11"/>
            <color theme="1"/>
            <rFont val="Calibri"/>
            <family val="2"/>
            <scheme val="minor"/>
          </rPr>
          <t xml:space="preserve">Petr Čala:
If TRUE, include this variable in the BMA estimation.
If FALSE, do not include it.
If there are reference variables for a dummy group, specify them in the column "bma_reference_var"
</t>
        </r>
      </text>
    </comment>
    <comment ref="L1" authorId="0" shapeId="0" xr:uid="{5C9A1BF8-F7AB-44EA-9115-25550A8E801E}">
      <text>
        <r>
          <rPr>
            <b/>
            <sz val="9"/>
            <color indexed="81"/>
            <rFont val="Tahoma"/>
            <family val="2"/>
            <charset val="238"/>
          </rPr>
          <t>Petr Čala:</t>
        </r>
        <r>
          <rPr>
            <sz val="9"/>
            <color indexed="81"/>
            <rFont val="Tahoma"/>
            <family val="2"/>
            <charset val="238"/>
          </rPr>
          <t xml:space="preserve">
If TRUE, this variable will be treated as a reference variable in the Bayesian Model Averaging. Make sure to keep only one reference variable per group, and that the reference variables are not marked as TRUE for any other bma/bpe related variables.</t>
        </r>
      </text>
    </comment>
    <comment ref="M1" authorId="0" shapeId="0" xr:uid="{CE5E1175-1E95-42AF-A7CE-386FC57B174A}">
      <text>
        <r>
          <rPr>
            <sz val="11"/>
            <color theme="1"/>
            <rFont val="Calibri"/>
            <family val="2"/>
            <scheme val="minor"/>
          </rPr>
          <t>Petr Čala:
If TRUE, include in the logarithmic form for BMA</t>
        </r>
      </text>
    </comment>
    <comment ref="N1" authorId="0" shapeId="0" xr:uid="{D2EB49A2-6B5C-417F-8117-B0BD0E4FAE62}">
      <text>
        <r>
          <rPr>
            <b/>
            <sz val="9"/>
            <color indexed="81"/>
            <rFont val="Tahoma"/>
            <family val="2"/>
            <charset val="238"/>
          </rPr>
          <t>Petr Čala:</t>
        </r>
        <r>
          <rPr>
            <sz val="9"/>
            <color indexed="81"/>
            <rFont val="Tahoma"/>
            <family val="2"/>
            <charset val="238"/>
          </rPr>
          <t xml:space="preserve">
Coefficient of this variable for the BPE formula. Can be one of the following:
-Numeric - A static number, such as 0, 1, or anything else.
-Max - Maximum value of the variable
-Min - Minimum value of the variable
-Mean - Mean value of the variable
-Median - Median value of the variable
-stop - This variable should NOT be used in the BPE evaluation. In case the "bma" value is set to FALSE, this value should be set to stop</t>
        </r>
      </text>
    </comment>
    <comment ref="K21" authorId="0" shapeId="0" xr:uid="{E0D747A4-DF4F-4749-BA21-A08DEA08EEF9}">
      <text>
        <r>
          <rPr>
            <sz val="11"/>
            <color theme="1"/>
            <rFont val="Calibri"/>
            <family val="2"/>
            <scheme val="minor"/>
          </rPr>
          <t>Petr Čala:
maybe remove later</t>
        </r>
      </text>
    </comment>
    <comment ref="N21" authorId="0" shapeId="0" xr:uid="{AF95742D-D96A-4902-83C7-993F3902655B}">
      <text>
        <r>
          <rPr>
            <sz val="11"/>
            <color theme="1"/>
            <rFont val="Calibri"/>
            <family val="2"/>
            <scheme val="minor"/>
          </rPr>
          <t>Petr Čala:
maybe remove later</t>
        </r>
      </text>
    </comment>
    <comment ref="F36" authorId="0" shapeId="0" xr:uid="{ABAEE41B-0B0D-4C99-ACD6-B0592ACBA1E7}">
      <text>
        <r>
          <rPr>
            <sz val="11"/>
            <color theme="1"/>
            <rFont val="Calibri"/>
            <family val="2"/>
            <scheme val="minor"/>
          </rPr>
          <t>Petr Čala:
For the group to sum up to 1</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020 (Page 17)" description="Connection to the 'Table020 (Page 17)' query in the workbook." type="5" refreshedVersion="0" background="1">
    <dbPr connection="Provider=Microsoft.Mashup.OleDb.1;Data Source=$Workbook$;Location=&quot;Table020 (Page 17)&quot;;Extended Properties=&quot;&quot;" command="SELECT * FROM [Table020 (Page 17)]"/>
  </connection>
  <connection id="2" xr16:uid="{00000000-0015-0000-FFFF-FFFF01000000}" keepAlive="1" name="Query - test" description="Connection to the 'test' query in the workbook." type="5" refreshedVersion="0" background="1">
    <dbPr connection="Provider=Microsoft.Mashup.OleDb.1;Data Source=$Workbook$;Location=test;Extended Properties=&quot;&quot;" command="SELECT * FROM [test]"/>
  </connection>
  <connection id="3" xr16:uid="{00000000-0015-0000-FFFF-FFFF02000000}" keepAlive="1" name="Query - The rankings" description="Connection to the 'The rankings' query in the workbook." type="5" refreshedVersion="8" background="1" saveData="1">
    <dbPr connection="Provider=Microsoft.Mashup.OleDb.1;Data Source=$Workbook$;Location=&quot;The rankings&quot;;Extended Properties=&quot;&quot;" command="SELECT * FROM [The rankings]"/>
  </connection>
</connections>
</file>

<file path=xl/sharedStrings.xml><?xml version="1.0" encoding="utf-8"?>
<sst xmlns="http://schemas.openxmlformats.org/spreadsheetml/2006/main" count="12723" uniqueCount="414">
  <si>
    <t>obs_n</t>
  </si>
  <si>
    <t>study_id</t>
  </si>
  <si>
    <t>Australia</t>
  </si>
  <si>
    <t>Bangladesh</t>
  </si>
  <si>
    <t>Asadullah (2006)</t>
  </si>
  <si>
    <t>China</t>
  </si>
  <si>
    <t>Egypt</t>
  </si>
  <si>
    <t>Ethiopia</t>
  </si>
  <si>
    <t>Georgia</t>
  </si>
  <si>
    <t>Botchorishvili (2007)</t>
  </si>
  <si>
    <t>Ghana</t>
  </si>
  <si>
    <t>Greece</t>
  </si>
  <si>
    <t>India</t>
  </si>
  <si>
    <t>Indonesia</t>
  </si>
  <si>
    <t>Sohn (2013)</t>
  </si>
  <si>
    <t>Iran</t>
  </si>
  <si>
    <t>Malaysia</t>
  </si>
  <si>
    <t>Kenayathulla (2013)</t>
  </si>
  <si>
    <t>Netherlands</t>
  </si>
  <si>
    <t>Nigeria</t>
  </si>
  <si>
    <t>Pakistan</t>
  </si>
  <si>
    <t>Papua New Guinea</t>
  </si>
  <si>
    <t>Maluccio (1998)</t>
  </si>
  <si>
    <t>Poland</t>
  </si>
  <si>
    <t>Slovenia</t>
  </si>
  <si>
    <t>South Africa</t>
  </si>
  <si>
    <t>Spain</t>
  </si>
  <si>
    <t>Sri Lanka</t>
  </si>
  <si>
    <t>Thailand</t>
  </si>
  <si>
    <t>Turkey</t>
  </si>
  <si>
    <t>Zambia</t>
  </si>
  <si>
    <t>years_of_schooling</t>
  </si>
  <si>
    <t>gender_male</t>
  </si>
  <si>
    <t>gender_female</t>
  </si>
  <si>
    <t>private_sector</t>
  </si>
  <si>
    <t>public_sector</t>
  </si>
  <si>
    <t>country</t>
  </si>
  <si>
    <t>est_agg_region</t>
  </si>
  <si>
    <t>est_agg_city</t>
  </si>
  <si>
    <t>est_agg_country</t>
  </si>
  <si>
    <t>est_agg_subregion</t>
  </si>
  <si>
    <t>years_of_experience</t>
  </si>
  <si>
    <t>data_type_micro</t>
  </si>
  <si>
    <t>data_type_survey</t>
  </si>
  <si>
    <t>data_type_national_register</t>
  </si>
  <si>
    <t>data_cross_section</t>
  </si>
  <si>
    <t>data_panel</t>
  </si>
  <si>
    <t>ethnicity_caucasian</t>
  </si>
  <si>
    <t>ethnicity_other</t>
  </si>
  <si>
    <t>income_low</t>
  </si>
  <si>
    <t>income_middle</t>
  </si>
  <si>
    <t>income_high</t>
  </si>
  <si>
    <t>region_advanced_economies</t>
  </si>
  <si>
    <t>region_east_asia_and_pacific</t>
  </si>
  <si>
    <t>region_europe_and_central_asia</t>
  </si>
  <si>
    <t>region_latin_america_and_caribbean</t>
  </si>
  <si>
    <t>region_middle_east_and_north_africa</t>
  </si>
  <si>
    <t>region_south_asia</t>
  </si>
  <si>
    <t>region_sub_saharan_africa</t>
  </si>
  <si>
    <t>data_avgyear</t>
  </si>
  <si>
    <t>med_exp</t>
  </si>
  <si>
    <t>min_wage</t>
  </si>
  <si>
    <t>mean_age</t>
  </si>
  <si>
    <t>method_ols</t>
  </si>
  <si>
    <t>method_IV</t>
  </si>
  <si>
    <t>ability_direct</t>
  </si>
  <si>
    <t>ability_proxy</t>
  </si>
  <si>
    <t>age_control</t>
  </si>
  <si>
    <t>age_sq_control</t>
  </si>
  <si>
    <t>exp_control</t>
  </si>
  <si>
    <t>ethnicity_control</t>
  </si>
  <si>
    <t>health_control</t>
  </si>
  <si>
    <t>gender_control</t>
  </si>
  <si>
    <t>occupation_control</t>
  </si>
  <si>
    <t>macro_var_control</t>
  </si>
  <si>
    <t>firm_char_control</t>
  </si>
  <si>
    <t>impact_factor</t>
  </si>
  <si>
    <t>citations</t>
  </si>
  <si>
    <t>published</t>
  </si>
  <si>
    <t>pub_year</t>
  </si>
  <si>
    <t>X</t>
  </si>
  <si>
    <t>t_stat</t>
  </si>
  <si>
    <t>95_lower</t>
  </si>
  <si>
    <t>95_upper</t>
  </si>
  <si>
    <t>reg_df</t>
  </si>
  <si>
    <t>n_obs</t>
  </si>
  <si>
    <t>regressands</t>
  </si>
  <si>
    <t>self_employed</t>
  </si>
  <si>
    <t>wage_earners</t>
  </si>
  <si>
    <t>.</t>
  </si>
  <si>
    <t>prim_ed</t>
  </si>
  <si>
    <t>sec_ed</t>
  </si>
  <si>
    <t>higher_ed</t>
  </si>
  <si>
    <t>exp_sq_control</t>
  </si>
  <si>
    <t>no_ed</t>
  </si>
  <si>
    <t>ability_uncontrolled</t>
  </si>
  <si>
    <t>ability_unmentioned</t>
  </si>
  <si>
    <t>Leigh (2008)</t>
  </si>
  <si>
    <t>wage_log_hourly</t>
  </si>
  <si>
    <t>wage_mean_annual_earnings</t>
  </si>
  <si>
    <t>Bartolj et al. (2013)</t>
  </si>
  <si>
    <t>method_2sls</t>
  </si>
  <si>
    <t>Salas-Velasco (2006)</t>
  </si>
  <si>
    <t>Lillo-Bañuls &amp; Casado-Díaz (2010)</t>
  </si>
  <si>
    <t>instr_parents_ed</t>
  </si>
  <si>
    <t>instr_other</t>
  </si>
  <si>
    <t>Wincenciak (2020)</t>
  </si>
  <si>
    <t>Okuwa (2004)</t>
  </si>
  <si>
    <t>wage_log_monthly</t>
  </si>
  <si>
    <t>Webbink (2004)</t>
  </si>
  <si>
    <t>method_probit</t>
  </si>
  <si>
    <t>method_heckman</t>
  </si>
  <si>
    <t>area_control</t>
  </si>
  <si>
    <t>wage_log_daily</t>
  </si>
  <si>
    <t>instr_distance_to_school</t>
  </si>
  <si>
    <t>study_size</t>
  </si>
  <si>
    <t>Depken et al. (2019)</t>
  </si>
  <si>
    <t>Purnastuti et al. (2015)</t>
  </si>
  <si>
    <t>Umar et al. (2014)</t>
  </si>
  <si>
    <t>Sinning (2014)</t>
  </si>
  <si>
    <t>se</t>
  </si>
  <si>
    <t>Agrawal (2012)</t>
  </si>
  <si>
    <t>Sackey (2008)</t>
  </si>
  <si>
    <t>schooling_years</t>
  </si>
  <si>
    <t>schooling_levels</t>
  </si>
  <si>
    <t>Patrinos et al. (2021)</t>
  </si>
  <si>
    <t>Giles et al. (2019)</t>
  </si>
  <si>
    <t>van der Hoeven (2013)</t>
  </si>
  <si>
    <t>sector_urban</t>
  </si>
  <si>
    <t>sector_rural</t>
  </si>
  <si>
    <t>Acemoglu &amp; Angrist (1999)</t>
  </si>
  <si>
    <t>United States</t>
  </si>
  <si>
    <t>Vivatsurakit &amp; Vechbanyongratana (2020)</t>
  </si>
  <si>
    <t>Qiu (2007)</t>
  </si>
  <si>
    <t>Mphuka &amp; Simumba (2012)</t>
  </si>
  <si>
    <t>Aslam (2007)</t>
  </si>
  <si>
    <t>Himaz &amp; Aturupane (2016)</t>
  </si>
  <si>
    <t>Warunsiri &amp; McNown (2010)</t>
  </si>
  <si>
    <t>Salehi-Isfahani et al. (2009)</t>
  </si>
  <si>
    <t>est_agg_continent</t>
  </si>
  <si>
    <t>Country</t>
  </si>
  <si>
    <t>De Brauw &amp; Rozelle (2008)</t>
  </si>
  <si>
    <t>Girma &amp; Kedir (2005)</t>
  </si>
  <si>
    <t>Chanis et al. (2021)</t>
  </si>
  <si>
    <t>Paweenawat &amp; Vechbanyongratana (2015)</t>
  </si>
  <si>
    <t>Vasudeva Dutta (2006)</t>
  </si>
  <si>
    <t>var_name</t>
  </si>
  <si>
    <t>bma</t>
  </si>
  <si>
    <t>bpe</t>
  </si>
  <si>
    <t>Gibson &amp; Fatai (2006)</t>
  </si>
  <si>
    <t>Hawley (2004)</t>
  </si>
  <si>
    <t>study_name</t>
  </si>
  <si>
    <t>Harmon et al. (2002)</t>
  </si>
  <si>
    <t>United Kingdom</t>
  </si>
  <si>
    <t>Lillo (2006)</t>
  </si>
  <si>
    <t>data_type</t>
  </si>
  <si>
    <t>dummy</t>
  </si>
  <si>
    <t>Zhong (2011)</t>
  </si>
  <si>
    <t>Krafft (2018)</t>
  </si>
  <si>
    <t>int</t>
  </si>
  <si>
    <t>float</t>
  </si>
  <si>
    <t>group_category</t>
  </si>
  <si>
    <t>perc</t>
  </si>
  <si>
    <t>unpublished</t>
  </si>
  <si>
    <t>variable_summary</t>
  </si>
  <si>
    <t>equal</t>
  </si>
  <si>
    <t>gtlt</t>
  </si>
  <si>
    <t>category</t>
  </si>
  <si>
    <t>var_name_verbose</t>
  </si>
  <si>
    <t>Study ID</t>
  </si>
  <si>
    <t>Study Name</t>
  </si>
  <si>
    <t>Observation Number</t>
  </si>
  <si>
    <t>Number of Regressands</t>
  </si>
  <si>
    <t>Degrees of Freedom</t>
  </si>
  <si>
    <t>Study Size</t>
  </si>
  <si>
    <t>Median Expenditure</t>
  </si>
  <si>
    <t>Minimum Wage</t>
  </si>
  <si>
    <t>Impact Factor</t>
  </si>
  <si>
    <t>Citations</t>
  </si>
  <si>
    <t>Publication Year</t>
  </si>
  <si>
    <t>T-Statistic</t>
  </si>
  <si>
    <t>Walker &amp; Zhu (2008)</t>
  </si>
  <si>
    <t>Wambugu (2003)</t>
  </si>
  <si>
    <t>Kenya</t>
  </si>
  <si>
    <t>Aryal et al. (2022)</t>
  </si>
  <si>
    <t>Norway</t>
  </si>
  <si>
    <t>Bakis et al. (2013)</t>
  </si>
  <si>
    <t>Campaniello et al. (2016)</t>
  </si>
  <si>
    <t>Italy</t>
  </si>
  <si>
    <t>Joseph (2020)</t>
  </si>
  <si>
    <t>Tanzania</t>
  </si>
  <si>
    <t>Dumauli (2015)</t>
  </si>
  <si>
    <t>Fersterer et al. (2008)</t>
  </si>
  <si>
    <t>Austria</t>
  </si>
  <si>
    <t>Sinning (2017)</t>
  </si>
  <si>
    <t>Purnastuti (2013)</t>
  </si>
  <si>
    <t>Arkes (2010)</t>
  </si>
  <si>
    <t>Blundell et al. (2001)</t>
  </si>
  <si>
    <t>Aromolaran (2006)</t>
  </si>
  <si>
    <t>Ayyash et al. (2020)</t>
  </si>
  <si>
    <t>Palestine</t>
  </si>
  <si>
    <t>Sweden</t>
  </si>
  <si>
    <t>France</t>
  </si>
  <si>
    <t>Israel</t>
  </si>
  <si>
    <t>Jordan</t>
  </si>
  <si>
    <t>Portugal</t>
  </si>
  <si>
    <t>Brazil</t>
  </si>
  <si>
    <t>Malawi</t>
  </si>
  <si>
    <t>Germany</t>
  </si>
  <si>
    <t>Czech Republic</t>
  </si>
  <si>
    <t>Slovakia</t>
  </si>
  <si>
    <t>Russia</t>
  </si>
  <si>
    <t>Ukraine</t>
  </si>
  <si>
    <t>Canada</t>
  </si>
  <si>
    <t>Philippines</t>
  </si>
  <si>
    <t>Tunisia</t>
  </si>
  <si>
    <t>Belgium</t>
  </si>
  <si>
    <t>to_log_for_bma</t>
  </si>
  <si>
    <t>Higher Education</t>
  </si>
  <si>
    <t>effect</t>
  </si>
  <si>
    <t>effect_sum_stats</t>
  </si>
  <si>
    <t>Mazrekaj et al. (2019)</t>
  </si>
  <si>
    <t>na_handling</t>
  </si>
  <si>
    <t>stop</t>
  </si>
  <si>
    <t>mean</t>
  </si>
  <si>
    <t>median</t>
  </si>
  <si>
    <t>Li &amp; Urmanbetova (2007)</t>
  </si>
  <si>
    <t>Sakellariou &amp; Fang (2015)</t>
  </si>
  <si>
    <t>Frazer (2023)</t>
  </si>
  <si>
    <t>Doan et al. (2020)</t>
  </si>
  <si>
    <t>Zhu (2012)</t>
  </si>
  <si>
    <t>Bergman &amp; Schöön (2018)</t>
  </si>
  <si>
    <t>Guifu &amp; Hamori (2009)</t>
  </si>
  <si>
    <t>Mishra &amp; Smyth (2014)</t>
  </si>
  <si>
    <t>Van Praag et al. (2013)</t>
  </si>
  <si>
    <t>Morgan &amp; Rmorgan (1998)</t>
  </si>
  <si>
    <t>Kolstad &amp; Wiig (2015)</t>
  </si>
  <si>
    <t>Fang et al. (2012)</t>
  </si>
  <si>
    <t>Campos &amp; Reis (2017)</t>
  </si>
  <si>
    <t>Glewwe (1996)</t>
  </si>
  <si>
    <t>Mishra &amp; Smyth (2012)</t>
  </si>
  <si>
    <t>Krafft et al. (2019)</t>
  </si>
  <si>
    <t>Casado-Díaz &amp; Lillo-Bañuls (2005)</t>
  </si>
  <si>
    <t>Peters et al. (2022)</t>
  </si>
  <si>
    <t>Sakellariou &amp; Fang (2016)</t>
  </si>
  <si>
    <t>pcc</t>
  </si>
  <si>
    <t>se_pcc</t>
  </si>
  <si>
    <t>se_pcc_precision</t>
  </si>
  <si>
    <t>Effect</t>
  </si>
  <si>
    <t>95% CI Lower Bound of the Effect</t>
  </si>
  <si>
    <t>95% CI Upper Bound of the Effect</t>
  </si>
  <si>
    <t>Partial Correlation Coefficient</t>
  </si>
  <si>
    <t>Standard Error of the PCC</t>
  </si>
  <si>
    <t>Aakvik et al. (2010)</t>
  </si>
  <si>
    <t>Angrist (1995)</t>
  </si>
  <si>
    <t>Angrist et al. (1991)</t>
  </si>
  <si>
    <t>Belzil et al. (2002)</t>
  </si>
  <si>
    <t>Brainerd (1998)</t>
  </si>
  <si>
    <t>Breda (2014)</t>
  </si>
  <si>
    <t>Capatina (2014)</t>
  </si>
  <si>
    <t>Card (1995)</t>
  </si>
  <si>
    <t>Carneiro et al. (2011)</t>
  </si>
  <si>
    <t>Chase (1998)</t>
  </si>
  <si>
    <t>Devereux et al. (2010)</t>
  </si>
  <si>
    <t>Dougherty et al. (1991)</t>
  </si>
  <si>
    <t>Duflo (2001)</t>
  </si>
  <si>
    <t>Duraisamy (2002)</t>
  </si>
  <si>
    <t>Fortin (2008)</t>
  </si>
  <si>
    <t>Gill et al. (2000)</t>
  </si>
  <si>
    <t>Gorodnichenko (2005)</t>
  </si>
  <si>
    <t>Grogger et al. (1995)</t>
  </si>
  <si>
    <t>Harmon et al. (1995)</t>
  </si>
  <si>
    <t>Harmon et al. (1999)</t>
  </si>
  <si>
    <t>Harmon et al. (2003)</t>
  </si>
  <si>
    <t>Heckman et al. (2006)</t>
  </si>
  <si>
    <t>Hubbard (2011)</t>
  </si>
  <si>
    <t>Ichino (1999)</t>
  </si>
  <si>
    <t>Ichino et al. (2004)</t>
  </si>
  <si>
    <t>Jones (2001)</t>
  </si>
  <si>
    <t>Kane et al. (1993)</t>
  </si>
  <si>
    <t>Kijima (2006)</t>
  </si>
  <si>
    <t>Kingdon (1998)</t>
  </si>
  <si>
    <t>marriage_control</t>
  </si>
  <si>
    <t>Lemieux et al. (2001)</t>
  </si>
  <si>
    <t>Light et al. (2004)</t>
  </si>
  <si>
    <t>Moretti (2004)</t>
  </si>
  <si>
    <t>Munich et al. (2005)</t>
  </si>
  <si>
    <t>Pischke (2005)</t>
  </si>
  <si>
    <t>Psacharopoulos (1982)</t>
  </si>
  <si>
    <t>Psacharopoulos (1979)</t>
  </si>
  <si>
    <t>Staiger et al. (1997)</t>
  </si>
  <si>
    <t>Stephens Jr et al. (2014)</t>
  </si>
  <si>
    <t>Taber (2001)</t>
  </si>
  <si>
    <t>Troske (1999)</t>
  </si>
  <si>
    <t>freedom_index</t>
  </si>
  <si>
    <t>Academic Freedom Index</t>
  </si>
  <si>
    <t>max</t>
  </si>
  <si>
    <t>Mean Age</t>
  </si>
  <si>
    <t>Precision of the PCC</t>
  </si>
  <si>
    <t>Observations</t>
  </si>
  <si>
    <t>Yrs. of Schooling</t>
  </si>
  <si>
    <t>Yrs. of Experience</t>
  </si>
  <si>
    <t>Cross-sectional Data</t>
  </si>
  <si>
    <t>Panel Data</t>
  </si>
  <si>
    <t>Secondary Education</t>
  </si>
  <si>
    <t>Estimate: City</t>
  </si>
  <si>
    <t>Estimate: Sub-region</t>
  </si>
  <si>
    <t>Estimate: Region</t>
  </si>
  <si>
    <t>Estimate: Country</t>
  </si>
  <si>
    <t>Estimate: Continent</t>
  </si>
  <si>
    <t>Wage: Log Hourly</t>
  </si>
  <si>
    <t>Wage: Log Daily</t>
  </si>
  <si>
    <t>Wage: Log Monthly</t>
  </si>
  <si>
    <t>Gender: Male</t>
  </si>
  <si>
    <t>Gender: Female</t>
  </si>
  <si>
    <t>Sector: Private</t>
  </si>
  <si>
    <t>Sector: Public</t>
  </si>
  <si>
    <t>Ethnicity: Caucasian</t>
  </si>
  <si>
    <t>Ethnicity: Other</t>
  </si>
  <si>
    <t>Sector: Rural</t>
  </si>
  <si>
    <t>Sector: Urban</t>
  </si>
  <si>
    <t>Income: High</t>
  </si>
  <si>
    <t>Income: Middle</t>
  </si>
  <si>
    <t>Income: Low</t>
  </si>
  <si>
    <t>Method: OLS</t>
  </si>
  <si>
    <t>Method: 2SLS</t>
  </si>
  <si>
    <t>Method: Heckman</t>
  </si>
  <si>
    <t>Method: Probit</t>
  </si>
  <si>
    <t>Method: IV</t>
  </si>
  <si>
    <t>Ability: Direct</t>
  </si>
  <si>
    <t>Ability: Proxied</t>
  </si>
  <si>
    <t>Ability: Uncontrolled</t>
  </si>
  <si>
    <t>Ability: Unmentioned</t>
  </si>
  <si>
    <t>Instrument: Parents Education</t>
  </si>
  <si>
    <t>Instrument: Distance to School</t>
  </si>
  <si>
    <t>Instument: Other</t>
  </si>
  <si>
    <t>Control: Age</t>
  </si>
  <si>
    <t>Control: Experience</t>
  </si>
  <si>
    <t>Control: Ethnicity</t>
  </si>
  <si>
    <t>Control: Health</t>
  </si>
  <si>
    <t>Control: Gender</t>
  </si>
  <si>
    <t>Control: Marriage</t>
  </si>
  <si>
    <t>Control: Occupation</t>
  </si>
  <si>
    <t>Control: Area</t>
  </si>
  <si>
    <t>Study: Published</t>
  </si>
  <si>
    <t>Study: Unpublished</t>
  </si>
  <si>
    <t>Primary Education</t>
  </si>
  <si>
    <t>No Education</t>
  </si>
  <si>
    <t>Control: Experience^2</t>
  </si>
  <si>
    <t>Control: Age^2</t>
  </si>
  <si>
    <t>National Register Data</t>
  </si>
  <si>
    <t>Survey Data</t>
  </si>
  <si>
    <t>Micro Data</t>
  </si>
  <si>
    <t>Data Year</t>
  </si>
  <si>
    <t>The name of the study.</t>
  </si>
  <si>
    <t>The ID associated with the study.</t>
  </si>
  <si>
    <t>The observation number.</t>
  </si>
  <si>
    <t>The effect of an additional year of schooling on logarithmic wage.</t>
  </si>
  <si>
    <t>The lower bound of the 95% confidence interval of the main effect.</t>
  </si>
  <si>
    <t>The upper bound of the 95% confidence interval of the main effect.</t>
  </si>
  <si>
    <t>The partial correlation coeffcient corresponding to the effect of additional year of schooling on logarithmic wage.</t>
  </si>
  <si>
    <t>The precision of the partial correlation coefficient.</t>
  </si>
  <si>
    <t>The number of observations associated with the estimate.</t>
  </si>
  <si>
    <t>The number of regressands in the regression.</t>
  </si>
  <si>
    <t>The number of degrees of freedom in the regression.</t>
  </si>
  <si>
    <t>The logarithm of the average year of the study's time span</t>
  </si>
  <si>
    <t>The logarithm of the number of estimates collected from the study.</t>
  </si>
  <si>
    <t>The percentage of subjects that attained only primary education.</t>
  </si>
  <si>
    <t>The percentage of subjects that attained only secondary education.</t>
  </si>
  <si>
    <t>The percentage of subjects that attained no education (reference category).</t>
  </si>
  <si>
    <t>The percentage of subjects that attained any form of higher education.</t>
  </si>
  <si>
    <t>The ratio of private to public sector workers ( = 1 if private sector worker, = 0 if public).</t>
  </si>
  <si>
    <t>The ratio of female to male subjects in the study ( = 1 if female, = 0 if male) (reference category).</t>
  </si>
  <si>
    <t>The ratio of male to female subjects in the study ( = 1 if male, = 0 if female).</t>
  </si>
  <si>
    <t>The ratio of self-employed to wage earners subjects in the study ( = 1 if self-employed, = 0 if wage earner) (reference category).</t>
  </si>
  <si>
    <t>The ratio of wage earners to self-employed subjects in the study ( = 1 if wage earner, = 0 if self-employed).</t>
  </si>
  <si>
    <t>The ratio of public to private sector workers ( = 1 if public sector worker, = 0 if private) (reference category).</t>
  </si>
  <si>
    <t>The ratio of Caucasian to non-Caucasian subjects in the study ( = 1 if Caucasian, = 0 if not).</t>
  </si>
  <si>
    <t>The ratio of non-Caucasian to Caucasian subjects in the study ( = 1 if non-Caucasian, = 0 if Caucasian) (reference category).</t>
  </si>
  <si>
    <t>The ratio of rural to urban workers ( = 1 if rural worker, = 0 if urban).</t>
  </si>
  <si>
    <t>The ratio of urban to rural workers ( = 1 if urban worker, = 0 if rural) (reference category).</t>
  </si>
  <si>
    <t>The country in which the study was conducted.</t>
  </si>
  <si>
    <t>The logarithm of the median expenditure in the country in a given year.</t>
  </si>
  <si>
    <t>The logarithm of the minimum wage in the country in a given year.</t>
  </si>
  <si>
    <t>The academic freedom index reported for the country in a given year.</t>
  </si>
  <si>
    <t>The logarithm of the average age of the subjects.</t>
  </si>
  <si>
    <t xml:space="preserve">The logarithm of the Journal Citations Report impact factor of the study (as of January 2023; = 0 in case of no publication). </t>
  </si>
  <si>
    <t>The logarithm of the mean number of Google Scholar citations received per year since the appearance of the study in Google Scholar (as of January 2023).</t>
  </si>
  <si>
    <t>The standard error of the main effect.</t>
  </si>
  <si>
    <t>The standard error of the partial correlation coefficient.</t>
  </si>
  <si>
    <t>The t-statistic of the main effect.</t>
  </si>
  <si>
    <t>var_name_description</t>
  </si>
  <si>
    <t>Education: Years</t>
  </si>
  <si>
    <t>Education: Levels</t>
  </si>
  <si>
    <t>bma_reference_var</t>
  </si>
  <si>
    <t>Reg: Advanced Econ.</t>
  </si>
  <si>
    <t>Reg: E. Asia &amp; Pacific</t>
  </si>
  <si>
    <t>Reg: Europe and C. Asia</t>
  </si>
  <si>
    <t>Reg: Lat. Am. and Car.</t>
  </si>
  <si>
    <t>Reg: M. East and N. Af.</t>
  </si>
  <si>
    <t>Reg: South Africa</t>
  </si>
  <si>
    <t>Reg: Sub Sah. Africa</t>
  </si>
  <si>
    <t>Control: Firm Char.</t>
  </si>
  <si>
    <t>Wage: Annual Earnings</t>
  </si>
  <si>
    <t>Control: Macro Var.</t>
  </si>
  <si>
    <t>Wage Earners</t>
  </si>
  <si>
    <t>Self-Employed</t>
  </si>
  <si>
    <t>Standard Error</t>
  </si>
  <si>
    <t>Leigh &amp; Ryan (2008)</t>
  </si>
  <si>
    <t>method_cohort_fe</t>
  </si>
  <si>
    <t>Method: Cohort/FE</t>
  </si>
  <si>
    <t>The logarithm of the number of years between the publication (or issuing) of this study and the publication year of the earliest published study in the sample.</t>
  </si>
  <si>
    <t>The average number of years of schooling attained by the subjects.</t>
  </si>
  <si>
    <t>The average number of years of experience attained by the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</si>
</sst>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
  </numFmts>
  <fonts count="8" x14ac:knownFonts="1">
    <font>
      <sz val="11"/>
      <color theme="1"/>
      <name val="Calibri"/>
      <family val="2"/>
      <scheme val="minor"/>
    </font>
    <font>
      <sz val="9"/>
      <color indexed="81"/>
      <name val="Tahoma"/>
      <family val="2"/>
      <charset val="238"/>
    </font>
    <font>
      <b/>
      <sz val="9"/>
      <color indexed="81"/>
      <name val="Tahoma"/>
      <family val="2"/>
      <charset val="238"/>
    </font>
    <font>
      <sz val="11"/>
      <name val="Calibri"/>
      <family val="2"/>
      <scheme val="minor"/>
    </font>
    <font>
      <b/>
      <sz val="11"/>
      <color theme="1"/>
      <name val="Calibri"/>
      <family val="2"/>
      <charset val="238"/>
      <scheme val="minor"/>
    </font>
    <font>
      <b/>
      <sz val="11"/>
      <name val="Calibri"/>
      <family val="2"/>
      <charset val="238"/>
      <scheme val="minor"/>
    </font>
    <font>
      <sz val="11"/>
      <color theme="0"/>
      <name val="Calibri"/>
      <family val="2"/>
      <scheme val="minor"/>
    </font>
    <font>
      <sz val="11"/>
      <color theme="1"/>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rgb="FFFF66CC"/>
        <bgColor indexed="64"/>
      </patternFill>
    </fill>
    <fill>
      <patternFill patternType="solid">
        <fgColor rgb="FF33CA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66FF66"/>
        <bgColor indexed="64"/>
      </patternFill>
    </fill>
    <fill>
      <patternFill patternType="solid">
        <fgColor rgb="FFFF5353"/>
        <bgColor indexed="64"/>
      </patternFill>
    </fill>
    <fill>
      <patternFill patternType="solid">
        <fgColor rgb="FFFFFF66"/>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99"/>
        <bgColor indexed="64"/>
      </patternFill>
    </fill>
    <fill>
      <patternFill patternType="solid">
        <fgColor rgb="FFCFAFE7"/>
        <bgColor indexed="64"/>
      </patternFill>
    </fill>
    <fill>
      <patternFill patternType="solid">
        <fgColor theme="4" tint="0.59999389629810485"/>
        <bgColor indexed="64"/>
      </patternFill>
    </fill>
    <fill>
      <patternFill patternType="solid">
        <fgColor rgb="FFC00000"/>
        <bgColor indexed="64"/>
      </patternFill>
    </fill>
  </fills>
  <borders count="28">
    <border>
      <left/>
      <right/>
      <top/>
      <bottom/>
      <diagonal/>
    </border>
    <border>
      <left/>
      <right style="thin">
        <color indexed="64"/>
      </right>
      <top/>
      <bottom/>
      <diagonal/>
    </border>
    <border>
      <left style="dotted">
        <color auto="1"/>
      </left>
      <right/>
      <top/>
      <bottom/>
      <diagonal/>
    </border>
    <border>
      <left/>
      <right style="dotted">
        <color auto="1"/>
      </right>
      <top/>
      <bottom/>
      <diagonal/>
    </border>
    <border>
      <left style="thin">
        <color indexed="64"/>
      </left>
      <right/>
      <top/>
      <bottom/>
      <diagonal/>
    </border>
    <border>
      <left/>
      <right/>
      <top/>
      <bottom style="dotted">
        <color auto="1"/>
      </bottom>
      <diagonal/>
    </border>
    <border>
      <left/>
      <right style="thin">
        <color indexed="64"/>
      </right>
      <top/>
      <bottom style="dotted">
        <color auto="1"/>
      </bottom>
      <diagonal/>
    </border>
    <border>
      <left style="dotted">
        <color auto="1"/>
      </left>
      <right/>
      <top/>
      <bottom style="dotted">
        <color auto="1"/>
      </bottom>
      <diagonal/>
    </border>
    <border>
      <left/>
      <right style="dotted">
        <color auto="1"/>
      </right>
      <top/>
      <bottom style="dotted">
        <color auto="1"/>
      </bottom>
      <diagonal/>
    </border>
    <border>
      <left/>
      <right style="thin">
        <color indexed="64"/>
      </right>
      <top style="dotted">
        <color auto="1"/>
      </top>
      <bottom/>
      <diagonal/>
    </border>
    <border>
      <left/>
      <right/>
      <top style="dashed">
        <color indexed="64"/>
      </top>
      <bottom/>
      <diagonal/>
    </border>
    <border>
      <left/>
      <right style="thin">
        <color indexed="64"/>
      </right>
      <top style="dashed">
        <color indexed="64"/>
      </top>
      <bottom/>
      <diagonal/>
    </border>
    <border>
      <left style="dotted">
        <color auto="1"/>
      </left>
      <right/>
      <top style="dashed">
        <color indexed="64"/>
      </top>
      <bottom/>
      <diagonal/>
    </border>
    <border>
      <left/>
      <right style="dotted">
        <color auto="1"/>
      </right>
      <top style="dashed">
        <color indexed="64"/>
      </top>
      <bottom/>
      <diagonal/>
    </border>
    <border>
      <left/>
      <right style="double">
        <color auto="1"/>
      </right>
      <top/>
      <bottom/>
      <diagonal/>
    </border>
    <border>
      <left/>
      <right/>
      <top style="dashed">
        <color auto="1"/>
      </top>
      <bottom style="dashed">
        <color auto="1"/>
      </bottom>
      <diagonal/>
    </border>
    <border>
      <left/>
      <right style="thin">
        <color indexed="64"/>
      </right>
      <top style="dashed">
        <color auto="1"/>
      </top>
      <bottom style="dashed">
        <color auto="1"/>
      </bottom>
      <diagonal/>
    </border>
    <border>
      <left style="dotted">
        <color auto="1"/>
      </left>
      <right/>
      <top style="dashed">
        <color auto="1"/>
      </top>
      <bottom style="dashed">
        <color auto="1"/>
      </bottom>
      <diagonal/>
    </border>
    <border>
      <left/>
      <right style="dotted">
        <color auto="1"/>
      </right>
      <top style="dashed">
        <color auto="1"/>
      </top>
      <bottom style="dashed">
        <color auto="1"/>
      </bottom>
      <diagonal/>
    </border>
    <border>
      <left/>
      <right/>
      <top/>
      <bottom style="dashed">
        <color auto="1"/>
      </bottom>
      <diagonal/>
    </border>
    <border>
      <left/>
      <right style="thin">
        <color indexed="64"/>
      </right>
      <top/>
      <bottom style="dashed">
        <color auto="1"/>
      </bottom>
      <diagonal/>
    </border>
    <border>
      <left style="dotted">
        <color auto="1"/>
      </left>
      <right/>
      <top/>
      <bottom style="dashed">
        <color auto="1"/>
      </bottom>
      <diagonal/>
    </border>
    <border>
      <left/>
      <right style="dotted">
        <color auto="1"/>
      </right>
      <top/>
      <bottom style="dashed">
        <color auto="1"/>
      </bottom>
      <diagonal/>
    </border>
    <border>
      <left/>
      <right/>
      <top/>
      <bottom style="hair">
        <color auto="1"/>
      </bottom>
      <diagonal/>
    </border>
    <border>
      <left/>
      <right style="thin">
        <color indexed="64"/>
      </right>
      <top/>
      <bottom style="hair">
        <color auto="1"/>
      </bottom>
      <diagonal/>
    </border>
    <border>
      <left style="dotted">
        <color auto="1"/>
      </left>
      <right/>
      <top/>
      <bottom style="hair">
        <color auto="1"/>
      </bottom>
      <diagonal/>
    </border>
    <border>
      <left/>
      <right style="dotted">
        <color auto="1"/>
      </right>
      <top/>
      <bottom style="hair">
        <color auto="1"/>
      </bottom>
      <diagonal/>
    </border>
    <border>
      <left style="thin">
        <color indexed="64"/>
      </left>
      <right/>
      <top/>
      <bottom style="hair">
        <color auto="1"/>
      </bottom>
      <diagonal/>
    </border>
  </borders>
  <cellStyleXfs count="2">
    <xf numFmtId="0" fontId="0" fillId="0" borderId="0"/>
    <xf numFmtId="44" fontId="7" fillId="0" borderId="0" applyFont="0" applyFill="0" applyBorder="0" applyAlignment="0" applyProtection="0"/>
  </cellStyleXfs>
  <cellXfs count="149">
    <xf numFmtId="0" fontId="0" fillId="0" borderId="0" xfId="0"/>
    <xf numFmtId="0" fontId="0" fillId="2" borderId="0" xfId="0" applyFill="1"/>
    <xf numFmtId="0" fontId="0" fillId="6" borderId="0" xfId="0" applyFill="1"/>
    <xf numFmtId="0" fontId="0" fillId="8" borderId="0" xfId="0" applyFill="1"/>
    <xf numFmtId="0" fontId="3" fillId="7" borderId="0" xfId="0" applyFont="1" applyFill="1"/>
    <xf numFmtId="1" fontId="0" fillId="5" borderId="2" xfId="0" applyNumberFormat="1" applyFill="1" applyBorder="1"/>
    <xf numFmtId="1" fontId="0" fillId="5" borderId="0" xfId="0" applyNumberFormat="1" applyFill="1"/>
    <xf numFmtId="2" fontId="0" fillId="0" borderId="0" xfId="0" applyNumberFormat="1" applyAlignment="1">
      <alignment horizontal="center"/>
    </xf>
    <xf numFmtId="1" fontId="0" fillId="0" borderId="2" xfId="0" applyNumberFormat="1" applyBorder="1" applyAlignment="1">
      <alignment horizontal="center"/>
    </xf>
    <xf numFmtId="1" fontId="0" fillId="0" borderId="0" xfId="0" applyNumberFormat="1" applyAlignment="1">
      <alignment horizontal="center"/>
    </xf>
    <xf numFmtId="0" fontId="0" fillId="3" borderId="0" xfId="0" applyFill="1" applyAlignment="1">
      <alignment horizontal="center"/>
    </xf>
    <xf numFmtId="0" fontId="0" fillId="4" borderId="0" xfId="0" applyFill="1" applyAlignment="1">
      <alignment horizontal="center"/>
    </xf>
    <xf numFmtId="2" fontId="0" fillId="4" borderId="0" xfId="0" applyNumberFormat="1" applyFill="1" applyAlignment="1">
      <alignment horizontal="center"/>
    </xf>
    <xf numFmtId="2" fontId="0" fillId="0" borderId="2" xfId="0" applyNumberFormat="1" applyBorder="1" applyAlignment="1">
      <alignment horizontal="center"/>
    </xf>
    <xf numFmtId="0" fontId="0" fillId="6" borderId="3" xfId="0" applyFill="1" applyBorder="1"/>
    <xf numFmtId="2" fontId="0" fillId="0" borderId="3" xfId="0" applyNumberFormat="1" applyBorder="1" applyAlignment="1">
      <alignment horizontal="center"/>
    </xf>
    <xf numFmtId="0" fontId="0" fillId="8" borderId="3" xfId="0" applyFill="1" applyBorder="1"/>
    <xf numFmtId="0" fontId="0" fillId="0" borderId="3" xfId="0" applyBorder="1"/>
    <xf numFmtId="0" fontId="3" fillId="7" borderId="3" xfId="0" applyFont="1" applyFill="1" applyBorder="1"/>
    <xf numFmtId="1" fontId="0" fillId="0" borderId="1" xfId="0" applyNumberFormat="1" applyBorder="1" applyAlignment="1">
      <alignment horizontal="center"/>
    </xf>
    <xf numFmtId="0" fontId="0" fillId="6" borderId="1" xfId="0" applyFill="1" applyBorder="1"/>
    <xf numFmtId="2" fontId="0" fillId="0" borderId="1" xfId="0" applyNumberFormat="1" applyBorder="1" applyAlignment="1">
      <alignment horizontal="center"/>
    </xf>
    <xf numFmtId="0" fontId="0" fillId="8" borderId="1" xfId="0" applyFill="1" applyBorder="1"/>
    <xf numFmtId="0" fontId="0" fillId="0" borderId="1" xfId="0" applyBorder="1"/>
    <xf numFmtId="0" fontId="0" fillId="2" borderId="1" xfId="0" applyFill="1" applyBorder="1"/>
    <xf numFmtId="1" fontId="0" fillId="9" borderId="2" xfId="0" applyNumberFormat="1" applyFill="1" applyBorder="1"/>
    <xf numFmtId="1" fontId="0" fillId="9" borderId="0" xfId="0" applyNumberFormat="1" applyFill="1"/>
    <xf numFmtId="1" fontId="0" fillId="0" borderId="3" xfId="0" applyNumberFormat="1" applyBorder="1" applyAlignment="1">
      <alignment horizontal="center"/>
    </xf>
    <xf numFmtId="1" fontId="0" fillId="9" borderId="3" xfId="0" applyNumberFormat="1" applyFill="1" applyBorder="1"/>
    <xf numFmtId="0" fontId="0" fillId="0" borderId="0" xfId="0" applyAlignment="1">
      <alignment horizontal="center"/>
    </xf>
    <xf numFmtId="164" fontId="0" fillId="0" borderId="0" xfId="0" applyNumberFormat="1" applyAlignment="1">
      <alignment horizontal="center"/>
    </xf>
    <xf numFmtId="0" fontId="0" fillId="0" borderId="4" xfId="0" applyBorder="1"/>
    <xf numFmtId="0" fontId="0" fillId="8" borderId="4" xfId="0" applyFill="1" applyBorder="1"/>
    <xf numFmtId="164" fontId="0" fillId="0" borderId="0" xfId="0" applyNumberFormat="1"/>
    <xf numFmtId="164" fontId="0" fillId="0" borderId="3" xfId="0" applyNumberFormat="1" applyBorder="1"/>
    <xf numFmtId="0" fontId="0" fillId="8" borderId="2" xfId="0" applyFill="1" applyBorder="1"/>
    <xf numFmtId="0" fontId="0" fillId="0" borderId="2" xfId="0" applyBorder="1"/>
    <xf numFmtId="164" fontId="0" fillId="0" borderId="3" xfId="0" applyNumberFormat="1" applyBorder="1" applyAlignment="1">
      <alignment horizontal="center"/>
    </xf>
    <xf numFmtId="0" fontId="3" fillId="10" borderId="0" xfId="0" applyFont="1" applyFill="1"/>
    <xf numFmtId="0" fontId="5" fillId="7" borderId="0" xfId="0" applyFont="1" applyFill="1"/>
    <xf numFmtId="0" fontId="5" fillId="7" borderId="3" xfId="0" applyFont="1" applyFill="1" applyBorder="1"/>
    <xf numFmtId="0" fontId="0" fillId="0" borderId="5" xfId="0" applyBorder="1"/>
    <xf numFmtId="0" fontId="0" fillId="0" borderId="6" xfId="0" applyBorder="1"/>
    <xf numFmtId="2" fontId="0" fillId="4" borderId="5" xfId="0" applyNumberFormat="1" applyFill="1" applyBorder="1" applyAlignment="1">
      <alignment horizontal="center"/>
    </xf>
    <xf numFmtId="2" fontId="0" fillId="0" borderId="7" xfId="0" applyNumberFormat="1" applyBorder="1" applyAlignment="1">
      <alignment horizontal="center"/>
    </xf>
    <xf numFmtId="2" fontId="0" fillId="0" borderId="5" xfId="0" applyNumberFormat="1" applyBorder="1" applyAlignment="1">
      <alignment horizontal="center"/>
    </xf>
    <xf numFmtId="2" fontId="0" fillId="0" borderId="8" xfId="0" applyNumberFormat="1" applyBorder="1" applyAlignment="1">
      <alignment horizontal="center"/>
    </xf>
    <xf numFmtId="0" fontId="0" fillId="4" borderId="5" xfId="0" applyFill="1" applyBorder="1" applyAlignment="1">
      <alignment horizontal="center"/>
    </xf>
    <xf numFmtId="164" fontId="0" fillId="0" borderId="5" xfId="0" applyNumberFormat="1" applyBorder="1" applyAlignment="1">
      <alignment horizontal="center"/>
    </xf>
    <xf numFmtId="1" fontId="0" fillId="0" borderId="7" xfId="0" applyNumberFormat="1" applyBorder="1" applyAlignment="1">
      <alignment horizontal="center"/>
    </xf>
    <xf numFmtId="1" fontId="0" fillId="0" borderId="5" xfId="0" applyNumberFormat="1" applyBorder="1" applyAlignment="1">
      <alignment horizontal="center"/>
    </xf>
    <xf numFmtId="1" fontId="0" fillId="0" borderId="8" xfId="0" applyNumberFormat="1" applyBorder="1" applyAlignment="1">
      <alignment horizontal="center"/>
    </xf>
    <xf numFmtId="1" fontId="0" fillId="0" borderId="6" xfId="0" applyNumberFormat="1" applyBorder="1" applyAlignment="1">
      <alignment horizontal="center"/>
    </xf>
    <xf numFmtId="164" fontId="0" fillId="0" borderId="8" xfId="0" applyNumberFormat="1" applyBorder="1" applyAlignment="1">
      <alignment horizontal="center"/>
    </xf>
    <xf numFmtId="0" fontId="0" fillId="0" borderId="7" xfId="0" applyBorder="1"/>
    <xf numFmtId="0" fontId="0" fillId="0" borderId="8" xfId="0" applyBorder="1"/>
    <xf numFmtId="164" fontId="0" fillId="0" borderId="8" xfId="0" applyNumberFormat="1" applyBorder="1"/>
    <xf numFmtId="164" fontId="0" fillId="0" borderId="5" xfId="0" applyNumberFormat="1" applyBorder="1"/>
    <xf numFmtId="0" fontId="0" fillId="0" borderId="9" xfId="0" applyBorder="1"/>
    <xf numFmtId="0" fontId="4" fillId="13" borderId="0" xfId="0" applyFont="1" applyFill="1"/>
    <xf numFmtId="0" fontId="4" fillId="14" borderId="0" xfId="0" applyFont="1" applyFill="1"/>
    <xf numFmtId="2" fontId="0" fillId="0" borderId="1" xfId="0" applyNumberFormat="1" applyBorder="1"/>
    <xf numFmtId="0" fontId="0" fillId="0" borderId="10" xfId="0" applyBorder="1"/>
    <xf numFmtId="0" fontId="0" fillId="0" borderId="11" xfId="0" applyBorder="1"/>
    <xf numFmtId="2" fontId="0" fillId="4" borderId="10" xfId="0" applyNumberFormat="1" applyFill="1" applyBorder="1" applyAlignment="1">
      <alignment horizontal="center"/>
    </xf>
    <xf numFmtId="2" fontId="0" fillId="0" borderId="12" xfId="0" applyNumberFormat="1" applyBorder="1" applyAlignment="1">
      <alignment horizontal="center"/>
    </xf>
    <xf numFmtId="2" fontId="0" fillId="0" borderId="10" xfId="0" applyNumberFormat="1" applyBorder="1" applyAlignment="1">
      <alignment horizontal="center"/>
    </xf>
    <xf numFmtId="2" fontId="0" fillId="0" borderId="13" xfId="0" applyNumberFormat="1" applyBorder="1" applyAlignment="1">
      <alignment horizontal="center"/>
    </xf>
    <xf numFmtId="0" fontId="0" fillId="4" borderId="10" xfId="0" applyFill="1" applyBorder="1" applyAlignment="1">
      <alignment horizontal="center"/>
    </xf>
    <xf numFmtId="164" fontId="0" fillId="0" borderId="10" xfId="0" applyNumberFormat="1" applyBorder="1" applyAlignment="1">
      <alignment horizontal="center"/>
    </xf>
    <xf numFmtId="1" fontId="0" fillId="0" borderId="12" xfId="0" applyNumberFormat="1" applyBorder="1" applyAlignment="1">
      <alignment horizontal="center"/>
    </xf>
    <xf numFmtId="1" fontId="0" fillId="0" borderId="10" xfId="0" applyNumberFormat="1" applyBorder="1" applyAlignment="1">
      <alignment horizontal="center"/>
    </xf>
    <xf numFmtId="1" fontId="0" fillId="0" borderId="13" xfId="0" applyNumberFormat="1" applyBorder="1" applyAlignment="1">
      <alignment horizontal="center"/>
    </xf>
    <xf numFmtId="1" fontId="0" fillId="0" borderId="11" xfId="0" applyNumberFormat="1" applyBorder="1" applyAlignment="1">
      <alignment horizontal="center"/>
    </xf>
    <xf numFmtId="164" fontId="0" fillId="0" borderId="13" xfId="0" applyNumberFormat="1" applyBorder="1" applyAlignment="1">
      <alignment horizontal="center"/>
    </xf>
    <xf numFmtId="0" fontId="0" fillId="0" borderId="12" xfId="0" applyBorder="1"/>
    <xf numFmtId="0" fontId="0" fillId="0" borderId="13" xfId="0" applyBorder="1"/>
    <xf numFmtId="164" fontId="0" fillId="0" borderId="13" xfId="0" applyNumberFormat="1" applyBorder="1"/>
    <xf numFmtId="164" fontId="0" fillId="0" borderId="10" xfId="0" applyNumberFormat="1" applyBorder="1"/>
    <xf numFmtId="2" fontId="0" fillId="0" borderId="11" xfId="0" applyNumberFormat="1" applyBorder="1"/>
    <xf numFmtId="0" fontId="4" fillId="14" borderId="14" xfId="0" applyFont="1" applyFill="1" applyBorder="1"/>
    <xf numFmtId="0" fontId="0" fillId="0" borderId="14" xfId="0" applyBorder="1"/>
    <xf numFmtId="0" fontId="0" fillId="3" borderId="14" xfId="0" applyFill="1" applyBorder="1" applyAlignment="1">
      <alignment horizontal="left"/>
    </xf>
    <xf numFmtId="1" fontId="0" fillId="5" borderId="14" xfId="0" applyNumberFormat="1" applyFill="1" applyBorder="1"/>
    <xf numFmtId="0" fontId="0" fillId="6" borderId="14" xfId="0" applyFill="1" applyBorder="1"/>
    <xf numFmtId="0" fontId="3" fillId="7" borderId="14" xfId="0" applyFont="1" applyFill="1" applyBorder="1"/>
    <xf numFmtId="0" fontId="3" fillId="10" borderId="14" xfId="0" applyFont="1" applyFill="1" applyBorder="1"/>
    <xf numFmtId="0" fontId="4" fillId="11" borderId="2" xfId="0" applyFont="1" applyFill="1" applyBorder="1"/>
    <xf numFmtId="0" fontId="0" fillId="3" borderId="0" xfId="0" applyFill="1" applyAlignment="1">
      <alignment horizontal="left"/>
    </xf>
    <xf numFmtId="1" fontId="0" fillId="9" borderId="14" xfId="0" applyNumberFormat="1" applyFill="1" applyBorder="1"/>
    <xf numFmtId="0" fontId="0" fillId="8" borderId="14" xfId="0" applyFill="1" applyBorder="1"/>
    <xf numFmtId="0" fontId="6" fillId="16" borderId="0" xfId="0" applyFont="1" applyFill="1"/>
    <xf numFmtId="0" fontId="0" fillId="0" borderId="15" xfId="0" applyBorder="1"/>
    <xf numFmtId="0" fontId="0" fillId="0" borderId="16" xfId="0" applyBorder="1"/>
    <xf numFmtId="2" fontId="0" fillId="4" borderId="15" xfId="0" applyNumberFormat="1" applyFill="1" applyBorder="1" applyAlignment="1">
      <alignment horizontal="center"/>
    </xf>
    <xf numFmtId="2" fontId="0" fillId="0" borderId="17" xfId="0" applyNumberFormat="1" applyBorder="1" applyAlignment="1">
      <alignment horizontal="center"/>
    </xf>
    <xf numFmtId="2" fontId="0" fillId="0" borderId="15" xfId="0" applyNumberFormat="1" applyBorder="1" applyAlignment="1">
      <alignment horizontal="center"/>
    </xf>
    <xf numFmtId="2" fontId="0" fillId="0" borderId="18" xfId="0" applyNumberFormat="1" applyBorder="1" applyAlignment="1">
      <alignment horizontal="center"/>
    </xf>
    <xf numFmtId="0" fontId="0" fillId="4" borderId="15" xfId="0" applyFill="1" applyBorder="1" applyAlignment="1">
      <alignment horizontal="center"/>
    </xf>
    <xf numFmtId="164" fontId="0" fillId="0" borderId="15" xfId="0" applyNumberFormat="1" applyBorder="1" applyAlignment="1">
      <alignment horizontal="center"/>
    </xf>
    <xf numFmtId="1" fontId="0" fillId="0" borderId="17" xfId="0" applyNumberFormat="1" applyBorder="1" applyAlignment="1">
      <alignment horizontal="center"/>
    </xf>
    <xf numFmtId="1" fontId="0" fillId="0" borderId="15" xfId="0" applyNumberFormat="1" applyBorder="1" applyAlignment="1">
      <alignment horizontal="center"/>
    </xf>
    <xf numFmtId="1" fontId="0" fillId="0" borderId="18" xfId="0" applyNumberFormat="1" applyBorder="1" applyAlignment="1">
      <alignment horizontal="center"/>
    </xf>
    <xf numFmtId="1" fontId="0" fillId="0" borderId="16" xfId="0" applyNumberFormat="1" applyBorder="1" applyAlignment="1">
      <alignment horizontal="center"/>
    </xf>
    <xf numFmtId="164" fontId="0" fillId="0" borderId="18" xfId="0" applyNumberFormat="1" applyBorder="1" applyAlignment="1">
      <alignment horizontal="center"/>
    </xf>
    <xf numFmtId="0" fontId="0" fillId="0" borderId="17" xfId="0" applyBorder="1"/>
    <xf numFmtId="0" fontId="0" fillId="0" borderId="18" xfId="0" applyBorder="1"/>
    <xf numFmtId="164" fontId="0" fillId="0" borderId="18" xfId="0" applyNumberFormat="1" applyBorder="1"/>
    <xf numFmtId="0" fontId="0" fillId="0" borderId="19" xfId="0" applyBorder="1"/>
    <xf numFmtId="0" fontId="0" fillId="0" borderId="20" xfId="0" applyBorder="1"/>
    <xf numFmtId="2" fontId="0" fillId="4" borderId="19" xfId="0" applyNumberFormat="1" applyFill="1" applyBorder="1" applyAlignment="1">
      <alignment horizontal="center"/>
    </xf>
    <xf numFmtId="2" fontId="0" fillId="0" borderId="21" xfId="0" applyNumberFormat="1" applyBorder="1" applyAlignment="1">
      <alignment horizontal="center"/>
    </xf>
    <xf numFmtId="2" fontId="0" fillId="0" borderId="19" xfId="0" applyNumberFormat="1" applyBorder="1" applyAlignment="1">
      <alignment horizontal="center"/>
    </xf>
    <xf numFmtId="2" fontId="0" fillId="0" borderId="22" xfId="0" applyNumberFormat="1" applyBorder="1" applyAlignment="1">
      <alignment horizontal="center"/>
    </xf>
    <xf numFmtId="0" fontId="0" fillId="4" borderId="19" xfId="0" applyFill="1" applyBorder="1" applyAlignment="1">
      <alignment horizontal="center"/>
    </xf>
    <xf numFmtId="164" fontId="0" fillId="0" borderId="19" xfId="0" applyNumberFormat="1" applyBorder="1" applyAlignment="1">
      <alignment horizontal="center"/>
    </xf>
    <xf numFmtId="1" fontId="0" fillId="0" borderId="21" xfId="0" applyNumberFormat="1" applyBorder="1" applyAlignment="1">
      <alignment horizontal="center"/>
    </xf>
    <xf numFmtId="1" fontId="0" fillId="0" borderId="19" xfId="0" applyNumberFormat="1" applyBorder="1" applyAlignment="1">
      <alignment horizontal="center"/>
    </xf>
    <xf numFmtId="1" fontId="0" fillId="0" borderId="22" xfId="0" applyNumberFormat="1" applyBorder="1" applyAlignment="1">
      <alignment horizontal="center"/>
    </xf>
    <xf numFmtId="1" fontId="0" fillId="0" borderId="20" xfId="0" applyNumberFormat="1" applyBorder="1" applyAlignment="1">
      <alignment horizontal="center"/>
    </xf>
    <xf numFmtId="164" fontId="0" fillId="0" borderId="22" xfId="0" applyNumberFormat="1" applyBorder="1" applyAlignment="1">
      <alignment horizontal="center"/>
    </xf>
    <xf numFmtId="0" fontId="0" fillId="0" borderId="21" xfId="0" applyBorder="1"/>
    <xf numFmtId="0" fontId="0" fillId="0" borderId="22" xfId="0" applyBorder="1"/>
    <xf numFmtId="164" fontId="0" fillId="0" borderId="22" xfId="0" applyNumberFormat="1" applyBorder="1"/>
    <xf numFmtId="2" fontId="0" fillId="0" borderId="20" xfId="0" applyNumberFormat="1" applyBorder="1"/>
    <xf numFmtId="164" fontId="0" fillId="0" borderId="19" xfId="0" applyNumberFormat="1" applyBorder="1"/>
    <xf numFmtId="0" fontId="4" fillId="15" borderId="2" xfId="0" applyFont="1" applyFill="1" applyBorder="1"/>
    <xf numFmtId="0" fontId="4" fillId="15" borderId="0" xfId="0" applyFont="1" applyFill="1"/>
    <xf numFmtId="0" fontId="4" fillId="15" borderId="3" xfId="0" applyFont="1" applyFill="1" applyBorder="1"/>
    <xf numFmtId="0" fontId="4" fillId="12" borderId="2" xfId="0" applyFont="1" applyFill="1" applyBorder="1"/>
    <xf numFmtId="164" fontId="0" fillId="0" borderId="2" xfId="0" applyNumberFormat="1" applyBorder="1"/>
    <xf numFmtId="0" fontId="0" fillId="0" borderId="23" xfId="0" applyBorder="1"/>
    <xf numFmtId="0" fontId="0" fillId="0" borderId="24" xfId="0" applyBorder="1"/>
    <xf numFmtId="2" fontId="0" fillId="4" borderId="23" xfId="0" applyNumberFormat="1" applyFill="1" applyBorder="1" applyAlignment="1">
      <alignment horizontal="center"/>
    </xf>
    <xf numFmtId="2" fontId="0" fillId="0" borderId="25" xfId="0" applyNumberFormat="1" applyBorder="1" applyAlignment="1">
      <alignment horizontal="center"/>
    </xf>
    <xf numFmtId="2" fontId="0" fillId="0" borderId="23" xfId="0" applyNumberFormat="1" applyBorder="1" applyAlignment="1">
      <alignment horizontal="center"/>
    </xf>
    <xf numFmtId="2" fontId="0" fillId="0" borderId="26" xfId="0" applyNumberFormat="1" applyBorder="1" applyAlignment="1">
      <alignment horizontal="center"/>
    </xf>
    <xf numFmtId="0" fontId="0" fillId="4" borderId="23" xfId="0" applyFill="1" applyBorder="1" applyAlignment="1">
      <alignment horizontal="center"/>
    </xf>
    <xf numFmtId="164" fontId="0" fillId="0" borderId="23" xfId="0" applyNumberFormat="1" applyBorder="1" applyAlignment="1">
      <alignment horizontal="center"/>
    </xf>
    <xf numFmtId="1" fontId="0" fillId="0" borderId="25" xfId="0" applyNumberFormat="1" applyBorder="1" applyAlignment="1">
      <alignment horizontal="center"/>
    </xf>
    <xf numFmtId="1" fontId="0" fillId="0" borderId="23" xfId="0" applyNumberFormat="1" applyBorder="1" applyAlignment="1">
      <alignment horizontal="center"/>
    </xf>
    <xf numFmtId="1" fontId="0" fillId="0" borderId="26" xfId="0" applyNumberFormat="1" applyBorder="1" applyAlignment="1">
      <alignment horizontal="center"/>
    </xf>
    <xf numFmtId="1" fontId="0" fillId="0" borderId="24" xfId="0" applyNumberFormat="1" applyBorder="1" applyAlignment="1">
      <alignment horizontal="center"/>
    </xf>
    <xf numFmtId="164" fontId="0" fillId="0" borderId="26" xfId="0" applyNumberFormat="1" applyBorder="1" applyAlignment="1">
      <alignment horizontal="center"/>
    </xf>
    <xf numFmtId="0" fontId="0" fillId="0" borderId="25" xfId="0" applyBorder="1"/>
    <xf numFmtId="0" fontId="0" fillId="0" borderId="26" xfId="0" applyBorder="1"/>
    <xf numFmtId="164" fontId="0" fillId="0" borderId="26" xfId="0" applyNumberFormat="1" applyBorder="1"/>
    <xf numFmtId="2" fontId="0" fillId="0" borderId="24" xfId="0" applyNumberFormat="1" applyBorder="1"/>
    <xf numFmtId="0" fontId="0" fillId="0" borderId="27" xfId="0" applyBorder="1"/>
  </cellXfs>
  <cellStyles count="2">
    <cellStyle name="Currency 2" xfId="1" xr:uid="{00000000-0005-0000-0000-000001000000}"/>
    <cellStyle name="Normal" xfId="0" builtinId="0"/>
  </cellStyles>
  <dxfs count="11">
    <dxf>
      <fill>
        <gradientFill degree="90">
          <stop position="0">
            <color theme="9" tint="0.80001220740379042"/>
          </stop>
          <stop position="0.5">
            <color theme="9" tint="0.59999389629810485"/>
          </stop>
          <stop position="1">
            <color theme="9" tint="0.80001220740379042"/>
          </stop>
        </gradientFill>
      </fill>
    </dxf>
    <dxf>
      <fill>
        <gradientFill degree="90">
          <stop position="0">
            <color rgb="FFFF8585"/>
          </stop>
          <stop position="0.5">
            <color rgb="FFFFC5C5"/>
          </stop>
          <stop position="1">
            <color rgb="FFFF8585"/>
          </stop>
        </gradientFill>
      </fill>
    </dxf>
    <dxf>
      <fill>
        <gradientFill degree="90">
          <stop position="0">
            <color rgb="FFFF8585"/>
          </stop>
          <stop position="0.5">
            <color rgb="FFFFC5C5"/>
          </stop>
          <stop position="1">
            <color rgb="FFFF8585"/>
          </stop>
        </gradientFill>
      </fill>
    </dxf>
    <dxf>
      <fill>
        <gradientFill degree="90">
          <stop position="0">
            <color theme="9" tint="0.80001220740379042"/>
          </stop>
          <stop position="0.5">
            <color theme="9" tint="0.59999389629810485"/>
          </stop>
          <stop position="1">
            <color theme="9" tint="0.80001220740379042"/>
          </stop>
        </gradientFill>
      </fill>
    </dxf>
    <dxf>
      <fill>
        <patternFill>
          <bgColor theme="4" tint="0.79998168889431442"/>
        </patternFill>
      </fill>
    </dxf>
    <dxf>
      <border>
        <bottom style="dashed">
          <color auto="1"/>
        </bottom>
      </border>
    </dxf>
    <dxf>
      <border>
        <bottom style="thin">
          <color auto="1"/>
        </bottom>
        <vertical/>
        <horizontal/>
      </border>
    </dxf>
    <dxf>
      <fill>
        <patternFill>
          <bgColor theme="4" tint="0.79998168889431442"/>
        </patternFill>
      </fill>
    </dxf>
    <dxf>
      <border>
        <bottom style="dashed">
          <color auto="1"/>
        </bottom>
      </border>
    </dxf>
    <dxf>
      <border>
        <bottom style="thin">
          <color auto="1"/>
        </bottom>
        <vertical/>
        <horizontal/>
      </border>
    </dxf>
    <dxf>
      <fill>
        <patternFill>
          <bgColor theme="4" tint="0.79998168889431442"/>
        </patternFill>
      </fill>
    </dxf>
  </dxfs>
  <tableStyles count="0" defaultTableStyle="TableStyleMedium2" defaultPivotStyle="PivotStyleLight16"/>
  <colors>
    <mruColors>
      <color rgb="FFCC99FF"/>
      <color rgb="FFFFC5C5"/>
      <color rgb="FFFF8585"/>
      <color rgb="FFFFA3A3"/>
      <color rgb="FFFF5353"/>
      <color rgb="FFCFAFE7"/>
      <color rgb="FFB381D9"/>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P1755"/>
  <sheetViews>
    <sheetView tabSelected="1" zoomScaleNormal="100" workbookViewId="0">
      <pane xSplit="4" ySplit="1" topLeftCell="E2" activePane="bottomRight" state="frozen"/>
      <selection activeCell="D526" sqref="D526"/>
      <selection pane="topRight" activeCell="D526" sqref="D526"/>
      <selection pane="bottomLeft" activeCell="D526" sqref="D526"/>
      <selection pane="bottomRight" activeCell="U4" sqref="U4"/>
    </sheetView>
  </sheetViews>
  <sheetFormatPr defaultRowHeight="15" x14ac:dyDescent="0.25"/>
  <cols>
    <col min="1" max="1" width="5.28515625" customWidth="1"/>
    <col min="2" max="2" width="4" customWidth="1"/>
    <col min="3" max="3" width="15" style="23" customWidth="1"/>
    <col min="4" max="4" width="8.7109375" style="29" customWidth="1"/>
    <col min="5" max="8" width="8.7109375" style="7" customWidth="1"/>
    <col min="9" max="9" width="8.7109375" style="29" customWidth="1"/>
    <col min="10" max="11" width="8.7109375" style="9" customWidth="1"/>
    <col min="12" max="12" width="8.7109375" style="8" customWidth="1"/>
    <col min="13" max="16" width="8.7109375" style="9" customWidth="1"/>
    <col min="17" max="17" width="9.28515625" style="8" bestFit="1" customWidth="1"/>
    <col min="18" max="18" width="8.7109375" style="9" customWidth="1"/>
    <col min="19" max="19" width="9.28515625" style="9" bestFit="1" customWidth="1"/>
    <col min="20" max="20" width="8.7109375" style="9" customWidth="1"/>
    <col min="21" max="22" width="8.7109375" style="7" customWidth="1"/>
    <col min="23" max="27" width="8.7109375" style="9" customWidth="1"/>
    <col min="28" max="28" width="8.7109375" style="27" customWidth="1"/>
    <col min="29" max="30" width="8.7109375" style="9" customWidth="1"/>
    <col min="31" max="31" width="8.7109375" style="27" customWidth="1"/>
    <col min="32" max="32" width="8.7109375" style="9" customWidth="1"/>
    <col min="33" max="33" width="8.7109375" style="27" customWidth="1"/>
    <col min="34" max="34" width="8.7109375" style="21" customWidth="1"/>
    <col min="35" max="37" width="8.7109375" style="30" customWidth="1"/>
    <col min="38" max="38" width="8.7109375" style="37" customWidth="1"/>
    <col min="39" max="39" width="8.7109375" style="36" customWidth="1"/>
    <col min="40" max="40" width="8.7109375" style="17" customWidth="1"/>
    <col min="41" max="41" width="8.7109375" customWidth="1"/>
    <col min="42" max="42" width="8.7109375" style="34" customWidth="1"/>
    <col min="43" max="43" width="8.7109375" customWidth="1"/>
    <col min="44" max="44" width="8.7109375" style="34" customWidth="1"/>
    <col min="45" max="47" width="8.7109375" customWidth="1"/>
    <col min="48" max="49" width="8.7109375" style="17" customWidth="1"/>
    <col min="50" max="61" width="8.7109375" customWidth="1"/>
    <col min="62" max="63" width="8.7109375" style="23" customWidth="1"/>
    <col min="64" max="68" width="8.7109375" customWidth="1"/>
    <col min="69" max="69" width="8.7109375" style="17" customWidth="1"/>
    <col min="70" max="70" width="8.5703125" customWidth="1"/>
    <col min="71" max="72" width="8.7109375" customWidth="1"/>
    <col min="73" max="73" width="8.7109375" style="17" customWidth="1"/>
    <col min="74" max="75" width="8.7109375" customWidth="1"/>
    <col min="76" max="76" width="8.7109375" style="17" customWidth="1"/>
    <col min="77" max="93" width="8.7109375" customWidth="1"/>
  </cols>
  <sheetData>
    <row r="1" spans="1:94" x14ac:dyDescent="0.25">
      <c r="A1" s="1" t="s">
        <v>0</v>
      </c>
      <c r="B1" s="1" t="s">
        <v>1</v>
      </c>
      <c r="C1" s="24" t="s">
        <v>151</v>
      </c>
      <c r="D1" s="10" t="s">
        <v>219</v>
      </c>
      <c r="E1" s="25" t="s">
        <v>120</v>
      </c>
      <c r="F1" s="26" t="s">
        <v>81</v>
      </c>
      <c r="G1" s="26" t="s">
        <v>82</v>
      </c>
      <c r="H1" s="28" t="s">
        <v>83</v>
      </c>
      <c r="I1" s="10" t="s">
        <v>245</v>
      </c>
      <c r="J1" s="26" t="s">
        <v>246</v>
      </c>
      <c r="K1" s="26" t="s">
        <v>247</v>
      </c>
      <c r="L1" s="5" t="s">
        <v>38</v>
      </c>
      <c r="M1" s="6" t="s">
        <v>40</v>
      </c>
      <c r="N1" s="6" t="s">
        <v>37</v>
      </c>
      <c r="O1" s="6" t="s">
        <v>39</v>
      </c>
      <c r="P1" s="6" t="s">
        <v>139</v>
      </c>
      <c r="Q1" s="5" t="s">
        <v>85</v>
      </c>
      <c r="R1" s="6" t="s">
        <v>86</v>
      </c>
      <c r="S1" s="6" t="s">
        <v>84</v>
      </c>
      <c r="T1" s="6" t="s">
        <v>115</v>
      </c>
      <c r="U1" s="2" t="s">
        <v>31</v>
      </c>
      <c r="V1" s="2" t="s">
        <v>41</v>
      </c>
      <c r="W1" s="2" t="s">
        <v>123</v>
      </c>
      <c r="X1" s="2" t="s">
        <v>124</v>
      </c>
      <c r="Y1" s="2" t="s">
        <v>98</v>
      </c>
      <c r="Z1" s="2" t="s">
        <v>113</v>
      </c>
      <c r="AA1" s="2" t="s">
        <v>108</v>
      </c>
      <c r="AB1" s="14" t="s">
        <v>99</v>
      </c>
      <c r="AC1" s="2" t="s">
        <v>42</v>
      </c>
      <c r="AD1" s="2" t="s">
        <v>43</v>
      </c>
      <c r="AE1" s="14" t="s">
        <v>44</v>
      </c>
      <c r="AF1" s="2" t="s">
        <v>45</v>
      </c>
      <c r="AG1" s="14" t="s">
        <v>46</v>
      </c>
      <c r="AH1" s="20" t="s">
        <v>59</v>
      </c>
      <c r="AI1" s="3" t="s">
        <v>94</v>
      </c>
      <c r="AJ1" s="32" t="s">
        <v>90</v>
      </c>
      <c r="AK1" s="3" t="s">
        <v>91</v>
      </c>
      <c r="AL1" s="16" t="s">
        <v>92</v>
      </c>
      <c r="AM1" s="35" t="s">
        <v>88</v>
      </c>
      <c r="AN1" s="16" t="s">
        <v>87</v>
      </c>
      <c r="AO1" s="3" t="s">
        <v>32</v>
      </c>
      <c r="AP1" s="16" t="s">
        <v>33</v>
      </c>
      <c r="AQ1" s="3" t="s">
        <v>34</v>
      </c>
      <c r="AR1" s="16" t="s">
        <v>35</v>
      </c>
      <c r="AS1" s="3" t="s">
        <v>47</v>
      </c>
      <c r="AT1" s="16" t="s">
        <v>48</v>
      </c>
      <c r="AU1" s="3" t="s">
        <v>129</v>
      </c>
      <c r="AV1" s="16" t="s">
        <v>128</v>
      </c>
      <c r="AW1" s="16" t="s">
        <v>36</v>
      </c>
      <c r="AX1" s="3" t="s">
        <v>52</v>
      </c>
      <c r="AY1" s="3" t="s">
        <v>53</v>
      </c>
      <c r="AZ1" s="3" t="s">
        <v>54</v>
      </c>
      <c r="BA1" s="3" t="s">
        <v>55</v>
      </c>
      <c r="BB1" s="3" t="s">
        <v>56</v>
      </c>
      <c r="BC1" s="3" t="s">
        <v>57</v>
      </c>
      <c r="BD1" s="16" t="s">
        <v>58</v>
      </c>
      <c r="BE1" s="3" t="s">
        <v>51</v>
      </c>
      <c r="BF1" s="3" t="s">
        <v>50</v>
      </c>
      <c r="BG1" s="16" t="s">
        <v>49</v>
      </c>
      <c r="BH1" s="3" t="s">
        <v>60</v>
      </c>
      <c r="BI1" s="3" t="s">
        <v>61</v>
      </c>
      <c r="BJ1" s="22" t="s">
        <v>294</v>
      </c>
      <c r="BK1" s="22" t="s">
        <v>62</v>
      </c>
      <c r="BL1" s="4" t="s">
        <v>63</v>
      </c>
      <c r="BM1" s="4" t="s">
        <v>409</v>
      </c>
      <c r="BN1" s="4" t="s">
        <v>101</v>
      </c>
      <c r="BO1" s="4" t="s">
        <v>111</v>
      </c>
      <c r="BP1" s="4" t="s">
        <v>110</v>
      </c>
      <c r="BQ1" s="18" t="s">
        <v>64</v>
      </c>
      <c r="BR1" s="39" t="s">
        <v>65</v>
      </c>
      <c r="BS1" s="39" t="s">
        <v>66</v>
      </c>
      <c r="BT1" s="39" t="s">
        <v>95</v>
      </c>
      <c r="BU1" s="40" t="s">
        <v>96</v>
      </c>
      <c r="BV1" s="4" t="s">
        <v>104</v>
      </c>
      <c r="BW1" s="4" t="s">
        <v>114</v>
      </c>
      <c r="BX1" s="18" t="s">
        <v>105</v>
      </c>
      <c r="BY1" s="4" t="s">
        <v>67</v>
      </c>
      <c r="BZ1" s="4" t="s">
        <v>68</v>
      </c>
      <c r="CA1" s="4" t="s">
        <v>69</v>
      </c>
      <c r="CB1" s="4" t="s">
        <v>93</v>
      </c>
      <c r="CC1" s="4" t="s">
        <v>70</v>
      </c>
      <c r="CD1" s="4" t="s">
        <v>71</v>
      </c>
      <c r="CE1" s="4" t="s">
        <v>72</v>
      </c>
      <c r="CF1" s="4" t="s">
        <v>282</v>
      </c>
      <c r="CG1" s="4" t="s">
        <v>73</v>
      </c>
      <c r="CH1" s="4" t="s">
        <v>75</v>
      </c>
      <c r="CI1" s="4" t="s">
        <v>112</v>
      </c>
      <c r="CJ1" s="18" t="s">
        <v>74</v>
      </c>
      <c r="CK1" s="38" t="s">
        <v>76</v>
      </c>
      <c r="CL1" s="38" t="s">
        <v>77</v>
      </c>
      <c r="CM1" s="38" t="s">
        <v>78</v>
      </c>
      <c r="CN1" s="38" t="s">
        <v>163</v>
      </c>
      <c r="CO1" s="38" t="s">
        <v>79</v>
      </c>
      <c r="CP1" s="91" t="s">
        <v>80</v>
      </c>
    </row>
    <row r="2" spans="1:94" ht="14.45" customHeight="1" x14ac:dyDescent="0.25">
      <c r="A2">
        <v>1</v>
      </c>
      <c r="B2">
        <v>1</v>
      </c>
      <c r="C2" s="23" t="s">
        <v>97</v>
      </c>
      <c r="D2" s="12">
        <v>11</v>
      </c>
      <c r="E2" s="13">
        <f>D2/F2</f>
        <v>0.83498349834983498</v>
      </c>
      <c r="F2" s="7">
        <f>303/23</f>
        <v>13.173913043478262</v>
      </c>
      <c r="G2" s="7">
        <f t="shared" ref="G2:G65" si="0">D2-E2</f>
        <v>10.165016501650165</v>
      </c>
      <c r="H2" s="15">
        <f t="shared" ref="H2:H65" si="1">D2+E2</f>
        <v>11.834983498349835</v>
      </c>
      <c r="I2" s="11">
        <f t="shared" ref="I2:I65" si="2">IFERROR(F2/SQRT(F2^2+S2), "X")</f>
        <v>0.12240880647423871</v>
      </c>
      <c r="J2" s="30">
        <f t="shared" ref="J2:J65" si="3">IFERROR(SQRT((1-I2^2)/S2), "X")</f>
        <v>9.291757587153433E-3</v>
      </c>
      <c r="K2" s="30">
        <f t="shared" ref="K2:K65" si="4">IFERROR(1/J2, "X")</f>
        <v>107.6222652840811</v>
      </c>
      <c r="L2" s="8">
        <v>0</v>
      </c>
      <c r="M2" s="9">
        <v>0</v>
      </c>
      <c r="N2" s="9">
        <v>0</v>
      </c>
      <c r="O2" s="9">
        <v>1</v>
      </c>
      <c r="P2" s="9">
        <v>0</v>
      </c>
      <c r="Q2" s="8">
        <v>11414</v>
      </c>
      <c r="R2" s="9">
        <v>4</v>
      </c>
      <c r="S2" s="9">
        <f t="shared" ref="S2:S65" si="5">Q2-R2-1</f>
        <v>11409</v>
      </c>
      <c r="T2" s="9">
        <f t="shared" ref="T2:T65" si="6">COUNTIF(B:B,B2)</f>
        <v>4</v>
      </c>
      <c r="U2" s="7">
        <v>15</v>
      </c>
      <c r="V2" s="7">
        <f>BK2-U2-6</f>
        <v>23.5</v>
      </c>
      <c r="W2" s="9">
        <v>0</v>
      </c>
      <c r="X2" s="9">
        <v>1</v>
      </c>
      <c r="Y2" s="9">
        <v>1</v>
      </c>
      <c r="Z2" s="9">
        <v>0</v>
      </c>
      <c r="AA2" s="9">
        <v>0</v>
      </c>
      <c r="AB2" s="27">
        <v>0</v>
      </c>
      <c r="AC2" s="9">
        <v>0</v>
      </c>
      <c r="AD2" s="9">
        <v>1</v>
      </c>
      <c r="AE2" s="27">
        <v>0</v>
      </c>
      <c r="AF2" s="9">
        <v>1</v>
      </c>
      <c r="AG2" s="27">
        <v>0</v>
      </c>
      <c r="AH2" s="19">
        <v>2003</v>
      </c>
      <c r="AI2" s="30">
        <v>0</v>
      </c>
      <c r="AJ2" s="30">
        <v>0</v>
      </c>
      <c r="AK2" s="30">
        <v>0</v>
      </c>
      <c r="AL2" s="37">
        <v>1</v>
      </c>
      <c r="AM2" s="36" t="s">
        <v>89</v>
      </c>
      <c r="AN2" s="17" t="s">
        <v>89</v>
      </c>
      <c r="AO2" s="30" t="s">
        <v>89</v>
      </c>
      <c r="AP2" s="34" t="s">
        <v>89</v>
      </c>
      <c r="AQ2" t="s">
        <v>89</v>
      </c>
      <c r="AR2" s="34" t="s">
        <v>89</v>
      </c>
      <c r="AS2">
        <v>0</v>
      </c>
      <c r="AT2" s="17">
        <v>1</v>
      </c>
      <c r="AU2" t="s">
        <v>89</v>
      </c>
      <c r="AV2" s="17" t="s">
        <v>89</v>
      </c>
      <c r="AW2" s="17" t="s">
        <v>2</v>
      </c>
      <c r="AX2">
        <v>1</v>
      </c>
      <c r="AY2">
        <v>0</v>
      </c>
      <c r="AZ2">
        <v>0</v>
      </c>
      <c r="BA2">
        <v>0</v>
      </c>
      <c r="BB2">
        <v>0</v>
      </c>
      <c r="BC2">
        <v>0</v>
      </c>
      <c r="BD2" s="17">
        <v>0</v>
      </c>
      <c r="BE2">
        <v>1</v>
      </c>
      <c r="BF2">
        <v>0</v>
      </c>
      <c r="BG2" s="17">
        <v>0</v>
      </c>
      <c r="BH2">
        <v>25844</v>
      </c>
      <c r="BI2">
        <v>1847</v>
      </c>
      <c r="BJ2" s="23">
        <v>0.92300000000000004</v>
      </c>
      <c r="BK2" s="23">
        <v>44.5</v>
      </c>
      <c r="BL2">
        <v>1</v>
      </c>
      <c r="BM2">
        <v>0</v>
      </c>
      <c r="BN2">
        <v>0</v>
      </c>
      <c r="BO2">
        <v>0</v>
      </c>
      <c r="BP2">
        <v>0</v>
      </c>
      <c r="BQ2" s="17">
        <v>0</v>
      </c>
      <c r="BR2">
        <v>0</v>
      </c>
      <c r="BS2">
        <v>1</v>
      </c>
      <c r="BT2">
        <v>0</v>
      </c>
      <c r="BU2" s="17">
        <v>0</v>
      </c>
      <c r="BV2">
        <v>0</v>
      </c>
      <c r="BW2">
        <v>0</v>
      </c>
      <c r="BX2" s="17">
        <v>0</v>
      </c>
      <c r="BY2">
        <v>0</v>
      </c>
      <c r="BZ2">
        <v>0</v>
      </c>
      <c r="CA2">
        <v>1</v>
      </c>
      <c r="CB2">
        <v>0</v>
      </c>
      <c r="CC2">
        <v>0</v>
      </c>
      <c r="CD2">
        <v>0</v>
      </c>
      <c r="CE2">
        <v>1</v>
      </c>
      <c r="CF2">
        <v>0</v>
      </c>
      <c r="CG2">
        <v>0</v>
      </c>
      <c r="CH2">
        <v>0</v>
      </c>
      <c r="CI2">
        <v>0</v>
      </c>
      <c r="CJ2" s="17">
        <v>0</v>
      </c>
      <c r="CK2">
        <v>0.186</v>
      </c>
      <c r="CL2">
        <v>134</v>
      </c>
      <c r="CM2">
        <v>1</v>
      </c>
      <c r="CN2">
        <v>0</v>
      </c>
      <c r="CO2">
        <v>29</v>
      </c>
      <c r="CP2" s="31" t="s">
        <v>80</v>
      </c>
    </row>
    <row r="3" spans="1:94" ht="14.45" customHeight="1" x14ac:dyDescent="0.25">
      <c r="A3">
        <v>2</v>
      </c>
      <c r="B3">
        <v>1</v>
      </c>
      <c r="C3" s="23" t="s">
        <v>97</v>
      </c>
      <c r="D3" s="12">
        <v>15</v>
      </c>
      <c r="E3" s="13">
        <f>D3/F3</f>
        <v>1.2561576354679802</v>
      </c>
      <c r="F3" s="7">
        <f>406/34</f>
        <v>11.941176470588236</v>
      </c>
      <c r="G3" s="7">
        <f t="shared" si="0"/>
        <v>13.74384236453202</v>
      </c>
      <c r="H3" s="15">
        <f t="shared" si="1"/>
        <v>16.256157635467979</v>
      </c>
      <c r="I3" s="11">
        <f t="shared" si="2"/>
        <v>0.10718916127037026</v>
      </c>
      <c r="J3" s="30">
        <f t="shared" si="3"/>
        <v>8.9764322246122883E-3</v>
      </c>
      <c r="K3" s="30">
        <f t="shared" si="4"/>
        <v>111.4028352220074</v>
      </c>
      <c r="L3" s="8">
        <v>0</v>
      </c>
      <c r="M3" s="9">
        <v>0</v>
      </c>
      <c r="N3" s="9">
        <v>0</v>
      </c>
      <c r="O3" s="9">
        <v>1</v>
      </c>
      <c r="P3" s="9">
        <v>0</v>
      </c>
      <c r="Q3" s="8">
        <v>12273</v>
      </c>
      <c r="R3" s="9">
        <v>4</v>
      </c>
      <c r="S3" s="9">
        <f t="shared" si="5"/>
        <v>12268</v>
      </c>
      <c r="T3" s="9">
        <f t="shared" si="6"/>
        <v>4</v>
      </c>
      <c r="U3" s="7">
        <v>15</v>
      </c>
      <c r="V3" s="7">
        <f>BK3-U3-6</f>
        <v>23.5</v>
      </c>
      <c r="W3" s="9">
        <v>0</v>
      </c>
      <c r="X3" s="9">
        <v>1</v>
      </c>
      <c r="Y3" s="9">
        <v>0</v>
      </c>
      <c r="Z3" s="9">
        <v>0</v>
      </c>
      <c r="AA3" s="9">
        <v>0</v>
      </c>
      <c r="AB3" s="27">
        <v>1</v>
      </c>
      <c r="AC3" s="9">
        <v>0</v>
      </c>
      <c r="AD3" s="9">
        <v>1</v>
      </c>
      <c r="AE3" s="27">
        <v>0</v>
      </c>
      <c r="AF3" s="9">
        <v>1</v>
      </c>
      <c r="AG3" s="27">
        <v>0</v>
      </c>
      <c r="AH3" s="19">
        <v>2003</v>
      </c>
      <c r="AI3" s="30">
        <v>0</v>
      </c>
      <c r="AJ3" s="30">
        <v>0</v>
      </c>
      <c r="AK3" s="30">
        <v>0</v>
      </c>
      <c r="AL3" s="37">
        <v>1</v>
      </c>
      <c r="AM3" s="36" t="s">
        <v>89</v>
      </c>
      <c r="AN3" s="17" t="s">
        <v>89</v>
      </c>
      <c r="AO3" s="30" t="s">
        <v>89</v>
      </c>
      <c r="AP3" s="34" t="s">
        <v>89</v>
      </c>
      <c r="AQ3" t="s">
        <v>89</v>
      </c>
      <c r="AR3" s="34" t="s">
        <v>89</v>
      </c>
      <c r="AS3">
        <v>0</v>
      </c>
      <c r="AT3" s="17">
        <v>1</v>
      </c>
      <c r="AU3" t="s">
        <v>89</v>
      </c>
      <c r="AV3" s="17" t="s">
        <v>89</v>
      </c>
      <c r="AW3" s="17" t="s">
        <v>2</v>
      </c>
      <c r="AX3">
        <v>1</v>
      </c>
      <c r="AY3">
        <v>0</v>
      </c>
      <c r="AZ3">
        <v>0</v>
      </c>
      <c r="BA3">
        <v>0</v>
      </c>
      <c r="BB3">
        <v>0</v>
      </c>
      <c r="BC3">
        <v>0</v>
      </c>
      <c r="BD3" s="17">
        <v>0</v>
      </c>
      <c r="BE3">
        <v>1</v>
      </c>
      <c r="BF3">
        <v>0</v>
      </c>
      <c r="BG3" s="17">
        <v>0</v>
      </c>
      <c r="BH3">
        <v>25844</v>
      </c>
      <c r="BI3">
        <v>1847</v>
      </c>
      <c r="BJ3" s="23">
        <v>0.92300000000000004</v>
      </c>
      <c r="BK3" s="23">
        <v>44.5</v>
      </c>
      <c r="BL3">
        <v>1</v>
      </c>
      <c r="BM3">
        <v>0</v>
      </c>
      <c r="BN3">
        <v>0</v>
      </c>
      <c r="BO3">
        <v>0</v>
      </c>
      <c r="BP3">
        <v>0</v>
      </c>
      <c r="BQ3" s="17">
        <v>0</v>
      </c>
      <c r="BR3">
        <v>0</v>
      </c>
      <c r="BS3">
        <v>1</v>
      </c>
      <c r="BT3">
        <v>0</v>
      </c>
      <c r="BU3" s="17">
        <v>0</v>
      </c>
      <c r="BV3">
        <v>0</v>
      </c>
      <c r="BW3">
        <v>0</v>
      </c>
      <c r="BX3" s="17">
        <v>0</v>
      </c>
      <c r="BY3">
        <v>0</v>
      </c>
      <c r="BZ3">
        <v>0</v>
      </c>
      <c r="CA3">
        <v>1</v>
      </c>
      <c r="CB3">
        <v>0</v>
      </c>
      <c r="CC3">
        <v>0</v>
      </c>
      <c r="CD3">
        <v>0</v>
      </c>
      <c r="CE3">
        <v>1</v>
      </c>
      <c r="CF3">
        <v>0</v>
      </c>
      <c r="CG3">
        <v>0</v>
      </c>
      <c r="CH3">
        <v>0</v>
      </c>
      <c r="CI3">
        <v>0</v>
      </c>
      <c r="CJ3" s="17">
        <v>0</v>
      </c>
      <c r="CK3">
        <v>0.186</v>
      </c>
      <c r="CL3">
        <v>134</v>
      </c>
      <c r="CM3">
        <v>1</v>
      </c>
      <c r="CN3">
        <v>0</v>
      </c>
      <c r="CO3">
        <v>29</v>
      </c>
      <c r="CP3" s="31" t="s">
        <v>80</v>
      </c>
    </row>
    <row r="4" spans="1:94" ht="14.45" customHeight="1" x14ac:dyDescent="0.25">
      <c r="A4">
        <v>3</v>
      </c>
      <c r="B4">
        <v>1</v>
      </c>
      <c r="C4" s="23" t="s">
        <v>97</v>
      </c>
      <c r="D4" s="12">
        <v>8</v>
      </c>
      <c r="E4" s="13">
        <f>D4/F4</f>
        <v>0.75067024128686333</v>
      </c>
      <c r="F4" s="7">
        <f>373/35</f>
        <v>10.657142857142857</v>
      </c>
      <c r="G4" s="7">
        <f t="shared" si="0"/>
        <v>7.2493297587131362</v>
      </c>
      <c r="H4" s="15">
        <f t="shared" si="1"/>
        <v>8.7506702412868638</v>
      </c>
      <c r="I4" s="11">
        <f t="shared" si="2"/>
        <v>9.9280972227489342E-2</v>
      </c>
      <c r="J4" s="30">
        <f t="shared" si="3"/>
        <v>9.3159089221504753E-3</v>
      </c>
      <c r="K4" s="30">
        <f t="shared" si="4"/>
        <v>107.34325639683917</v>
      </c>
      <c r="L4" s="8">
        <v>0</v>
      </c>
      <c r="M4" s="9">
        <v>0</v>
      </c>
      <c r="N4" s="9">
        <v>0</v>
      </c>
      <c r="O4" s="9">
        <v>1</v>
      </c>
      <c r="P4" s="9">
        <v>0</v>
      </c>
      <c r="Q4" s="8">
        <v>11414</v>
      </c>
      <c r="R4" s="9">
        <v>4</v>
      </c>
      <c r="S4" s="9">
        <f t="shared" si="5"/>
        <v>11409</v>
      </c>
      <c r="T4" s="9">
        <f t="shared" si="6"/>
        <v>4</v>
      </c>
      <c r="U4" s="7">
        <v>17</v>
      </c>
      <c r="V4" s="7">
        <f>BK4-U4-6</f>
        <v>21.5</v>
      </c>
      <c r="W4" s="9">
        <v>0</v>
      </c>
      <c r="X4" s="9">
        <v>1</v>
      </c>
      <c r="Y4" s="9">
        <v>1</v>
      </c>
      <c r="Z4" s="9">
        <v>0</v>
      </c>
      <c r="AA4" s="9">
        <v>0</v>
      </c>
      <c r="AB4" s="27">
        <v>0</v>
      </c>
      <c r="AC4" s="9">
        <v>0</v>
      </c>
      <c r="AD4" s="9">
        <v>1</v>
      </c>
      <c r="AE4" s="27">
        <v>0</v>
      </c>
      <c r="AF4" s="9">
        <v>1</v>
      </c>
      <c r="AG4" s="27">
        <v>0</v>
      </c>
      <c r="AH4" s="19">
        <v>2003</v>
      </c>
      <c r="AI4" s="30">
        <v>0</v>
      </c>
      <c r="AJ4" s="30">
        <v>0</v>
      </c>
      <c r="AK4" s="30">
        <v>0</v>
      </c>
      <c r="AL4" s="37">
        <v>1</v>
      </c>
      <c r="AM4" s="36" t="s">
        <v>89</v>
      </c>
      <c r="AN4" s="17" t="s">
        <v>89</v>
      </c>
      <c r="AO4" s="30" t="s">
        <v>89</v>
      </c>
      <c r="AP4" s="34" t="s">
        <v>89</v>
      </c>
      <c r="AQ4" t="s">
        <v>89</v>
      </c>
      <c r="AR4" s="34" t="s">
        <v>89</v>
      </c>
      <c r="AS4">
        <v>0</v>
      </c>
      <c r="AT4" s="17">
        <v>1</v>
      </c>
      <c r="AU4" t="s">
        <v>89</v>
      </c>
      <c r="AV4" s="17" t="s">
        <v>89</v>
      </c>
      <c r="AW4" s="17" t="s">
        <v>2</v>
      </c>
      <c r="AX4">
        <v>1</v>
      </c>
      <c r="AY4">
        <v>0</v>
      </c>
      <c r="AZ4">
        <v>0</v>
      </c>
      <c r="BA4">
        <v>0</v>
      </c>
      <c r="BB4">
        <v>0</v>
      </c>
      <c r="BC4">
        <v>0</v>
      </c>
      <c r="BD4" s="17">
        <v>0</v>
      </c>
      <c r="BE4">
        <v>1</v>
      </c>
      <c r="BF4">
        <v>0</v>
      </c>
      <c r="BG4" s="17">
        <v>0</v>
      </c>
      <c r="BH4">
        <v>25844</v>
      </c>
      <c r="BI4">
        <v>1847</v>
      </c>
      <c r="BJ4" s="23">
        <v>0.92300000000000004</v>
      </c>
      <c r="BK4" s="23">
        <v>44.5</v>
      </c>
      <c r="BL4">
        <v>1</v>
      </c>
      <c r="BM4">
        <v>0</v>
      </c>
      <c r="BN4">
        <v>0</v>
      </c>
      <c r="BO4">
        <v>0</v>
      </c>
      <c r="BP4">
        <v>0</v>
      </c>
      <c r="BQ4" s="17">
        <v>0</v>
      </c>
      <c r="BR4">
        <v>0</v>
      </c>
      <c r="BS4">
        <v>1</v>
      </c>
      <c r="BT4">
        <v>0</v>
      </c>
      <c r="BU4" s="17">
        <v>0</v>
      </c>
      <c r="BV4">
        <v>0</v>
      </c>
      <c r="BW4">
        <v>0</v>
      </c>
      <c r="BX4" s="17">
        <v>0</v>
      </c>
      <c r="BY4">
        <v>0</v>
      </c>
      <c r="BZ4">
        <v>0</v>
      </c>
      <c r="CA4">
        <v>1</v>
      </c>
      <c r="CB4">
        <v>0</v>
      </c>
      <c r="CC4">
        <v>0</v>
      </c>
      <c r="CD4">
        <v>0</v>
      </c>
      <c r="CE4">
        <v>1</v>
      </c>
      <c r="CF4">
        <v>0</v>
      </c>
      <c r="CG4">
        <v>0</v>
      </c>
      <c r="CH4">
        <v>0</v>
      </c>
      <c r="CI4">
        <v>0</v>
      </c>
      <c r="CJ4" s="17">
        <v>0</v>
      </c>
      <c r="CK4">
        <v>0.186</v>
      </c>
      <c r="CL4">
        <v>134</v>
      </c>
      <c r="CM4">
        <v>1</v>
      </c>
      <c r="CN4">
        <v>0</v>
      </c>
      <c r="CO4">
        <v>29</v>
      </c>
      <c r="CP4" s="31" t="s">
        <v>80</v>
      </c>
    </row>
    <row r="5" spans="1:94" s="41" customFormat="1" ht="14.45" customHeight="1" x14ac:dyDescent="0.25">
      <c r="A5" s="41">
        <v>4</v>
      </c>
      <c r="B5" s="41">
        <v>1</v>
      </c>
      <c r="C5" s="42" t="s">
        <v>97</v>
      </c>
      <c r="D5" s="43">
        <v>13</v>
      </c>
      <c r="E5" s="44">
        <f>D5/F5</f>
        <v>1.2224231464737794</v>
      </c>
      <c r="F5" s="45">
        <f>553/52</f>
        <v>10.634615384615385</v>
      </c>
      <c r="G5" s="45">
        <f t="shared" si="0"/>
        <v>11.77757685352622</v>
      </c>
      <c r="H5" s="46">
        <f t="shared" si="1"/>
        <v>14.22242314647378</v>
      </c>
      <c r="I5" s="47">
        <f t="shared" si="2"/>
        <v>9.5574549348597881E-2</v>
      </c>
      <c r="J5" s="48">
        <f t="shared" si="3"/>
        <v>8.9871185644251183E-3</v>
      </c>
      <c r="K5" s="48">
        <f t="shared" si="4"/>
        <v>111.27036912124763</v>
      </c>
      <c r="L5" s="49">
        <v>0</v>
      </c>
      <c r="M5" s="50">
        <v>0</v>
      </c>
      <c r="N5" s="50">
        <v>0</v>
      </c>
      <c r="O5" s="50">
        <v>1</v>
      </c>
      <c r="P5" s="50">
        <v>0</v>
      </c>
      <c r="Q5" s="49">
        <v>12273</v>
      </c>
      <c r="R5" s="50">
        <v>4</v>
      </c>
      <c r="S5" s="50">
        <f t="shared" si="5"/>
        <v>12268</v>
      </c>
      <c r="T5" s="50">
        <f t="shared" si="6"/>
        <v>4</v>
      </c>
      <c r="U5" s="45">
        <v>17</v>
      </c>
      <c r="V5" s="45">
        <f>BK5-U5-6</f>
        <v>21.5</v>
      </c>
      <c r="W5" s="50">
        <v>0</v>
      </c>
      <c r="X5" s="50">
        <v>1</v>
      </c>
      <c r="Y5" s="50">
        <v>0</v>
      </c>
      <c r="Z5" s="50">
        <v>0</v>
      </c>
      <c r="AA5" s="50">
        <v>0</v>
      </c>
      <c r="AB5" s="51">
        <v>1</v>
      </c>
      <c r="AC5" s="50">
        <v>0</v>
      </c>
      <c r="AD5" s="50">
        <v>1</v>
      </c>
      <c r="AE5" s="51">
        <v>0</v>
      </c>
      <c r="AF5" s="50">
        <v>1</v>
      </c>
      <c r="AG5" s="51">
        <v>0</v>
      </c>
      <c r="AH5" s="52">
        <v>2003</v>
      </c>
      <c r="AI5" s="48">
        <v>0</v>
      </c>
      <c r="AJ5" s="48">
        <v>0</v>
      </c>
      <c r="AK5" s="48">
        <v>0</v>
      </c>
      <c r="AL5" s="53">
        <v>1</v>
      </c>
      <c r="AM5" s="54" t="s">
        <v>89</v>
      </c>
      <c r="AN5" s="55" t="s">
        <v>89</v>
      </c>
      <c r="AO5" s="48" t="s">
        <v>89</v>
      </c>
      <c r="AP5" s="56" t="s">
        <v>89</v>
      </c>
      <c r="AQ5" s="41" t="s">
        <v>89</v>
      </c>
      <c r="AR5" s="56" t="s">
        <v>89</v>
      </c>
      <c r="AS5">
        <v>0</v>
      </c>
      <c r="AT5" s="55">
        <v>1</v>
      </c>
      <c r="AU5" s="41" t="s">
        <v>89</v>
      </c>
      <c r="AV5" s="55" t="s">
        <v>89</v>
      </c>
      <c r="AW5" s="55" t="s">
        <v>2</v>
      </c>
      <c r="AX5">
        <v>1</v>
      </c>
      <c r="AY5">
        <v>0</v>
      </c>
      <c r="AZ5">
        <v>0</v>
      </c>
      <c r="BA5">
        <v>0</v>
      </c>
      <c r="BB5">
        <v>0</v>
      </c>
      <c r="BC5">
        <v>0</v>
      </c>
      <c r="BD5" s="55">
        <v>0</v>
      </c>
      <c r="BE5">
        <v>1</v>
      </c>
      <c r="BF5">
        <v>0</v>
      </c>
      <c r="BG5" s="55">
        <v>0</v>
      </c>
      <c r="BH5">
        <v>25844</v>
      </c>
      <c r="BI5">
        <v>1847</v>
      </c>
      <c r="BJ5" s="42">
        <v>0.92300000000000004</v>
      </c>
      <c r="BK5" s="42">
        <v>44.5</v>
      </c>
      <c r="BL5" s="41">
        <v>1</v>
      </c>
      <c r="BM5" s="41">
        <v>0</v>
      </c>
      <c r="BN5" s="41">
        <v>0</v>
      </c>
      <c r="BO5" s="41">
        <v>0</v>
      </c>
      <c r="BP5" s="41">
        <v>0</v>
      </c>
      <c r="BQ5" s="55">
        <v>0</v>
      </c>
      <c r="BR5" s="41">
        <v>0</v>
      </c>
      <c r="BS5" s="41">
        <v>1</v>
      </c>
      <c r="BT5" s="41">
        <v>0</v>
      </c>
      <c r="BU5" s="55">
        <v>0</v>
      </c>
      <c r="BV5" s="41">
        <v>0</v>
      </c>
      <c r="BW5" s="41">
        <v>0</v>
      </c>
      <c r="BX5" s="55">
        <v>0</v>
      </c>
      <c r="BY5" s="41">
        <v>0</v>
      </c>
      <c r="BZ5" s="41">
        <v>0</v>
      </c>
      <c r="CA5" s="41">
        <v>1</v>
      </c>
      <c r="CB5" s="41">
        <v>0</v>
      </c>
      <c r="CC5" s="41">
        <v>0</v>
      </c>
      <c r="CD5" s="41">
        <v>0</v>
      </c>
      <c r="CE5" s="41">
        <v>1</v>
      </c>
      <c r="CF5">
        <v>0</v>
      </c>
      <c r="CG5" s="41">
        <v>0</v>
      </c>
      <c r="CH5" s="41">
        <v>0</v>
      </c>
      <c r="CI5" s="41">
        <v>0</v>
      </c>
      <c r="CJ5" s="55">
        <v>0</v>
      </c>
      <c r="CK5">
        <v>0.186</v>
      </c>
      <c r="CL5">
        <v>134</v>
      </c>
      <c r="CM5">
        <v>1</v>
      </c>
      <c r="CN5">
        <v>0</v>
      </c>
      <c r="CO5">
        <v>29</v>
      </c>
      <c r="CP5" s="31" t="s">
        <v>80</v>
      </c>
    </row>
    <row r="6" spans="1:94" ht="14.45" customHeight="1" x14ac:dyDescent="0.25">
      <c r="A6">
        <v>5</v>
      </c>
      <c r="B6">
        <v>2</v>
      </c>
      <c r="C6" s="23" t="s">
        <v>100</v>
      </c>
      <c r="D6" s="12">
        <v>10.08258261360147</v>
      </c>
      <c r="E6" s="13">
        <v>1.5953997480232089</v>
      </c>
      <c r="F6" s="7">
        <v>6.3197845092393647</v>
      </c>
      <c r="G6" s="7">
        <f t="shared" si="0"/>
        <v>8.4871828655782622</v>
      </c>
      <c r="H6" s="15">
        <f t="shared" si="1"/>
        <v>11.677982361624679</v>
      </c>
      <c r="I6" s="11">
        <f t="shared" si="2"/>
        <v>2.1120351748501891E-2</v>
      </c>
      <c r="J6" s="30">
        <f t="shared" si="3"/>
        <v>3.3419417572900581E-3</v>
      </c>
      <c r="K6" s="30">
        <f t="shared" si="4"/>
        <v>299.22723752399816</v>
      </c>
      <c r="L6" s="8">
        <v>0</v>
      </c>
      <c r="M6" s="9">
        <v>0</v>
      </c>
      <c r="N6" s="9">
        <v>0</v>
      </c>
      <c r="O6" s="9">
        <v>1</v>
      </c>
      <c r="P6" s="9">
        <v>0</v>
      </c>
      <c r="Q6" s="8">
        <f t="shared" ref="Q6:Q17" si="7">ROUND(174751*AO6,0)</f>
        <v>89504</v>
      </c>
      <c r="R6" s="9">
        <v>6</v>
      </c>
      <c r="S6" s="9">
        <f t="shared" si="5"/>
        <v>89497</v>
      </c>
      <c r="T6" s="9">
        <f t="shared" si="6"/>
        <v>48</v>
      </c>
      <c r="U6" s="7">
        <v>16</v>
      </c>
      <c r="V6" s="7">
        <v>18.079999999999998</v>
      </c>
      <c r="W6" s="9">
        <v>0</v>
      </c>
      <c r="X6" s="9">
        <v>1</v>
      </c>
      <c r="Y6" s="9">
        <v>0</v>
      </c>
      <c r="Z6" s="9">
        <v>0</v>
      </c>
      <c r="AA6" s="9">
        <v>0</v>
      </c>
      <c r="AB6" s="27">
        <v>1</v>
      </c>
      <c r="AC6" s="9">
        <v>0</v>
      </c>
      <c r="AD6" s="9">
        <v>0</v>
      </c>
      <c r="AE6" s="27">
        <v>1</v>
      </c>
      <c r="AF6" s="9">
        <v>0</v>
      </c>
      <c r="AG6" s="27">
        <v>1</v>
      </c>
      <c r="AH6" s="19">
        <v>2004</v>
      </c>
      <c r="AI6" s="30">
        <v>0</v>
      </c>
      <c r="AJ6" s="30">
        <v>0</v>
      </c>
      <c r="AK6" s="30">
        <v>0</v>
      </c>
      <c r="AL6" s="37">
        <v>1</v>
      </c>
      <c r="AM6" s="36" t="s">
        <v>89</v>
      </c>
      <c r="AN6" s="17" t="s">
        <v>89</v>
      </c>
      <c r="AO6" s="33">
        <f t="shared" ref="AO6:AO63" si="8">1-AP6</f>
        <v>0.51218000000000008</v>
      </c>
      <c r="AP6" s="34">
        <v>0.48781999999999998</v>
      </c>
      <c r="AQ6">
        <v>0.52400000000000002</v>
      </c>
      <c r="AR6" s="34">
        <v>0.47599999999999998</v>
      </c>
      <c r="AS6">
        <v>1</v>
      </c>
      <c r="AT6" s="17">
        <v>0</v>
      </c>
      <c r="AU6" t="s">
        <v>89</v>
      </c>
      <c r="AV6" s="17" t="s">
        <v>89</v>
      </c>
      <c r="AW6" s="17" t="s">
        <v>24</v>
      </c>
      <c r="AX6">
        <v>1</v>
      </c>
      <c r="AY6">
        <v>0</v>
      </c>
      <c r="AZ6">
        <v>0</v>
      </c>
      <c r="BA6">
        <v>0</v>
      </c>
      <c r="BB6">
        <v>0</v>
      </c>
      <c r="BC6">
        <v>0</v>
      </c>
      <c r="BD6" s="17">
        <v>0</v>
      </c>
      <c r="BE6">
        <v>1</v>
      </c>
      <c r="BF6">
        <v>0</v>
      </c>
      <c r="BG6" s="17">
        <v>0</v>
      </c>
      <c r="BH6">
        <v>10169</v>
      </c>
      <c r="BI6">
        <v>996</v>
      </c>
      <c r="BJ6" s="23">
        <v>0.95</v>
      </c>
      <c r="BK6" s="23">
        <v>38.43</v>
      </c>
      <c r="BL6">
        <v>1</v>
      </c>
      <c r="BM6">
        <v>0</v>
      </c>
      <c r="BN6">
        <v>0</v>
      </c>
      <c r="BO6">
        <v>0</v>
      </c>
      <c r="BP6">
        <v>0</v>
      </c>
      <c r="BQ6" s="17">
        <v>0</v>
      </c>
      <c r="BR6">
        <v>0</v>
      </c>
      <c r="BS6">
        <v>0</v>
      </c>
      <c r="BT6">
        <v>1</v>
      </c>
      <c r="BU6" s="17">
        <v>0</v>
      </c>
      <c r="BV6">
        <v>0</v>
      </c>
      <c r="BW6">
        <v>0</v>
      </c>
      <c r="BX6" s="17">
        <v>0</v>
      </c>
      <c r="BY6">
        <v>0</v>
      </c>
      <c r="BZ6">
        <v>0</v>
      </c>
      <c r="CA6">
        <v>1</v>
      </c>
      <c r="CB6">
        <v>1</v>
      </c>
      <c r="CC6">
        <v>0</v>
      </c>
      <c r="CD6">
        <v>0</v>
      </c>
      <c r="CE6">
        <v>0</v>
      </c>
      <c r="CF6">
        <v>0</v>
      </c>
      <c r="CG6">
        <v>0</v>
      </c>
      <c r="CH6">
        <v>0</v>
      </c>
      <c r="CI6">
        <v>0</v>
      </c>
      <c r="CJ6" s="17">
        <v>0</v>
      </c>
      <c r="CK6">
        <v>0.03</v>
      </c>
      <c r="CL6">
        <v>16</v>
      </c>
      <c r="CM6">
        <v>1</v>
      </c>
      <c r="CN6">
        <v>0</v>
      </c>
      <c r="CO6">
        <v>34</v>
      </c>
      <c r="CP6" s="31" t="s">
        <v>80</v>
      </c>
    </row>
    <row r="7" spans="1:94" ht="14.45" customHeight="1" x14ac:dyDescent="0.25">
      <c r="A7">
        <v>6</v>
      </c>
      <c r="B7">
        <v>2</v>
      </c>
      <c r="C7" s="23" t="s">
        <v>100</v>
      </c>
      <c r="D7" s="12">
        <v>9.4270241253097353</v>
      </c>
      <c r="E7" s="13">
        <v>0.29292128828954811</v>
      </c>
      <c r="F7" s="7">
        <v>32.182789377845673</v>
      </c>
      <c r="G7" s="7">
        <f t="shared" si="0"/>
        <v>9.1341028370201869</v>
      </c>
      <c r="H7" s="15">
        <f t="shared" si="1"/>
        <v>9.7199454135992838</v>
      </c>
      <c r="I7" s="11">
        <f t="shared" si="2"/>
        <v>0.10695987089112678</v>
      </c>
      <c r="J7" s="30">
        <f t="shared" si="3"/>
        <v>3.3235115090663003E-3</v>
      </c>
      <c r="K7" s="30">
        <f t="shared" si="4"/>
        <v>300.88657652367743</v>
      </c>
      <c r="L7" s="8">
        <v>0</v>
      </c>
      <c r="M7" s="9">
        <v>0</v>
      </c>
      <c r="N7" s="9">
        <v>0</v>
      </c>
      <c r="O7" s="9">
        <v>1</v>
      </c>
      <c r="P7" s="9">
        <v>0</v>
      </c>
      <c r="Q7" s="8">
        <f t="shared" si="7"/>
        <v>89504</v>
      </c>
      <c r="R7" s="9">
        <v>6</v>
      </c>
      <c r="S7" s="9">
        <f t="shared" si="5"/>
        <v>89497</v>
      </c>
      <c r="T7" s="9">
        <f t="shared" si="6"/>
        <v>48</v>
      </c>
      <c r="U7" s="7">
        <v>18</v>
      </c>
      <c r="V7" s="7">
        <v>18.079999999999998</v>
      </c>
      <c r="W7" s="9">
        <v>0</v>
      </c>
      <c r="X7" s="9">
        <v>1</v>
      </c>
      <c r="Y7" s="9">
        <v>0</v>
      </c>
      <c r="Z7" s="9">
        <v>0</v>
      </c>
      <c r="AA7" s="9">
        <v>0</v>
      </c>
      <c r="AB7" s="27">
        <v>1</v>
      </c>
      <c r="AC7" s="9">
        <v>0</v>
      </c>
      <c r="AD7" s="9">
        <v>0</v>
      </c>
      <c r="AE7" s="27">
        <v>1</v>
      </c>
      <c r="AF7" s="9">
        <v>0</v>
      </c>
      <c r="AG7" s="27">
        <v>1</v>
      </c>
      <c r="AH7" s="19">
        <v>2004</v>
      </c>
      <c r="AI7" s="30">
        <v>0</v>
      </c>
      <c r="AJ7" s="30">
        <v>0</v>
      </c>
      <c r="AK7" s="30">
        <v>0</v>
      </c>
      <c r="AL7" s="37">
        <v>1</v>
      </c>
      <c r="AM7" s="36" t="s">
        <v>89</v>
      </c>
      <c r="AN7" s="17" t="s">
        <v>89</v>
      </c>
      <c r="AO7" s="33">
        <f t="shared" si="8"/>
        <v>0.51218000000000008</v>
      </c>
      <c r="AP7" s="34">
        <v>0.48781999999999998</v>
      </c>
      <c r="AQ7">
        <v>0.52400000000000002</v>
      </c>
      <c r="AR7" s="34">
        <v>0.47599999999999998</v>
      </c>
      <c r="AS7">
        <v>1</v>
      </c>
      <c r="AT7" s="17">
        <v>0</v>
      </c>
      <c r="AU7" t="s">
        <v>89</v>
      </c>
      <c r="AV7" s="17" t="s">
        <v>89</v>
      </c>
      <c r="AW7" s="17" t="s">
        <v>24</v>
      </c>
      <c r="AX7">
        <v>1</v>
      </c>
      <c r="AY7">
        <v>0</v>
      </c>
      <c r="AZ7">
        <v>0</v>
      </c>
      <c r="BA7">
        <v>0</v>
      </c>
      <c r="BB7">
        <v>0</v>
      </c>
      <c r="BC7">
        <v>0</v>
      </c>
      <c r="BD7" s="17">
        <v>0</v>
      </c>
      <c r="BE7">
        <v>1</v>
      </c>
      <c r="BF7">
        <v>0</v>
      </c>
      <c r="BG7" s="17">
        <v>0</v>
      </c>
      <c r="BH7">
        <v>10169</v>
      </c>
      <c r="BI7">
        <v>996</v>
      </c>
      <c r="BJ7" s="23">
        <v>0.95</v>
      </c>
      <c r="BK7" s="23">
        <v>38.43</v>
      </c>
      <c r="BL7">
        <v>1</v>
      </c>
      <c r="BM7">
        <v>0</v>
      </c>
      <c r="BN7">
        <v>0</v>
      </c>
      <c r="BO7">
        <v>0</v>
      </c>
      <c r="BP7">
        <v>0</v>
      </c>
      <c r="BQ7" s="17">
        <v>0</v>
      </c>
      <c r="BR7">
        <v>0</v>
      </c>
      <c r="BS7">
        <v>0</v>
      </c>
      <c r="BT7">
        <v>1</v>
      </c>
      <c r="BU7" s="17">
        <v>0</v>
      </c>
      <c r="BV7">
        <v>0</v>
      </c>
      <c r="BW7">
        <v>0</v>
      </c>
      <c r="BX7" s="17">
        <v>0</v>
      </c>
      <c r="BY7">
        <v>0</v>
      </c>
      <c r="BZ7">
        <v>0</v>
      </c>
      <c r="CA7">
        <v>1</v>
      </c>
      <c r="CB7">
        <v>1</v>
      </c>
      <c r="CC7">
        <v>0</v>
      </c>
      <c r="CD7">
        <v>0</v>
      </c>
      <c r="CE7">
        <v>0</v>
      </c>
      <c r="CF7">
        <v>0</v>
      </c>
      <c r="CG7">
        <v>0</v>
      </c>
      <c r="CH7">
        <v>0</v>
      </c>
      <c r="CI7">
        <v>0</v>
      </c>
      <c r="CJ7" s="17">
        <v>0</v>
      </c>
      <c r="CK7">
        <v>0.03</v>
      </c>
      <c r="CL7">
        <v>16</v>
      </c>
      <c r="CM7">
        <v>1</v>
      </c>
      <c r="CN7">
        <v>0</v>
      </c>
      <c r="CO7">
        <v>34</v>
      </c>
      <c r="CP7" s="31" t="s">
        <v>80</v>
      </c>
    </row>
    <row r="8" spans="1:94" ht="14.45" customHeight="1" x14ac:dyDescent="0.25">
      <c r="A8">
        <v>7</v>
      </c>
      <c r="B8">
        <v>2</v>
      </c>
      <c r="C8" s="23" t="s">
        <v>100</v>
      </c>
      <c r="D8" s="12">
        <v>10.853077874552721</v>
      </c>
      <c r="E8" s="13">
        <v>0.67748252329749559</v>
      </c>
      <c r="F8" s="7">
        <v>16.019716378406009</v>
      </c>
      <c r="G8" s="7">
        <f t="shared" si="0"/>
        <v>10.175595351255225</v>
      </c>
      <c r="H8" s="15">
        <f t="shared" si="1"/>
        <v>11.530560397850216</v>
      </c>
      <c r="I8" s="11">
        <f t="shared" si="2"/>
        <v>5.3472293076138058E-2</v>
      </c>
      <c r="J8" s="30">
        <f t="shared" si="3"/>
        <v>3.3379051047505905E-3</v>
      </c>
      <c r="K8" s="30">
        <f t="shared" si="4"/>
        <v>299.58910412904635</v>
      </c>
      <c r="L8" s="8">
        <v>0</v>
      </c>
      <c r="M8" s="9">
        <v>0</v>
      </c>
      <c r="N8" s="9">
        <v>0</v>
      </c>
      <c r="O8" s="9">
        <v>1</v>
      </c>
      <c r="P8" s="9">
        <v>0</v>
      </c>
      <c r="Q8" s="8">
        <f t="shared" si="7"/>
        <v>89504</v>
      </c>
      <c r="R8" s="9">
        <v>6</v>
      </c>
      <c r="S8" s="9">
        <f t="shared" si="5"/>
        <v>89497</v>
      </c>
      <c r="T8" s="9">
        <f t="shared" si="6"/>
        <v>48</v>
      </c>
      <c r="U8" s="7">
        <v>20</v>
      </c>
      <c r="V8" s="7">
        <v>18.079999999999998</v>
      </c>
      <c r="W8" s="9">
        <v>0</v>
      </c>
      <c r="X8" s="9">
        <v>1</v>
      </c>
      <c r="Y8" s="9">
        <v>0</v>
      </c>
      <c r="Z8" s="9">
        <v>0</v>
      </c>
      <c r="AA8" s="9">
        <v>0</v>
      </c>
      <c r="AB8" s="27">
        <v>1</v>
      </c>
      <c r="AC8" s="9">
        <v>0</v>
      </c>
      <c r="AD8" s="9">
        <v>0</v>
      </c>
      <c r="AE8" s="27">
        <v>1</v>
      </c>
      <c r="AF8" s="9">
        <v>0</v>
      </c>
      <c r="AG8" s="27">
        <v>1</v>
      </c>
      <c r="AH8" s="19">
        <v>2004</v>
      </c>
      <c r="AI8" s="30">
        <v>0</v>
      </c>
      <c r="AJ8" s="30">
        <v>0</v>
      </c>
      <c r="AK8" s="30">
        <v>0</v>
      </c>
      <c r="AL8" s="37">
        <v>1</v>
      </c>
      <c r="AM8" s="36" t="s">
        <v>89</v>
      </c>
      <c r="AN8" s="17" t="s">
        <v>89</v>
      </c>
      <c r="AO8" s="33">
        <f t="shared" si="8"/>
        <v>0.51218000000000008</v>
      </c>
      <c r="AP8" s="34">
        <v>0.48781999999999998</v>
      </c>
      <c r="AQ8">
        <v>0.52400000000000002</v>
      </c>
      <c r="AR8" s="34">
        <v>0.47599999999999998</v>
      </c>
      <c r="AS8">
        <v>1</v>
      </c>
      <c r="AT8" s="17">
        <v>0</v>
      </c>
      <c r="AU8" t="s">
        <v>89</v>
      </c>
      <c r="AV8" s="17" t="s">
        <v>89</v>
      </c>
      <c r="AW8" s="17" t="s">
        <v>24</v>
      </c>
      <c r="AX8">
        <v>1</v>
      </c>
      <c r="AY8">
        <v>0</v>
      </c>
      <c r="AZ8">
        <v>0</v>
      </c>
      <c r="BA8">
        <v>0</v>
      </c>
      <c r="BB8">
        <v>0</v>
      </c>
      <c r="BC8">
        <v>0</v>
      </c>
      <c r="BD8" s="17">
        <v>0</v>
      </c>
      <c r="BE8">
        <v>1</v>
      </c>
      <c r="BF8">
        <v>0</v>
      </c>
      <c r="BG8" s="17">
        <v>0</v>
      </c>
      <c r="BH8">
        <v>10169</v>
      </c>
      <c r="BI8">
        <v>996</v>
      </c>
      <c r="BJ8" s="23">
        <v>0.95</v>
      </c>
      <c r="BK8" s="23">
        <v>38.43</v>
      </c>
      <c r="BL8">
        <v>1</v>
      </c>
      <c r="BM8">
        <v>0</v>
      </c>
      <c r="BN8">
        <v>0</v>
      </c>
      <c r="BO8">
        <v>0</v>
      </c>
      <c r="BP8">
        <v>0</v>
      </c>
      <c r="BQ8" s="17">
        <v>0</v>
      </c>
      <c r="BR8">
        <v>0</v>
      </c>
      <c r="BS8">
        <v>0</v>
      </c>
      <c r="BT8">
        <v>1</v>
      </c>
      <c r="BU8" s="17">
        <v>0</v>
      </c>
      <c r="BV8">
        <v>0</v>
      </c>
      <c r="BW8">
        <v>0</v>
      </c>
      <c r="BX8" s="17">
        <v>0</v>
      </c>
      <c r="BY8">
        <v>0</v>
      </c>
      <c r="BZ8">
        <v>0</v>
      </c>
      <c r="CA8">
        <v>1</v>
      </c>
      <c r="CB8">
        <v>1</v>
      </c>
      <c r="CC8">
        <v>0</v>
      </c>
      <c r="CD8">
        <v>0</v>
      </c>
      <c r="CE8">
        <v>0</v>
      </c>
      <c r="CF8">
        <v>0</v>
      </c>
      <c r="CG8">
        <v>0</v>
      </c>
      <c r="CH8">
        <v>0</v>
      </c>
      <c r="CI8">
        <v>0</v>
      </c>
      <c r="CJ8" s="17">
        <v>0</v>
      </c>
      <c r="CK8">
        <v>0.03</v>
      </c>
      <c r="CL8">
        <v>16</v>
      </c>
      <c r="CM8">
        <v>1</v>
      </c>
      <c r="CN8">
        <v>0</v>
      </c>
      <c r="CO8">
        <v>34</v>
      </c>
      <c r="CP8" s="31" t="s">
        <v>80</v>
      </c>
    </row>
    <row r="9" spans="1:94" ht="14.45" customHeight="1" x14ac:dyDescent="0.25">
      <c r="A9">
        <v>8</v>
      </c>
      <c r="B9">
        <v>2</v>
      </c>
      <c r="C9" s="23" t="s">
        <v>100</v>
      </c>
      <c r="D9" s="12">
        <v>9.4395415604737742</v>
      </c>
      <c r="E9" s="13">
        <v>1.522693443855023</v>
      </c>
      <c r="F9" s="7">
        <v>6.1992396424690472</v>
      </c>
      <c r="G9" s="7">
        <f t="shared" si="0"/>
        <v>7.916848116618751</v>
      </c>
      <c r="H9" s="15">
        <f t="shared" si="1"/>
        <v>10.962235004328797</v>
      </c>
      <c r="I9" s="11">
        <f t="shared" si="2"/>
        <v>2.0717672418789468E-2</v>
      </c>
      <c r="J9" s="30">
        <f t="shared" si="3"/>
        <v>3.3419699210947081E-3</v>
      </c>
      <c r="K9" s="30">
        <f t="shared" si="4"/>
        <v>299.2247158443713</v>
      </c>
      <c r="L9" s="8">
        <v>0</v>
      </c>
      <c r="M9" s="9">
        <v>0</v>
      </c>
      <c r="N9" s="9">
        <v>0</v>
      </c>
      <c r="O9" s="9">
        <v>1</v>
      </c>
      <c r="P9" s="9">
        <v>0</v>
      </c>
      <c r="Q9" s="8">
        <f t="shared" si="7"/>
        <v>89504</v>
      </c>
      <c r="R9" s="9">
        <v>6</v>
      </c>
      <c r="S9" s="9">
        <f t="shared" si="5"/>
        <v>89497</v>
      </c>
      <c r="T9" s="9">
        <f t="shared" si="6"/>
        <v>48</v>
      </c>
      <c r="U9" s="7">
        <v>22</v>
      </c>
      <c r="V9" s="7">
        <v>18.079999999999998</v>
      </c>
      <c r="W9" s="9">
        <v>0</v>
      </c>
      <c r="X9" s="9">
        <v>1</v>
      </c>
      <c r="Y9" s="9">
        <v>0</v>
      </c>
      <c r="Z9" s="9">
        <v>0</v>
      </c>
      <c r="AA9" s="9">
        <v>0</v>
      </c>
      <c r="AB9" s="27">
        <v>1</v>
      </c>
      <c r="AC9" s="9">
        <v>0</v>
      </c>
      <c r="AD9" s="9">
        <v>0</v>
      </c>
      <c r="AE9" s="27">
        <v>1</v>
      </c>
      <c r="AF9" s="9">
        <v>0</v>
      </c>
      <c r="AG9" s="27">
        <v>1</v>
      </c>
      <c r="AH9" s="19">
        <v>2004</v>
      </c>
      <c r="AI9" s="30">
        <v>0</v>
      </c>
      <c r="AJ9" s="30">
        <v>0</v>
      </c>
      <c r="AK9" s="30">
        <v>0</v>
      </c>
      <c r="AL9" s="37">
        <v>1</v>
      </c>
      <c r="AM9" s="36" t="s">
        <v>89</v>
      </c>
      <c r="AN9" s="17" t="s">
        <v>89</v>
      </c>
      <c r="AO9" s="33">
        <f t="shared" si="8"/>
        <v>0.51218000000000008</v>
      </c>
      <c r="AP9" s="34">
        <v>0.48781999999999998</v>
      </c>
      <c r="AQ9">
        <v>0.52400000000000002</v>
      </c>
      <c r="AR9" s="34">
        <v>0.47599999999999998</v>
      </c>
      <c r="AS9">
        <v>1</v>
      </c>
      <c r="AT9" s="17">
        <v>0</v>
      </c>
      <c r="AU9" t="s">
        <v>89</v>
      </c>
      <c r="AV9" s="17" t="s">
        <v>89</v>
      </c>
      <c r="AW9" s="17" t="s">
        <v>24</v>
      </c>
      <c r="AX9">
        <v>1</v>
      </c>
      <c r="AY9">
        <v>0</v>
      </c>
      <c r="AZ9">
        <v>0</v>
      </c>
      <c r="BA9">
        <v>0</v>
      </c>
      <c r="BB9">
        <v>0</v>
      </c>
      <c r="BC9">
        <v>0</v>
      </c>
      <c r="BD9" s="17">
        <v>0</v>
      </c>
      <c r="BE9">
        <v>1</v>
      </c>
      <c r="BF9">
        <v>0</v>
      </c>
      <c r="BG9" s="17">
        <v>0</v>
      </c>
      <c r="BH9">
        <v>10169</v>
      </c>
      <c r="BI9">
        <v>996</v>
      </c>
      <c r="BJ9" s="23">
        <v>0.95</v>
      </c>
      <c r="BK9" s="23">
        <v>38.43</v>
      </c>
      <c r="BL9">
        <v>1</v>
      </c>
      <c r="BM9">
        <v>0</v>
      </c>
      <c r="BN9">
        <v>0</v>
      </c>
      <c r="BO9">
        <v>0</v>
      </c>
      <c r="BP9">
        <v>0</v>
      </c>
      <c r="BQ9" s="17">
        <v>0</v>
      </c>
      <c r="BR9">
        <v>0</v>
      </c>
      <c r="BS9">
        <v>0</v>
      </c>
      <c r="BT9">
        <v>1</v>
      </c>
      <c r="BU9" s="17">
        <v>0</v>
      </c>
      <c r="BV9">
        <v>0</v>
      </c>
      <c r="BW9">
        <v>0</v>
      </c>
      <c r="BX9" s="17">
        <v>0</v>
      </c>
      <c r="BY9">
        <v>0</v>
      </c>
      <c r="BZ9">
        <v>0</v>
      </c>
      <c r="CA9">
        <v>1</v>
      </c>
      <c r="CB9">
        <v>1</v>
      </c>
      <c r="CC9">
        <v>0</v>
      </c>
      <c r="CD9">
        <v>0</v>
      </c>
      <c r="CE9">
        <v>0</v>
      </c>
      <c r="CF9">
        <v>0</v>
      </c>
      <c r="CG9">
        <v>0</v>
      </c>
      <c r="CH9">
        <v>0</v>
      </c>
      <c r="CI9">
        <v>0</v>
      </c>
      <c r="CJ9" s="17">
        <v>0</v>
      </c>
      <c r="CK9">
        <v>0.03</v>
      </c>
      <c r="CL9">
        <v>16</v>
      </c>
      <c r="CM9">
        <v>1</v>
      </c>
      <c r="CN9">
        <v>0</v>
      </c>
      <c r="CO9">
        <v>34</v>
      </c>
      <c r="CP9" s="31" t="s">
        <v>80</v>
      </c>
    </row>
    <row r="10" spans="1:94" x14ac:dyDescent="0.25">
      <c r="A10">
        <v>9</v>
      </c>
      <c r="B10">
        <v>2</v>
      </c>
      <c r="C10" s="23" t="s">
        <v>100</v>
      </c>
      <c r="D10" s="12">
        <v>10.055068845243881</v>
      </c>
      <c r="E10" s="13">
        <v>1.155867189672479</v>
      </c>
      <c r="F10" s="7">
        <v>8.6991558676330545</v>
      </c>
      <c r="G10" s="7">
        <f t="shared" si="0"/>
        <v>8.8992016555714013</v>
      </c>
      <c r="H10" s="15">
        <f t="shared" si="1"/>
        <v>11.21093603491636</v>
      </c>
      <c r="I10" s="11">
        <f t="shared" si="2"/>
        <v>2.906627241682818E-2</v>
      </c>
      <c r="J10" s="30">
        <f t="shared" si="3"/>
        <v>3.3412750454299878E-3</v>
      </c>
      <c r="K10" s="30">
        <f t="shared" si="4"/>
        <v>299.28694477509265</v>
      </c>
      <c r="L10" s="8">
        <v>0</v>
      </c>
      <c r="M10" s="9">
        <v>0</v>
      </c>
      <c r="N10" s="9">
        <v>0</v>
      </c>
      <c r="O10" s="9">
        <v>1</v>
      </c>
      <c r="P10" s="9">
        <v>0</v>
      </c>
      <c r="Q10" s="8">
        <f t="shared" si="7"/>
        <v>89504</v>
      </c>
      <c r="R10" s="9">
        <v>6</v>
      </c>
      <c r="S10" s="9">
        <f t="shared" si="5"/>
        <v>89497</v>
      </c>
      <c r="T10" s="9">
        <f t="shared" si="6"/>
        <v>48</v>
      </c>
      <c r="U10" s="7">
        <v>16</v>
      </c>
      <c r="V10" s="7">
        <v>18.079999999999998</v>
      </c>
      <c r="W10" s="9">
        <v>0</v>
      </c>
      <c r="X10" s="9">
        <v>1</v>
      </c>
      <c r="Y10" s="9">
        <v>0</v>
      </c>
      <c r="Z10" s="9">
        <v>0</v>
      </c>
      <c r="AA10" s="9">
        <v>0</v>
      </c>
      <c r="AB10" s="27">
        <v>1</v>
      </c>
      <c r="AC10" s="9">
        <v>0</v>
      </c>
      <c r="AD10" s="9">
        <v>0</v>
      </c>
      <c r="AE10" s="27">
        <v>1</v>
      </c>
      <c r="AF10" s="9">
        <v>0</v>
      </c>
      <c r="AG10" s="27">
        <v>1</v>
      </c>
      <c r="AH10" s="19">
        <v>2006</v>
      </c>
      <c r="AI10" s="30">
        <v>0</v>
      </c>
      <c r="AJ10" s="30">
        <v>0</v>
      </c>
      <c r="AK10" s="30">
        <v>0</v>
      </c>
      <c r="AL10" s="37">
        <v>1</v>
      </c>
      <c r="AM10" s="36" t="s">
        <v>89</v>
      </c>
      <c r="AN10" s="17" t="s">
        <v>89</v>
      </c>
      <c r="AO10" s="33">
        <f t="shared" si="8"/>
        <v>0.51218000000000008</v>
      </c>
      <c r="AP10" s="34">
        <v>0.48781999999999998</v>
      </c>
      <c r="AQ10">
        <v>0.52400000000000002</v>
      </c>
      <c r="AR10" s="34">
        <v>0.47599999999999998</v>
      </c>
      <c r="AS10">
        <v>1</v>
      </c>
      <c r="AT10" s="17">
        <v>0</v>
      </c>
      <c r="AU10" t="s">
        <v>89</v>
      </c>
      <c r="AV10" s="17" t="s">
        <v>89</v>
      </c>
      <c r="AW10" s="17" t="s">
        <v>24</v>
      </c>
      <c r="AX10">
        <v>1</v>
      </c>
      <c r="AY10">
        <v>0</v>
      </c>
      <c r="AZ10">
        <v>0</v>
      </c>
      <c r="BA10">
        <v>0</v>
      </c>
      <c r="BB10">
        <v>0</v>
      </c>
      <c r="BC10">
        <v>0</v>
      </c>
      <c r="BD10" s="17">
        <v>0</v>
      </c>
      <c r="BE10">
        <v>1</v>
      </c>
      <c r="BF10">
        <v>0</v>
      </c>
      <c r="BG10" s="17">
        <v>0</v>
      </c>
      <c r="BH10">
        <v>10461</v>
      </c>
      <c r="BI10">
        <v>1029</v>
      </c>
      <c r="BJ10" s="23">
        <v>0.95</v>
      </c>
      <c r="BK10" s="23">
        <v>38.43</v>
      </c>
      <c r="BL10">
        <v>1</v>
      </c>
      <c r="BM10">
        <v>0</v>
      </c>
      <c r="BN10">
        <v>0</v>
      </c>
      <c r="BO10">
        <v>0</v>
      </c>
      <c r="BP10">
        <v>0</v>
      </c>
      <c r="BQ10" s="17">
        <v>0</v>
      </c>
      <c r="BR10">
        <v>0</v>
      </c>
      <c r="BS10">
        <v>0</v>
      </c>
      <c r="BT10">
        <v>1</v>
      </c>
      <c r="BU10" s="17">
        <v>0</v>
      </c>
      <c r="BV10">
        <v>0</v>
      </c>
      <c r="BW10">
        <v>0</v>
      </c>
      <c r="BX10" s="17">
        <v>0</v>
      </c>
      <c r="BY10">
        <v>0</v>
      </c>
      <c r="BZ10">
        <v>0</v>
      </c>
      <c r="CA10">
        <v>1</v>
      </c>
      <c r="CB10">
        <v>1</v>
      </c>
      <c r="CC10">
        <v>0</v>
      </c>
      <c r="CD10">
        <v>0</v>
      </c>
      <c r="CE10">
        <v>0</v>
      </c>
      <c r="CF10">
        <v>0</v>
      </c>
      <c r="CG10">
        <v>0</v>
      </c>
      <c r="CH10">
        <v>0</v>
      </c>
      <c r="CI10">
        <v>0</v>
      </c>
      <c r="CJ10" s="17">
        <v>0</v>
      </c>
      <c r="CK10">
        <v>0.03</v>
      </c>
      <c r="CL10">
        <v>16</v>
      </c>
      <c r="CM10">
        <v>1</v>
      </c>
      <c r="CN10">
        <v>0</v>
      </c>
      <c r="CO10">
        <v>34</v>
      </c>
      <c r="CP10" s="31" t="s">
        <v>80</v>
      </c>
    </row>
    <row r="11" spans="1:94" x14ac:dyDescent="0.25">
      <c r="A11">
        <v>10</v>
      </c>
      <c r="B11">
        <v>2</v>
      </c>
      <c r="C11" s="23" t="s">
        <v>100</v>
      </c>
      <c r="D11" s="12">
        <v>9.3011973943858628</v>
      </c>
      <c r="E11" s="13">
        <v>0.19618163634889771</v>
      </c>
      <c r="F11" s="7">
        <v>47.411152070544567</v>
      </c>
      <c r="G11" s="7">
        <f t="shared" si="0"/>
        <v>9.1050157580369646</v>
      </c>
      <c r="H11" s="15">
        <f t="shared" si="1"/>
        <v>9.497379030734761</v>
      </c>
      <c r="I11" s="11">
        <f t="shared" si="2"/>
        <v>0.15652717185315573</v>
      </c>
      <c r="J11" s="30">
        <f t="shared" si="3"/>
        <v>3.3014842503775051E-3</v>
      </c>
      <c r="K11" s="30">
        <f t="shared" si="4"/>
        <v>302.89406950393777</v>
      </c>
      <c r="L11" s="8">
        <v>0</v>
      </c>
      <c r="M11" s="9">
        <v>0</v>
      </c>
      <c r="N11" s="9">
        <v>0</v>
      </c>
      <c r="O11" s="9">
        <v>1</v>
      </c>
      <c r="P11" s="9">
        <v>0</v>
      </c>
      <c r="Q11" s="8">
        <f t="shared" si="7"/>
        <v>89504</v>
      </c>
      <c r="R11" s="9">
        <v>6</v>
      </c>
      <c r="S11" s="9">
        <f t="shared" si="5"/>
        <v>89497</v>
      </c>
      <c r="T11" s="9">
        <f t="shared" si="6"/>
        <v>48</v>
      </c>
      <c r="U11" s="7">
        <v>18</v>
      </c>
      <c r="V11" s="7">
        <v>18.079999999999998</v>
      </c>
      <c r="W11" s="9">
        <v>0</v>
      </c>
      <c r="X11" s="9">
        <v>1</v>
      </c>
      <c r="Y11" s="9">
        <v>0</v>
      </c>
      <c r="Z11" s="9">
        <v>0</v>
      </c>
      <c r="AA11" s="9">
        <v>0</v>
      </c>
      <c r="AB11" s="27">
        <v>1</v>
      </c>
      <c r="AC11" s="9">
        <v>0</v>
      </c>
      <c r="AD11" s="9">
        <v>0</v>
      </c>
      <c r="AE11" s="27">
        <v>1</v>
      </c>
      <c r="AF11" s="9">
        <v>0</v>
      </c>
      <c r="AG11" s="27">
        <v>1</v>
      </c>
      <c r="AH11" s="19">
        <v>2006</v>
      </c>
      <c r="AI11" s="30">
        <v>0</v>
      </c>
      <c r="AJ11" s="30">
        <v>0</v>
      </c>
      <c r="AK11" s="30">
        <v>0</v>
      </c>
      <c r="AL11" s="37">
        <v>1</v>
      </c>
      <c r="AM11" s="36" t="s">
        <v>89</v>
      </c>
      <c r="AN11" s="17" t="s">
        <v>89</v>
      </c>
      <c r="AO11" s="33">
        <f t="shared" si="8"/>
        <v>0.51218000000000008</v>
      </c>
      <c r="AP11" s="34">
        <v>0.48781999999999998</v>
      </c>
      <c r="AQ11">
        <v>0.52400000000000002</v>
      </c>
      <c r="AR11" s="34">
        <v>0.47599999999999998</v>
      </c>
      <c r="AS11">
        <v>1</v>
      </c>
      <c r="AT11" s="17">
        <v>0</v>
      </c>
      <c r="AU11" t="s">
        <v>89</v>
      </c>
      <c r="AV11" s="17" t="s">
        <v>89</v>
      </c>
      <c r="AW11" s="17" t="s">
        <v>24</v>
      </c>
      <c r="AX11">
        <v>1</v>
      </c>
      <c r="AY11">
        <v>0</v>
      </c>
      <c r="AZ11">
        <v>0</v>
      </c>
      <c r="BA11">
        <v>0</v>
      </c>
      <c r="BB11">
        <v>0</v>
      </c>
      <c r="BC11">
        <v>0</v>
      </c>
      <c r="BD11" s="17">
        <v>0</v>
      </c>
      <c r="BE11">
        <v>1</v>
      </c>
      <c r="BF11">
        <v>0</v>
      </c>
      <c r="BG11" s="17">
        <v>0</v>
      </c>
      <c r="BH11">
        <v>10461</v>
      </c>
      <c r="BI11">
        <v>1029</v>
      </c>
      <c r="BJ11" s="23">
        <v>0.95</v>
      </c>
      <c r="BK11" s="23">
        <v>38.43</v>
      </c>
      <c r="BL11">
        <v>1</v>
      </c>
      <c r="BM11">
        <v>0</v>
      </c>
      <c r="BN11">
        <v>0</v>
      </c>
      <c r="BO11">
        <v>0</v>
      </c>
      <c r="BP11">
        <v>0</v>
      </c>
      <c r="BQ11" s="17">
        <v>0</v>
      </c>
      <c r="BR11">
        <v>0</v>
      </c>
      <c r="BS11">
        <v>0</v>
      </c>
      <c r="BT11">
        <v>1</v>
      </c>
      <c r="BU11" s="17">
        <v>0</v>
      </c>
      <c r="BV11">
        <v>0</v>
      </c>
      <c r="BW11">
        <v>0</v>
      </c>
      <c r="BX11" s="17">
        <v>0</v>
      </c>
      <c r="BY11">
        <v>0</v>
      </c>
      <c r="BZ11">
        <v>0</v>
      </c>
      <c r="CA11">
        <v>1</v>
      </c>
      <c r="CB11">
        <v>1</v>
      </c>
      <c r="CC11">
        <v>0</v>
      </c>
      <c r="CD11">
        <v>0</v>
      </c>
      <c r="CE11">
        <v>0</v>
      </c>
      <c r="CF11">
        <v>0</v>
      </c>
      <c r="CG11">
        <v>0</v>
      </c>
      <c r="CH11">
        <v>0</v>
      </c>
      <c r="CI11">
        <v>0</v>
      </c>
      <c r="CJ11" s="17">
        <v>0</v>
      </c>
      <c r="CK11">
        <v>0.03</v>
      </c>
      <c r="CL11">
        <v>16</v>
      </c>
      <c r="CM11">
        <v>1</v>
      </c>
      <c r="CN11">
        <v>0</v>
      </c>
      <c r="CO11">
        <v>34</v>
      </c>
      <c r="CP11" s="31" t="s">
        <v>80</v>
      </c>
    </row>
    <row r="12" spans="1:94" x14ac:dyDescent="0.25">
      <c r="A12">
        <v>11</v>
      </c>
      <c r="B12">
        <v>2</v>
      </c>
      <c r="C12" s="23" t="s">
        <v>100</v>
      </c>
      <c r="D12" s="12">
        <v>9.6522522827120927</v>
      </c>
      <c r="E12" s="13">
        <v>0.37805453492765367</v>
      </c>
      <c r="F12" s="7">
        <v>25.531375478829251</v>
      </c>
      <c r="G12" s="7">
        <f t="shared" si="0"/>
        <v>9.2741977477844397</v>
      </c>
      <c r="H12" s="15">
        <f t="shared" si="1"/>
        <v>10.030306817639746</v>
      </c>
      <c r="I12" s="11">
        <f t="shared" si="2"/>
        <v>8.5034294807339095E-2</v>
      </c>
      <c r="J12" s="30">
        <f t="shared" si="3"/>
        <v>3.3305802453866998E-3</v>
      </c>
      <c r="K12" s="30">
        <f t="shared" si="4"/>
        <v>300.24798273067705</v>
      </c>
      <c r="L12" s="8">
        <v>0</v>
      </c>
      <c r="M12" s="9">
        <v>0</v>
      </c>
      <c r="N12" s="9">
        <v>0</v>
      </c>
      <c r="O12" s="9">
        <v>1</v>
      </c>
      <c r="P12" s="9">
        <v>0</v>
      </c>
      <c r="Q12" s="8">
        <f t="shared" si="7"/>
        <v>89504</v>
      </c>
      <c r="R12" s="9">
        <v>6</v>
      </c>
      <c r="S12" s="9">
        <f t="shared" si="5"/>
        <v>89497</v>
      </c>
      <c r="T12" s="9">
        <f t="shared" si="6"/>
        <v>48</v>
      </c>
      <c r="U12" s="7">
        <v>20</v>
      </c>
      <c r="V12" s="7">
        <v>18.079999999999998</v>
      </c>
      <c r="W12" s="9">
        <v>0</v>
      </c>
      <c r="X12" s="9">
        <v>1</v>
      </c>
      <c r="Y12" s="9">
        <v>0</v>
      </c>
      <c r="Z12" s="9">
        <v>0</v>
      </c>
      <c r="AA12" s="9">
        <v>0</v>
      </c>
      <c r="AB12" s="27">
        <v>1</v>
      </c>
      <c r="AC12" s="9">
        <v>0</v>
      </c>
      <c r="AD12" s="9">
        <v>0</v>
      </c>
      <c r="AE12" s="27">
        <v>1</v>
      </c>
      <c r="AF12" s="9">
        <v>0</v>
      </c>
      <c r="AG12" s="27">
        <v>1</v>
      </c>
      <c r="AH12" s="19">
        <v>2006</v>
      </c>
      <c r="AI12" s="30">
        <v>0</v>
      </c>
      <c r="AJ12" s="30">
        <v>0</v>
      </c>
      <c r="AK12" s="30">
        <v>0</v>
      </c>
      <c r="AL12" s="37">
        <v>1</v>
      </c>
      <c r="AM12" s="36" t="s">
        <v>89</v>
      </c>
      <c r="AN12" s="17" t="s">
        <v>89</v>
      </c>
      <c r="AO12" s="33">
        <f t="shared" si="8"/>
        <v>0.51218000000000008</v>
      </c>
      <c r="AP12" s="34">
        <v>0.48781999999999998</v>
      </c>
      <c r="AQ12">
        <v>0.52400000000000002</v>
      </c>
      <c r="AR12" s="34">
        <v>0.47599999999999998</v>
      </c>
      <c r="AS12">
        <v>1</v>
      </c>
      <c r="AT12" s="17">
        <v>0</v>
      </c>
      <c r="AU12" t="s">
        <v>89</v>
      </c>
      <c r="AV12" s="17" t="s">
        <v>89</v>
      </c>
      <c r="AW12" s="17" t="s">
        <v>24</v>
      </c>
      <c r="AX12">
        <v>1</v>
      </c>
      <c r="AY12">
        <v>0</v>
      </c>
      <c r="AZ12">
        <v>0</v>
      </c>
      <c r="BA12">
        <v>0</v>
      </c>
      <c r="BB12">
        <v>0</v>
      </c>
      <c r="BC12">
        <v>0</v>
      </c>
      <c r="BD12" s="17">
        <v>0</v>
      </c>
      <c r="BE12">
        <v>1</v>
      </c>
      <c r="BF12">
        <v>0</v>
      </c>
      <c r="BG12" s="17">
        <v>0</v>
      </c>
      <c r="BH12">
        <v>10461</v>
      </c>
      <c r="BI12">
        <v>1029</v>
      </c>
      <c r="BJ12" s="23">
        <v>0.95</v>
      </c>
      <c r="BK12" s="23">
        <v>38.43</v>
      </c>
      <c r="BL12">
        <v>1</v>
      </c>
      <c r="BM12">
        <v>0</v>
      </c>
      <c r="BN12">
        <v>0</v>
      </c>
      <c r="BO12">
        <v>0</v>
      </c>
      <c r="BP12">
        <v>0</v>
      </c>
      <c r="BQ12" s="17">
        <v>0</v>
      </c>
      <c r="BR12">
        <v>0</v>
      </c>
      <c r="BS12">
        <v>0</v>
      </c>
      <c r="BT12">
        <v>1</v>
      </c>
      <c r="BU12" s="17">
        <v>0</v>
      </c>
      <c r="BV12">
        <v>0</v>
      </c>
      <c r="BW12">
        <v>0</v>
      </c>
      <c r="BX12" s="17">
        <v>0</v>
      </c>
      <c r="BY12">
        <v>0</v>
      </c>
      <c r="BZ12">
        <v>0</v>
      </c>
      <c r="CA12">
        <v>1</v>
      </c>
      <c r="CB12">
        <v>1</v>
      </c>
      <c r="CC12">
        <v>0</v>
      </c>
      <c r="CD12">
        <v>0</v>
      </c>
      <c r="CE12">
        <v>0</v>
      </c>
      <c r="CF12">
        <v>0</v>
      </c>
      <c r="CG12">
        <v>0</v>
      </c>
      <c r="CH12">
        <v>0</v>
      </c>
      <c r="CI12">
        <v>0</v>
      </c>
      <c r="CJ12" s="17">
        <v>0</v>
      </c>
      <c r="CK12">
        <v>0.03</v>
      </c>
      <c r="CL12">
        <v>16</v>
      </c>
      <c r="CM12">
        <v>1</v>
      </c>
      <c r="CN12">
        <v>0</v>
      </c>
      <c r="CO12">
        <v>34</v>
      </c>
      <c r="CP12" s="31" t="s">
        <v>80</v>
      </c>
    </row>
    <row r="13" spans="1:94" x14ac:dyDescent="0.25">
      <c r="A13">
        <v>12</v>
      </c>
      <c r="B13">
        <v>2</v>
      </c>
      <c r="C13" s="23" t="s">
        <v>100</v>
      </c>
      <c r="D13" s="12">
        <v>8.0179692227235311</v>
      </c>
      <c r="E13" s="13">
        <v>0.51557028267034199</v>
      </c>
      <c r="F13" s="7">
        <v>15.551651234037969</v>
      </c>
      <c r="G13" s="7">
        <f t="shared" si="0"/>
        <v>7.5023989400531894</v>
      </c>
      <c r="H13" s="15">
        <f t="shared" si="1"/>
        <v>8.5335395053938736</v>
      </c>
      <c r="I13" s="11">
        <f t="shared" si="2"/>
        <v>5.1914209916223142E-2</v>
      </c>
      <c r="J13" s="30">
        <f t="shared" si="3"/>
        <v>3.3381799228237763E-3</v>
      </c>
      <c r="K13" s="30">
        <f t="shared" si="4"/>
        <v>299.56444023966719</v>
      </c>
      <c r="L13" s="8">
        <v>0</v>
      </c>
      <c r="M13" s="9">
        <v>0</v>
      </c>
      <c r="N13" s="9">
        <v>0</v>
      </c>
      <c r="O13" s="9">
        <v>1</v>
      </c>
      <c r="P13" s="9">
        <v>0</v>
      </c>
      <c r="Q13" s="8">
        <f t="shared" si="7"/>
        <v>89504</v>
      </c>
      <c r="R13" s="9">
        <v>6</v>
      </c>
      <c r="S13" s="9">
        <f t="shared" si="5"/>
        <v>89497</v>
      </c>
      <c r="T13" s="9">
        <f t="shared" si="6"/>
        <v>48</v>
      </c>
      <c r="U13" s="7">
        <v>22</v>
      </c>
      <c r="V13" s="7">
        <v>18.079999999999998</v>
      </c>
      <c r="W13" s="9">
        <v>0</v>
      </c>
      <c r="X13" s="9">
        <v>1</v>
      </c>
      <c r="Y13" s="9">
        <v>0</v>
      </c>
      <c r="Z13" s="9">
        <v>0</v>
      </c>
      <c r="AA13" s="9">
        <v>0</v>
      </c>
      <c r="AB13" s="27">
        <v>1</v>
      </c>
      <c r="AC13" s="9">
        <v>0</v>
      </c>
      <c r="AD13" s="9">
        <v>0</v>
      </c>
      <c r="AE13" s="27">
        <v>1</v>
      </c>
      <c r="AF13" s="9">
        <v>0</v>
      </c>
      <c r="AG13" s="27">
        <v>1</v>
      </c>
      <c r="AH13" s="19">
        <v>2006</v>
      </c>
      <c r="AI13" s="30">
        <v>0</v>
      </c>
      <c r="AJ13" s="30">
        <v>0</v>
      </c>
      <c r="AK13" s="30">
        <v>0</v>
      </c>
      <c r="AL13" s="37">
        <v>1</v>
      </c>
      <c r="AM13" s="36" t="s">
        <v>89</v>
      </c>
      <c r="AN13" s="17" t="s">
        <v>89</v>
      </c>
      <c r="AO13" s="33">
        <f t="shared" si="8"/>
        <v>0.51218000000000008</v>
      </c>
      <c r="AP13" s="34">
        <v>0.48781999999999998</v>
      </c>
      <c r="AQ13">
        <v>0.52400000000000002</v>
      </c>
      <c r="AR13" s="34">
        <v>0.47599999999999998</v>
      </c>
      <c r="AS13">
        <v>1</v>
      </c>
      <c r="AT13" s="17">
        <v>0</v>
      </c>
      <c r="AU13" t="s">
        <v>89</v>
      </c>
      <c r="AV13" s="17" t="s">
        <v>89</v>
      </c>
      <c r="AW13" s="17" t="s">
        <v>24</v>
      </c>
      <c r="AX13">
        <v>1</v>
      </c>
      <c r="AY13">
        <v>0</v>
      </c>
      <c r="AZ13">
        <v>0</v>
      </c>
      <c r="BA13">
        <v>0</v>
      </c>
      <c r="BB13">
        <v>0</v>
      </c>
      <c r="BC13">
        <v>0</v>
      </c>
      <c r="BD13" s="17">
        <v>0</v>
      </c>
      <c r="BE13">
        <v>1</v>
      </c>
      <c r="BF13">
        <v>0</v>
      </c>
      <c r="BG13" s="17">
        <v>0</v>
      </c>
      <c r="BH13">
        <v>10461</v>
      </c>
      <c r="BI13">
        <v>1029</v>
      </c>
      <c r="BJ13" s="23">
        <v>0.95</v>
      </c>
      <c r="BK13" s="23">
        <v>38.43</v>
      </c>
      <c r="BL13">
        <v>1</v>
      </c>
      <c r="BM13">
        <v>0</v>
      </c>
      <c r="BN13">
        <v>0</v>
      </c>
      <c r="BO13">
        <v>0</v>
      </c>
      <c r="BP13">
        <v>0</v>
      </c>
      <c r="BQ13" s="17">
        <v>0</v>
      </c>
      <c r="BR13">
        <v>0</v>
      </c>
      <c r="BS13">
        <v>0</v>
      </c>
      <c r="BT13">
        <v>1</v>
      </c>
      <c r="BU13" s="17">
        <v>0</v>
      </c>
      <c r="BV13">
        <v>0</v>
      </c>
      <c r="BW13">
        <v>0</v>
      </c>
      <c r="BX13" s="17">
        <v>0</v>
      </c>
      <c r="BY13">
        <v>0</v>
      </c>
      <c r="BZ13">
        <v>0</v>
      </c>
      <c r="CA13">
        <v>1</v>
      </c>
      <c r="CB13">
        <v>1</v>
      </c>
      <c r="CC13">
        <v>0</v>
      </c>
      <c r="CD13">
        <v>0</v>
      </c>
      <c r="CE13">
        <v>0</v>
      </c>
      <c r="CF13">
        <v>0</v>
      </c>
      <c r="CG13">
        <v>0</v>
      </c>
      <c r="CH13">
        <v>0</v>
      </c>
      <c r="CI13">
        <v>0</v>
      </c>
      <c r="CJ13" s="17">
        <v>0</v>
      </c>
      <c r="CK13">
        <v>0.03</v>
      </c>
      <c r="CL13">
        <v>16</v>
      </c>
      <c r="CM13">
        <v>1</v>
      </c>
      <c r="CN13">
        <v>0</v>
      </c>
      <c r="CO13">
        <v>34</v>
      </c>
      <c r="CP13" s="31" t="s">
        <v>80</v>
      </c>
    </row>
    <row r="14" spans="1:94" x14ac:dyDescent="0.25">
      <c r="A14">
        <v>13</v>
      </c>
      <c r="B14">
        <v>2</v>
      </c>
      <c r="C14" s="23" t="s">
        <v>100</v>
      </c>
      <c r="D14" s="12">
        <v>6.0884511510989503</v>
      </c>
      <c r="E14" s="13">
        <v>0.9477471906295829</v>
      </c>
      <c r="F14" s="7">
        <v>6.4241299908833573</v>
      </c>
      <c r="G14" s="7">
        <f t="shared" si="0"/>
        <v>5.1407039604693674</v>
      </c>
      <c r="H14" s="15">
        <f t="shared" si="1"/>
        <v>7.0361983417285332</v>
      </c>
      <c r="I14" s="11">
        <f t="shared" si="2"/>
        <v>2.1468908847191451E-2</v>
      </c>
      <c r="J14" s="30">
        <f t="shared" si="3"/>
        <v>3.3419169409178383E-3</v>
      </c>
      <c r="K14" s="30">
        <f t="shared" si="4"/>
        <v>299.22945952252053</v>
      </c>
      <c r="L14" s="8">
        <v>0</v>
      </c>
      <c r="M14" s="9">
        <v>0</v>
      </c>
      <c r="N14" s="9">
        <v>0</v>
      </c>
      <c r="O14" s="9">
        <v>1</v>
      </c>
      <c r="P14" s="9">
        <v>0</v>
      </c>
      <c r="Q14" s="8">
        <f t="shared" si="7"/>
        <v>89504</v>
      </c>
      <c r="R14" s="9">
        <v>6</v>
      </c>
      <c r="S14" s="9">
        <f t="shared" si="5"/>
        <v>89497</v>
      </c>
      <c r="T14" s="9">
        <f t="shared" si="6"/>
        <v>48</v>
      </c>
      <c r="U14" s="7">
        <v>16</v>
      </c>
      <c r="V14" s="7">
        <v>18.079999999999998</v>
      </c>
      <c r="W14" s="9">
        <v>0</v>
      </c>
      <c r="X14" s="9">
        <v>1</v>
      </c>
      <c r="Y14" s="9">
        <v>0</v>
      </c>
      <c r="Z14" s="9">
        <v>0</v>
      </c>
      <c r="AA14" s="9">
        <v>0</v>
      </c>
      <c r="AB14" s="27">
        <v>1</v>
      </c>
      <c r="AC14" s="9">
        <v>0</v>
      </c>
      <c r="AD14" s="9">
        <v>0</v>
      </c>
      <c r="AE14" s="27">
        <v>1</v>
      </c>
      <c r="AF14" s="9">
        <v>0</v>
      </c>
      <c r="AG14" s="27">
        <v>1</v>
      </c>
      <c r="AH14" s="19">
        <v>2008</v>
      </c>
      <c r="AI14" s="30">
        <v>0</v>
      </c>
      <c r="AJ14" s="30">
        <v>0</v>
      </c>
      <c r="AK14" s="30">
        <v>0</v>
      </c>
      <c r="AL14" s="37">
        <v>1</v>
      </c>
      <c r="AM14" s="36" t="s">
        <v>89</v>
      </c>
      <c r="AN14" s="17" t="s">
        <v>89</v>
      </c>
      <c r="AO14" s="33">
        <f t="shared" si="8"/>
        <v>0.51218000000000008</v>
      </c>
      <c r="AP14" s="34">
        <v>0.48781999999999998</v>
      </c>
      <c r="AQ14">
        <v>0.52400000000000002</v>
      </c>
      <c r="AR14" s="34">
        <v>0.47599999999999998</v>
      </c>
      <c r="AS14">
        <v>1</v>
      </c>
      <c r="AT14" s="17">
        <v>0</v>
      </c>
      <c r="AU14" t="s">
        <v>89</v>
      </c>
      <c r="AV14" s="17" t="s">
        <v>89</v>
      </c>
      <c r="AW14" s="17" t="s">
        <v>24</v>
      </c>
      <c r="AX14">
        <v>1</v>
      </c>
      <c r="AY14">
        <v>0</v>
      </c>
      <c r="AZ14">
        <v>0</v>
      </c>
      <c r="BA14">
        <v>0</v>
      </c>
      <c r="BB14">
        <v>0</v>
      </c>
      <c r="BC14">
        <v>0</v>
      </c>
      <c r="BD14" s="17">
        <v>0</v>
      </c>
      <c r="BE14">
        <v>1</v>
      </c>
      <c r="BF14">
        <v>0</v>
      </c>
      <c r="BG14" s="17">
        <v>0</v>
      </c>
      <c r="BH14">
        <v>11381</v>
      </c>
      <c r="BI14">
        <v>1040</v>
      </c>
      <c r="BJ14" s="23">
        <v>0.95</v>
      </c>
      <c r="BK14" s="23">
        <v>38.43</v>
      </c>
      <c r="BL14">
        <v>1</v>
      </c>
      <c r="BM14">
        <v>0</v>
      </c>
      <c r="BN14">
        <v>0</v>
      </c>
      <c r="BO14">
        <v>0</v>
      </c>
      <c r="BP14">
        <v>0</v>
      </c>
      <c r="BQ14" s="17">
        <v>0</v>
      </c>
      <c r="BR14">
        <v>0</v>
      </c>
      <c r="BS14">
        <v>0</v>
      </c>
      <c r="BT14">
        <v>1</v>
      </c>
      <c r="BU14" s="17">
        <v>0</v>
      </c>
      <c r="BV14">
        <v>0</v>
      </c>
      <c r="BW14">
        <v>0</v>
      </c>
      <c r="BX14" s="17">
        <v>0</v>
      </c>
      <c r="BY14">
        <v>0</v>
      </c>
      <c r="BZ14">
        <v>0</v>
      </c>
      <c r="CA14">
        <v>1</v>
      </c>
      <c r="CB14">
        <v>1</v>
      </c>
      <c r="CC14">
        <v>0</v>
      </c>
      <c r="CD14">
        <v>0</v>
      </c>
      <c r="CE14">
        <v>0</v>
      </c>
      <c r="CF14">
        <v>0</v>
      </c>
      <c r="CG14">
        <v>0</v>
      </c>
      <c r="CH14">
        <v>0</v>
      </c>
      <c r="CI14">
        <v>0</v>
      </c>
      <c r="CJ14" s="17">
        <v>0</v>
      </c>
      <c r="CK14">
        <v>0.03</v>
      </c>
      <c r="CL14">
        <v>16</v>
      </c>
      <c r="CM14">
        <v>1</v>
      </c>
      <c r="CN14">
        <v>0</v>
      </c>
      <c r="CO14">
        <v>34</v>
      </c>
      <c r="CP14" s="31" t="s">
        <v>80</v>
      </c>
    </row>
    <row r="15" spans="1:94" x14ac:dyDescent="0.25">
      <c r="A15">
        <v>14</v>
      </c>
      <c r="B15">
        <v>2</v>
      </c>
      <c r="C15" s="23" t="s">
        <v>100</v>
      </c>
      <c r="D15" s="12">
        <v>8.8490569773641781</v>
      </c>
      <c r="E15" s="13">
        <v>0.14247258766670709</v>
      </c>
      <c r="F15" s="7">
        <v>62.110593499327749</v>
      </c>
      <c r="G15" s="7">
        <f t="shared" si="0"/>
        <v>8.7065843896974702</v>
      </c>
      <c r="H15" s="15">
        <f t="shared" si="1"/>
        <v>8.991529565030886</v>
      </c>
      <c r="I15" s="11">
        <f t="shared" si="2"/>
        <v>0.20328134487832528</v>
      </c>
      <c r="J15" s="30">
        <f t="shared" si="3"/>
        <v>3.2728932928410268E-3</v>
      </c>
      <c r="K15" s="30">
        <f t="shared" si="4"/>
        <v>305.5400560071277</v>
      </c>
      <c r="L15" s="8">
        <v>0</v>
      </c>
      <c r="M15" s="9">
        <v>0</v>
      </c>
      <c r="N15" s="9">
        <v>0</v>
      </c>
      <c r="O15" s="9">
        <v>1</v>
      </c>
      <c r="P15" s="9">
        <v>0</v>
      </c>
      <c r="Q15" s="8">
        <f t="shared" si="7"/>
        <v>89504</v>
      </c>
      <c r="R15" s="9">
        <v>6</v>
      </c>
      <c r="S15" s="9">
        <f t="shared" si="5"/>
        <v>89497</v>
      </c>
      <c r="T15" s="9">
        <f t="shared" si="6"/>
        <v>48</v>
      </c>
      <c r="U15" s="7">
        <v>18</v>
      </c>
      <c r="V15" s="7">
        <v>18.079999999999998</v>
      </c>
      <c r="W15" s="9">
        <v>0</v>
      </c>
      <c r="X15" s="9">
        <v>1</v>
      </c>
      <c r="Y15" s="9">
        <v>0</v>
      </c>
      <c r="Z15" s="9">
        <v>0</v>
      </c>
      <c r="AA15" s="9">
        <v>0</v>
      </c>
      <c r="AB15" s="27">
        <v>1</v>
      </c>
      <c r="AC15" s="9">
        <v>0</v>
      </c>
      <c r="AD15" s="9">
        <v>0</v>
      </c>
      <c r="AE15" s="27">
        <v>1</v>
      </c>
      <c r="AF15" s="9">
        <v>0</v>
      </c>
      <c r="AG15" s="27">
        <v>1</v>
      </c>
      <c r="AH15" s="19">
        <v>2008</v>
      </c>
      <c r="AI15" s="30">
        <v>0</v>
      </c>
      <c r="AJ15" s="30">
        <v>0</v>
      </c>
      <c r="AK15" s="30">
        <v>0</v>
      </c>
      <c r="AL15" s="37">
        <v>1</v>
      </c>
      <c r="AM15" s="36" t="s">
        <v>89</v>
      </c>
      <c r="AN15" s="17" t="s">
        <v>89</v>
      </c>
      <c r="AO15" s="33">
        <f t="shared" si="8"/>
        <v>0.51218000000000008</v>
      </c>
      <c r="AP15" s="34">
        <v>0.48781999999999998</v>
      </c>
      <c r="AQ15">
        <v>0.52400000000000002</v>
      </c>
      <c r="AR15" s="34">
        <v>0.47599999999999998</v>
      </c>
      <c r="AS15">
        <v>1</v>
      </c>
      <c r="AT15" s="17">
        <v>0</v>
      </c>
      <c r="AU15" t="s">
        <v>89</v>
      </c>
      <c r="AV15" s="17" t="s">
        <v>89</v>
      </c>
      <c r="AW15" s="17" t="s">
        <v>24</v>
      </c>
      <c r="AX15">
        <v>1</v>
      </c>
      <c r="AY15">
        <v>0</v>
      </c>
      <c r="AZ15">
        <v>0</v>
      </c>
      <c r="BA15">
        <v>0</v>
      </c>
      <c r="BB15">
        <v>0</v>
      </c>
      <c r="BC15">
        <v>0</v>
      </c>
      <c r="BD15" s="17">
        <v>0</v>
      </c>
      <c r="BE15">
        <v>1</v>
      </c>
      <c r="BF15">
        <v>0</v>
      </c>
      <c r="BG15" s="17">
        <v>0</v>
      </c>
      <c r="BH15">
        <v>11381</v>
      </c>
      <c r="BI15">
        <v>1040</v>
      </c>
      <c r="BJ15" s="23">
        <v>0.95</v>
      </c>
      <c r="BK15" s="23">
        <v>38.43</v>
      </c>
      <c r="BL15">
        <v>1</v>
      </c>
      <c r="BM15">
        <v>0</v>
      </c>
      <c r="BN15">
        <v>0</v>
      </c>
      <c r="BO15">
        <v>0</v>
      </c>
      <c r="BP15">
        <v>0</v>
      </c>
      <c r="BQ15" s="17">
        <v>0</v>
      </c>
      <c r="BR15">
        <v>0</v>
      </c>
      <c r="BS15">
        <v>0</v>
      </c>
      <c r="BT15">
        <v>1</v>
      </c>
      <c r="BU15" s="17">
        <v>0</v>
      </c>
      <c r="BV15">
        <v>0</v>
      </c>
      <c r="BW15">
        <v>0</v>
      </c>
      <c r="BX15" s="17">
        <v>0</v>
      </c>
      <c r="BY15">
        <v>0</v>
      </c>
      <c r="BZ15">
        <v>0</v>
      </c>
      <c r="CA15">
        <v>1</v>
      </c>
      <c r="CB15">
        <v>1</v>
      </c>
      <c r="CC15">
        <v>0</v>
      </c>
      <c r="CD15">
        <v>0</v>
      </c>
      <c r="CE15">
        <v>0</v>
      </c>
      <c r="CF15">
        <v>0</v>
      </c>
      <c r="CG15">
        <v>0</v>
      </c>
      <c r="CH15">
        <v>0</v>
      </c>
      <c r="CI15">
        <v>0</v>
      </c>
      <c r="CJ15" s="17">
        <v>0</v>
      </c>
      <c r="CK15">
        <v>0.03</v>
      </c>
      <c r="CL15">
        <v>16</v>
      </c>
      <c r="CM15">
        <v>1</v>
      </c>
      <c r="CN15">
        <v>0</v>
      </c>
      <c r="CO15">
        <v>34</v>
      </c>
      <c r="CP15" s="31" t="s">
        <v>80</v>
      </c>
    </row>
    <row r="16" spans="1:94" x14ac:dyDescent="0.25">
      <c r="A16">
        <v>15</v>
      </c>
      <c r="B16">
        <v>2</v>
      </c>
      <c r="C16" s="23" t="s">
        <v>100</v>
      </c>
      <c r="D16" s="12">
        <v>9.3372444707743529</v>
      </c>
      <c r="E16" s="13">
        <v>0.25921188273126372</v>
      </c>
      <c r="F16" s="7">
        <v>36.021668344790669</v>
      </c>
      <c r="G16" s="7">
        <f t="shared" si="0"/>
        <v>9.0780325880430901</v>
      </c>
      <c r="H16" s="15">
        <f t="shared" si="1"/>
        <v>9.5964563535056158</v>
      </c>
      <c r="I16" s="11">
        <f t="shared" si="2"/>
        <v>0.11954568578505613</v>
      </c>
      <c r="J16" s="30">
        <f t="shared" si="3"/>
        <v>3.3187159639801755E-3</v>
      </c>
      <c r="K16" s="30">
        <f t="shared" si="4"/>
        <v>301.32135767373359</v>
      </c>
      <c r="L16" s="8">
        <v>0</v>
      </c>
      <c r="M16" s="9">
        <v>0</v>
      </c>
      <c r="N16" s="9">
        <v>0</v>
      </c>
      <c r="O16" s="9">
        <v>1</v>
      </c>
      <c r="P16" s="9">
        <v>0</v>
      </c>
      <c r="Q16" s="8">
        <f t="shared" si="7"/>
        <v>89504</v>
      </c>
      <c r="R16" s="9">
        <v>6</v>
      </c>
      <c r="S16" s="9">
        <f t="shared" si="5"/>
        <v>89497</v>
      </c>
      <c r="T16" s="9">
        <f t="shared" si="6"/>
        <v>48</v>
      </c>
      <c r="U16" s="7">
        <v>20</v>
      </c>
      <c r="V16" s="7">
        <v>18.079999999999998</v>
      </c>
      <c r="W16" s="9">
        <v>0</v>
      </c>
      <c r="X16" s="9">
        <v>1</v>
      </c>
      <c r="Y16" s="9">
        <v>0</v>
      </c>
      <c r="Z16" s="9">
        <v>0</v>
      </c>
      <c r="AA16" s="9">
        <v>0</v>
      </c>
      <c r="AB16" s="27">
        <v>1</v>
      </c>
      <c r="AC16" s="9">
        <v>0</v>
      </c>
      <c r="AD16" s="9">
        <v>0</v>
      </c>
      <c r="AE16" s="27">
        <v>1</v>
      </c>
      <c r="AF16" s="9">
        <v>0</v>
      </c>
      <c r="AG16" s="27">
        <v>1</v>
      </c>
      <c r="AH16" s="19">
        <v>2008</v>
      </c>
      <c r="AI16" s="30">
        <v>0</v>
      </c>
      <c r="AJ16" s="30">
        <v>0</v>
      </c>
      <c r="AK16" s="30">
        <v>0</v>
      </c>
      <c r="AL16" s="37">
        <v>1</v>
      </c>
      <c r="AM16" s="36" t="s">
        <v>89</v>
      </c>
      <c r="AN16" s="17" t="s">
        <v>89</v>
      </c>
      <c r="AO16" s="33">
        <f t="shared" si="8"/>
        <v>0.51218000000000008</v>
      </c>
      <c r="AP16" s="34">
        <v>0.48781999999999998</v>
      </c>
      <c r="AQ16">
        <v>0.52400000000000002</v>
      </c>
      <c r="AR16" s="34">
        <v>0.47599999999999998</v>
      </c>
      <c r="AS16">
        <v>1</v>
      </c>
      <c r="AT16" s="17">
        <v>0</v>
      </c>
      <c r="AU16" t="s">
        <v>89</v>
      </c>
      <c r="AV16" s="17" t="s">
        <v>89</v>
      </c>
      <c r="AW16" s="17" t="s">
        <v>24</v>
      </c>
      <c r="AX16">
        <v>1</v>
      </c>
      <c r="AY16">
        <v>0</v>
      </c>
      <c r="AZ16">
        <v>0</v>
      </c>
      <c r="BA16">
        <v>0</v>
      </c>
      <c r="BB16">
        <v>0</v>
      </c>
      <c r="BC16">
        <v>0</v>
      </c>
      <c r="BD16" s="17">
        <v>0</v>
      </c>
      <c r="BE16">
        <v>1</v>
      </c>
      <c r="BF16">
        <v>0</v>
      </c>
      <c r="BG16" s="17">
        <v>0</v>
      </c>
      <c r="BH16">
        <v>11381</v>
      </c>
      <c r="BI16">
        <v>1040</v>
      </c>
      <c r="BJ16" s="23">
        <v>0.95</v>
      </c>
      <c r="BK16" s="23">
        <v>38.43</v>
      </c>
      <c r="BL16">
        <v>1</v>
      </c>
      <c r="BM16">
        <v>0</v>
      </c>
      <c r="BN16">
        <v>0</v>
      </c>
      <c r="BO16">
        <v>0</v>
      </c>
      <c r="BP16">
        <v>0</v>
      </c>
      <c r="BQ16" s="17">
        <v>0</v>
      </c>
      <c r="BR16">
        <v>0</v>
      </c>
      <c r="BS16">
        <v>0</v>
      </c>
      <c r="BT16">
        <v>1</v>
      </c>
      <c r="BU16" s="17">
        <v>0</v>
      </c>
      <c r="BV16">
        <v>0</v>
      </c>
      <c r="BW16">
        <v>0</v>
      </c>
      <c r="BX16" s="17">
        <v>0</v>
      </c>
      <c r="BY16">
        <v>0</v>
      </c>
      <c r="BZ16">
        <v>0</v>
      </c>
      <c r="CA16">
        <v>1</v>
      </c>
      <c r="CB16">
        <v>1</v>
      </c>
      <c r="CC16">
        <v>0</v>
      </c>
      <c r="CD16">
        <v>0</v>
      </c>
      <c r="CE16">
        <v>0</v>
      </c>
      <c r="CF16">
        <v>0</v>
      </c>
      <c r="CG16">
        <v>0</v>
      </c>
      <c r="CH16">
        <v>0</v>
      </c>
      <c r="CI16">
        <v>0</v>
      </c>
      <c r="CJ16" s="17">
        <v>0</v>
      </c>
      <c r="CK16">
        <v>0.03</v>
      </c>
      <c r="CL16">
        <v>16</v>
      </c>
      <c r="CM16">
        <v>1</v>
      </c>
      <c r="CN16">
        <v>0</v>
      </c>
      <c r="CO16">
        <v>34</v>
      </c>
      <c r="CP16" s="31" t="s">
        <v>80</v>
      </c>
    </row>
    <row r="17" spans="1:94" x14ac:dyDescent="0.25">
      <c r="A17">
        <v>16</v>
      </c>
      <c r="B17">
        <v>2</v>
      </c>
      <c r="C17" s="23" t="s">
        <v>100</v>
      </c>
      <c r="D17" s="12">
        <v>7.7699075768273174</v>
      </c>
      <c r="E17" s="13">
        <v>0.26867674844922668</v>
      </c>
      <c r="F17" s="7">
        <v>28.91916632784336</v>
      </c>
      <c r="G17" s="7">
        <f t="shared" si="0"/>
        <v>7.5012308283780911</v>
      </c>
      <c r="H17" s="15">
        <f t="shared" si="1"/>
        <v>8.0385843252765437</v>
      </c>
      <c r="I17" s="11">
        <f t="shared" si="2"/>
        <v>9.6219210135132613E-2</v>
      </c>
      <c r="J17" s="30">
        <f t="shared" si="3"/>
        <v>3.3271778668976636E-3</v>
      </c>
      <c r="K17" s="30">
        <f t="shared" si="4"/>
        <v>300.55501689557184</v>
      </c>
      <c r="L17" s="8">
        <v>0</v>
      </c>
      <c r="M17" s="9">
        <v>0</v>
      </c>
      <c r="N17" s="9">
        <v>0</v>
      </c>
      <c r="O17" s="9">
        <v>1</v>
      </c>
      <c r="P17" s="9">
        <v>0</v>
      </c>
      <c r="Q17" s="8">
        <f t="shared" si="7"/>
        <v>89504</v>
      </c>
      <c r="R17" s="9">
        <v>6</v>
      </c>
      <c r="S17" s="9">
        <f t="shared" si="5"/>
        <v>89497</v>
      </c>
      <c r="T17" s="9">
        <f t="shared" si="6"/>
        <v>48</v>
      </c>
      <c r="U17" s="7">
        <v>22</v>
      </c>
      <c r="V17" s="7">
        <v>18.079999999999998</v>
      </c>
      <c r="W17" s="9">
        <v>0</v>
      </c>
      <c r="X17" s="9">
        <v>1</v>
      </c>
      <c r="Y17" s="9">
        <v>0</v>
      </c>
      <c r="Z17" s="9">
        <v>0</v>
      </c>
      <c r="AA17" s="9">
        <v>0</v>
      </c>
      <c r="AB17" s="27">
        <v>1</v>
      </c>
      <c r="AC17" s="9">
        <v>0</v>
      </c>
      <c r="AD17" s="9">
        <v>0</v>
      </c>
      <c r="AE17" s="27">
        <v>1</v>
      </c>
      <c r="AF17" s="9">
        <v>0</v>
      </c>
      <c r="AG17" s="27">
        <v>1</v>
      </c>
      <c r="AH17" s="19">
        <v>2008</v>
      </c>
      <c r="AI17" s="30">
        <v>0</v>
      </c>
      <c r="AJ17" s="30">
        <v>0</v>
      </c>
      <c r="AK17" s="30">
        <v>0</v>
      </c>
      <c r="AL17" s="37">
        <v>1</v>
      </c>
      <c r="AM17" s="36" t="s">
        <v>89</v>
      </c>
      <c r="AN17" s="17" t="s">
        <v>89</v>
      </c>
      <c r="AO17" s="33">
        <f t="shared" si="8"/>
        <v>0.51218000000000008</v>
      </c>
      <c r="AP17" s="34">
        <v>0.48781999999999998</v>
      </c>
      <c r="AQ17">
        <v>0.52400000000000002</v>
      </c>
      <c r="AR17" s="34">
        <v>0.47599999999999998</v>
      </c>
      <c r="AS17">
        <v>1</v>
      </c>
      <c r="AT17" s="17">
        <v>0</v>
      </c>
      <c r="AU17" t="s">
        <v>89</v>
      </c>
      <c r="AV17" s="17" t="s">
        <v>89</v>
      </c>
      <c r="AW17" s="17" t="s">
        <v>24</v>
      </c>
      <c r="AX17">
        <v>1</v>
      </c>
      <c r="AY17">
        <v>0</v>
      </c>
      <c r="AZ17">
        <v>0</v>
      </c>
      <c r="BA17">
        <v>0</v>
      </c>
      <c r="BB17">
        <v>0</v>
      </c>
      <c r="BC17">
        <v>0</v>
      </c>
      <c r="BD17" s="17">
        <v>0</v>
      </c>
      <c r="BE17">
        <v>1</v>
      </c>
      <c r="BF17">
        <v>0</v>
      </c>
      <c r="BG17" s="17">
        <v>0</v>
      </c>
      <c r="BH17">
        <v>11381</v>
      </c>
      <c r="BI17">
        <v>1040</v>
      </c>
      <c r="BJ17" s="23">
        <v>0.95</v>
      </c>
      <c r="BK17" s="23">
        <v>38.43</v>
      </c>
      <c r="BL17">
        <v>1</v>
      </c>
      <c r="BM17">
        <v>0</v>
      </c>
      <c r="BN17">
        <v>0</v>
      </c>
      <c r="BO17">
        <v>0</v>
      </c>
      <c r="BP17">
        <v>0</v>
      </c>
      <c r="BQ17" s="17">
        <v>0</v>
      </c>
      <c r="BR17">
        <v>0</v>
      </c>
      <c r="BS17">
        <v>0</v>
      </c>
      <c r="BT17">
        <v>1</v>
      </c>
      <c r="BU17" s="17">
        <v>0</v>
      </c>
      <c r="BV17">
        <v>0</v>
      </c>
      <c r="BW17">
        <v>0</v>
      </c>
      <c r="BX17" s="17">
        <v>0</v>
      </c>
      <c r="BY17">
        <v>0</v>
      </c>
      <c r="BZ17">
        <v>0</v>
      </c>
      <c r="CA17">
        <v>1</v>
      </c>
      <c r="CB17">
        <v>1</v>
      </c>
      <c r="CC17">
        <v>0</v>
      </c>
      <c r="CD17">
        <v>0</v>
      </c>
      <c r="CE17">
        <v>0</v>
      </c>
      <c r="CF17">
        <v>0</v>
      </c>
      <c r="CG17">
        <v>0</v>
      </c>
      <c r="CH17">
        <v>0</v>
      </c>
      <c r="CI17">
        <v>0</v>
      </c>
      <c r="CJ17" s="17">
        <v>0</v>
      </c>
      <c r="CK17">
        <v>0.03</v>
      </c>
      <c r="CL17">
        <v>16</v>
      </c>
      <c r="CM17">
        <v>1</v>
      </c>
      <c r="CN17">
        <v>0</v>
      </c>
      <c r="CO17">
        <v>34</v>
      </c>
      <c r="CP17" s="31" t="s">
        <v>80</v>
      </c>
    </row>
    <row r="18" spans="1:94" x14ac:dyDescent="0.25">
      <c r="A18">
        <v>17</v>
      </c>
      <c r="B18">
        <v>2</v>
      </c>
      <c r="C18" s="23" t="s">
        <v>100</v>
      </c>
      <c r="D18" s="12">
        <v>4.9811001507905184</v>
      </c>
      <c r="E18" s="13">
        <v>1.6937313766765401</v>
      </c>
      <c r="F18" s="7">
        <v>2.940903273909051</v>
      </c>
      <c r="G18" s="7">
        <f t="shared" si="0"/>
        <v>3.2873687741139781</v>
      </c>
      <c r="H18" s="15">
        <f t="shared" si="1"/>
        <v>6.6748315274670587</v>
      </c>
      <c r="I18" s="11">
        <f t="shared" si="2"/>
        <v>1.0072493330444405E-2</v>
      </c>
      <c r="J18" s="30">
        <f t="shared" si="3"/>
        <v>3.424965866713473E-3</v>
      </c>
      <c r="K18" s="30">
        <f t="shared" si="4"/>
        <v>291.97371270726836</v>
      </c>
      <c r="L18" s="8">
        <v>0</v>
      </c>
      <c r="M18" s="9">
        <v>0</v>
      </c>
      <c r="N18" s="9">
        <v>0</v>
      </c>
      <c r="O18" s="9">
        <v>1</v>
      </c>
      <c r="P18" s="9">
        <v>0</v>
      </c>
      <c r="Q18" s="8">
        <f t="shared" ref="Q18:Q29" si="9">ROUND(174751*AP18,0)</f>
        <v>85247</v>
      </c>
      <c r="R18" s="9">
        <v>6</v>
      </c>
      <c r="S18" s="9">
        <f t="shared" si="5"/>
        <v>85240</v>
      </c>
      <c r="T18" s="9">
        <f t="shared" si="6"/>
        <v>48</v>
      </c>
      <c r="U18" s="7">
        <v>16</v>
      </c>
      <c r="V18" s="7">
        <v>18.079999999999998</v>
      </c>
      <c r="W18" s="9">
        <v>0</v>
      </c>
      <c r="X18" s="9">
        <v>1</v>
      </c>
      <c r="Y18" s="9">
        <v>0</v>
      </c>
      <c r="Z18" s="9">
        <v>0</v>
      </c>
      <c r="AA18" s="9">
        <v>0</v>
      </c>
      <c r="AB18" s="27">
        <v>1</v>
      </c>
      <c r="AC18" s="9">
        <v>0</v>
      </c>
      <c r="AD18" s="9">
        <v>0</v>
      </c>
      <c r="AE18" s="27">
        <v>1</v>
      </c>
      <c r="AF18" s="9">
        <v>0</v>
      </c>
      <c r="AG18" s="27">
        <v>1</v>
      </c>
      <c r="AH18" s="19">
        <v>2004</v>
      </c>
      <c r="AI18" s="30">
        <v>0</v>
      </c>
      <c r="AJ18" s="30">
        <v>0</v>
      </c>
      <c r="AK18" s="30">
        <v>0</v>
      </c>
      <c r="AL18" s="37">
        <v>1</v>
      </c>
      <c r="AM18" s="36" t="s">
        <v>89</v>
      </c>
      <c r="AN18" s="17" t="s">
        <v>89</v>
      </c>
      <c r="AO18" s="33">
        <f t="shared" si="8"/>
        <v>0.51218000000000008</v>
      </c>
      <c r="AP18" s="34">
        <v>0.48781999999999998</v>
      </c>
      <c r="AQ18">
        <v>0.52400000000000002</v>
      </c>
      <c r="AR18" s="34">
        <v>0.47599999999999998</v>
      </c>
      <c r="AS18">
        <v>1</v>
      </c>
      <c r="AT18" s="17">
        <v>0</v>
      </c>
      <c r="AU18" t="s">
        <v>89</v>
      </c>
      <c r="AV18" s="17" t="s">
        <v>89</v>
      </c>
      <c r="AW18" s="17" t="s">
        <v>24</v>
      </c>
      <c r="AX18">
        <v>1</v>
      </c>
      <c r="AY18">
        <v>0</v>
      </c>
      <c r="AZ18">
        <v>0</v>
      </c>
      <c r="BA18">
        <v>0</v>
      </c>
      <c r="BB18">
        <v>0</v>
      </c>
      <c r="BC18">
        <v>0</v>
      </c>
      <c r="BD18" s="17">
        <v>0</v>
      </c>
      <c r="BE18">
        <v>1</v>
      </c>
      <c r="BF18">
        <v>0</v>
      </c>
      <c r="BG18" s="17">
        <v>0</v>
      </c>
      <c r="BH18">
        <v>10169</v>
      </c>
      <c r="BI18">
        <v>996</v>
      </c>
      <c r="BJ18" s="23">
        <v>0.95</v>
      </c>
      <c r="BK18" s="23">
        <v>38.43</v>
      </c>
      <c r="BL18">
        <v>1</v>
      </c>
      <c r="BM18">
        <v>0</v>
      </c>
      <c r="BN18">
        <v>0</v>
      </c>
      <c r="BO18">
        <v>0</v>
      </c>
      <c r="BP18">
        <v>0</v>
      </c>
      <c r="BQ18" s="17">
        <v>0</v>
      </c>
      <c r="BR18">
        <v>0</v>
      </c>
      <c r="BS18">
        <v>0</v>
      </c>
      <c r="BT18">
        <v>1</v>
      </c>
      <c r="BU18" s="17">
        <v>0</v>
      </c>
      <c r="BV18">
        <v>0</v>
      </c>
      <c r="BW18">
        <v>0</v>
      </c>
      <c r="BX18" s="17">
        <v>0</v>
      </c>
      <c r="BY18">
        <v>0</v>
      </c>
      <c r="BZ18">
        <v>0</v>
      </c>
      <c r="CA18">
        <v>1</v>
      </c>
      <c r="CB18">
        <v>1</v>
      </c>
      <c r="CC18">
        <v>0</v>
      </c>
      <c r="CD18">
        <v>0</v>
      </c>
      <c r="CE18">
        <v>0</v>
      </c>
      <c r="CF18">
        <v>0</v>
      </c>
      <c r="CG18">
        <v>0</v>
      </c>
      <c r="CH18">
        <v>0</v>
      </c>
      <c r="CI18">
        <v>0</v>
      </c>
      <c r="CJ18" s="17">
        <v>0</v>
      </c>
      <c r="CK18">
        <v>0.03</v>
      </c>
      <c r="CL18">
        <v>16</v>
      </c>
      <c r="CM18">
        <v>1</v>
      </c>
      <c r="CN18">
        <v>0</v>
      </c>
      <c r="CO18">
        <v>34</v>
      </c>
      <c r="CP18" s="31" t="s">
        <v>80</v>
      </c>
    </row>
    <row r="19" spans="1:94" x14ac:dyDescent="0.25">
      <c r="A19">
        <v>18</v>
      </c>
      <c r="B19">
        <v>2</v>
      </c>
      <c r="C19" s="23" t="s">
        <v>100</v>
      </c>
      <c r="D19" s="12">
        <v>8.3312525606173082</v>
      </c>
      <c r="E19" s="13">
        <v>0.29043231249495249</v>
      </c>
      <c r="F19" s="7">
        <v>28.685694401727758</v>
      </c>
      <c r="G19" s="7">
        <f t="shared" si="0"/>
        <v>8.0408202481223565</v>
      </c>
      <c r="H19" s="15">
        <f t="shared" si="1"/>
        <v>8.62168487311226</v>
      </c>
      <c r="I19" s="11">
        <f t="shared" si="2"/>
        <v>9.778167161591883E-2</v>
      </c>
      <c r="J19" s="30">
        <f t="shared" si="3"/>
        <v>3.4087259749246085E-3</v>
      </c>
      <c r="K19" s="30">
        <f t="shared" si="4"/>
        <v>293.36473725263795</v>
      </c>
      <c r="L19" s="8">
        <v>0</v>
      </c>
      <c r="M19" s="9">
        <v>0</v>
      </c>
      <c r="N19" s="9">
        <v>0</v>
      </c>
      <c r="O19" s="9">
        <v>1</v>
      </c>
      <c r="P19" s="9">
        <v>0</v>
      </c>
      <c r="Q19" s="8">
        <f t="shared" si="9"/>
        <v>85247</v>
      </c>
      <c r="R19" s="9">
        <v>6</v>
      </c>
      <c r="S19" s="9">
        <f t="shared" si="5"/>
        <v>85240</v>
      </c>
      <c r="T19" s="9">
        <f t="shared" si="6"/>
        <v>48</v>
      </c>
      <c r="U19" s="7">
        <v>18</v>
      </c>
      <c r="V19" s="7">
        <v>18.079999999999998</v>
      </c>
      <c r="W19" s="9">
        <v>0</v>
      </c>
      <c r="X19" s="9">
        <v>1</v>
      </c>
      <c r="Y19" s="9">
        <v>0</v>
      </c>
      <c r="Z19" s="9">
        <v>0</v>
      </c>
      <c r="AA19" s="9">
        <v>0</v>
      </c>
      <c r="AB19" s="27">
        <v>1</v>
      </c>
      <c r="AC19" s="9">
        <v>0</v>
      </c>
      <c r="AD19" s="9">
        <v>0</v>
      </c>
      <c r="AE19" s="27">
        <v>1</v>
      </c>
      <c r="AF19" s="9">
        <v>0</v>
      </c>
      <c r="AG19" s="27">
        <v>1</v>
      </c>
      <c r="AH19" s="19">
        <v>2004</v>
      </c>
      <c r="AI19" s="30">
        <v>0</v>
      </c>
      <c r="AJ19" s="30">
        <v>0</v>
      </c>
      <c r="AK19" s="30">
        <v>0</v>
      </c>
      <c r="AL19" s="37">
        <v>1</v>
      </c>
      <c r="AM19" s="36" t="s">
        <v>89</v>
      </c>
      <c r="AN19" s="17" t="s">
        <v>89</v>
      </c>
      <c r="AO19" s="33">
        <f t="shared" si="8"/>
        <v>0.51218000000000008</v>
      </c>
      <c r="AP19" s="34">
        <v>0.48781999999999998</v>
      </c>
      <c r="AQ19">
        <v>0.52400000000000002</v>
      </c>
      <c r="AR19" s="34">
        <v>0.47599999999999998</v>
      </c>
      <c r="AS19">
        <v>1</v>
      </c>
      <c r="AT19" s="17">
        <v>0</v>
      </c>
      <c r="AU19" t="s">
        <v>89</v>
      </c>
      <c r="AV19" s="17" t="s">
        <v>89</v>
      </c>
      <c r="AW19" s="17" t="s">
        <v>24</v>
      </c>
      <c r="AX19">
        <v>1</v>
      </c>
      <c r="AY19">
        <v>0</v>
      </c>
      <c r="AZ19">
        <v>0</v>
      </c>
      <c r="BA19">
        <v>0</v>
      </c>
      <c r="BB19">
        <v>0</v>
      </c>
      <c r="BC19">
        <v>0</v>
      </c>
      <c r="BD19" s="17">
        <v>0</v>
      </c>
      <c r="BE19">
        <v>1</v>
      </c>
      <c r="BF19">
        <v>0</v>
      </c>
      <c r="BG19" s="17">
        <v>0</v>
      </c>
      <c r="BH19">
        <v>10169</v>
      </c>
      <c r="BI19">
        <v>996</v>
      </c>
      <c r="BJ19" s="23">
        <v>0.95</v>
      </c>
      <c r="BK19" s="23">
        <v>38.43</v>
      </c>
      <c r="BL19">
        <v>1</v>
      </c>
      <c r="BM19">
        <v>0</v>
      </c>
      <c r="BN19">
        <v>0</v>
      </c>
      <c r="BO19">
        <v>0</v>
      </c>
      <c r="BP19">
        <v>0</v>
      </c>
      <c r="BQ19" s="17">
        <v>0</v>
      </c>
      <c r="BR19">
        <v>0</v>
      </c>
      <c r="BS19">
        <v>0</v>
      </c>
      <c r="BT19">
        <v>1</v>
      </c>
      <c r="BU19" s="17">
        <v>0</v>
      </c>
      <c r="BV19">
        <v>0</v>
      </c>
      <c r="BW19">
        <v>0</v>
      </c>
      <c r="BX19" s="17">
        <v>0</v>
      </c>
      <c r="BY19">
        <v>0</v>
      </c>
      <c r="BZ19">
        <v>0</v>
      </c>
      <c r="CA19">
        <v>1</v>
      </c>
      <c r="CB19">
        <v>1</v>
      </c>
      <c r="CC19">
        <v>0</v>
      </c>
      <c r="CD19">
        <v>0</v>
      </c>
      <c r="CE19">
        <v>0</v>
      </c>
      <c r="CF19">
        <v>0</v>
      </c>
      <c r="CG19">
        <v>0</v>
      </c>
      <c r="CH19">
        <v>0</v>
      </c>
      <c r="CI19">
        <v>0</v>
      </c>
      <c r="CJ19" s="17">
        <v>0</v>
      </c>
      <c r="CK19">
        <v>0.03</v>
      </c>
      <c r="CL19">
        <v>16</v>
      </c>
      <c r="CM19">
        <v>1</v>
      </c>
      <c r="CN19">
        <v>0</v>
      </c>
      <c r="CO19">
        <v>34</v>
      </c>
      <c r="CP19" s="31" t="s">
        <v>80</v>
      </c>
    </row>
    <row r="20" spans="1:94" x14ac:dyDescent="0.25">
      <c r="A20">
        <v>19</v>
      </c>
      <c r="B20">
        <v>2</v>
      </c>
      <c r="C20" s="23" t="s">
        <v>100</v>
      </c>
      <c r="D20" s="12">
        <v>10.448340952671259</v>
      </c>
      <c r="E20" s="13">
        <v>0.75547137381235774</v>
      </c>
      <c r="F20" s="7">
        <v>13.830227477641531</v>
      </c>
      <c r="G20" s="7">
        <f t="shared" si="0"/>
        <v>9.6928695788589021</v>
      </c>
      <c r="H20" s="15">
        <f t="shared" si="1"/>
        <v>11.203812326483616</v>
      </c>
      <c r="I20" s="11">
        <f t="shared" si="2"/>
        <v>4.7317400649050448E-2</v>
      </c>
      <c r="J20" s="30">
        <f t="shared" si="3"/>
        <v>3.4213031365930568E-3</v>
      </c>
      <c r="K20" s="30">
        <f t="shared" si="4"/>
        <v>292.28628977781921</v>
      </c>
      <c r="L20" s="8">
        <v>0</v>
      </c>
      <c r="M20" s="9">
        <v>0</v>
      </c>
      <c r="N20" s="9">
        <v>0</v>
      </c>
      <c r="O20" s="9">
        <v>1</v>
      </c>
      <c r="P20" s="9">
        <v>0</v>
      </c>
      <c r="Q20" s="8">
        <f t="shared" si="9"/>
        <v>85247</v>
      </c>
      <c r="R20" s="9">
        <v>6</v>
      </c>
      <c r="S20" s="9">
        <f t="shared" si="5"/>
        <v>85240</v>
      </c>
      <c r="T20" s="9">
        <f t="shared" si="6"/>
        <v>48</v>
      </c>
      <c r="U20" s="7">
        <v>20</v>
      </c>
      <c r="V20" s="7">
        <v>18.079999999999998</v>
      </c>
      <c r="W20" s="9">
        <v>0</v>
      </c>
      <c r="X20" s="9">
        <v>1</v>
      </c>
      <c r="Y20" s="9">
        <v>0</v>
      </c>
      <c r="Z20" s="9">
        <v>0</v>
      </c>
      <c r="AA20" s="9">
        <v>0</v>
      </c>
      <c r="AB20" s="27">
        <v>1</v>
      </c>
      <c r="AC20" s="9">
        <v>0</v>
      </c>
      <c r="AD20" s="9">
        <v>0</v>
      </c>
      <c r="AE20" s="27">
        <v>1</v>
      </c>
      <c r="AF20" s="9">
        <v>0</v>
      </c>
      <c r="AG20" s="27">
        <v>1</v>
      </c>
      <c r="AH20" s="19">
        <v>2004</v>
      </c>
      <c r="AI20" s="30">
        <v>0</v>
      </c>
      <c r="AJ20" s="30">
        <v>0</v>
      </c>
      <c r="AK20" s="30">
        <v>0</v>
      </c>
      <c r="AL20" s="37">
        <v>1</v>
      </c>
      <c r="AM20" s="36" t="s">
        <v>89</v>
      </c>
      <c r="AN20" s="17" t="s">
        <v>89</v>
      </c>
      <c r="AO20" s="33">
        <f t="shared" si="8"/>
        <v>0.51218000000000008</v>
      </c>
      <c r="AP20" s="34">
        <v>0.48781999999999998</v>
      </c>
      <c r="AQ20">
        <v>0.52400000000000002</v>
      </c>
      <c r="AR20" s="34">
        <v>0.47599999999999998</v>
      </c>
      <c r="AS20">
        <v>1</v>
      </c>
      <c r="AT20" s="17">
        <v>0</v>
      </c>
      <c r="AU20" t="s">
        <v>89</v>
      </c>
      <c r="AV20" s="17" t="s">
        <v>89</v>
      </c>
      <c r="AW20" s="17" t="s">
        <v>24</v>
      </c>
      <c r="AX20">
        <v>1</v>
      </c>
      <c r="AY20">
        <v>0</v>
      </c>
      <c r="AZ20">
        <v>0</v>
      </c>
      <c r="BA20">
        <v>0</v>
      </c>
      <c r="BB20">
        <v>0</v>
      </c>
      <c r="BC20">
        <v>0</v>
      </c>
      <c r="BD20" s="17">
        <v>0</v>
      </c>
      <c r="BE20">
        <v>1</v>
      </c>
      <c r="BF20">
        <v>0</v>
      </c>
      <c r="BG20" s="17">
        <v>0</v>
      </c>
      <c r="BH20">
        <v>10169</v>
      </c>
      <c r="BI20">
        <v>996</v>
      </c>
      <c r="BJ20" s="23">
        <v>0.95</v>
      </c>
      <c r="BK20" s="23">
        <v>38.43</v>
      </c>
      <c r="BL20">
        <v>1</v>
      </c>
      <c r="BM20">
        <v>0</v>
      </c>
      <c r="BN20">
        <v>0</v>
      </c>
      <c r="BO20">
        <v>0</v>
      </c>
      <c r="BP20">
        <v>0</v>
      </c>
      <c r="BQ20" s="17">
        <v>0</v>
      </c>
      <c r="BR20">
        <v>0</v>
      </c>
      <c r="BS20">
        <v>0</v>
      </c>
      <c r="BT20">
        <v>1</v>
      </c>
      <c r="BU20" s="17">
        <v>0</v>
      </c>
      <c r="BV20">
        <v>0</v>
      </c>
      <c r="BW20">
        <v>0</v>
      </c>
      <c r="BX20" s="17">
        <v>0</v>
      </c>
      <c r="BY20">
        <v>0</v>
      </c>
      <c r="BZ20">
        <v>0</v>
      </c>
      <c r="CA20">
        <v>1</v>
      </c>
      <c r="CB20">
        <v>1</v>
      </c>
      <c r="CC20">
        <v>0</v>
      </c>
      <c r="CD20">
        <v>0</v>
      </c>
      <c r="CE20">
        <v>0</v>
      </c>
      <c r="CF20">
        <v>0</v>
      </c>
      <c r="CG20">
        <v>0</v>
      </c>
      <c r="CH20">
        <v>0</v>
      </c>
      <c r="CI20">
        <v>0</v>
      </c>
      <c r="CJ20" s="17">
        <v>0</v>
      </c>
      <c r="CK20">
        <v>0.03</v>
      </c>
      <c r="CL20">
        <v>16</v>
      </c>
      <c r="CM20">
        <v>1</v>
      </c>
      <c r="CN20">
        <v>0</v>
      </c>
      <c r="CO20">
        <v>34</v>
      </c>
      <c r="CP20" s="31" t="s">
        <v>80</v>
      </c>
    </row>
    <row r="21" spans="1:94" x14ac:dyDescent="0.25">
      <c r="A21">
        <v>20</v>
      </c>
      <c r="B21">
        <v>2</v>
      </c>
      <c r="C21" s="23" t="s">
        <v>100</v>
      </c>
      <c r="D21" s="12">
        <v>7.7025703391261358</v>
      </c>
      <c r="E21" s="13">
        <v>4.2896921177805796</v>
      </c>
      <c r="F21" s="7">
        <v>1.7955998070815691</v>
      </c>
      <c r="G21" s="7">
        <f t="shared" si="0"/>
        <v>3.4128782213455562</v>
      </c>
      <c r="H21" s="15">
        <f t="shared" si="1"/>
        <v>11.992262456906715</v>
      </c>
      <c r="I21" s="11">
        <f t="shared" si="2"/>
        <v>6.1500637299753795E-3</v>
      </c>
      <c r="J21" s="30">
        <f t="shared" si="3"/>
        <v>3.4250748444728473E-3</v>
      </c>
      <c r="K21" s="30">
        <f t="shared" si="4"/>
        <v>291.96442279611261</v>
      </c>
      <c r="L21" s="8">
        <v>0</v>
      </c>
      <c r="M21" s="9">
        <v>0</v>
      </c>
      <c r="N21" s="9">
        <v>0</v>
      </c>
      <c r="O21" s="9">
        <v>1</v>
      </c>
      <c r="P21" s="9">
        <v>0</v>
      </c>
      <c r="Q21" s="8">
        <f t="shared" si="9"/>
        <v>85247</v>
      </c>
      <c r="R21" s="9">
        <v>6</v>
      </c>
      <c r="S21" s="9">
        <f t="shared" si="5"/>
        <v>85240</v>
      </c>
      <c r="T21" s="9">
        <f t="shared" si="6"/>
        <v>48</v>
      </c>
      <c r="U21" s="7">
        <v>22</v>
      </c>
      <c r="V21" s="7">
        <v>18.079999999999998</v>
      </c>
      <c r="W21" s="9">
        <v>0</v>
      </c>
      <c r="X21" s="9">
        <v>1</v>
      </c>
      <c r="Y21" s="9">
        <v>0</v>
      </c>
      <c r="Z21" s="9">
        <v>0</v>
      </c>
      <c r="AA21" s="9">
        <v>0</v>
      </c>
      <c r="AB21" s="27">
        <v>1</v>
      </c>
      <c r="AC21" s="9">
        <v>0</v>
      </c>
      <c r="AD21" s="9">
        <v>0</v>
      </c>
      <c r="AE21" s="27">
        <v>1</v>
      </c>
      <c r="AF21" s="9">
        <v>0</v>
      </c>
      <c r="AG21" s="27">
        <v>1</v>
      </c>
      <c r="AH21" s="19">
        <v>2004</v>
      </c>
      <c r="AI21" s="30">
        <v>0</v>
      </c>
      <c r="AJ21" s="30">
        <v>0</v>
      </c>
      <c r="AK21" s="30">
        <v>0</v>
      </c>
      <c r="AL21" s="37">
        <v>1</v>
      </c>
      <c r="AM21" s="36" t="s">
        <v>89</v>
      </c>
      <c r="AN21" s="17" t="s">
        <v>89</v>
      </c>
      <c r="AO21" s="33">
        <f t="shared" si="8"/>
        <v>0.51218000000000008</v>
      </c>
      <c r="AP21" s="34">
        <v>0.48781999999999998</v>
      </c>
      <c r="AQ21">
        <v>0.52400000000000002</v>
      </c>
      <c r="AR21" s="34">
        <v>0.47599999999999998</v>
      </c>
      <c r="AS21">
        <v>1</v>
      </c>
      <c r="AT21" s="17">
        <v>0</v>
      </c>
      <c r="AU21" t="s">
        <v>89</v>
      </c>
      <c r="AV21" s="17" t="s">
        <v>89</v>
      </c>
      <c r="AW21" s="17" t="s">
        <v>24</v>
      </c>
      <c r="AX21">
        <v>1</v>
      </c>
      <c r="AY21">
        <v>0</v>
      </c>
      <c r="AZ21">
        <v>0</v>
      </c>
      <c r="BA21">
        <v>0</v>
      </c>
      <c r="BB21">
        <v>0</v>
      </c>
      <c r="BC21">
        <v>0</v>
      </c>
      <c r="BD21" s="17">
        <v>0</v>
      </c>
      <c r="BE21">
        <v>1</v>
      </c>
      <c r="BF21">
        <v>0</v>
      </c>
      <c r="BG21" s="17">
        <v>0</v>
      </c>
      <c r="BH21">
        <v>10169</v>
      </c>
      <c r="BI21">
        <v>996</v>
      </c>
      <c r="BJ21" s="23">
        <v>0.95</v>
      </c>
      <c r="BK21" s="23">
        <v>38.43</v>
      </c>
      <c r="BL21">
        <v>1</v>
      </c>
      <c r="BM21">
        <v>0</v>
      </c>
      <c r="BN21">
        <v>0</v>
      </c>
      <c r="BO21">
        <v>0</v>
      </c>
      <c r="BP21">
        <v>0</v>
      </c>
      <c r="BQ21" s="17">
        <v>0</v>
      </c>
      <c r="BR21">
        <v>0</v>
      </c>
      <c r="BS21">
        <v>0</v>
      </c>
      <c r="BT21">
        <v>1</v>
      </c>
      <c r="BU21" s="17">
        <v>0</v>
      </c>
      <c r="BV21">
        <v>0</v>
      </c>
      <c r="BW21">
        <v>0</v>
      </c>
      <c r="BX21" s="17">
        <v>0</v>
      </c>
      <c r="BY21">
        <v>0</v>
      </c>
      <c r="BZ21">
        <v>0</v>
      </c>
      <c r="CA21">
        <v>1</v>
      </c>
      <c r="CB21">
        <v>1</v>
      </c>
      <c r="CC21">
        <v>0</v>
      </c>
      <c r="CD21">
        <v>0</v>
      </c>
      <c r="CE21">
        <v>0</v>
      </c>
      <c r="CF21">
        <v>0</v>
      </c>
      <c r="CG21">
        <v>0</v>
      </c>
      <c r="CH21">
        <v>0</v>
      </c>
      <c r="CI21">
        <v>0</v>
      </c>
      <c r="CJ21" s="17">
        <v>0</v>
      </c>
      <c r="CK21">
        <v>0.03</v>
      </c>
      <c r="CL21">
        <v>16</v>
      </c>
      <c r="CM21">
        <v>1</v>
      </c>
      <c r="CN21">
        <v>0</v>
      </c>
      <c r="CO21">
        <v>34</v>
      </c>
      <c r="CP21" s="31" t="s">
        <v>80</v>
      </c>
    </row>
    <row r="22" spans="1:94" x14ac:dyDescent="0.25">
      <c r="A22">
        <v>21</v>
      </c>
      <c r="B22">
        <v>2</v>
      </c>
      <c r="C22" s="23" t="s">
        <v>100</v>
      </c>
      <c r="D22" s="12">
        <v>5.8807249810217446</v>
      </c>
      <c r="E22" s="13">
        <v>1.2488038329690849</v>
      </c>
      <c r="F22" s="7">
        <v>4.709086267808825</v>
      </c>
      <c r="G22" s="7">
        <f t="shared" si="0"/>
        <v>4.6319211480526601</v>
      </c>
      <c r="H22" s="15">
        <f t="shared" si="1"/>
        <v>7.1295288139908291</v>
      </c>
      <c r="I22" s="11">
        <f t="shared" si="2"/>
        <v>1.6127180314689866E-2</v>
      </c>
      <c r="J22" s="30">
        <f t="shared" si="3"/>
        <v>3.4246941757968621E-3</v>
      </c>
      <c r="K22" s="30">
        <f t="shared" si="4"/>
        <v>291.9968758282829</v>
      </c>
      <c r="L22" s="8">
        <v>0</v>
      </c>
      <c r="M22" s="9">
        <v>0</v>
      </c>
      <c r="N22" s="9">
        <v>0</v>
      </c>
      <c r="O22" s="9">
        <v>1</v>
      </c>
      <c r="P22" s="9">
        <v>0</v>
      </c>
      <c r="Q22" s="8">
        <f t="shared" si="9"/>
        <v>85247</v>
      </c>
      <c r="R22" s="9">
        <v>6</v>
      </c>
      <c r="S22" s="9">
        <f t="shared" si="5"/>
        <v>85240</v>
      </c>
      <c r="T22" s="9">
        <f t="shared" si="6"/>
        <v>48</v>
      </c>
      <c r="U22" s="7">
        <v>16</v>
      </c>
      <c r="V22" s="7">
        <v>18.079999999999998</v>
      </c>
      <c r="W22" s="9">
        <v>0</v>
      </c>
      <c r="X22" s="9">
        <v>1</v>
      </c>
      <c r="Y22" s="9">
        <v>0</v>
      </c>
      <c r="Z22" s="9">
        <v>0</v>
      </c>
      <c r="AA22" s="9">
        <v>0</v>
      </c>
      <c r="AB22" s="27">
        <v>1</v>
      </c>
      <c r="AC22" s="9">
        <v>0</v>
      </c>
      <c r="AD22" s="9">
        <v>0</v>
      </c>
      <c r="AE22" s="27">
        <v>1</v>
      </c>
      <c r="AF22" s="9">
        <v>0</v>
      </c>
      <c r="AG22" s="27">
        <v>1</v>
      </c>
      <c r="AH22" s="19">
        <v>2006</v>
      </c>
      <c r="AI22" s="30">
        <v>0</v>
      </c>
      <c r="AJ22" s="30">
        <v>0</v>
      </c>
      <c r="AK22" s="30">
        <v>0</v>
      </c>
      <c r="AL22" s="37">
        <v>1</v>
      </c>
      <c r="AM22" s="36" t="s">
        <v>89</v>
      </c>
      <c r="AN22" s="17" t="s">
        <v>89</v>
      </c>
      <c r="AO22" s="33">
        <f t="shared" si="8"/>
        <v>0.51218000000000008</v>
      </c>
      <c r="AP22" s="34">
        <v>0.48781999999999998</v>
      </c>
      <c r="AQ22">
        <v>0.52400000000000002</v>
      </c>
      <c r="AR22" s="34">
        <v>0.47599999999999998</v>
      </c>
      <c r="AS22">
        <v>1</v>
      </c>
      <c r="AT22" s="17">
        <v>0</v>
      </c>
      <c r="AU22" t="s">
        <v>89</v>
      </c>
      <c r="AV22" s="17" t="s">
        <v>89</v>
      </c>
      <c r="AW22" s="17" t="s">
        <v>24</v>
      </c>
      <c r="AX22">
        <v>1</v>
      </c>
      <c r="AY22">
        <v>0</v>
      </c>
      <c r="AZ22">
        <v>0</v>
      </c>
      <c r="BA22">
        <v>0</v>
      </c>
      <c r="BB22">
        <v>0</v>
      </c>
      <c r="BC22">
        <v>0</v>
      </c>
      <c r="BD22" s="17">
        <v>0</v>
      </c>
      <c r="BE22">
        <v>1</v>
      </c>
      <c r="BF22">
        <v>0</v>
      </c>
      <c r="BG22" s="17">
        <v>0</v>
      </c>
      <c r="BH22">
        <v>10461</v>
      </c>
      <c r="BI22">
        <v>1029</v>
      </c>
      <c r="BJ22" s="23">
        <v>0.95</v>
      </c>
      <c r="BK22" s="23">
        <v>38.43</v>
      </c>
      <c r="BL22">
        <v>1</v>
      </c>
      <c r="BM22">
        <v>0</v>
      </c>
      <c r="BN22">
        <v>0</v>
      </c>
      <c r="BO22">
        <v>0</v>
      </c>
      <c r="BP22">
        <v>0</v>
      </c>
      <c r="BQ22" s="17">
        <v>0</v>
      </c>
      <c r="BR22">
        <v>0</v>
      </c>
      <c r="BS22">
        <v>0</v>
      </c>
      <c r="BT22">
        <v>1</v>
      </c>
      <c r="BU22" s="17">
        <v>0</v>
      </c>
      <c r="BV22">
        <v>0</v>
      </c>
      <c r="BW22">
        <v>0</v>
      </c>
      <c r="BX22" s="17">
        <v>0</v>
      </c>
      <c r="BY22">
        <v>0</v>
      </c>
      <c r="BZ22">
        <v>0</v>
      </c>
      <c r="CA22">
        <v>1</v>
      </c>
      <c r="CB22">
        <v>1</v>
      </c>
      <c r="CC22">
        <v>0</v>
      </c>
      <c r="CD22">
        <v>0</v>
      </c>
      <c r="CE22">
        <v>0</v>
      </c>
      <c r="CF22">
        <v>0</v>
      </c>
      <c r="CG22">
        <v>0</v>
      </c>
      <c r="CH22">
        <v>0</v>
      </c>
      <c r="CI22">
        <v>0</v>
      </c>
      <c r="CJ22" s="17">
        <v>0</v>
      </c>
      <c r="CK22">
        <v>0.03</v>
      </c>
      <c r="CL22">
        <v>16</v>
      </c>
      <c r="CM22">
        <v>1</v>
      </c>
      <c r="CN22">
        <v>0</v>
      </c>
      <c r="CO22">
        <v>34</v>
      </c>
      <c r="CP22" s="31" t="s">
        <v>80</v>
      </c>
    </row>
    <row r="23" spans="1:94" x14ac:dyDescent="0.25">
      <c r="A23">
        <v>22</v>
      </c>
      <c r="B23">
        <v>2</v>
      </c>
      <c r="C23" s="23" t="s">
        <v>100</v>
      </c>
      <c r="D23" s="12">
        <v>7.4305815657685006</v>
      </c>
      <c r="E23" s="13">
        <v>0.22522134500161109</v>
      </c>
      <c r="F23" s="7">
        <v>32.992350550589897</v>
      </c>
      <c r="G23" s="7">
        <f t="shared" si="0"/>
        <v>7.2053602207668899</v>
      </c>
      <c r="H23" s="15">
        <f t="shared" si="1"/>
        <v>7.6558029107701113</v>
      </c>
      <c r="I23" s="11">
        <f t="shared" si="2"/>
        <v>0.11228873072392834</v>
      </c>
      <c r="J23" s="30">
        <f t="shared" si="3"/>
        <v>3.4034777410523313E-3</v>
      </c>
      <c r="K23" s="30">
        <f t="shared" si="4"/>
        <v>293.81711181422537</v>
      </c>
      <c r="L23" s="8">
        <v>0</v>
      </c>
      <c r="M23" s="9">
        <v>0</v>
      </c>
      <c r="N23" s="9">
        <v>0</v>
      </c>
      <c r="O23" s="9">
        <v>1</v>
      </c>
      <c r="P23" s="9">
        <v>0</v>
      </c>
      <c r="Q23" s="8">
        <f t="shared" si="9"/>
        <v>85247</v>
      </c>
      <c r="R23" s="9">
        <v>6</v>
      </c>
      <c r="S23" s="9">
        <f t="shared" si="5"/>
        <v>85240</v>
      </c>
      <c r="T23" s="9">
        <f t="shared" si="6"/>
        <v>48</v>
      </c>
      <c r="U23" s="7">
        <v>18</v>
      </c>
      <c r="V23" s="7">
        <v>18.079999999999998</v>
      </c>
      <c r="W23" s="9">
        <v>0</v>
      </c>
      <c r="X23" s="9">
        <v>1</v>
      </c>
      <c r="Y23" s="9">
        <v>0</v>
      </c>
      <c r="Z23" s="9">
        <v>0</v>
      </c>
      <c r="AA23" s="9">
        <v>0</v>
      </c>
      <c r="AB23" s="27">
        <v>1</v>
      </c>
      <c r="AC23" s="9">
        <v>0</v>
      </c>
      <c r="AD23" s="9">
        <v>0</v>
      </c>
      <c r="AE23" s="27">
        <v>1</v>
      </c>
      <c r="AF23" s="9">
        <v>0</v>
      </c>
      <c r="AG23" s="27">
        <v>1</v>
      </c>
      <c r="AH23" s="19">
        <v>2006</v>
      </c>
      <c r="AI23" s="30">
        <v>0</v>
      </c>
      <c r="AJ23" s="30">
        <v>0</v>
      </c>
      <c r="AK23" s="30">
        <v>0</v>
      </c>
      <c r="AL23" s="37">
        <v>1</v>
      </c>
      <c r="AM23" s="36" t="s">
        <v>89</v>
      </c>
      <c r="AN23" s="17" t="s">
        <v>89</v>
      </c>
      <c r="AO23" s="33">
        <f t="shared" si="8"/>
        <v>0.51218000000000008</v>
      </c>
      <c r="AP23" s="34">
        <v>0.48781999999999998</v>
      </c>
      <c r="AQ23">
        <v>0.52400000000000002</v>
      </c>
      <c r="AR23" s="34">
        <v>0.47599999999999998</v>
      </c>
      <c r="AS23">
        <v>1</v>
      </c>
      <c r="AT23" s="17">
        <v>0</v>
      </c>
      <c r="AU23" t="s">
        <v>89</v>
      </c>
      <c r="AV23" s="17" t="s">
        <v>89</v>
      </c>
      <c r="AW23" s="17" t="s">
        <v>24</v>
      </c>
      <c r="AX23">
        <v>1</v>
      </c>
      <c r="AY23">
        <v>0</v>
      </c>
      <c r="AZ23">
        <v>0</v>
      </c>
      <c r="BA23">
        <v>0</v>
      </c>
      <c r="BB23">
        <v>0</v>
      </c>
      <c r="BC23">
        <v>0</v>
      </c>
      <c r="BD23" s="17">
        <v>0</v>
      </c>
      <c r="BE23">
        <v>1</v>
      </c>
      <c r="BF23">
        <v>0</v>
      </c>
      <c r="BG23" s="17">
        <v>0</v>
      </c>
      <c r="BH23">
        <v>10461</v>
      </c>
      <c r="BI23">
        <v>1029</v>
      </c>
      <c r="BJ23" s="23">
        <v>0.95</v>
      </c>
      <c r="BK23" s="23">
        <v>38.43</v>
      </c>
      <c r="BL23">
        <v>1</v>
      </c>
      <c r="BM23">
        <v>0</v>
      </c>
      <c r="BN23">
        <v>0</v>
      </c>
      <c r="BO23">
        <v>0</v>
      </c>
      <c r="BP23">
        <v>0</v>
      </c>
      <c r="BQ23" s="17">
        <v>0</v>
      </c>
      <c r="BR23">
        <v>0</v>
      </c>
      <c r="BS23">
        <v>0</v>
      </c>
      <c r="BT23">
        <v>1</v>
      </c>
      <c r="BU23" s="17">
        <v>0</v>
      </c>
      <c r="BV23">
        <v>0</v>
      </c>
      <c r="BW23">
        <v>0</v>
      </c>
      <c r="BX23" s="17">
        <v>0</v>
      </c>
      <c r="BY23">
        <v>0</v>
      </c>
      <c r="BZ23">
        <v>0</v>
      </c>
      <c r="CA23">
        <v>1</v>
      </c>
      <c r="CB23">
        <v>1</v>
      </c>
      <c r="CC23">
        <v>0</v>
      </c>
      <c r="CD23">
        <v>0</v>
      </c>
      <c r="CE23">
        <v>0</v>
      </c>
      <c r="CF23">
        <v>0</v>
      </c>
      <c r="CG23">
        <v>0</v>
      </c>
      <c r="CH23">
        <v>0</v>
      </c>
      <c r="CI23">
        <v>0</v>
      </c>
      <c r="CJ23" s="17">
        <v>0</v>
      </c>
      <c r="CK23">
        <v>0.03</v>
      </c>
      <c r="CL23">
        <v>16</v>
      </c>
      <c r="CM23">
        <v>1</v>
      </c>
      <c r="CN23">
        <v>0</v>
      </c>
      <c r="CO23">
        <v>34</v>
      </c>
      <c r="CP23" s="31" t="s">
        <v>80</v>
      </c>
    </row>
    <row r="24" spans="1:94" x14ac:dyDescent="0.25">
      <c r="A24">
        <v>23</v>
      </c>
      <c r="B24">
        <v>2</v>
      </c>
      <c r="C24" s="23" t="s">
        <v>100</v>
      </c>
      <c r="D24" s="12">
        <v>7.6928921298799144</v>
      </c>
      <c r="E24" s="13">
        <v>0.46703550158366269</v>
      </c>
      <c r="F24" s="7">
        <v>16.471750228396381</v>
      </c>
      <c r="G24" s="7">
        <f t="shared" si="0"/>
        <v>7.2258566282962517</v>
      </c>
      <c r="H24" s="15">
        <f t="shared" si="1"/>
        <v>8.159927631463578</v>
      </c>
      <c r="I24" s="11">
        <f t="shared" si="2"/>
        <v>5.6328468904717176E-2</v>
      </c>
      <c r="J24" s="30">
        <f t="shared" si="3"/>
        <v>3.4197014964208257E-3</v>
      </c>
      <c r="K24" s="30">
        <f t="shared" si="4"/>
        <v>292.42318402545766</v>
      </c>
      <c r="L24" s="8">
        <v>0</v>
      </c>
      <c r="M24" s="9">
        <v>0</v>
      </c>
      <c r="N24" s="9">
        <v>0</v>
      </c>
      <c r="O24" s="9">
        <v>1</v>
      </c>
      <c r="P24" s="9">
        <v>0</v>
      </c>
      <c r="Q24" s="8">
        <f t="shared" si="9"/>
        <v>85247</v>
      </c>
      <c r="R24" s="9">
        <v>6</v>
      </c>
      <c r="S24" s="9">
        <f t="shared" si="5"/>
        <v>85240</v>
      </c>
      <c r="T24" s="9">
        <f t="shared" si="6"/>
        <v>48</v>
      </c>
      <c r="U24" s="7">
        <v>20</v>
      </c>
      <c r="V24" s="7">
        <v>18.079999999999998</v>
      </c>
      <c r="W24" s="9">
        <v>0</v>
      </c>
      <c r="X24" s="9">
        <v>1</v>
      </c>
      <c r="Y24" s="9">
        <v>0</v>
      </c>
      <c r="Z24" s="9">
        <v>0</v>
      </c>
      <c r="AA24" s="9">
        <v>0</v>
      </c>
      <c r="AB24" s="27">
        <v>1</v>
      </c>
      <c r="AC24" s="9">
        <v>0</v>
      </c>
      <c r="AD24" s="9">
        <v>0</v>
      </c>
      <c r="AE24" s="27">
        <v>1</v>
      </c>
      <c r="AF24" s="9">
        <v>0</v>
      </c>
      <c r="AG24" s="27">
        <v>1</v>
      </c>
      <c r="AH24" s="19">
        <v>2006</v>
      </c>
      <c r="AI24" s="30">
        <v>0</v>
      </c>
      <c r="AJ24" s="30">
        <v>0</v>
      </c>
      <c r="AK24" s="30">
        <v>0</v>
      </c>
      <c r="AL24" s="37">
        <v>1</v>
      </c>
      <c r="AM24" s="36" t="s">
        <v>89</v>
      </c>
      <c r="AN24" s="17" t="s">
        <v>89</v>
      </c>
      <c r="AO24" s="33">
        <f t="shared" si="8"/>
        <v>0.51218000000000008</v>
      </c>
      <c r="AP24" s="34">
        <v>0.48781999999999998</v>
      </c>
      <c r="AQ24">
        <v>0.52400000000000002</v>
      </c>
      <c r="AR24" s="34">
        <v>0.47599999999999998</v>
      </c>
      <c r="AS24">
        <v>1</v>
      </c>
      <c r="AT24" s="17">
        <v>0</v>
      </c>
      <c r="AU24" t="s">
        <v>89</v>
      </c>
      <c r="AV24" s="17" t="s">
        <v>89</v>
      </c>
      <c r="AW24" s="17" t="s">
        <v>24</v>
      </c>
      <c r="AX24">
        <v>1</v>
      </c>
      <c r="AY24">
        <v>0</v>
      </c>
      <c r="AZ24">
        <v>0</v>
      </c>
      <c r="BA24">
        <v>0</v>
      </c>
      <c r="BB24">
        <v>0</v>
      </c>
      <c r="BC24">
        <v>0</v>
      </c>
      <c r="BD24" s="17">
        <v>0</v>
      </c>
      <c r="BE24">
        <v>1</v>
      </c>
      <c r="BF24">
        <v>0</v>
      </c>
      <c r="BG24" s="17">
        <v>0</v>
      </c>
      <c r="BH24">
        <v>10461</v>
      </c>
      <c r="BI24">
        <v>1029</v>
      </c>
      <c r="BJ24" s="23">
        <v>0.95</v>
      </c>
      <c r="BK24" s="23">
        <v>38.43</v>
      </c>
      <c r="BL24">
        <v>1</v>
      </c>
      <c r="BM24">
        <v>0</v>
      </c>
      <c r="BN24">
        <v>0</v>
      </c>
      <c r="BO24">
        <v>0</v>
      </c>
      <c r="BP24">
        <v>0</v>
      </c>
      <c r="BQ24" s="17">
        <v>0</v>
      </c>
      <c r="BR24">
        <v>0</v>
      </c>
      <c r="BS24">
        <v>0</v>
      </c>
      <c r="BT24">
        <v>1</v>
      </c>
      <c r="BU24" s="17">
        <v>0</v>
      </c>
      <c r="BV24">
        <v>0</v>
      </c>
      <c r="BW24">
        <v>0</v>
      </c>
      <c r="BX24" s="17">
        <v>0</v>
      </c>
      <c r="BY24">
        <v>0</v>
      </c>
      <c r="BZ24">
        <v>0</v>
      </c>
      <c r="CA24">
        <v>1</v>
      </c>
      <c r="CB24">
        <v>1</v>
      </c>
      <c r="CC24">
        <v>0</v>
      </c>
      <c r="CD24">
        <v>0</v>
      </c>
      <c r="CE24">
        <v>0</v>
      </c>
      <c r="CF24">
        <v>0</v>
      </c>
      <c r="CG24">
        <v>0</v>
      </c>
      <c r="CH24">
        <v>0</v>
      </c>
      <c r="CI24">
        <v>0</v>
      </c>
      <c r="CJ24" s="17">
        <v>0</v>
      </c>
      <c r="CK24">
        <v>0.03</v>
      </c>
      <c r="CL24">
        <v>16</v>
      </c>
      <c r="CM24">
        <v>1</v>
      </c>
      <c r="CN24">
        <v>0</v>
      </c>
      <c r="CO24">
        <v>34</v>
      </c>
      <c r="CP24" s="31" t="s">
        <v>80</v>
      </c>
    </row>
    <row r="25" spans="1:94" x14ac:dyDescent="0.25">
      <c r="A25">
        <v>24</v>
      </c>
      <c r="B25">
        <v>2</v>
      </c>
      <c r="C25" s="23" t="s">
        <v>100</v>
      </c>
      <c r="D25" s="12">
        <v>7.6595433562077098</v>
      </c>
      <c r="E25" s="13">
        <v>0.86807317511438697</v>
      </c>
      <c r="F25" s="7">
        <v>8.8236148469838422</v>
      </c>
      <c r="G25" s="7">
        <f t="shared" si="0"/>
        <v>6.7914701810933229</v>
      </c>
      <c r="H25" s="15">
        <f t="shared" si="1"/>
        <v>8.5276165313220975</v>
      </c>
      <c r="I25" s="11">
        <f t="shared" si="2"/>
        <v>3.0208320174777471E-2</v>
      </c>
      <c r="J25" s="30">
        <f t="shared" si="3"/>
        <v>3.4235764704874348E-3</v>
      </c>
      <c r="K25" s="30">
        <f t="shared" si="4"/>
        <v>292.09220492674552</v>
      </c>
      <c r="L25" s="8">
        <v>0</v>
      </c>
      <c r="M25" s="9">
        <v>0</v>
      </c>
      <c r="N25" s="9">
        <v>0</v>
      </c>
      <c r="O25" s="9">
        <v>1</v>
      </c>
      <c r="P25" s="9">
        <v>0</v>
      </c>
      <c r="Q25" s="8">
        <f t="shared" si="9"/>
        <v>85247</v>
      </c>
      <c r="R25" s="9">
        <v>6</v>
      </c>
      <c r="S25" s="9">
        <f t="shared" si="5"/>
        <v>85240</v>
      </c>
      <c r="T25" s="9">
        <f t="shared" si="6"/>
        <v>48</v>
      </c>
      <c r="U25" s="7">
        <v>22</v>
      </c>
      <c r="V25" s="7">
        <v>18.079999999999998</v>
      </c>
      <c r="W25" s="9">
        <v>0</v>
      </c>
      <c r="X25" s="9">
        <v>1</v>
      </c>
      <c r="Y25" s="9">
        <v>0</v>
      </c>
      <c r="Z25" s="9">
        <v>0</v>
      </c>
      <c r="AA25" s="9">
        <v>0</v>
      </c>
      <c r="AB25" s="27">
        <v>1</v>
      </c>
      <c r="AC25" s="9">
        <v>0</v>
      </c>
      <c r="AD25" s="9">
        <v>0</v>
      </c>
      <c r="AE25" s="27">
        <v>1</v>
      </c>
      <c r="AF25" s="9">
        <v>0</v>
      </c>
      <c r="AG25" s="27">
        <v>1</v>
      </c>
      <c r="AH25" s="19">
        <v>2006</v>
      </c>
      <c r="AI25" s="30">
        <v>0</v>
      </c>
      <c r="AJ25" s="30">
        <v>0</v>
      </c>
      <c r="AK25" s="30">
        <v>0</v>
      </c>
      <c r="AL25" s="37">
        <v>1</v>
      </c>
      <c r="AM25" s="36" t="s">
        <v>89</v>
      </c>
      <c r="AN25" s="17" t="s">
        <v>89</v>
      </c>
      <c r="AO25" s="33">
        <f t="shared" si="8"/>
        <v>0.51218000000000008</v>
      </c>
      <c r="AP25" s="34">
        <v>0.48781999999999998</v>
      </c>
      <c r="AQ25">
        <v>0.52400000000000002</v>
      </c>
      <c r="AR25" s="34">
        <v>0.47599999999999998</v>
      </c>
      <c r="AS25">
        <v>1</v>
      </c>
      <c r="AT25" s="17">
        <v>0</v>
      </c>
      <c r="AU25" t="s">
        <v>89</v>
      </c>
      <c r="AV25" s="17" t="s">
        <v>89</v>
      </c>
      <c r="AW25" s="17" t="s">
        <v>24</v>
      </c>
      <c r="AX25">
        <v>1</v>
      </c>
      <c r="AY25">
        <v>0</v>
      </c>
      <c r="AZ25">
        <v>0</v>
      </c>
      <c r="BA25">
        <v>0</v>
      </c>
      <c r="BB25">
        <v>0</v>
      </c>
      <c r="BC25">
        <v>0</v>
      </c>
      <c r="BD25" s="17">
        <v>0</v>
      </c>
      <c r="BE25">
        <v>1</v>
      </c>
      <c r="BF25">
        <v>0</v>
      </c>
      <c r="BG25" s="17">
        <v>0</v>
      </c>
      <c r="BH25">
        <v>10461</v>
      </c>
      <c r="BI25">
        <v>1029</v>
      </c>
      <c r="BJ25" s="23">
        <v>0.95</v>
      </c>
      <c r="BK25" s="23">
        <v>38.43</v>
      </c>
      <c r="BL25">
        <v>1</v>
      </c>
      <c r="BM25">
        <v>0</v>
      </c>
      <c r="BN25">
        <v>0</v>
      </c>
      <c r="BO25">
        <v>0</v>
      </c>
      <c r="BP25">
        <v>0</v>
      </c>
      <c r="BQ25" s="17">
        <v>0</v>
      </c>
      <c r="BR25">
        <v>0</v>
      </c>
      <c r="BS25">
        <v>0</v>
      </c>
      <c r="BT25">
        <v>1</v>
      </c>
      <c r="BU25" s="17">
        <v>0</v>
      </c>
      <c r="BV25">
        <v>0</v>
      </c>
      <c r="BW25">
        <v>0</v>
      </c>
      <c r="BX25" s="17">
        <v>0</v>
      </c>
      <c r="BY25">
        <v>0</v>
      </c>
      <c r="BZ25">
        <v>0</v>
      </c>
      <c r="CA25">
        <v>1</v>
      </c>
      <c r="CB25">
        <v>1</v>
      </c>
      <c r="CC25">
        <v>0</v>
      </c>
      <c r="CD25">
        <v>0</v>
      </c>
      <c r="CE25">
        <v>0</v>
      </c>
      <c r="CF25">
        <v>0</v>
      </c>
      <c r="CG25">
        <v>0</v>
      </c>
      <c r="CH25">
        <v>0</v>
      </c>
      <c r="CI25">
        <v>0</v>
      </c>
      <c r="CJ25" s="17">
        <v>0</v>
      </c>
      <c r="CK25">
        <v>0.03</v>
      </c>
      <c r="CL25">
        <v>16</v>
      </c>
      <c r="CM25">
        <v>1</v>
      </c>
      <c r="CN25">
        <v>0</v>
      </c>
      <c r="CO25">
        <v>34</v>
      </c>
      <c r="CP25" s="31" t="s">
        <v>80</v>
      </c>
    </row>
    <row r="26" spans="1:94" x14ac:dyDescent="0.25">
      <c r="A26">
        <v>25</v>
      </c>
      <c r="B26">
        <v>2</v>
      </c>
      <c r="C26" s="23" t="s">
        <v>100</v>
      </c>
      <c r="D26" s="12">
        <v>4.3114431330610206</v>
      </c>
      <c r="E26" s="13">
        <v>1.0109479070164511</v>
      </c>
      <c r="F26" s="7">
        <v>4.2647530136197842</v>
      </c>
      <c r="G26" s="7">
        <f t="shared" si="0"/>
        <v>3.3004952260445695</v>
      </c>
      <c r="H26" s="15">
        <f t="shared" si="1"/>
        <v>5.3223910400774717</v>
      </c>
      <c r="I26" s="11">
        <f t="shared" si="2"/>
        <v>1.4605816339121601E-2</v>
      </c>
      <c r="J26" s="30">
        <f t="shared" si="3"/>
        <v>3.4247742583162293E-3</v>
      </c>
      <c r="K26" s="30">
        <f t="shared" si="4"/>
        <v>291.99004797812404</v>
      </c>
      <c r="L26" s="8">
        <v>0</v>
      </c>
      <c r="M26" s="9">
        <v>0</v>
      </c>
      <c r="N26" s="9">
        <v>0</v>
      </c>
      <c r="O26" s="9">
        <v>1</v>
      </c>
      <c r="P26" s="9">
        <v>0</v>
      </c>
      <c r="Q26" s="8">
        <f t="shared" si="9"/>
        <v>85247</v>
      </c>
      <c r="R26" s="9">
        <v>6</v>
      </c>
      <c r="S26" s="9">
        <f t="shared" si="5"/>
        <v>85240</v>
      </c>
      <c r="T26" s="9">
        <f t="shared" si="6"/>
        <v>48</v>
      </c>
      <c r="U26" s="7">
        <v>16</v>
      </c>
      <c r="V26" s="7">
        <v>18.079999999999998</v>
      </c>
      <c r="W26" s="9">
        <v>0</v>
      </c>
      <c r="X26" s="9">
        <v>1</v>
      </c>
      <c r="Y26" s="9">
        <v>0</v>
      </c>
      <c r="Z26" s="9">
        <v>0</v>
      </c>
      <c r="AA26" s="9">
        <v>0</v>
      </c>
      <c r="AB26" s="27">
        <v>1</v>
      </c>
      <c r="AC26" s="9">
        <v>0</v>
      </c>
      <c r="AD26" s="9">
        <v>0</v>
      </c>
      <c r="AE26" s="27">
        <v>1</v>
      </c>
      <c r="AF26" s="9">
        <v>0</v>
      </c>
      <c r="AG26" s="27">
        <v>1</v>
      </c>
      <c r="AH26" s="19">
        <v>2008</v>
      </c>
      <c r="AI26" s="30">
        <v>0</v>
      </c>
      <c r="AJ26" s="30">
        <v>0</v>
      </c>
      <c r="AK26" s="30">
        <v>0</v>
      </c>
      <c r="AL26" s="37">
        <v>1</v>
      </c>
      <c r="AM26" s="36" t="s">
        <v>89</v>
      </c>
      <c r="AN26" s="17" t="s">
        <v>89</v>
      </c>
      <c r="AO26" s="33">
        <f t="shared" si="8"/>
        <v>0.51218000000000008</v>
      </c>
      <c r="AP26" s="34">
        <v>0.48781999999999998</v>
      </c>
      <c r="AQ26">
        <v>0.52400000000000002</v>
      </c>
      <c r="AR26" s="34">
        <v>0.47599999999999998</v>
      </c>
      <c r="AS26">
        <v>1</v>
      </c>
      <c r="AT26" s="17">
        <v>0</v>
      </c>
      <c r="AU26" t="s">
        <v>89</v>
      </c>
      <c r="AV26" s="17" t="s">
        <v>89</v>
      </c>
      <c r="AW26" s="17" t="s">
        <v>24</v>
      </c>
      <c r="AX26">
        <v>1</v>
      </c>
      <c r="AY26">
        <v>0</v>
      </c>
      <c r="AZ26">
        <v>0</v>
      </c>
      <c r="BA26">
        <v>0</v>
      </c>
      <c r="BB26">
        <v>0</v>
      </c>
      <c r="BC26">
        <v>0</v>
      </c>
      <c r="BD26" s="17">
        <v>0</v>
      </c>
      <c r="BE26">
        <v>1</v>
      </c>
      <c r="BF26">
        <v>0</v>
      </c>
      <c r="BG26" s="17">
        <v>0</v>
      </c>
      <c r="BH26">
        <v>11381</v>
      </c>
      <c r="BI26">
        <v>1040</v>
      </c>
      <c r="BJ26" s="23">
        <v>0.95</v>
      </c>
      <c r="BK26" s="23">
        <v>38.43</v>
      </c>
      <c r="BL26">
        <v>1</v>
      </c>
      <c r="BM26">
        <v>0</v>
      </c>
      <c r="BN26">
        <v>0</v>
      </c>
      <c r="BO26">
        <v>0</v>
      </c>
      <c r="BP26">
        <v>0</v>
      </c>
      <c r="BQ26" s="17">
        <v>0</v>
      </c>
      <c r="BR26">
        <v>0</v>
      </c>
      <c r="BS26">
        <v>0</v>
      </c>
      <c r="BT26">
        <v>1</v>
      </c>
      <c r="BU26" s="17">
        <v>0</v>
      </c>
      <c r="BV26">
        <v>0</v>
      </c>
      <c r="BW26">
        <v>0</v>
      </c>
      <c r="BX26" s="17">
        <v>0</v>
      </c>
      <c r="BY26">
        <v>0</v>
      </c>
      <c r="BZ26">
        <v>0</v>
      </c>
      <c r="CA26">
        <v>1</v>
      </c>
      <c r="CB26">
        <v>1</v>
      </c>
      <c r="CC26">
        <v>0</v>
      </c>
      <c r="CD26">
        <v>0</v>
      </c>
      <c r="CE26">
        <v>0</v>
      </c>
      <c r="CF26">
        <v>0</v>
      </c>
      <c r="CG26">
        <v>0</v>
      </c>
      <c r="CH26">
        <v>0</v>
      </c>
      <c r="CI26">
        <v>0</v>
      </c>
      <c r="CJ26" s="17">
        <v>0</v>
      </c>
      <c r="CK26">
        <v>0.03</v>
      </c>
      <c r="CL26">
        <v>16</v>
      </c>
      <c r="CM26">
        <v>1</v>
      </c>
      <c r="CN26">
        <v>0</v>
      </c>
      <c r="CO26">
        <v>34</v>
      </c>
      <c r="CP26" s="31" t="s">
        <v>80</v>
      </c>
    </row>
    <row r="27" spans="1:94" x14ac:dyDescent="0.25">
      <c r="A27">
        <v>26</v>
      </c>
      <c r="B27">
        <v>2</v>
      </c>
      <c r="C27" s="23" t="s">
        <v>100</v>
      </c>
      <c r="D27" s="12">
        <v>6.8385160164647019</v>
      </c>
      <c r="E27" s="13">
        <v>0.1688539764628034</v>
      </c>
      <c r="F27" s="7">
        <v>40.499585261299117</v>
      </c>
      <c r="G27" s="7">
        <f t="shared" si="0"/>
        <v>6.6696620400018984</v>
      </c>
      <c r="H27" s="15">
        <f t="shared" si="1"/>
        <v>7.0073699929275053</v>
      </c>
      <c r="I27" s="11">
        <f t="shared" si="2"/>
        <v>0.13740107444162225</v>
      </c>
      <c r="J27" s="30">
        <f t="shared" si="3"/>
        <v>3.3926538643574938E-3</v>
      </c>
      <c r="K27" s="30">
        <f t="shared" si="4"/>
        <v>294.7545019271754</v>
      </c>
      <c r="L27" s="8">
        <v>0</v>
      </c>
      <c r="M27" s="9">
        <v>0</v>
      </c>
      <c r="N27" s="9">
        <v>0</v>
      </c>
      <c r="O27" s="9">
        <v>1</v>
      </c>
      <c r="P27" s="9">
        <v>0</v>
      </c>
      <c r="Q27" s="8">
        <f t="shared" si="9"/>
        <v>85247</v>
      </c>
      <c r="R27" s="9">
        <v>6</v>
      </c>
      <c r="S27" s="9">
        <f t="shared" si="5"/>
        <v>85240</v>
      </c>
      <c r="T27" s="9">
        <f t="shared" si="6"/>
        <v>48</v>
      </c>
      <c r="U27" s="7">
        <v>18</v>
      </c>
      <c r="V27" s="7">
        <v>18.079999999999998</v>
      </c>
      <c r="W27" s="9">
        <v>0</v>
      </c>
      <c r="X27" s="9">
        <v>1</v>
      </c>
      <c r="Y27" s="9">
        <v>0</v>
      </c>
      <c r="Z27" s="9">
        <v>0</v>
      </c>
      <c r="AA27" s="9">
        <v>0</v>
      </c>
      <c r="AB27" s="27">
        <v>1</v>
      </c>
      <c r="AC27" s="9">
        <v>0</v>
      </c>
      <c r="AD27" s="9">
        <v>0</v>
      </c>
      <c r="AE27" s="27">
        <v>1</v>
      </c>
      <c r="AF27" s="9">
        <v>0</v>
      </c>
      <c r="AG27" s="27">
        <v>1</v>
      </c>
      <c r="AH27" s="19">
        <v>2008</v>
      </c>
      <c r="AI27" s="30">
        <v>0</v>
      </c>
      <c r="AJ27" s="30">
        <v>0</v>
      </c>
      <c r="AK27" s="30">
        <v>0</v>
      </c>
      <c r="AL27" s="37">
        <v>1</v>
      </c>
      <c r="AM27" s="36" t="s">
        <v>89</v>
      </c>
      <c r="AN27" s="17" t="s">
        <v>89</v>
      </c>
      <c r="AO27" s="33">
        <f t="shared" si="8"/>
        <v>0.51218000000000008</v>
      </c>
      <c r="AP27" s="34">
        <v>0.48781999999999998</v>
      </c>
      <c r="AQ27">
        <v>0.52400000000000002</v>
      </c>
      <c r="AR27" s="34">
        <v>0.47599999999999998</v>
      </c>
      <c r="AS27">
        <v>1</v>
      </c>
      <c r="AT27" s="17">
        <v>0</v>
      </c>
      <c r="AU27" t="s">
        <v>89</v>
      </c>
      <c r="AV27" s="17" t="s">
        <v>89</v>
      </c>
      <c r="AW27" s="17" t="s">
        <v>24</v>
      </c>
      <c r="AX27">
        <v>1</v>
      </c>
      <c r="AY27">
        <v>0</v>
      </c>
      <c r="AZ27">
        <v>0</v>
      </c>
      <c r="BA27">
        <v>0</v>
      </c>
      <c r="BB27">
        <v>0</v>
      </c>
      <c r="BC27">
        <v>0</v>
      </c>
      <c r="BD27" s="17">
        <v>0</v>
      </c>
      <c r="BE27">
        <v>1</v>
      </c>
      <c r="BF27">
        <v>0</v>
      </c>
      <c r="BG27" s="17">
        <v>0</v>
      </c>
      <c r="BH27">
        <v>11381</v>
      </c>
      <c r="BI27">
        <v>1040</v>
      </c>
      <c r="BJ27" s="23">
        <v>0.95</v>
      </c>
      <c r="BK27" s="23">
        <v>38.43</v>
      </c>
      <c r="BL27">
        <v>1</v>
      </c>
      <c r="BM27">
        <v>0</v>
      </c>
      <c r="BN27">
        <v>0</v>
      </c>
      <c r="BO27">
        <v>0</v>
      </c>
      <c r="BP27">
        <v>0</v>
      </c>
      <c r="BQ27" s="17">
        <v>0</v>
      </c>
      <c r="BR27">
        <v>0</v>
      </c>
      <c r="BS27">
        <v>0</v>
      </c>
      <c r="BT27">
        <v>1</v>
      </c>
      <c r="BU27" s="17">
        <v>0</v>
      </c>
      <c r="BV27">
        <v>0</v>
      </c>
      <c r="BW27">
        <v>0</v>
      </c>
      <c r="BX27" s="17">
        <v>0</v>
      </c>
      <c r="BY27">
        <v>0</v>
      </c>
      <c r="BZ27">
        <v>0</v>
      </c>
      <c r="CA27">
        <v>1</v>
      </c>
      <c r="CB27">
        <v>1</v>
      </c>
      <c r="CC27">
        <v>0</v>
      </c>
      <c r="CD27">
        <v>0</v>
      </c>
      <c r="CE27">
        <v>0</v>
      </c>
      <c r="CF27">
        <v>0</v>
      </c>
      <c r="CG27">
        <v>0</v>
      </c>
      <c r="CH27">
        <v>0</v>
      </c>
      <c r="CI27">
        <v>0</v>
      </c>
      <c r="CJ27" s="17">
        <v>0</v>
      </c>
      <c r="CK27">
        <v>0.03</v>
      </c>
      <c r="CL27">
        <v>16</v>
      </c>
      <c r="CM27">
        <v>1</v>
      </c>
      <c r="CN27">
        <v>0</v>
      </c>
      <c r="CO27">
        <v>34</v>
      </c>
      <c r="CP27" s="31" t="s">
        <v>80</v>
      </c>
    </row>
    <row r="28" spans="1:94" x14ac:dyDescent="0.25">
      <c r="A28">
        <v>27</v>
      </c>
      <c r="B28">
        <v>2</v>
      </c>
      <c r="C28" s="23" t="s">
        <v>100</v>
      </c>
      <c r="D28" s="12">
        <v>7.2947279110531893</v>
      </c>
      <c r="E28" s="13">
        <v>0.29962747998548761</v>
      </c>
      <c r="F28" s="7">
        <v>24.345990933163101</v>
      </c>
      <c r="G28" s="7">
        <f t="shared" si="0"/>
        <v>6.9951004310677014</v>
      </c>
      <c r="H28" s="15">
        <f t="shared" si="1"/>
        <v>7.5943553910386772</v>
      </c>
      <c r="I28" s="11">
        <f t="shared" si="2"/>
        <v>8.3099995424136222E-2</v>
      </c>
      <c r="J28" s="30">
        <f t="shared" si="3"/>
        <v>3.4132927943771167E-3</v>
      </c>
      <c r="K28" s="30">
        <f t="shared" si="4"/>
        <v>292.97222952784733</v>
      </c>
      <c r="L28" s="8">
        <v>0</v>
      </c>
      <c r="M28" s="9">
        <v>0</v>
      </c>
      <c r="N28" s="9">
        <v>0</v>
      </c>
      <c r="O28" s="9">
        <v>1</v>
      </c>
      <c r="P28" s="9">
        <v>0</v>
      </c>
      <c r="Q28" s="8">
        <f t="shared" si="9"/>
        <v>85247</v>
      </c>
      <c r="R28" s="9">
        <v>6</v>
      </c>
      <c r="S28" s="9">
        <f t="shared" si="5"/>
        <v>85240</v>
      </c>
      <c r="T28" s="9">
        <f t="shared" si="6"/>
        <v>48</v>
      </c>
      <c r="U28" s="7">
        <v>20</v>
      </c>
      <c r="V28" s="7">
        <v>18.079999999999998</v>
      </c>
      <c r="W28" s="9">
        <v>0</v>
      </c>
      <c r="X28" s="9">
        <v>1</v>
      </c>
      <c r="Y28" s="9">
        <v>0</v>
      </c>
      <c r="Z28" s="9">
        <v>0</v>
      </c>
      <c r="AA28" s="9">
        <v>0</v>
      </c>
      <c r="AB28" s="27">
        <v>1</v>
      </c>
      <c r="AC28" s="9">
        <v>0</v>
      </c>
      <c r="AD28" s="9">
        <v>0</v>
      </c>
      <c r="AE28" s="27">
        <v>1</v>
      </c>
      <c r="AF28" s="9">
        <v>0</v>
      </c>
      <c r="AG28" s="27">
        <v>1</v>
      </c>
      <c r="AH28" s="19">
        <v>2008</v>
      </c>
      <c r="AI28" s="30">
        <v>0</v>
      </c>
      <c r="AJ28" s="30">
        <v>0</v>
      </c>
      <c r="AK28" s="30">
        <v>0</v>
      </c>
      <c r="AL28" s="37">
        <v>1</v>
      </c>
      <c r="AM28" s="36" t="s">
        <v>89</v>
      </c>
      <c r="AN28" s="17" t="s">
        <v>89</v>
      </c>
      <c r="AO28" s="33">
        <f t="shared" si="8"/>
        <v>0.51218000000000008</v>
      </c>
      <c r="AP28" s="34">
        <v>0.48781999999999998</v>
      </c>
      <c r="AQ28">
        <v>0.52400000000000002</v>
      </c>
      <c r="AR28" s="34">
        <v>0.47599999999999998</v>
      </c>
      <c r="AS28">
        <v>1</v>
      </c>
      <c r="AT28" s="17">
        <v>0</v>
      </c>
      <c r="AU28" t="s">
        <v>89</v>
      </c>
      <c r="AV28" s="17" t="s">
        <v>89</v>
      </c>
      <c r="AW28" s="17" t="s">
        <v>24</v>
      </c>
      <c r="AX28">
        <v>1</v>
      </c>
      <c r="AY28">
        <v>0</v>
      </c>
      <c r="AZ28">
        <v>0</v>
      </c>
      <c r="BA28">
        <v>0</v>
      </c>
      <c r="BB28">
        <v>0</v>
      </c>
      <c r="BC28">
        <v>0</v>
      </c>
      <c r="BD28" s="17">
        <v>0</v>
      </c>
      <c r="BE28">
        <v>1</v>
      </c>
      <c r="BF28">
        <v>0</v>
      </c>
      <c r="BG28" s="17">
        <v>0</v>
      </c>
      <c r="BH28">
        <v>11381</v>
      </c>
      <c r="BI28">
        <v>1040</v>
      </c>
      <c r="BJ28" s="23">
        <v>0.95</v>
      </c>
      <c r="BK28" s="23">
        <v>38.43</v>
      </c>
      <c r="BL28">
        <v>1</v>
      </c>
      <c r="BM28">
        <v>0</v>
      </c>
      <c r="BN28">
        <v>0</v>
      </c>
      <c r="BO28">
        <v>0</v>
      </c>
      <c r="BP28">
        <v>0</v>
      </c>
      <c r="BQ28" s="17">
        <v>0</v>
      </c>
      <c r="BR28">
        <v>0</v>
      </c>
      <c r="BS28">
        <v>0</v>
      </c>
      <c r="BT28">
        <v>1</v>
      </c>
      <c r="BU28" s="17">
        <v>0</v>
      </c>
      <c r="BV28">
        <v>0</v>
      </c>
      <c r="BW28">
        <v>0</v>
      </c>
      <c r="BX28" s="17">
        <v>0</v>
      </c>
      <c r="BY28">
        <v>0</v>
      </c>
      <c r="BZ28">
        <v>0</v>
      </c>
      <c r="CA28">
        <v>1</v>
      </c>
      <c r="CB28">
        <v>1</v>
      </c>
      <c r="CC28">
        <v>0</v>
      </c>
      <c r="CD28">
        <v>0</v>
      </c>
      <c r="CE28">
        <v>0</v>
      </c>
      <c r="CF28">
        <v>0</v>
      </c>
      <c r="CG28">
        <v>0</v>
      </c>
      <c r="CH28">
        <v>0</v>
      </c>
      <c r="CI28">
        <v>0</v>
      </c>
      <c r="CJ28" s="17">
        <v>0</v>
      </c>
      <c r="CK28">
        <v>0.03</v>
      </c>
      <c r="CL28">
        <v>16</v>
      </c>
      <c r="CM28">
        <v>1</v>
      </c>
      <c r="CN28">
        <v>0</v>
      </c>
      <c r="CO28">
        <v>34</v>
      </c>
      <c r="CP28" s="31" t="s">
        <v>80</v>
      </c>
    </row>
    <row r="29" spans="1:94" x14ac:dyDescent="0.25">
      <c r="A29">
        <v>28</v>
      </c>
      <c r="B29">
        <v>2</v>
      </c>
      <c r="C29" s="23" t="s">
        <v>100</v>
      </c>
      <c r="D29" s="12">
        <v>6.1836074743851999</v>
      </c>
      <c r="E29" s="13">
        <v>0.4675268912366094</v>
      </c>
      <c r="F29" s="7">
        <v>13.22620707020627</v>
      </c>
      <c r="G29" s="7">
        <f t="shared" si="0"/>
        <v>5.7160805831485906</v>
      </c>
      <c r="H29" s="15">
        <f t="shared" si="1"/>
        <v>6.6511343656218092</v>
      </c>
      <c r="I29" s="11">
        <f t="shared" si="2"/>
        <v>4.5255192504221456E-2</v>
      </c>
      <c r="J29" s="30">
        <f t="shared" si="3"/>
        <v>3.4216304239001816E-3</v>
      </c>
      <c r="K29" s="30">
        <f t="shared" si="4"/>
        <v>292.25833188031436</v>
      </c>
      <c r="L29" s="8">
        <v>0</v>
      </c>
      <c r="M29" s="9">
        <v>0</v>
      </c>
      <c r="N29" s="9">
        <v>0</v>
      </c>
      <c r="O29" s="9">
        <v>1</v>
      </c>
      <c r="P29" s="9">
        <v>0</v>
      </c>
      <c r="Q29" s="49">
        <f t="shared" si="9"/>
        <v>85247</v>
      </c>
      <c r="R29" s="9">
        <v>6</v>
      </c>
      <c r="S29" s="9">
        <f t="shared" si="5"/>
        <v>85240</v>
      </c>
      <c r="T29" s="9">
        <f t="shared" si="6"/>
        <v>48</v>
      </c>
      <c r="U29" s="7">
        <v>22</v>
      </c>
      <c r="V29" s="7">
        <v>18.079999999999998</v>
      </c>
      <c r="W29" s="9">
        <v>0</v>
      </c>
      <c r="X29" s="9">
        <v>1</v>
      </c>
      <c r="Y29" s="9">
        <v>0</v>
      </c>
      <c r="Z29" s="9">
        <v>0</v>
      </c>
      <c r="AA29" s="9">
        <v>0</v>
      </c>
      <c r="AB29" s="27">
        <v>1</v>
      </c>
      <c r="AC29" s="9">
        <v>0</v>
      </c>
      <c r="AD29" s="9">
        <v>0</v>
      </c>
      <c r="AE29" s="27">
        <v>1</v>
      </c>
      <c r="AF29" s="9">
        <v>0</v>
      </c>
      <c r="AG29" s="27">
        <v>1</v>
      </c>
      <c r="AH29" s="19">
        <v>2008</v>
      </c>
      <c r="AI29" s="30">
        <v>0</v>
      </c>
      <c r="AJ29" s="30">
        <v>0</v>
      </c>
      <c r="AK29" s="30">
        <v>0</v>
      </c>
      <c r="AL29" s="37">
        <v>1</v>
      </c>
      <c r="AM29" s="36" t="s">
        <v>89</v>
      </c>
      <c r="AN29" s="17" t="s">
        <v>89</v>
      </c>
      <c r="AO29" s="33">
        <f t="shared" si="8"/>
        <v>0.51218000000000008</v>
      </c>
      <c r="AP29" s="34">
        <v>0.48781999999999998</v>
      </c>
      <c r="AQ29">
        <v>0.52400000000000002</v>
      </c>
      <c r="AR29" s="34">
        <v>0.47599999999999998</v>
      </c>
      <c r="AS29">
        <v>1</v>
      </c>
      <c r="AT29" s="17">
        <v>0</v>
      </c>
      <c r="AU29" t="s">
        <v>89</v>
      </c>
      <c r="AV29" s="17" t="s">
        <v>89</v>
      </c>
      <c r="AW29" s="17" t="s">
        <v>24</v>
      </c>
      <c r="AX29">
        <v>1</v>
      </c>
      <c r="AY29">
        <v>0</v>
      </c>
      <c r="AZ29">
        <v>0</v>
      </c>
      <c r="BA29">
        <v>0</v>
      </c>
      <c r="BB29">
        <v>0</v>
      </c>
      <c r="BC29">
        <v>0</v>
      </c>
      <c r="BD29" s="17">
        <v>0</v>
      </c>
      <c r="BE29">
        <v>1</v>
      </c>
      <c r="BF29">
        <v>0</v>
      </c>
      <c r="BG29" s="17">
        <v>0</v>
      </c>
      <c r="BH29">
        <v>11381</v>
      </c>
      <c r="BI29">
        <v>1040</v>
      </c>
      <c r="BJ29" s="23">
        <v>0.95</v>
      </c>
      <c r="BK29" s="23">
        <v>38.43</v>
      </c>
      <c r="BL29">
        <v>1</v>
      </c>
      <c r="BM29">
        <v>0</v>
      </c>
      <c r="BN29">
        <v>0</v>
      </c>
      <c r="BO29">
        <v>0</v>
      </c>
      <c r="BP29">
        <v>0</v>
      </c>
      <c r="BQ29" s="17">
        <v>0</v>
      </c>
      <c r="BR29">
        <v>0</v>
      </c>
      <c r="BS29">
        <v>0</v>
      </c>
      <c r="BT29">
        <v>1</v>
      </c>
      <c r="BU29" s="17">
        <v>0</v>
      </c>
      <c r="BV29">
        <v>0</v>
      </c>
      <c r="BW29">
        <v>0</v>
      </c>
      <c r="BX29" s="17">
        <v>0</v>
      </c>
      <c r="BY29">
        <v>0</v>
      </c>
      <c r="BZ29">
        <v>0</v>
      </c>
      <c r="CA29">
        <v>1</v>
      </c>
      <c r="CB29">
        <v>1</v>
      </c>
      <c r="CC29">
        <v>0</v>
      </c>
      <c r="CD29">
        <v>0</v>
      </c>
      <c r="CE29">
        <v>0</v>
      </c>
      <c r="CF29">
        <v>0</v>
      </c>
      <c r="CG29">
        <v>0</v>
      </c>
      <c r="CH29">
        <v>0</v>
      </c>
      <c r="CI29">
        <v>0</v>
      </c>
      <c r="CJ29" s="17">
        <v>0</v>
      </c>
      <c r="CK29">
        <v>0.03</v>
      </c>
      <c r="CL29">
        <v>16</v>
      </c>
      <c r="CM29">
        <v>1</v>
      </c>
      <c r="CN29">
        <v>0</v>
      </c>
      <c r="CO29">
        <v>34</v>
      </c>
      <c r="CP29" s="31" t="s">
        <v>80</v>
      </c>
    </row>
    <row r="30" spans="1:94" x14ac:dyDescent="0.25">
      <c r="A30">
        <v>29</v>
      </c>
      <c r="B30">
        <v>2</v>
      </c>
      <c r="C30" s="23" t="s">
        <v>100</v>
      </c>
      <c r="D30" s="12">
        <v>10.52094495921161</v>
      </c>
      <c r="E30" s="13">
        <v>1.801082066001966</v>
      </c>
      <c r="F30" s="7">
        <v>5.8414578423769177</v>
      </c>
      <c r="G30" s="7">
        <f t="shared" si="0"/>
        <v>8.719862893209644</v>
      </c>
      <c r="H30" s="15">
        <f t="shared" si="1"/>
        <v>12.322027025213576</v>
      </c>
      <c r="I30" s="11">
        <f t="shared" si="2"/>
        <v>2.0561361197418176E-2</v>
      </c>
      <c r="J30" s="30">
        <f t="shared" si="3"/>
        <v>3.5199023518162815E-3</v>
      </c>
      <c r="K30" s="30">
        <f t="shared" si="4"/>
        <v>284.09879026445054</v>
      </c>
      <c r="L30" s="8">
        <v>0</v>
      </c>
      <c r="M30" s="9">
        <v>0</v>
      </c>
      <c r="N30" s="9">
        <v>0</v>
      </c>
      <c r="O30" s="9">
        <v>1</v>
      </c>
      <c r="P30" s="9">
        <v>0</v>
      </c>
      <c r="Q30" s="8">
        <f t="shared" ref="Q30:Q41" si="10">ROUND(174751*AO30,0)</f>
        <v>80686</v>
      </c>
      <c r="R30" s="9">
        <v>7</v>
      </c>
      <c r="S30" s="9">
        <f t="shared" si="5"/>
        <v>80678</v>
      </c>
      <c r="T30" s="9">
        <f t="shared" si="6"/>
        <v>48</v>
      </c>
      <c r="U30" s="7">
        <v>16</v>
      </c>
      <c r="V30" s="7">
        <v>6.28</v>
      </c>
      <c r="W30" s="9">
        <v>0</v>
      </c>
      <c r="X30" s="9">
        <v>1</v>
      </c>
      <c r="Y30" s="9">
        <v>0</v>
      </c>
      <c r="Z30" s="9">
        <v>0</v>
      </c>
      <c r="AA30" s="9">
        <v>0</v>
      </c>
      <c r="AB30" s="27">
        <v>1</v>
      </c>
      <c r="AC30" s="9">
        <v>0</v>
      </c>
      <c r="AD30" s="9">
        <v>0</v>
      </c>
      <c r="AE30" s="27">
        <v>1</v>
      </c>
      <c r="AF30" s="9">
        <v>0</v>
      </c>
      <c r="AG30" s="27">
        <v>1</v>
      </c>
      <c r="AH30" s="19">
        <v>2004</v>
      </c>
      <c r="AI30" s="30">
        <v>0</v>
      </c>
      <c r="AJ30" s="30">
        <v>0</v>
      </c>
      <c r="AK30" s="30">
        <v>0</v>
      </c>
      <c r="AL30" s="37">
        <v>1</v>
      </c>
      <c r="AM30" s="36" t="s">
        <v>89</v>
      </c>
      <c r="AN30" s="17" t="s">
        <v>89</v>
      </c>
      <c r="AO30" s="33">
        <f t="shared" si="8"/>
        <v>0.46172000000000002</v>
      </c>
      <c r="AP30" s="34">
        <v>0.53827999999999998</v>
      </c>
      <c r="AQ30">
        <v>0.52400000000000002</v>
      </c>
      <c r="AR30" s="34">
        <v>0.47599999999999998</v>
      </c>
      <c r="AS30">
        <v>1</v>
      </c>
      <c r="AT30" s="17">
        <v>0</v>
      </c>
      <c r="AU30" t="s">
        <v>89</v>
      </c>
      <c r="AV30" s="17" t="s">
        <v>89</v>
      </c>
      <c r="AW30" s="17" t="s">
        <v>24</v>
      </c>
      <c r="AX30">
        <v>1</v>
      </c>
      <c r="AY30">
        <v>0</v>
      </c>
      <c r="AZ30">
        <v>0</v>
      </c>
      <c r="BA30">
        <v>0</v>
      </c>
      <c r="BB30">
        <v>0</v>
      </c>
      <c r="BC30">
        <v>0</v>
      </c>
      <c r="BD30" s="17">
        <v>0</v>
      </c>
      <c r="BE30">
        <v>1</v>
      </c>
      <c r="BF30">
        <v>0</v>
      </c>
      <c r="BG30" s="17">
        <v>0</v>
      </c>
      <c r="BH30">
        <v>10169</v>
      </c>
      <c r="BI30">
        <v>996</v>
      </c>
      <c r="BJ30" s="23">
        <v>0.95</v>
      </c>
      <c r="BK30" s="23">
        <v>27.56</v>
      </c>
      <c r="BL30">
        <v>1</v>
      </c>
      <c r="BM30">
        <v>0</v>
      </c>
      <c r="BN30">
        <v>0</v>
      </c>
      <c r="BO30">
        <v>0</v>
      </c>
      <c r="BP30">
        <v>0</v>
      </c>
      <c r="BQ30" s="17">
        <v>0</v>
      </c>
      <c r="BR30">
        <v>1</v>
      </c>
      <c r="BS30">
        <v>0</v>
      </c>
      <c r="BT30">
        <v>0</v>
      </c>
      <c r="BU30" s="17">
        <v>0</v>
      </c>
      <c r="BV30">
        <v>0</v>
      </c>
      <c r="BW30">
        <v>0</v>
      </c>
      <c r="BX30" s="17">
        <v>0</v>
      </c>
      <c r="BY30">
        <v>0</v>
      </c>
      <c r="BZ30">
        <v>0</v>
      </c>
      <c r="CA30">
        <v>1</v>
      </c>
      <c r="CB30">
        <v>1</v>
      </c>
      <c r="CC30">
        <v>0</v>
      </c>
      <c r="CD30">
        <v>0</v>
      </c>
      <c r="CE30">
        <v>0</v>
      </c>
      <c r="CF30">
        <v>0</v>
      </c>
      <c r="CG30">
        <v>0</v>
      </c>
      <c r="CH30">
        <v>0</v>
      </c>
      <c r="CI30">
        <v>0</v>
      </c>
      <c r="CJ30" s="17">
        <v>0</v>
      </c>
      <c r="CK30">
        <v>0.03</v>
      </c>
      <c r="CL30">
        <v>16</v>
      </c>
      <c r="CM30">
        <v>1</v>
      </c>
      <c r="CN30">
        <v>0</v>
      </c>
      <c r="CO30">
        <v>34</v>
      </c>
      <c r="CP30" s="31" t="s">
        <v>80</v>
      </c>
    </row>
    <row r="31" spans="1:94" x14ac:dyDescent="0.25">
      <c r="A31">
        <v>30</v>
      </c>
      <c r="B31">
        <v>2</v>
      </c>
      <c r="C31" s="23" t="s">
        <v>100</v>
      </c>
      <c r="D31" s="12">
        <v>8.8775365880074055</v>
      </c>
      <c r="E31" s="13">
        <v>0.34157658537414087</v>
      </c>
      <c r="F31" s="7">
        <v>25.989886216244962</v>
      </c>
      <c r="G31" s="7">
        <f t="shared" si="0"/>
        <v>8.5359600026332654</v>
      </c>
      <c r="H31" s="15">
        <f t="shared" si="1"/>
        <v>9.2191131733815457</v>
      </c>
      <c r="I31" s="11">
        <f t="shared" si="2"/>
        <v>9.1120548663875117E-2</v>
      </c>
      <c r="J31" s="30">
        <f t="shared" si="3"/>
        <v>3.5060002920259139E-3</v>
      </c>
      <c r="K31" s="30">
        <f t="shared" si="4"/>
        <v>285.22530425180258</v>
      </c>
      <c r="L31" s="8">
        <v>0</v>
      </c>
      <c r="M31" s="9">
        <v>0</v>
      </c>
      <c r="N31" s="9">
        <v>0</v>
      </c>
      <c r="O31" s="9">
        <v>1</v>
      </c>
      <c r="P31" s="9">
        <v>0</v>
      </c>
      <c r="Q31" s="8">
        <f t="shared" si="10"/>
        <v>80686</v>
      </c>
      <c r="R31" s="9">
        <v>7</v>
      </c>
      <c r="S31" s="9">
        <f t="shared" si="5"/>
        <v>80678</v>
      </c>
      <c r="T31" s="9">
        <f t="shared" si="6"/>
        <v>48</v>
      </c>
      <c r="U31" s="7">
        <v>18</v>
      </c>
      <c r="V31" s="7">
        <v>6.28</v>
      </c>
      <c r="W31" s="9">
        <v>0</v>
      </c>
      <c r="X31" s="9">
        <v>1</v>
      </c>
      <c r="Y31" s="9">
        <v>0</v>
      </c>
      <c r="Z31" s="9">
        <v>0</v>
      </c>
      <c r="AA31" s="9">
        <v>0</v>
      </c>
      <c r="AB31" s="27">
        <v>1</v>
      </c>
      <c r="AC31" s="9">
        <v>0</v>
      </c>
      <c r="AD31" s="9">
        <v>0</v>
      </c>
      <c r="AE31" s="27">
        <v>1</v>
      </c>
      <c r="AF31" s="9">
        <v>0</v>
      </c>
      <c r="AG31" s="27">
        <v>1</v>
      </c>
      <c r="AH31" s="19">
        <v>2004</v>
      </c>
      <c r="AI31" s="30">
        <v>0</v>
      </c>
      <c r="AJ31" s="30">
        <v>0</v>
      </c>
      <c r="AK31" s="30">
        <v>0</v>
      </c>
      <c r="AL31" s="37">
        <v>1</v>
      </c>
      <c r="AM31" s="36" t="s">
        <v>89</v>
      </c>
      <c r="AN31" s="17" t="s">
        <v>89</v>
      </c>
      <c r="AO31" s="33">
        <f t="shared" si="8"/>
        <v>0.46172000000000002</v>
      </c>
      <c r="AP31" s="34">
        <v>0.53827999999999998</v>
      </c>
      <c r="AQ31">
        <v>0.52400000000000002</v>
      </c>
      <c r="AR31" s="34">
        <v>0.47599999999999998</v>
      </c>
      <c r="AS31">
        <v>1</v>
      </c>
      <c r="AT31" s="17">
        <v>0</v>
      </c>
      <c r="AU31" t="s">
        <v>89</v>
      </c>
      <c r="AV31" s="17" t="s">
        <v>89</v>
      </c>
      <c r="AW31" s="17" t="s">
        <v>24</v>
      </c>
      <c r="AX31">
        <v>1</v>
      </c>
      <c r="AY31">
        <v>0</v>
      </c>
      <c r="AZ31">
        <v>0</v>
      </c>
      <c r="BA31">
        <v>0</v>
      </c>
      <c r="BB31">
        <v>0</v>
      </c>
      <c r="BC31">
        <v>0</v>
      </c>
      <c r="BD31" s="17">
        <v>0</v>
      </c>
      <c r="BE31">
        <v>1</v>
      </c>
      <c r="BF31">
        <v>0</v>
      </c>
      <c r="BG31" s="17">
        <v>0</v>
      </c>
      <c r="BH31">
        <v>10169</v>
      </c>
      <c r="BI31">
        <v>996</v>
      </c>
      <c r="BJ31" s="23">
        <v>0.95</v>
      </c>
      <c r="BK31" s="23">
        <v>27.56</v>
      </c>
      <c r="BL31">
        <v>1</v>
      </c>
      <c r="BM31">
        <v>0</v>
      </c>
      <c r="BN31">
        <v>0</v>
      </c>
      <c r="BO31">
        <v>0</v>
      </c>
      <c r="BP31">
        <v>0</v>
      </c>
      <c r="BQ31" s="17">
        <v>0</v>
      </c>
      <c r="BR31">
        <v>1</v>
      </c>
      <c r="BS31">
        <v>0</v>
      </c>
      <c r="BT31">
        <v>0</v>
      </c>
      <c r="BU31" s="17">
        <v>0</v>
      </c>
      <c r="BV31">
        <v>0</v>
      </c>
      <c r="BW31">
        <v>0</v>
      </c>
      <c r="BX31" s="17">
        <v>0</v>
      </c>
      <c r="BY31">
        <v>0</v>
      </c>
      <c r="BZ31">
        <v>0</v>
      </c>
      <c r="CA31">
        <v>1</v>
      </c>
      <c r="CB31">
        <v>1</v>
      </c>
      <c r="CC31">
        <v>0</v>
      </c>
      <c r="CD31">
        <v>0</v>
      </c>
      <c r="CE31">
        <v>0</v>
      </c>
      <c r="CF31">
        <v>0</v>
      </c>
      <c r="CG31">
        <v>0</v>
      </c>
      <c r="CH31">
        <v>0</v>
      </c>
      <c r="CI31">
        <v>0</v>
      </c>
      <c r="CJ31" s="17">
        <v>0</v>
      </c>
      <c r="CK31">
        <v>0.03</v>
      </c>
      <c r="CL31">
        <v>16</v>
      </c>
      <c r="CM31">
        <v>1</v>
      </c>
      <c r="CN31">
        <v>0</v>
      </c>
      <c r="CO31">
        <v>34</v>
      </c>
      <c r="CP31" s="31" t="s">
        <v>80</v>
      </c>
    </row>
    <row r="32" spans="1:94" x14ac:dyDescent="0.25">
      <c r="A32">
        <v>31</v>
      </c>
      <c r="B32">
        <v>2</v>
      </c>
      <c r="C32" s="23" t="s">
        <v>100</v>
      </c>
      <c r="D32" s="12">
        <v>10.17082554157072</v>
      </c>
      <c r="E32" s="13">
        <v>0.73500478243832523</v>
      </c>
      <c r="F32" s="7">
        <v>13.83776784122375</v>
      </c>
      <c r="G32" s="7">
        <f t="shared" si="0"/>
        <v>9.4358207591323939</v>
      </c>
      <c r="H32" s="15">
        <f t="shared" si="1"/>
        <v>10.905830324009045</v>
      </c>
      <c r="I32" s="11">
        <f t="shared" si="2"/>
        <v>4.8660179266252414E-2</v>
      </c>
      <c r="J32" s="30">
        <f t="shared" si="3"/>
        <v>3.5164760548511359E-3</v>
      </c>
      <c r="K32" s="30">
        <f t="shared" si="4"/>
        <v>284.37560341707865</v>
      </c>
      <c r="L32" s="8">
        <v>0</v>
      </c>
      <c r="M32" s="9">
        <v>0</v>
      </c>
      <c r="N32" s="9">
        <v>0</v>
      </c>
      <c r="O32" s="9">
        <v>1</v>
      </c>
      <c r="P32" s="9">
        <v>0</v>
      </c>
      <c r="Q32" s="8">
        <f t="shared" si="10"/>
        <v>80686</v>
      </c>
      <c r="R32" s="9">
        <v>7</v>
      </c>
      <c r="S32" s="9">
        <f t="shared" si="5"/>
        <v>80678</v>
      </c>
      <c r="T32" s="9">
        <f t="shared" si="6"/>
        <v>48</v>
      </c>
      <c r="U32" s="7">
        <v>20</v>
      </c>
      <c r="V32" s="7">
        <v>6.28</v>
      </c>
      <c r="W32" s="9">
        <v>0</v>
      </c>
      <c r="X32" s="9">
        <v>1</v>
      </c>
      <c r="Y32" s="9">
        <v>0</v>
      </c>
      <c r="Z32" s="9">
        <v>0</v>
      </c>
      <c r="AA32" s="9">
        <v>0</v>
      </c>
      <c r="AB32" s="27">
        <v>1</v>
      </c>
      <c r="AC32" s="9">
        <v>0</v>
      </c>
      <c r="AD32" s="9">
        <v>0</v>
      </c>
      <c r="AE32" s="27">
        <v>1</v>
      </c>
      <c r="AF32" s="9">
        <v>0</v>
      </c>
      <c r="AG32" s="27">
        <v>1</v>
      </c>
      <c r="AH32" s="19">
        <v>2004</v>
      </c>
      <c r="AI32" s="30">
        <v>0</v>
      </c>
      <c r="AJ32" s="30">
        <v>0</v>
      </c>
      <c r="AK32" s="30">
        <v>0</v>
      </c>
      <c r="AL32" s="37">
        <v>1</v>
      </c>
      <c r="AM32" s="36" t="s">
        <v>89</v>
      </c>
      <c r="AN32" s="17" t="s">
        <v>89</v>
      </c>
      <c r="AO32" s="33">
        <f t="shared" si="8"/>
        <v>0.46172000000000002</v>
      </c>
      <c r="AP32" s="34">
        <v>0.53827999999999998</v>
      </c>
      <c r="AQ32">
        <v>0.52400000000000002</v>
      </c>
      <c r="AR32" s="34">
        <v>0.47599999999999998</v>
      </c>
      <c r="AS32">
        <v>1</v>
      </c>
      <c r="AT32" s="17">
        <v>0</v>
      </c>
      <c r="AU32" t="s">
        <v>89</v>
      </c>
      <c r="AV32" s="17" t="s">
        <v>89</v>
      </c>
      <c r="AW32" s="17" t="s">
        <v>24</v>
      </c>
      <c r="AX32">
        <v>1</v>
      </c>
      <c r="AY32">
        <v>0</v>
      </c>
      <c r="AZ32">
        <v>0</v>
      </c>
      <c r="BA32">
        <v>0</v>
      </c>
      <c r="BB32">
        <v>0</v>
      </c>
      <c r="BC32">
        <v>0</v>
      </c>
      <c r="BD32" s="17">
        <v>0</v>
      </c>
      <c r="BE32">
        <v>1</v>
      </c>
      <c r="BF32">
        <v>0</v>
      </c>
      <c r="BG32" s="17">
        <v>0</v>
      </c>
      <c r="BH32">
        <v>10169</v>
      </c>
      <c r="BI32">
        <v>996</v>
      </c>
      <c r="BJ32" s="23">
        <v>0.95</v>
      </c>
      <c r="BK32" s="23">
        <v>27.56</v>
      </c>
      <c r="BL32">
        <v>1</v>
      </c>
      <c r="BM32">
        <v>0</v>
      </c>
      <c r="BN32">
        <v>0</v>
      </c>
      <c r="BO32">
        <v>0</v>
      </c>
      <c r="BP32">
        <v>0</v>
      </c>
      <c r="BQ32" s="17">
        <v>0</v>
      </c>
      <c r="BR32">
        <v>1</v>
      </c>
      <c r="BS32">
        <v>0</v>
      </c>
      <c r="BT32">
        <v>0</v>
      </c>
      <c r="BU32" s="17">
        <v>0</v>
      </c>
      <c r="BV32">
        <v>0</v>
      </c>
      <c r="BW32">
        <v>0</v>
      </c>
      <c r="BX32" s="17">
        <v>0</v>
      </c>
      <c r="BY32">
        <v>0</v>
      </c>
      <c r="BZ32">
        <v>0</v>
      </c>
      <c r="CA32">
        <v>1</v>
      </c>
      <c r="CB32">
        <v>1</v>
      </c>
      <c r="CC32">
        <v>0</v>
      </c>
      <c r="CD32">
        <v>0</v>
      </c>
      <c r="CE32">
        <v>0</v>
      </c>
      <c r="CF32">
        <v>0</v>
      </c>
      <c r="CG32">
        <v>0</v>
      </c>
      <c r="CH32">
        <v>0</v>
      </c>
      <c r="CI32">
        <v>0</v>
      </c>
      <c r="CJ32" s="17">
        <v>0</v>
      </c>
      <c r="CK32">
        <v>0.03</v>
      </c>
      <c r="CL32">
        <v>16</v>
      </c>
      <c r="CM32">
        <v>1</v>
      </c>
      <c r="CN32">
        <v>0</v>
      </c>
      <c r="CO32">
        <v>34</v>
      </c>
      <c r="CP32" s="31" t="s">
        <v>80</v>
      </c>
    </row>
    <row r="33" spans="1:94" x14ac:dyDescent="0.25">
      <c r="A33">
        <v>32</v>
      </c>
      <c r="B33">
        <v>2</v>
      </c>
      <c r="C33" s="23" t="s">
        <v>100</v>
      </c>
      <c r="D33" s="12">
        <v>8.866108106197057</v>
      </c>
      <c r="E33" s="13">
        <v>1.610578673617441</v>
      </c>
      <c r="F33" s="7">
        <v>5.5049208408325274</v>
      </c>
      <c r="G33" s="7">
        <f t="shared" si="0"/>
        <v>7.2555294325796158</v>
      </c>
      <c r="H33" s="15">
        <f t="shared" si="1"/>
        <v>10.476686779814498</v>
      </c>
      <c r="I33" s="11">
        <f t="shared" si="2"/>
        <v>1.9377242186582343E-2</v>
      </c>
      <c r="J33" s="30">
        <f t="shared" si="3"/>
        <v>3.5199856177499287E-3</v>
      </c>
      <c r="K33" s="30">
        <f t="shared" si="4"/>
        <v>284.09206985317951</v>
      </c>
      <c r="L33" s="8">
        <v>0</v>
      </c>
      <c r="M33" s="9">
        <v>0</v>
      </c>
      <c r="N33" s="9">
        <v>0</v>
      </c>
      <c r="O33" s="9">
        <v>1</v>
      </c>
      <c r="P33" s="9">
        <v>0</v>
      </c>
      <c r="Q33" s="8">
        <f t="shared" si="10"/>
        <v>80686</v>
      </c>
      <c r="R33" s="9">
        <v>7</v>
      </c>
      <c r="S33" s="9">
        <f t="shared" si="5"/>
        <v>80678</v>
      </c>
      <c r="T33" s="9">
        <f t="shared" si="6"/>
        <v>48</v>
      </c>
      <c r="U33" s="7">
        <v>22</v>
      </c>
      <c r="V33" s="7">
        <v>6.28</v>
      </c>
      <c r="W33" s="9">
        <v>0</v>
      </c>
      <c r="X33" s="9">
        <v>1</v>
      </c>
      <c r="Y33" s="9">
        <v>0</v>
      </c>
      <c r="Z33" s="9">
        <v>0</v>
      </c>
      <c r="AA33" s="9">
        <v>0</v>
      </c>
      <c r="AB33" s="27">
        <v>1</v>
      </c>
      <c r="AC33" s="9">
        <v>0</v>
      </c>
      <c r="AD33" s="9">
        <v>0</v>
      </c>
      <c r="AE33" s="27">
        <v>1</v>
      </c>
      <c r="AF33" s="9">
        <v>0</v>
      </c>
      <c r="AG33" s="27">
        <v>1</v>
      </c>
      <c r="AH33" s="19">
        <v>2004</v>
      </c>
      <c r="AI33" s="30">
        <v>0</v>
      </c>
      <c r="AJ33" s="30">
        <v>0</v>
      </c>
      <c r="AK33" s="30">
        <v>0</v>
      </c>
      <c r="AL33" s="37">
        <v>1</v>
      </c>
      <c r="AM33" s="36" t="s">
        <v>89</v>
      </c>
      <c r="AN33" s="17" t="s">
        <v>89</v>
      </c>
      <c r="AO33" s="33">
        <f t="shared" si="8"/>
        <v>0.46172000000000002</v>
      </c>
      <c r="AP33" s="34">
        <v>0.53827999999999998</v>
      </c>
      <c r="AQ33">
        <v>0.52400000000000002</v>
      </c>
      <c r="AR33" s="34">
        <v>0.47599999999999998</v>
      </c>
      <c r="AS33">
        <v>1</v>
      </c>
      <c r="AT33" s="17">
        <v>0</v>
      </c>
      <c r="AU33" t="s">
        <v>89</v>
      </c>
      <c r="AV33" s="17" t="s">
        <v>89</v>
      </c>
      <c r="AW33" s="17" t="s">
        <v>24</v>
      </c>
      <c r="AX33">
        <v>1</v>
      </c>
      <c r="AY33">
        <v>0</v>
      </c>
      <c r="AZ33">
        <v>0</v>
      </c>
      <c r="BA33">
        <v>0</v>
      </c>
      <c r="BB33">
        <v>0</v>
      </c>
      <c r="BC33">
        <v>0</v>
      </c>
      <c r="BD33" s="17">
        <v>0</v>
      </c>
      <c r="BE33">
        <v>1</v>
      </c>
      <c r="BF33">
        <v>0</v>
      </c>
      <c r="BG33" s="17">
        <v>0</v>
      </c>
      <c r="BH33">
        <v>10169</v>
      </c>
      <c r="BI33">
        <v>996</v>
      </c>
      <c r="BJ33" s="23">
        <v>0.95</v>
      </c>
      <c r="BK33" s="23">
        <v>27.56</v>
      </c>
      <c r="BL33">
        <v>1</v>
      </c>
      <c r="BM33">
        <v>0</v>
      </c>
      <c r="BN33">
        <v>0</v>
      </c>
      <c r="BO33">
        <v>0</v>
      </c>
      <c r="BP33">
        <v>0</v>
      </c>
      <c r="BQ33" s="17">
        <v>0</v>
      </c>
      <c r="BR33">
        <v>1</v>
      </c>
      <c r="BS33">
        <v>0</v>
      </c>
      <c r="BT33">
        <v>0</v>
      </c>
      <c r="BU33" s="17">
        <v>0</v>
      </c>
      <c r="BV33">
        <v>0</v>
      </c>
      <c r="BW33">
        <v>0</v>
      </c>
      <c r="BX33" s="17">
        <v>0</v>
      </c>
      <c r="BY33">
        <v>0</v>
      </c>
      <c r="BZ33">
        <v>0</v>
      </c>
      <c r="CA33">
        <v>1</v>
      </c>
      <c r="CB33">
        <v>1</v>
      </c>
      <c r="CC33">
        <v>0</v>
      </c>
      <c r="CD33">
        <v>0</v>
      </c>
      <c r="CE33">
        <v>0</v>
      </c>
      <c r="CF33">
        <v>0</v>
      </c>
      <c r="CG33">
        <v>0</v>
      </c>
      <c r="CH33">
        <v>0</v>
      </c>
      <c r="CI33">
        <v>0</v>
      </c>
      <c r="CJ33" s="17">
        <v>0</v>
      </c>
      <c r="CK33">
        <v>0.03</v>
      </c>
      <c r="CL33">
        <v>16</v>
      </c>
      <c r="CM33">
        <v>1</v>
      </c>
      <c r="CN33">
        <v>0</v>
      </c>
      <c r="CO33">
        <v>34</v>
      </c>
      <c r="CP33" s="31" t="s">
        <v>80</v>
      </c>
    </row>
    <row r="34" spans="1:94" x14ac:dyDescent="0.25">
      <c r="A34">
        <v>33</v>
      </c>
      <c r="B34">
        <v>2</v>
      </c>
      <c r="C34" s="23" t="s">
        <v>100</v>
      </c>
      <c r="D34" s="12">
        <v>10.3021993206643</v>
      </c>
      <c r="E34" s="13">
        <v>1.2602834497641719</v>
      </c>
      <c r="F34" s="7">
        <v>8.1745097284202792</v>
      </c>
      <c r="G34" s="7">
        <f t="shared" si="0"/>
        <v>9.0419158709001284</v>
      </c>
      <c r="H34" s="15">
        <f t="shared" si="1"/>
        <v>11.562482770428472</v>
      </c>
      <c r="I34" s="11">
        <f t="shared" si="2"/>
        <v>2.8767649097303595E-2</v>
      </c>
      <c r="J34" s="30">
        <f t="shared" si="3"/>
        <v>3.5191895358919504E-3</v>
      </c>
      <c r="K34" s="30">
        <f t="shared" si="4"/>
        <v>284.15633480410048</v>
      </c>
      <c r="L34" s="8">
        <v>0</v>
      </c>
      <c r="M34" s="9">
        <v>0</v>
      </c>
      <c r="N34" s="9">
        <v>0</v>
      </c>
      <c r="O34" s="9">
        <v>1</v>
      </c>
      <c r="P34" s="9">
        <v>0</v>
      </c>
      <c r="Q34" s="8">
        <f t="shared" si="10"/>
        <v>80686</v>
      </c>
      <c r="R34" s="9">
        <v>7</v>
      </c>
      <c r="S34" s="9">
        <f t="shared" si="5"/>
        <v>80678</v>
      </c>
      <c r="T34" s="9">
        <f t="shared" si="6"/>
        <v>48</v>
      </c>
      <c r="U34" s="7">
        <v>16</v>
      </c>
      <c r="V34" s="7">
        <v>6.28</v>
      </c>
      <c r="W34" s="9">
        <v>0</v>
      </c>
      <c r="X34" s="9">
        <v>1</v>
      </c>
      <c r="Y34" s="9">
        <v>0</v>
      </c>
      <c r="Z34" s="9">
        <v>0</v>
      </c>
      <c r="AA34" s="9">
        <v>0</v>
      </c>
      <c r="AB34" s="27">
        <v>1</v>
      </c>
      <c r="AC34" s="9">
        <v>0</v>
      </c>
      <c r="AD34" s="9">
        <v>0</v>
      </c>
      <c r="AE34" s="27">
        <v>1</v>
      </c>
      <c r="AF34" s="9">
        <v>0</v>
      </c>
      <c r="AG34" s="27">
        <v>1</v>
      </c>
      <c r="AH34" s="19">
        <v>2006</v>
      </c>
      <c r="AI34" s="30">
        <v>0</v>
      </c>
      <c r="AJ34" s="30">
        <v>0</v>
      </c>
      <c r="AK34" s="30">
        <v>0</v>
      </c>
      <c r="AL34" s="37">
        <v>1</v>
      </c>
      <c r="AM34" s="36" t="s">
        <v>89</v>
      </c>
      <c r="AN34" s="17" t="s">
        <v>89</v>
      </c>
      <c r="AO34" s="33">
        <f t="shared" si="8"/>
        <v>0.46172000000000002</v>
      </c>
      <c r="AP34" s="34">
        <v>0.53827999999999998</v>
      </c>
      <c r="AQ34">
        <v>0.52400000000000002</v>
      </c>
      <c r="AR34" s="34">
        <v>0.47599999999999998</v>
      </c>
      <c r="AS34">
        <v>1</v>
      </c>
      <c r="AT34" s="17">
        <v>0</v>
      </c>
      <c r="AU34" t="s">
        <v>89</v>
      </c>
      <c r="AV34" s="17" t="s">
        <v>89</v>
      </c>
      <c r="AW34" s="17" t="s">
        <v>24</v>
      </c>
      <c r="AX34">
        <v>1</v>
      </c>
      <c r="AY34">
        <v>0</v>
      </c>
      <c r="AZ34">
        <v>0</v>
      </c>
      <c r="BA34">
        <v>0</v>
      </c>
      <c r="BB34">
        <v>0</v>
      </c>
      <c r="BC34">
        <v>0</v>
      </c>
      <c r="BD34" s="17">
        <v>0</v>
      </c>
      <c r="BE34">
        <v>1</v>
      </c>
      <c r="BF34">
        <v>0</v>
      </c>
      <c r="BG34" s="17">
        <v>0</v>
      </c>
      <c r="BH34">
        <v>10461</v>
      </c>
      <c r="BI34">
        <v>1029</v>
      </c>
      <c r="BJ34" s="23">
        <v>0.95</v>
      </c>
      <c r="BK34" s="23">
        <v>27.56</v>
      </c>
      <c r="BL34">
        <v>1</v>
      </c>
      <c r="BM34">
        <v>0</v>
      </c>
      <c r="BN34">
        <v>0</v>
      </c>
      <c r="BO34">
        <v>0</v>
      </c>
      <c r="BP34">
        <v>0</v>
      </c>
      <c r="BQ34" s="17">
        <v>0</v>
      </c>
      <c r="BR34">
        <v>1</v>
      </c>
      <c r="BS34">
        <v>0</v>
      </c>
      <c r="BT34">
        <v>0</v>
      </c>
      <c r="BU34" s="17">
        <v>0</v>
      </c>
      <c r="BV34">
        <v>0</v>
      </c>
      <c r="BW34">
        <v>0</v>
      </c>
      <c r="BX34" s="17">
        <v>0</v>
      </c>
      <c r="BY34">
        <v>0</v>
      </c>
      <c r="BZ34">
        <v>0</v>
      </c>
      <c r="CA34">
        <v>1</v>
      </c>
      <c r="CB34">
        <v>1</v>
      </c>
      <c r="CC34">
        <v>0</v>
      </c>
      <c r="CD34">
        <v>0</v>
      </c>
      <c r="CE34">
        <v>0</v>
      </c>
      <c r="CF34">
        <v>0</v>
      </c>
      <c r="CG34">
        <v>0</v>
      </c>
      <c r="CH34">
        <v>0</v>
      </c>
      <c r="CI34">
        <v>0</v>
      </c>
      <c r="CJ34" s="17">
        <v>0</v>
      </c>
      <c r="CK34">
        <v>0.03</v>
      </c>
      <c r="CL34">
        <v>16</v>
      </c>
      <c r="CM34">
        <v>1</v>
      </c>
      <c r="CN34">
        <v>0</v>
      </c>
      <c r="CO34">
        <v>34</v>
      </c>
      <c r="CP34" s="31" t="s">
        <v>80</v>
      </c>
    </row>
    <row r="35" spans="1:94" x14ac:dyDescent="0.25">
      <c r="A35">
        <v>34</v>
      </c>
      <c r="B35">
        <v>2</v>
      </c>
      <c r="C35" s="23" t="s">
        <v>100</v>
      </c>
      <c r="D35" s="12">
        <v>8.7920081740137324</v>
      </c>
      <c r="E35" s="13">
        <v>0.21415749640553891</v>
      </c>
      <c r="F35" s="7">
        <v>41.053936105812348</v>
      </c>
      <c r="G35" s="7">
        <f t="shared" si="0"/>
        <v>8.5778506776081933</v>
      </c>
      <c r="H35" s="15">
        <f t="shared" si="1"/>
        <v>9.0061656704192714</v>
      </c>
      <c r="I35" s="11">
        <f t="shared" si="2"/>
        <v>0.14304991407985351</v>
      </c>
      <c r="J35" s="30">
        <f t="shared" si="3"/>
        <v>3.4844384643449755E-3</v>
      </c>
      <c r="K35" s="30">
        <f t="shared" si="4"/>
        <v>286.99028845900011</v>
      </c>
      <c r="L35" s="8">
        <v>0</v>
      </c>
      <c r="M35" s="9">
        <v>0</v>
      </c>
      <c r="N35" s="9">
        <v>0</v>
      </c>
      <c r="O35" s="9">
        <v>1</v>
      </c>
      <c r="P35" s="9">
        <v>0</v>
      </c>
      <c r="Q35" s="8">
        <f t="shared" si="10"/>
        <v>80686</v>
      </c>
      <c r="R35" s="9">
        <v>7</v>
      </c>
      <c r="S35" s="9">
        <f t="shared" si="5"/>
        <v>80678</v>
      </c>
      <c r="T35" s="9">
        <f t="shared" si="6"/>
        <v>48</v>
      </c>
      <c r="U35" s="7">
        <v>18</v>
      </c>
      <c r="V35" s="7">
        <v>6.28</v>
      </c>
      <c r="W35" s="9">
        <v>0</v>
      </c>
      <c r="X35" s="9">
        <v>1</v>
      </c>
      <c r="Y35" s="9">
        <v>0</v>
      </c>
      <c r="Z35" s="9">
        <v>0</v>
      </c>
      <c r="AA35" s="9">
        <v>0</v>
      </c>
      <c r="AB35" s="27">
        <v>1</v>
      </c>
      <c r="AC35" s="9">
        <v>0</v>
      </c>
      <c r="AD35" s="9">
        <v>0</v>
      </c>
      <c r="AE35" s="27">
        <v>1</v>
      </c>
      <c r="AF35" s="9">
        <v>0</v>
      </c>
      <c r="AG35" s="27">
        <v>1</v>
      </c>
      <c r="AH35" s="19">
        <v>2006</v>
      </c>
      <c r="AI35" s="30">
        <v>0</v>
      </c>
      <c r="AJ35" s="30">
        <v>0</v>
      </c>
      <c r="AK35" s="30">
        <v>0</v>
      </c>
      <c r="AL35" s="37">
        <v>1</v>
      </c>
      <c r="AM35" s="36" t="s">
        <v>89</v>
      </c>
      <c r="AN35" s="17" t="s">
        <v>89</v>
      </c>
      <c r="AO35" s="33">
        <f t="shared" si="8"/>
        <v>0.46172000000000002</v>
      </c>
      <c r="AP35" s="34">
        <v>0.53827999999999998</v>
      </c>
      <c r="AQ35">
        <v>0.52400000000000002</v>
      </c>
      <c r="AR35" s="34">
        <v>0.47599999999999998</v>
      </c>
      <c r="AS35">
        <v>1</v>
      </c>
      <c r="AT35" s="17">
        <v>0</v>
      </c>
      <c r="AU35" t="s">
        <v>89</v>
      </c>
      <c r="AV35" s="17" t="s">
        <v>89</v>
      </c>
      <c r="AW35" s="17" t="s">
        <v>24</v>
      </c>
      <c r="AX35">
        <v>1</v>
      </c>
      <c r="AY35">
        <v>0</v>
      </c>
      <c r="AZ35">
        <v>0</v>
      </c>
      <c r="BA35">
        <v>0</v>
      </c>
      <c r="BB35">
        <v>0</v>
      </c>
      <c r="BC35">
        <v>0</v>
      </c>
      <c r="BD35" s="17">
        <v>0</v>
      </c>
      <c r="BE35">
        <v>1</v>
      </c>
      <c r="BF35">
        <v>0</v>
      </c>
      <c r="BG35" s="17">
        <v>0</v>
      </c>
      <c r="BH35">
        <v>10461</v>
      </c>
      <c r="BI35">
        <v>1029</v>
      </c>
      <c r="BJ35" s="23">
        <v>0.95</v>
      </c>
      <c r="BK35" s="23">
        <v>27.56</v>
      </c>
      <c r="BL35">
        <v>1</v>
      </c>
      <c r="BM35">
        <v>0</v>
      </c>
      <c r="BN35">
        <v>0</v>
      </c>
      <c r="BO35">
        <v>0</v>
      </c>
      <c r="BP35">
        <v>0</v>
      </c>
      <c r="BQ35" s="17">
        <v>0</v>
      </c>
      <c r="BR35">
        <v>1</v>
      </c>
      <c r="BS35">
        <v>0</v>
      </c>
      <c r="BT35">
        <v>0</v>
      </c>
      <c r="BU35" s="17">
        <v>0</v>
      </c>
      <c r="BV35">
        <v>0</v>
      </c>
      <c r="BW35">
        <v>0</v>
      </c>
      <c r="BX35" s="17">
        <v>0</v>
      </c>
      <c r="BY35">
        <v>0</v>
      </c>
      <c r="BZ35">
        <v>0</v>
      </c>
      <c r="CA35">
        <v>1</v>
      </c>
      <c r="CB35">
        <v>1</v>
      </c>
      <c r="CC35">
        <v>0</v>
      </c>
      <c r="CD35">
        <v>0</v>
      </c>
      <c r="CE35">
        <v>0</v>
      </c>
      <c r="CF35">
        <v>0</v>
      </c>
      <c r="CG35">
        <v>0</v>
      </c>
      <c r="CH35">
        <v>0</v>
      </c>
      <c r="CI35">
        <v>0</v>
      </c>
      <c r="CJ35" s="17">
        <v>0</v>
      </c>
      <c r="CK35">
        <v>0.03</v>
      </c>
      <c r="CL35">
        <v>16</v>
      </c>
      <c r="CM35">
        <v>1</v>
      </c>
      <c r="CN35">
        <v>0</v>
      </c>
      <c r="CO35">
        <v>34</v>
      </c>
      <c r="CP35" s="31" t="s">
        <v>80</v>
      </c>
    </row>
    <row r="36" spans="1:94" x14ac:dyDescent="0.25">
      <c r="A36">
        <v>35</v>
      </c>
      <c r="B36">
        <v>2</v>
      </c>
      <c r="C36" s="23" t="s">
        <v>100</v>
      </c>
      <c r="D36" s="12">
        <v>9.1776757361151198</v>
      </c>
      <c r="E36" s="13">
        <v>0.39645760330660668</v>
      </c>
      <c r="F36" s="7">
        <v>23.149198450401311</v>
      </c>
      <c r="G36" s="7">
        <f t="shared" si="0"/>
        <v>8.7812181328085135</v>
      </c>
      <c r="H36" s="15">
        <f t="shared" si="1"/>
        <v>9.5741333394217261</v>
      </c>
      <c r="I36" s="11">
        <f t="shared" si="2"/>
        <v>8.123081561429317E-2</v>
      </c>
      <c r="J36" s="30">
        <f t="shared" si="3"/>
        <v>3.5090120199338898E-3</v>
      </c>
      <c r="K36" s="30">
        <f t="shared" si="4"/>
        <v>284.98050001516953</v>
      </c>
      <c r="L36" s="8">
        <v>0</v>
      </c>
      <c r="M36" s="9">
        <v>0</v>
      </c>
      <c r="N36" s="9">
        <v>0</v>
      </c>
      <c r="O36" s="9">
        <v>1</v>
      </c>
      <c r="P36" s="9">
        <v>0</v>
      </c>
      <c r="Q36" s="8">
        <f t="shared" si="10"/>
        <v>80686</v>
      </c>
      <c r="R36" s="9">
        <v>7</v>
      </c>
      <c r="S36" s="9">
        <f t="shared" si="5"/>
        <v>80678</v>
      </c>
      <c r="T36" s="9">
        <f t="shared" si="6"/>
        <v>48</v>
      </c>
      <c r="U36" s="7">
        <v>20</v>
      </c>
      <c r="V36" s="7">
        <v>6.28</v>
      </c>
      <c r="W36" s="9">
        <v>0</v>
      </c>
      <c r="X36" s="9">
        <v>1</v>
      </c>
      <c r="Y36" s="9">
        <v>0</v>
      </c>
      <c r="Z36" s="9">
        <v>0</v>
      </c>
      <c r="AA36" s="9">
        <v>0</v>
      </c>
      <c r="AB36" s="27">
        <v>1</v>
      </c>
      <c r="AC36" s="9">
        <v>0</v>
      </c>
      <c r="AD36" s="9">
        <v>0</v>
      </c>
      <c r="AE36" s="27">
        <v>1</v>
      </c>
      <c r="AF36" s="9">
        <v>0</v>
      </c>
      <c r="AG36" s="27">
        <v>1</v>
      </c>
      <c r="AH36" s="19">
        <v>2006</v>
      </c>
      <c r="AI36" s="30">
        <v>0</v>
      </c>
      <c r="AJ36" s="30">
        <v>0</v>
      </c>
      <c r="AK36" s="30">
        <v>0</v>
      </c>
      <c r="AL36" s="37">
        <v>1</v>
      </c>
      <c r="AM36" s="36" t="s">
        <v>89</v>
      </c>
      <c r="AN36" s="17" t="s">
        <v>89</v>
      </c>
      <c r="AO36" s="33">
        <f t="shared" si="8"/>
        <v>0.46172000000000002</v>
      </c>
      <c r="AP36" s="34">
        <v>0.53827999999999998</v>
      </c>
      <c r="AQ36">
        <v>0.52400000000000002</v>
      </c>
      <c r="AR36" s="34">
        <v>0.47599999999999998</v>
      </c>
      <c r="AS36">
        <v>1</v>
      </c>
      <c r="AT36" s="17">
        <v>0</v>
      </c>
      <c r="AU36" t="s">
        <v>89</v>
      </c>
      <c r="AV36" s="17" t="s">
        <v>89</v>
      </c>
      <c r="AW36" s="17" t="s">
        <v>24</v>
      </c>
      <c r="AX36">
        <v>1</v>
      </c>
      <c r="AY36">
        <v>0</v>
      </c>
      <c r="AZ36">
        <v>0</v>
      </c>
      <c r="BA36">
        <v>0</v>
      </c>
      <c r="BB36">
        <v>0</v>
      </c>
      <c r="BC36">
        <v>0</v>
      </c>
      <c r="BD36" s="17">
        <v>0</v>
      </c>
      <c r="BE36">
        <v>1</v>
      </c>
      <c r="BF36">
        <v>0</v>
      </c>
      <c r="BG36" s="17">
        <v>0</v>
      </c>
      <c r="BH36">
        <v>10461</v>
      </c>
      <c r="BI36">
        <v>1029</v>
      </c>
      <c r="BJ36" s="23">
        <v>0.95</v>
      </c>
      <c r="BK36" s="23">
        <v>27.56</v>
      </c>
      <c r="BL36">
        <v>1</v>
      </c>
      <c r="BM36">
        <v>0</v>
      </c>
      <c r="BN36">
        <v>0</v>
      </c>
      <c r="BO36">
        <v>0</v>
      </c>
      <c r="BP36">
        <v>0</v>
      </c>
      <c r="BQ36" s="17">
        <v>0</v>
      </c>
      <c r="BR36">
        <v>1</v>
      </c>
      <c r="BS36">
        <v>0</v>
      </c>
      <c r="BT36">
        <v>0</v>
      </c>
      <c r="BU36" s="17">
        <v>0</v>
      </c>
      <c r="BV36">
        <v>0</v>
      </c>
      <c r="BW36">
        <v>0</v>
      </c>
      <c r="BX36" s="17">
        <v>0</v>
      </c>
      <c r="BY36">
        <v>0</v>
      </c>
      <c r="BZ36">
        <v>0</v>
      </c>
      <c r="CA36">
        <v>1</v>
      </c>
      <c r="CB36">
        <v>1</v>
      </c>
      <c r="CC36">
        <v>0</v>
      </c>
      <c r="CD36">
        <v>0</v>
      </c>
      <c r="CE36">
        <v>0</v>
      </c>
      <c r="CF36">
        <v>0</v>
      </c>
      <c r="CG36">
        <v>0</v>
      </c>
      <c r="CH36">
        <v>0</v>
      </c>
      <c r="CI36">
        <v>0</v>
      </c>
      <c r="CJ36" s="17">
        <v>0</v>
      </c>
      <c r="CK36">
        <v>0.03</v>
      </c>
      <c r="CL36">
        <v>16</v>
      </c>
      <c r="CM36">
        <v>1</v>
      </c>
      <c r="CN36">
        <v>0</v>
      </c>
      <c r="CO36">
        <v>34</v>
      </c>
      <c r="CP36" s="31" t="s">
        <v>80</v>
      </c>
    </row>
    <row r="37" spans="1:94" x14ac:dyDescent="0.25">
      <c r="A37">
        <v>36</v>
      </c>
      <c r="B37">
        <v>2</v>
      </c>
      <c r="C37" s="23" t="s">
        <v>100</v>
      </c>
      <c r="D37" s="12">
        <v>7.5358454284737642</v>
      </c>
      <c r="E37" s="13">
        <v>0.53435504170848458</v>
      </c>
      <c r="F37" s="7">
        <v>14.102693603076199</v>
      </c>
      <c r="G37" s="7">
        <f t="shared" si="0"/>
        <v>7.0014903867652798</v>
      </c>
      <c r="H37" s="15">
        <f t="shared" si="1"/>
        <v>8.0702004701822485</v>
      </c>
      <c r="I37" s="11">
        <f t="shared" si="2"/>
        <v>4.9589514901563062E-2</v>
      </c>
      <c r="J37" s="30">
        <f t="shared" si="3"/>
        <v>3.5163151308021164E-3</v>
      </c>
      <c r="K37" s="30">
        <f t="shared" si="4"/>
        <v>284.38861785743512</v>
      </c>
      <c r="L37" s="8">
        <v>0</v>
      </c>
      <c r="M37" s="9">
        <v>0</v>
      </c>
      <c r="N37" s="9">
        <v>0</v>
      </c>
      <c r="O37" s="9">
        <v>1</v>
      </c>
      <c r="P37" s="9">
        <v>0</v>
      </c>
      <c r="Q37" s="8">
        <f t="shared" si="10"/>
        <v>80686</v>
      </c>
      <c r="R37" s="9">
        <v>7</v>
      </c>
      <c r="S37" s="9">
        <f t="shared" si="5"/>
        <v>80678</v>
      </c>
      <c r="T37" s="9">
        <f t="shared" si="6"/>
        <v>48</v>
      </c>
      <c r="U37" s="7">
        <v>22</v>
      </c>
      <c r="V37" s="7">
        <v>6.28</v>
      </c>
      <c r="W37" s="9">
        <v>0</v>
      </c>
      <c r="X37" s="9">
        <v>1</v>
      </c>
      <c r="Y37" s="9">
        <v>0</v>
      </c>
      <c r="Z37" s="9">
        <v>0</v>
      </c>
      <c r="AA37" s="9">
        <v>0</v>
      </c>
      <c r="AB37" s="27">
        <v>1</v>
      </c>
      <c r="AC37" s="9">
        <v>0</v>
      </c>
      <c r="AD37" s="9">
        <v>0</v>
      </c>
      <c r="AE37" s="27">
        <v>1</v>
      </c>
      <c r="AF37" s="9">
        <v>0</v>
      </c>
      <c r="AG37" s="27">
        <v>1</v>
      </c>
      <c r="AH37" s="19">
        <v>2006</v>
      </c>
      <c r="AI37" s="30">
        <v>0</v>
      </c>
      <c r="AJ37" s="30">
        <v>0</v>
      </c>
      <c r="AK37" s="30">
        <v>0</v>
      </c>
      <c r="AL37" s="37">
        <v>1</v>
      </c>
      <c r="AM37" s="36" t="s">
        <v>89</v>
      </c>
      <c r="AN37" s="17" t="s">
        <v>89</v>
      </c>
      <c r="AO37" s="33">
        <f t="shared" si="8"/>
        <v>0.46172000000000002</v>
      </c>
      <c r="AP37" s="34">
        <v>0.53827999999999998</v>
      </c>
      <c r="AQ37">
        <v>0.52400000000000002</v>
      </c>
      <c r="AR37" s="34">
        <v>0.47599999999999998</v>
      </c>
      <c r="AS37">
        <v>1</v>
      </c>
      <c r="AT37" s="17">
        <v>0</v>
      </c>
      <c r="AU37" t="s">
        <v>89</v>
      </c>
      <c r="AV37" s="17" t="s">
        <v>89</v>
      </c>
      <c r="AW37" s="17" t="s">
        <v>24</v>
      </c>
      <c r="AX37">
        <v>1</v>
      </c>
      <c r="AY37">
        <v>0</v>
      </c>
      <c r="AZ37">
        <v>0</v>
      </c>
      <c r="BA37">
        <v>0</v>
      </c>
      <c r="BB37">
        <v>0</v>
      </c>
      <c r="BC37">
        <v>0</v>
      </c>
      <c r="BD37" s="17">
        <v>0</v>
      </c>
      <c r="BE37">
        <v>1</v>
      </c>
      <c r="BF37">
        <v>0</v>
      </c>
      <c r="BG37" s="17">
        <v>0</v>
      </c>
      <c r="BH37">
        <v>10461</v>
      </c>
      <c r="BI37">
        <v>1029</v>
      </c>
      <c r="BJ37" s="23">
        <v>0.95</v>
      </c>
      <c r="BK37" s="23">
        <v>27.56</v>
      </c>
      <c r="BL37">
        <v>1</v>
      </c>
      <c r="BM37">
        <v>0</v>
      </c>
      <c r="BN37">
        <v>0</v>
      </c>
      <c r="BO37">
        <v>0</v>
      </c>
      <c r="BP37">
        <v>0</v>
      </c>
      <c r="BQ37" s="17">
        <v>0</v>
      </c>
      <c r="BR37">
        <v>1</v>
      </c>
      <c r="BS37">
        <v>0</v>
      </c>
      <c r="BT37">
        <v>0</v>
      </c>
      <c r="BU37" s="17">
        <v>0</v>
      </c>
      <c r="BV37">
        <v>0</v>
      </c>
      <c r="BW37">
        <v>0</v>
      </c>
      <c r="BX37" s="17">
        <v>0</v>
      </c>
      <c r="BY37">
        <v>0</v>
      </c>
      <c r="BZ37">
        <v>0</v>
      </c>
      <c r="CA37">
        <v>1</v>
      </c>
      <c r="CB37">
        <v>1</v>
      </c>
      <c r="CC37">
        <v>0</v>
      </c>
      <c r="CD37">
        <v>0</v>
      </c>
      <c r="CE37">
        <v>0</v>
      </c>
      <c r="CF37">
        <v>0</v>
      </c>
      <c r="CG37">
        <v>0</v>
      </c>
      <c r="CH37">
        <v>0</v>
      </c>
      <c r="CI37">
        <v>0</v>
      </c>
      <c r="CJ37" s="17">
        <v>0</v>
      </c>
      <c r="CK37">
        <v>0.03</v>
      </c>
      <c r="CL37">
        <v>16</v>
      </c>
      <c r="CM37">
        <v>1</v>
      </c>
      <c r="CN37">
        <v>0</v>
      </c>
      <c r="CO37">
        <v>34</v>
      </c>
      <c r="CP37" s="31" t="s">
        <v>80</v>
      </c>
    </row>
    <row r="38" spans="1:94" x14ac:dyDescent="0.25">
      <c r="A38">
        <v>37</v>
      </c>
      <c r="B38">
        <v>2</v>
      </c>
      <c r="C38" s="23" t="s">
        <v>100</v>
      </c>
      <c r="D38" s="12">
        <v>5.9401584624788173</v>
      </c>
      <c r="E38" s="13">
        <v>1.0098024636176841</v>
      </c>
      <c r="F38" s="7">
        <v>5.8824955142194897</v>
      </c>
      <c r="G38" s="7">
        <f t="shared" si="0"/>
        <v>4.930355998861133</v>
      </c>
      <c r="H38" s="15">
        <f t="shared" si="1"/>
        <v>6.9499609260965016</v>
      </c>
      <c r="I38" s="11">
        <f t="shared" si="2"/>
        <v>2.0705748081815238E-2</v>
      </c>
      <c r="J38" s="30">
        <f t="shared" si="3"/>
        <v>3.519891860820662E-3</v>
      </c>
      <c r="K38" s="30">
        <f t="shared" si="4"/>
        <v>284.09963701749922</v>
      </c>
      <c r="L38" s="8">
        <v>0</v>
      </c>
      <c r="M38" s="9">
        <v>0</v>
      </c>
      <c r="N38" s="9">
        <v>0</v>
      </c>
      <c r="O38" s="9">
        <v>1</v>
      </c>
      <c r="P38" s="9">
        <v>0</v>
      </c>
      <c r="Q38" s="8">
        <f t="shared" si="10"/>
        <v>80686</v>
      </c>
      <c r="R38" s="9">
        <v>7</v>
      </c>
      <c r="S38" s="9">
        <f t="shared" si="5"/>
        <v>80678</v>
      </c>
      <c r="T38" s="9">
        <f t="shared" si="6"/>
        <v>48</v>
      </c>
      <c r="U38" s="7">
        <v>16</v>
      </c>
      <c r="V38" s="7">
        <v>6.28</v>
      </c>
      <c r="W38" s="9">
        <v>0</v>
      </c>
      <c r="X38" s="9">
        <v>1</v>
      </c>
      <c r="Y38" s="9">
        <v>0</v>
      </c>
      <c r="Z38" s="9">
        <v>0</v>
      </c>
      <c r="AA38" s="9">
        <v>0</v>
      </c>
      <c r="AB38" s="27">
        <v>1</v>
      </c>
      <c r="AC38" s="9">
        <v>0</v>
      </c>
      <c r="AD38" s="9">
        <v>0</v>
      </c>
      <c r="AE38" s="27">
        <v>1</v>
      </c>
      <c r="AF38" s="9">
        <v>0</v>
      </c>
      <c r="AG38" s="27">
        <v>1</v>
      </c>
      <c r="AH38" s="19">
        <v>2008</v>
      </c>
      <c r="AI38" s="30">
        <v>0</v>
      </c>
      <c r="AJ38" s="30">
        <v>0</v>
      </c>
      <c r="AK38" s="30">
        <v>0</v>
      </c>
      <c r="AL38" s="37">
        <v>1</v>
      </c>
      <c r="AM38" s="36" t="s">
        <v>89</v>
      </c>
      <c r="AN38" s="17" t="s">
        <v>89</v>
      </c>
      <c r="AO38" s="33">
        <f t="shared" si="8"/>
        <v>0.46172000000000002</v>
      </c>
      <c r="AP38" s="34">
        <v>0.53827999999999998</v>
      </c>
      <c r="AQ38">
        <v>0.52400000000000002</v>
      </c>
      <c r="AR38" s="34">
        <v>0.47599999999999998</v>
      </c>
      <c r="AS38">
        <v>1</v>
      </c>
      <c r="AT38" s="17">
        <v>0</v>
      </c>
      <c r="AU38" t="s">
        <v>89</v>
      </c>
      <c r="AV38" s="17" t="s">
        <v>89</v>
      </c>
      <c r="AW38" s="17" t="s">
        <v>24</v>
      </c>
      <c r="AX38">
        <v>1</v>
      </c>
      <c r="AY38">
        <v>0</v>
      </c>
      <c r="AZ38">
        <v>0</v>
      </c>
      <c r="BA38">
        <v>0</v>
      </c>
      <c r="BB38">
        <v>0</v>
      </c>
      <c r="BC38">
        <v>0</v>
      </c>
      <c r="BD38" s="17">
        <v>0</v>
      </c>
      <c r="BE38">
        <v>1</v>
      </c>
      <c r="BF38">
        <v>0</v>
      </c>
      <c r="BG38" s="17">
        <v>0</v>
      </c>
      <c r="BH38">
        <v>11381</v>
      </c>
      <c r="BI38">
        <v>1040</v>
      </c>
      <c r="BJ38" s="23">
        <v>0.95</v>
      </c>
      <c r="BK38" s="23">
        <v>27.56</v>
      </c>
      <c r="BL38">
        <v>1</v>
      </c>
      <c r="BM38">
        <v>0</v>
      </c>
      <c r="BN38">
        <v>0</v>
      </c>
      <c r="BO38">
        <v>0</v>
      </c>
      <c r="BP38">
        <v>0</v>
      </c>
      <c r="BQ38" s="17">
        <v>0</v>
      </c>
      <c r="BR38">
        <v>1</v>
      </c>
      <c r="BS38">
        <v>0</v>
      </c>
      <c r="BT38">
        <v>0</v>
      </c>
      <c r="BU38" s="17">
        <v>0</v>
      </c>
      <c r="BV38">
        <v>0</v>
      </c>
      <c r="BW38">
        <v>0</v>
      </c>
      <c r="BX38" s="17">
        <v>0</v>
      </c>
      <c r="BY38">
        <v>0</v>
      </c>
      <c r="BZ38">
        <v>0</v>
      </c>
      <c r="CA38">
        <v>1</v>
      </c>
      <c r="CB38">
        <v>1</v>
      </c>
      <c r="CC38">
        <v>0</v>
      </c>
      <c r="CD38">
        <v>0</v>
      </c>
      <c r="CE38">
        <v>0</v>
      </c>
      <c r="CF38">
        <v>0</v>
      </c>
      <c r="CG38">
        <v>0</v>
      </c>
      <c r="CH38">
        <v>0</v>
      </c>
      <c r="CI38">
        <v>0</v>
      </c>
      <c r="CJ38" s="17">
        <v>0</v>
      </c>
      <c r="CK38">
        <v>0.03</v>
      </c>
      <c r="CL38">
        <v>16</v>
      </c>
      <c r="CM38">
        <v>1</v>
      </c>
      <c r="CN38">
        <v>0</v>
      </c>
      <c r="CO38">
        <v>34</v>
      </c>
      <c r="CP38" s="31" t="s">
        <v>80</v>
      </c>
    </row>
    <row r="39" spans="1:94" x14ac:dyDescent="0.25">
      <c r="A39">
        <v>38</v>
      </c>
      <c r="B39">
        <v>2</v>
      </c>
      <c r="C39" s="23" t="s">
        <v>100</v>
      </c>
      <c r="D39" s="12">
        <v>8.476080955730648</v>
      </c>
      <c r="E39" s="13">
        <v>0.15888640353036451</v>
      </c>
      <c r="F39" s="7">
        <v>53.34679851388794</v>
      </c>
      <c r="G39" s="7">
        <f t="shared" si="0"/>
        <v>8.3171945522002844</v>
      </c>
      <c r="H39" s="15">
        <f t="shared" si="1"/>
        <v>8.6349673592610117</v>
      </c>
      <c r="I39" s="11">
        <f t="shared" si="2"/>
        <v>0.18458781482753375</v>
      </c>
      <c r="J39" s="30">
        <f t="shared" si="3"/>
        <v>3.460147937077788E-3</v>
      </c>
      <c r="K39" s="30">
        <f t="shared" si="4"/>
        <v>289.00498423328509</v>
      </c>
      <c r="L39" s="8">
        <v>0</v>
      </c>
      <c r="M39" s="9">
        <v>0</v>
      </c>
      <c r="N39" s="9">
        <v>0</v>
      </c>
      <c r="O39" s="9">
        <v>1</v>
      </c>
      <c r="P39" s="9">
        <v>0</v>
      </c>
      <c r="Q39" s="8">
        <f t="shared" si="10"/>
        <v>80686</v>
      </c>
      <c r="R39" s="9">
        <v>7</v>
      </c>
      <c r="S39" s="9">
        <f t="shared" si="5"/>
        <v>80678</v>
      </c>
      <c r="T39" s="9">
        <f t="shared" si="6"/>
        <v>48</v>
      </c>
      <c r="U39" s="7">
        <v>18</v>
      </c>
      <c r="V39" s="7">
        <v>6.28</v>
      </c>
      <c r="W39" s="9">
        <v>0</v>
      </c>
      <c r="X39" s="9">
        <v>1</v>
      </c>
      <c r="Y39" s="9">
        <v>0</v>
      </c>
      <c r="Z39" s="9">
        <v>0</v>
      </c>
      <c r="AA39" s="9">
        <v>0</v>
      </c>
      <c r="AB39" s="27">
        <v>1</v>
      </c>
      <c r="AC39" s="9">
        <v>0</v>
      </c>
      <c r="AD39" s="9">
        <v>0</v>
      </c>
      <c r="AE39" s="27">
        <v>1</v>
      </c>
      <c r="AF39" s="9">
        <v>0</v>
      </c>
      <c r="AG39" s="27">
        <v>1</v>
      </c>
      <c r="AH39" s="19">
        <v>2008</v>
      </c>
      <c r="AI39" s="30">
        <v>0</v>
      </c>
      <c r="AJ39" s="30">
        <v>0</v>
      </c>
      <c r="AK39" s="30">
        <v>0</v>
      </c>
      <c r="AL39" s="37">
        <v>1</v>
      </c>
      <c r="AM39" s="36" t="s">
        <v>89</v>
      </c>
      <c r="AN39" s="17" t="s">
        <v>89</v>
      </c>
      <c r="AO39" s="33">
        <f t="shared" si="8"/>
        <v>0.46172000000000002</v>
      </c>
      <c r="AP39" s="34">
        <v>0.53827999999999998</v>
      </c>
      <c r="AQ39">
        <v>0.52400000000000002</v>
      </c>
      <c r="AR39" s="34">
        <v>0.47599999999999998</v>
      </c>
      <c r="AS39">
        <v>1</v>
      </c>
      <c r="AT39" s="17">
        <v>0</v>
      </c>
      <c r="AU39" t="s">
        <v>89</v>
      </c>
      <c r="AV39" s="17" t="s">
        <v>89</v>
      </c>
      <c r="AW39" s="17" t="s">
        <v>24</v>
      </c>
      <c r="AX39">
        <v>1</v>
      </c>
      <c r="AY39">
        <v>0</v>
      </c>
      <c r="AZ39">
        <v>0</v>
      </c>
      <c r="BA39">
        <v>0</v>
      </c>
      <c r="BB39">
        <v>0</v>
      </c>
      <c r="BC39">
        <v>0</v>
      </c>
      <c r="BD39" s="17">
        <v>0</v>
      </c>
      <c r="BE39">
        <v>1</v>
      </c>
      <c r="BF39">
        <v>0</v>
      </c>
      <c r="BG39" s="17">
        <v>0</v>
      </c>
      <c r="BH39">
        <v>11381</v>
      </c>
      <c r="BI39">
        <v>1040</v>
      </c>
      <c r="BJ39" s="23">
        <v>0.95</v>
      </c>
      <c r="BK39" s="23">
        <v>27.56</v>
      </c>
      <c r="BL39">
        <v>1</v>
      </c>
      <c r="BM39">
        <v>0</v>
      </c>
      <c r="BN39">
        <v>0</v>
      </c>
      <c r="BO39">
        <v>0</v>
      </c>
      <c r="BP39">
        <v>0</v>
      </c>
      <c r="BQ39" s="17">
        <v>0</v>
      </c>
      <c r="BR39">
        <v>1</v>
      </c>
      <c r="BS39">
        <v>0</v>
      </c>
      <c r="BT39">
        <v>0</v>
      </c>
      <c r="BU39" s="17">
        <v>0</v>
      </c>
      <c r="BV39">
        <v>0</v>
      </c>
      <c r="BW39">
        <v>0</v>
      </c>
      <c r="BX39" s="17">
        <v>0</v>
      </c>
      <c r="BY39">
        <v>0</v>
      </c>
      <c r="BZ39">
        <v>0</v>
      </c>
      <c r="CA39">
        <v>1</v>
      </c>
      <c r="CB39">
        <v>1</v>
      </c>
      <c r="CC39">
        <v>0</v>
      </c>
      <c r="CD39">
        <v>0</v>
      </c>
      <c r="CE39">
        <v>0</v>
      </c>
      <c r="CF39">
        <v>0</v>
      </c>
      <c r="CG39">
        <v>0</v>
      </c>
      <c r="CH39">
        <v>0</v>
      </c>
      <c r="CI39">
        <v>0</v>
      </c>
      <c r="CJ39" s="17">
        <v>0</v>
      </c>
      <c r="CK39">
        <v>0.03</v>
      </c>
      <c r="CL39">
        <v>16</v>
      </c>
      <c r="CM39">
        <v>1</v>
      </c>
      <c r="CN39">
        <v>0</v>
      </c>
      <c r="CO39">
        <v>34</v>
      </c>
      <c r="CP39" s="31" t="s">
        <v>80</v>
      </c>
    </row>
    <row r="40" spans="1:94" x14ac:dyDescent="0.25">
      <c r="A40">
        <v>39</v>
      </c>
      <c r="B40">
        <v>2</v>
      </c>
      <c r="C40" s="23" t="s">
        <v>100</v>
      </c>
      <c r="D40" s="12">
        <v>8.9911465030419571</v>
      </c>
      <c r="E40" s="13">
        <v>0.2641899711935492</v>
      </c>
      <c r="F40" s="7">
        <v>34.032883467990992</v>
      </c>
      <c r="G40" s="7">
        <f t="shared" si="0"/>
        <v>8.7269565318484084</v>
      </c>
      <c r="H40" s="15">
        <f t="shared" si="1"/>
        <v>9.2553364742355058</v>
      </c>
      <c r="I40" s="11">
        <f t="shared" si="2"/>
        <v>0.11896683850593186</v>
      </c>
      <c r="J40" s="30">
        <f t="shared" si="3"/>
        <v>3.4956438121919332E-3</v>
      </c>
      <c r="K40" s="30">
        <f t="shared" si="4"/>
        <v>286.07033603144851</v>
      </c>
      <c r="L40" s="8">
        <v>0</v>
      </c>
      <c r="M40" s="9">
        <v>0</v>
      </c>
      <c r="N40" s="9">
        <v>0</v>
      </c>
      <c r="O40" s="9">
        <v>1</v>
      </c>
      <c r="P40" s="9">
        <v>0</v>
      </c>
      <c r="Q40" s="8">
        <f t="shared" si="10"/>
        <v>80686</v>
      </c>
      <c r="R40" s="9">
        <v>7</v>
      </c>
      <c r="S40" s="9">
        <f t="shared" si="5"/>
        <v>80678</v>
      </c>
      <c r="T40" s="9">
        <f t="shared" si="6"/>
        <v>48</v>
      </c>
      <c r="U40" s="7">
        <v>20</v>
      </c>
      <c r="V40" s="7">
        <v>6.28</v>
      </c>
      <c r="W40" s="9">
        <v>0</v>
      </c>
      <c r="X40" s="9">
        <v>1</v>
      </c>
      <c r="Y40" s="9">
        <v>0</v>
      </c>
      <c r="Z40" s="9">
        <v>0</v>
      </c>
      <c r="AA40" s="9">
        <v>0</v>
      </c>
      <c r="AB40" s="27">
        <v>1</v>
      </c>
      <c r="AC40" s="9">
        <v>0</v>
      </c>
      <c r="AD40" s="9">
        <v>0</v>
      </c>
      <c r="AE40" s="27">
        <v>1</v>
      </c>
      <c r="AF40" s="9">
        <v>0</v>
      </c>
      <c r="AG40" s="27">
        <v>1</v>
      </c>
      <c r="AH40" s="19">
        <v>2008</v>
      </c>
      <c r="AI40" s="30">
        <v>0</v>
      </c>
      <c r="AJ40" s="30">
        <v>0</v>
      </c>
      <c r="AK40" s="30">
        <v>0</v>
      </c>
      <c r="AL40" s="37">
        <v>1</v>
      </c>
      <c r="AM40" s="36" t="s">
        <v>89</v>
      </c>
      <c r="AN40" s="17" t="s">
        <v>89</v>
      </c>
      <c r="AO40" s="33">
        <f t="shared" si="8"/>
        <v>0.46172000000000002</v>
      </c>
      <c r="AP40" s="34">
        <v>0.53827999999999998</v>
      </c>
      <c r="AQ40">
        <v>0.52400000000000002</v>
      </c>
      <c r="AR40" s="34">
        <v>0.47599999999999998</v>
      </c>
      <c r="AS40">
        <v>1</v>
      </c>
      <c r="AT40" s="17">
        <v>0</v>
      </c>
      <c r="AU40" t="s">
        <v>89</v>
      </c>
      <c r="AV40" s="17" t="s">
        <v>89</v>
      </c>
      <c r="AW40" s="17" t="s">
        <v>24</v>
      </c>
      <c r="AX40">
        <v>1</v>
      </c>
      <c r="AY40">
        <v>0</v>
      </c>
      <c r="AZ40">
        <v>0</v>
      </c>
      <c r="BA40">
        <v>0</v>
      </c>
      <c r="BB40">
        <v>0</v>
      </c>
      <c r="BC40">
        <v>0</v>
      </c>
      <c r="BD40" s="17">
        <v>0</v>
      </c>
      <c r="BE40">
        <v>1</v>
      </c>
      <c r="BF40">
        <v>0</v>
      </c>
      <c r="BG40" s="17">
        <v>0</v>
      </c>
      <c r="BH40">
        <v>11381</v>
      </c>
      <c r="BI40">
        <v>1040</v>
      </c>
      <c r="BJ40" s="23">
        <v>0.95</v>
      </c>
      <c r="BK40" s="23">
        <v>27.56</v>
      </c>
      <c r="BL40">
        <v>1</v>
      </c>
      <c r="BM40">
        <v>0</v>
      </c>
      <c r="BN40">
        <v>0</v>
      </c>
      <c r="BO40">
        <v>0</v>
      </c>
      <c r="BP40">
        <v>0</v>
      </c>
      <c r="BQ40" s="17">
        <v>0</v>
      </c>
      <c r="BR40">
        <v>1</v>
      </c>
      <c r="BS40">
        <v>0</v>
      </c>
      <c r="BT40">
        <v>0</v>
      </c>
      <c r="BU40" s="17">
        <v>0</v>
      </c>
      <c r="BV40">
        <v>0</v>
      </c>
      <c r="BW40">
        <v>0</v>
      </c>
      <c r="BX40" s="17">
        <v>0</v>
      </c>
      <c r="BY40">
        <v>0</v>
      </c>
      <c r="BZ40">
        <v>0</v>
      </c>
      <c r="CA40">
        <v>1</v>
      </c>
      <c r="CB40">
        <v>1</v>
      </c>
      <c r="CC40">
        <v>0</v>
      </c>
      <c r="CD40">
        <v>0</v>
      </c>
      <c r="CE40">
        <v>0</v>
      </c>
      <c r="CF40">
        <v>0</v>
      </c>
      <c r="CG40">
        <v>0</v>
      </c>
      <c r="CH40">
        <v>0</v>
      </c>
      <c r="CI40">
        <v>0</v>
      </c>
      <c r="CJ40" s="17">
        <v>0</v>
      </c>
      <c r="CK40">
        <v>0.03</v>
      </c>
      <c r="CL40">
        <v>16</v>
      </c>
      <c r="CM40">
        <v>1</v>
      </c>
      <c r="CN40">
        <v>0</v>
      </c>
      <c r="CO40">
        <v>34</v>
      </c>
      <c r="CP40" s="31" t="s">
        <v>80</v>
      </c>
    </row>
    <row r="41" spans="1:94" x14ac:dyDescent="0.25">
      <c r="A41">
        <v>40</v>
      </c>
      <c r="B41">
        <v>2</v>
      </c>
      <c r="C41" s="23" t="s">
        <v>100</v>
      </c>
      <c r="D41" s="12">
        <v>7.3481372216716689</v>
      </c>
      <c r="E41" s="13">
        <v>0.27723883534387228</v>
      </c>
      <c r="F41" s="7">
        <v>26.504718260547548</v>
      </c>
      <c r="G41" s="7">
        <f t="shared" si="0"/>
        <v>7.070898386327797</v>
      </c>
      <c r="H41" s="15">
        <f t="shared" si="1"/>
        <v>7.6253760570155409</v>
      </c>
      <c r="I41" s="11">
        <f t="shared" si="2"/>
        <v>9.2910118712174708E-2</v>
      </c>
      <c r="J41" s="30">
        <f t="shared" si="3"/>
        <v>3.5054180843896027E-3</v>
      </c>
      <c r="K41" s="30">
        <f t="shared" si="4"/>
        <v>285.27267673240459</v>
      </c>
      <c r="L41" s="8">
        <v>0</v>
      </c>
      <c r="M41" s="9">
        <v>0</v>
      </c>
      <c r="N41" s="9">
        <v>0</v>
      </c>
      <c r="O41" s="9">
        <v>1</v>
      </c>
      <c r="P41" s="9">
        <v>0</v>
      </c>
      <c r="Q41" s="8">
        <f t="shared" si="10"/>
        <v>80686</v>
      </c>
      <c r="R41" s="9">
        <v>7</v>
      </c>
      <c r="S41" s="9">
        <f t="shared" si="5"/>
        <v>80678</v>
      </c>
      <c r="T41" s="9">
        <f t="shared" si="6"/>
        <v>48</v>
      </c>
      <c r="U41" s="7">
        <v>22</v>
      </c>
      <c r="V41" s="7">
        <v>6.28</v>
      </c>
      <c r="W41" s="9">
        <v>0</v>
      </c>
      <c r="X41" s="9">
        <v>1</v>
      </c>
      <c r="Y41" s="9">
        <v>0</v>
      </c>
      <c r="Z41" s="9">
        <v>0</v>
      </c>
      <c r="AA41" s="9">
        <v>0</v>
      </c>
      <c r="AB41" s="27">
        <v>1</v>
      </c>
      <c r="AC41" s="9">
        <v>0</v>
      </c>
      <c r="AD41" s="9">
        <v>0</v>
      </c>
      <c r="AE41" s="27">
        <v>1</v>
      </c>
      <c r="AF41" s="9">
        <v>0</v>
      </c>
      <c r="AG41" s="27">
        <v>1</v>
      </c>
      <c r="AH41" s="19">
        <v>2008</v>
      </c>
      <c r="AI41" s="30">
        <v>0</v>
      </c>
      <c r="AJ41" s="30">
        <v>0</v>
      </c>
      <c r="AK41" s="30">
        <v>0</v>
      </c>
      <c r="AL41" s="37">
        <v>1</v>
      </c>
      <c r="AM41" s="36" t="s">
        <v>89</v>
      </c>
      <c r="AN41" s="17" t="s">
        <v>89</v>
      </c>
      <c r="AO41" s="33">
        <f t="shared" si="8"/>
        <v>0.46172000000000002</v>
      </c>
      <c r="AP41" s="34">
        <v>0.53827999999999998</v>
      </c>
      <c r="AQ41">
        <v>0.52400000000000002</v>
      </c>
      <c r="AR41" s="34">
        <v>0.47599999999999998</v>
      </c>
      <c r="AS41">
        <v>1</v>
      </c>
      <c r="AT41" s="17">
        <v>0</v>
      </c>
      <c r="AU41" t="s">
        <v>89</v>
      </c>
      <c r="AV41" s="17" t="s">
        <v>89</v>
      </c>
      <c r="AW41" s="17" t="s">
        <v>24</v>
      </c>
      <c r="AX41">
        <v>1</v>
      </c>
      <c r="AY41">
        <v>0</v>
      </c>
      <c r="AZ41">
        <v>0</v>
      </c>
      <c r="BA41">
        <v>0</v>
      </c>
      <c r="BB41">
        <v>0</v>
      </c>
      <c r="BC41">
        <v>0</v>
      </c>
      <c r="BD41" s="17">
        <v>0</v>
      </c>
      <c r="BE41">
        <v>1</v>
      </c>
      <c r="BF41">
        <v>0</v>
      </c>
      <c r="BG41" s="17">
        <v>0</v>
      </c>
      <c r="BH41">
        <v>11381</v>
      </c>
      <c r="BI41">
        <v>1040</v>
      </c>
      <c r="BJ41" s="23">
        <v>0.95</v>
      </c>
      <c r="BK41" s="23">
        <v>27.56</v>
      </c>
      <c r="BL41">
        <v>1</v>
      </c>
      <c r="BM41">
        <v>0</v>
      </c>
      <c r="BN41">
        <v>0</v>
      </c>
      <c r="BO41">
        <v>0</v>
      </c>
      <c r="BP41">
        <v>0</v>
      </c>
      <c r="BQ41" s="17">
        <v>0</v>
      </c>
      <c r="BR41">
        <v>1</v>
      </c>
      <c r="BS41">
        <v>0</v>
      </c>
      <c r="BT41">
        <v>0</v>
      </c>
      <c r="BU41" s="17">
        <v>0</v>
      </c>
      <c r="BV41">
        <v>0</v>
      </c>
      <c r="BW41">
        <v>0</v>
      </c>
      <c r="BX41" s="17">
        <v>0</v>
      </c>
      <c r="BY41">
        <v>0</v>
      </c>
      <c r="BZ41">
        <v>0</v>
      </c>
      <c r="CA41">
        <v>1</v>
      </c>
      <c r="CB41">
        <v>1</v>
      </c>
      <c r="CC41">
        <v>0</v>
      </c>
      <c r="CD41">
        <v>0</v>
      </c>
      <c r="CE41">
        <v>0</v>
      </c>
      <c r="CF41">
        <v>0</v>
      </c>
      <c r="CG41">
        <v>0</v>
      </c>
      <c r="CH41">
        <v>0</v>
      </c>
      <c r="CI41">
        <v>0</v>
      </c>
      <c r="CJ41" s="17">
        <v>0</v>
      </c>
      <c r="CK41">
        <v>0.03</v>
      </c>
      <c r="CL41">
        <v>16</v>
      </c>
      <c r="CM41">
        <v>1</v>
      </c>
      <c r="CN41">
        <v>0</v>
      </c>
      <c r="CO41">
        <v>34</v>
      </c>
      <c r="CP41" s="31" t="s">
        <v>80</v>
      </c>
    </row>
    <row r="42" spans="1:94" x14ac:dyDescent="0.25">
      <c r="A42">
        <v>41</v>
      </c>
      <c r="B42">
        <v>2</v>
      </c>
      <c r="C42" s="23" t="s">
        <v>100</v>
      </c>
      <c r="D42" s="12">
        <v>4.5254472798147649</v>
      </c>
      <c r="E42" s="13">
        <v>1.861077724480064</v>
      </c>
      <c r="F42" s="7">
        <v>2.431627234203265</v>
      </c>
      <c r="G42" s="7">
        <f t="shared" si="0"/>
        <v>2.6643695553347007</v>
      </c>
      <c r="H42" s="15">
        <f t="shared" si="1"/>
        <v>6.3865250042948292</v>
      </c>
      <c r="I42" s="11">
        <f t="shared" si="2"/>
        <v>7.9284407900148905E-3</v>
      </c>
      <c r="J42" s="30">
        <f t="shared" si="3"/>
        <v>3.260549428996951E-3</v>
      </c>
      <c r="K42" s="30">
        <f t="shared" si="4"/>
        <v>306.69677665571595</v>
      </c>
      <c r="L42" s="8">
        <v>0</v>
      </c>
      <c r="M42" s="9">
        <v>0</v>
      </c>
      <c r="N42" s="9">
        <v>0</v>
      </c>
      <c r="O42" s="9">
        <v>1</v>
      </c>
      <c r="P42" s="9">
        <v>0</v>
      </c>
      <c r="Q42" s="8">
        <f t="shared" ref="Q42:Q53" si="11">ROUND(174751*AP42,0)</f>
        <v>94065</v>
      </c>
      <c r="R42" s="9">
        <v>7</v>
      </c>
      <c r="S42" s="9">
        <f t="shared" si="5"/>
        <v>94057</v>
      </c>
      <c r="T42" s="9">
        <f t="shared" si="6"/>
        <v>48</v>
      </c>
      <c r="U42" s="7">
        <v>16</v>
      </c>
      <c r="V42" s="7">
        <v>6.28</v>
      </c>
      <c r="W42" s="9">
        <v>0</v>
      </c>
      <c r="X42" s="9">
        <v>1</v>
      </c>
      <c r="Y42" s="9">
        <v>0</v>
      </c>
      <c r="Z42" s="9">
        <v>0</v>
      </c>
      <c r="AA42" s="9">
        <v>0</v>
      </c>
      <c r="AB42" s="27">
        <v>1</v>
      </c>
      <c r="AC42" s="9">
        <v>0</v>
      </c>
      <c r="AD42" s="9">
        <v>0</v>
      </c>
      <c r="AE42" s="27">
        <v>1</v>
      </c>
      <c r="AF42" s="9">
        <v>0</v>
      </c>
      <c r="AG42" s="27">
        <v>1</v>
      </c>
      <c r="AH42" s="19">
        <v>2004</v>
      </c>
      <c r="AI42" s="30">
        <v>0</v>
      </c>
      <c r="AJ42" s="30">
        <v>0</v>
      </c>
      <c r="AK42" s="30">
        <v>0</v>
      </c>
      <c r="AL42" s="37">
        <v>1</v>
      </c>
      <c r="AM42" s="36" t="s">
        <v>89</v>
      </c>
      <c r="AN42" s="17" t="s">
        <v>89</v>
      </c>
      <c r="AO42" s="33">
        <f t="shared" si="8"/>
        <v>0.46172000000000002</v>
      </c>
      <c r="AP42" s="34">
        <v>0.53827999999999998</v>
      </c>
      <c r="AQ42">
        <v>0.52400000000000002</v>
      </c>
      <c r="AR42" s="34">
        <v>0.47599999999999998</v>
      </c>
      <c r="AS42">
        <v>1</v>
      </c>
      <c r="AT42" s="17">
        <v>0</v>
      </c>
      <c r="AU42" t="s">
        <v>89</v>
      </c>
      <c r="AV42" s="17" t="s">
        <v>89</v>
      </c>
      <c r="AW42" s="17" t="s">
        <v>24</v>
      </c>
      <c r="AX42">
        <v>1</v>
      </c>
      <c r="AY42">
        <v>0</v>
      </c>
      <c r="AZ42">
        <v>0</v>
      </c>
      <c r="BA42">
        <v>0</v>
      </c>
      <c r="BB42">
        <v>0</v>
      </c>
      <c r="BC42">
        <v>0</v>
      </c>
      <c r="BD42" s="17">
        <v>0</v>
      </c>
      <c r="BE42">
        <v>1</v>
      </c>
      <c r="BF42">
        <v>0</v>
      </c>
      <c r="BG42" s="17">
        <v>0</v>
      </c>
      <c r="BH42">
        <v>10169</v>
      </c>
      <c r="BI42">
        <v>996</v>
      </c>
      <c r="BJ42" s="23">
        <v>0.95</v>
      </c>
      <c r="BK42" s="23">
        <v>27.56</v>
      </c>
      <c r="BL42">
        <v>1</v>
      </c>
      <c r="BM42">
        <v>0</v>
      </c>
      <c r="BN42">
        <v>0</v>
      </c>
      <c r="BO42">
        <v>0</v>
      </c>
      <c r="BP42">
        <v>0</v>
      </c>
      <c r="BQ42" s="17">
        <v>0</v>
      </c>
      <c r="BR42">
        <v>1</v>
      </c>
      <c r="BS42">
        <v>0</v>
      </c>
      <c r="BT42">
        <v>0</v>
      </c>
      <c r="BU42" s="17">
        <v>0</v>
      </c>
      <c r="BV42">
        <v>0</v>
      </c>
      <c r="BW42">
        <v>0</v>
      </c>
      <c r="BX42" s="17">
        <v>0</v>
      </c>
      <c r="BY42">
        <v>0</v>
      </c>
      <c r="BZ42">
        <v>0</v>
      </c>
      <c r="CA42">
        <v>1</v>
      </c>
      <c r="CB42">
        <v>1</v>
      </c>
      <c r="CC42">
        <v>0</v>
      </c>
      <c r="CD42">
        <v>0</v>
      </c>
      <c r="CE42">
        <v>0</v>
      </c>
      <c r="CF42">
        <v>0</v>
      </c>
      <c r="CG42">
        <v>0</v>
      </c>
      <c r="CH42">
        <v>0</v>
      </c>
      <c r="CI42">
        <v>0</v>
      </c>
      <c r="CJ42" s="17">
        <v>0</v>
      </c>
      <c r="CK42">
        <v>0.03</v>
      </c>
      <c r="CL42">
        <v>16</v>
      </c>
      <c r="CM42">
        <v>1</v>
      </c>
      <c r="CN42">
        <v>0</v>
      </c>
      <c r="CO42">
        <v>34</v>
      </c>
      <c r="CP42" s="31" t="s">
        <v>80</v>
      </c>
    </row>
    <row r="43" spans="1:94" x14ac:dyDescent="0.25">
      <c r="A43">
        <v>42</v>
      </c>
      <c r="B43">
        <v>2</v>
      </c>
      <c r="C43" s="23" t="s">
        <v>100</v>
      </c>
      <c r="D43" s="12">
        <v>7.4005352510223332</v>
      </c>
      <c r="E43" s="13">
        <v>0.33069444024107653</v>
      </c>
      <c r="F43" s="7">
        <v>22.378771308121589</v>
      </c>
      <c r="G43" s="7">
        <f t="shared" si="0"/>
        <v>7.0698408107812565</v>
      </c>
      <c r="H43" s="15">
        <f t="shared" si="1"/>
        <v>7.73122969126341</v>
      </c>
      <c r="I43" s="11">
        <f t="shared" si="2"/>
        <v>7.2775891957717595E-2</v>
      </c>
      <c r="J43" s="30">
        <f t="shared" si="3"/>
        <v>3.2520057046789758E-3</v>
      </c>
      <c r="K43" s="30">
        <f t="shared" si="4"/>
        <v>307.50253560785671</v>
      </c>
      <c r="L43" s="8">
        <v>0</v>
      </c>
      <c r="M43" s="9">
        <v>0</v>
      </c>
      <c r="N43" s="9">
        <v>0</v>
      </c>
      <c r="O43" s="9">
        <v>1</v>
      </c>
      <c r="P43" s="9">
        <v>0</v>
      </c>
      <c r="Q43" s="8">
        <f t="shared" si="11"/>
        <v>94065</v>
      </c>
      <c r="R43" s="9">
        <v>7</v>
      </c>
      <c r="S43" s="9">
        <f t="shared" si="5"/>
        <v>94057</v>
      </c>
      <c r="T43" s="9">
        <f t="shared" si="6"/>
        <v>48</v>
      </c>
      <c r="U43" s="7">
        <v>18</v>
      </c>
      <c r="V43" s="7">
        <v>6.28</v>
      </c>
      <c r="W43" s="9">
        <v>0</v>
      </c>
      <c r="X43" s="9">
        <v>1</v>
      </c>
      <c r="Y43" s="9">
        <v>0</v>
      </c>
      <c r="Z43" s="9">
        <v>0</v>
      </c>
      <c r="AA43" s="9">
        <v>0</v>
      </c>
      <c r="AB43" s="27">
        <v>1</v>
      </c>
      <c r="AC43" s="9">
        <v>0</v>
      </c>
      <c r="AD43" s="9">
        <v>0</v>
      </c>
      <c r="AE43" s="27">
        <v>1</v>
      </c>
      <c r="AF43" s="9">
        <v>0</v>
      </c>
      <c r="AG43" s="27">
        <v>1</v>
      </c>
      <c r="AH43" s="19">
        <v>2004</v>
      </c>
      <c r="AI43" s="30">
        <v>0</v>
      </c>
      <c r="AJ43" s="30">
        <v>0</v>
      </c>
      <c r="AK43" s="30">
        <v>0</v>
      </c>
      <c r="AL43" s="37">
        <v>1</v>
      </c>
      <c r="AM43" s="36" t="s">
        <v>89</v>
      </c>
      <c r="AN43" s="17" t="s">
        <v>89</v>
      </c>
      <c r="AO43" s="33">
        <f t="shared" si="8"/>
        <v>0.46172000000000002</v>
      </c>
      <c r="AP43" s="34">
        <v>0.53827999999999998</v>
      </c>
      <c r="AQ43">
        <v>0.52400000000000002</v>
      </c>
      <c r="AR43" s="34">
        <v>0.47599999999999998</v>
      </c>
      <c r="AS43">
        <v>1</v>
      </c>
      <c r="AT43" s="17">
        <v>0</v>
      </c>
      <c r="AU43" t="s">
        <v>89</v>
      </c>
      <c r="AV43" s="17" t="s">
        <v>89</v>
      </c>
      <c r="AW43" s="17" t="s">
        <v>24</v>
      </c>
      <c r="AX43">
        <v>1</v>
      </c>
      <c r="AY43">
        <v>0</v>
      </c>
      <c r="AZ43">
        <v>0</v>
      </c>
      <c r="BA43">
        <v>0</v>
      </c>
      <c r="BB43">
        <v>0</v>
      </c>
      <c r="BC43">
        <v>0</v>
      </c>
      <c r="BD43" s="17">
        <v>0</v>
      </c>
      <c r="BE43">
        <v>1</v>
      </c>
      <c r="BF43">
        <v>0</v>
      </c>
      <c r="BG43" s="17">
        <v>0</v>
      </c>
      <c r="BH43">
        <v>10169</v>
      </c>
      <c r="BI43">
        <v>996</v>
      </c>
      <c r="BJ43" s="23">
        <v>0.95</v>
      </c>
      <c r="BK43" s="23">
        <v>27.56</v>
      </c>
      <c r="BL43">
        <v>1</v>
      </c>
      <c r="BM43">
        <v>0</v>
      </c>
      <c r="BN43">
        <v>0</v>
      </c>
      <c r="BO43">
        <v>0</v>
      </c>
      <c r="BP43">
        <v>0</v>
      </c>
      <c r="BQ43" s="17">
        <v>0</v>
      </c>
      <c r="BR43">
        <v>1</v>
      </c>
      <c r="BS43">
        <v>0</v>
      </c>
      <c r="BT43">
        <v>0</v>
      </c>
      <c r="BU43" s="17">
        <v>0</v>
      </c>
      <c r="BV43">
        <v>0</v>
      </c>
      <c r="BW43">
        <v>0</v>
      </c>
      <c r="BX43" s="17">
        <v>0</v>
      </c>
      <c r="BY43">
        <v>0</v>
      </c>
      <c r="BZ43">
        <v>0</v>
      </c>
      <c r="CA43">
        <v>1</v>
      </c>
      <c r="CB43">
        <v>1</v>
      </c>
      <c r="CC43">
        <v>0</v>
      </c>
      <c r="CD43">
        <v>0</v>
      </c>
      <c r="CE43">
        <v>0</v>
      </c>
      <c r="CF43">
        <v>0</v>
      </c>
      <c r="CG43">
        <v>0</v>
      </c>
      <c r="CH43">
        <v>0</v>
      </c>
      <c r="CI43">
        <v>0</v>
      </c>
      <c r="CJ43" s="17">
        <v>0</v>
      </c>
      <c r="CK43">
        <v>0.03</v>
      </c>
      <c r="CL43">
        <v>16</v>
      </c>
      <c r="CM43">
        <v>1</v>
      </c>
      <c r="CN43">
        <v>0</v>
      </c>
      <c r="CO43">
        <v>34</v>
      </c>
      <c r="CP43" s="31" t="s">
        <v>80</v>
      </c>
    </row>
    <row r="44" spans="1:94" x14ac:dyDescent="0.25">
      <c r="A44">
        <v>43</v>
      </c>
      <c r="B44">
        <v>2</v>
      </c>
      <c r="C44" s="23" t="s">
        <v>100</v>
      </c>
      <c r="D44" s="12">
        <v>9.7096919750153212</v>
      </c>
      <c r="E44" s="13">
        <v>0.77831534147012582</v>
      </c>
      <c r="F44" s="7">
        <v>12.4752673597248</v>
      </c>
      <c r="G44" s="7">
        <f t="shared" si="0"/>
        <v>8.9313766335451952</v>
      </c>
      <c r="H44" s="15">
        <f t="shared" si="1"/>
        <v>10.488007316485447</v>
      </c>
      <c r="I44" s="11">
        <f t="shared" si="2"/>
        <v>4.0643892383733018E-2</v>
      </c>
      <c r="J44" s="30">
        <f t="shared" si="3"/>
        <v>3.2579576222108004E-3</v>
      </c>
      <c r="K44" s="30">
        <f t="shared" si="4"/>
        <v>306.94076349630825</v>
      </c>
      <c r="L44" s="8">
        <v>0</v>
      </c>
      <c r="M44" s="9">
        <v>0</v>
      </c>
      <c r="N44" s="9">
        <v>0</v>
      </c>
      <c r="O44" s="9">
        <v>1</v>
      </c>
      <c r="P44" s="9">
        <v>0</v>
      </c>
      <c r="Q44" s="8">
        <f t="shared" si="11"/>
        <v>94065</v>
      </c>
      <c r="R44" s="9">
        <v>7</v>
      </c>
      <c r="S44" s="9">
        <f t="shared" si="5"/>
        <v>94057</v>
      </c>
      <c r="T44" s="9">
        <f t="shared" si="6"/>
        <v>48</v>
      </c>
      <c r="U44" s="7">
        <v>20</v>
      </c>
      <c r="V44" s="7">
        <v>6.28</v>
      </c>
      <c r="W44" s="9">
        <v>0</v>
      </c>
      <c r="X44" s="9">
        <v>1</v>
      </c>
      <c r="Y44" s="9">
        <v>0</v>
      </c>
      <c r="Z44" s="9">
        <v>0</v>
      </c>
      <c r="AA44" s="9">
        <v>0</v>
      </c>
      <c r="AB44" s="27">
        <v>1</v>
      </c>
      <c r="AC44" s="9">
        <v>0</v>
      </c>
      <c r="AD44" s="9">
        <v>0</v>
      </c>
      <c r="AE44" s="27">
        <v>1</v>
      </c>
      <c r="AF44" s="9">
        <v>0</v>
      </c>
      <c r="AG44" s="27">
        <v>1</v>
      </c>
      <c r="AH44" s="19">
        <v>2004</v>
      </c>
      <c r="AI44" s="30">
        <v>0</v>
      </c>
      <c r="AJ44" s="30">
        <v>0</v>
      </c>
      <c r="AK44" s="30">
        <v>0</v>
      </c>
      <c r="AL44" s="37">
        <v>1</v>
      </c>
      <c r="AM44" s="36" t="s">
        <v>89</v>
      </c>
      <c r="AN44" s="17" t="s">
        <v>89</v>
      </c>
      <c r="AO44" s="33">
        <f t="shared" si="8"/>
        <v>0.46172000000000002</v>
      </c>
      <c r="AP44" s="34">
        <v>0.53827999999999998</v>
      </c>
      <c r="AQ44">
        <v>0.52400000000000002</v>
      </c>
      <c r="AR44" s="34">
        <v>0.47599999999999998</v>
      </c>
      <c r="AS44">
        <v>1</v>
      </c>
      <c r="AT44" s="17">
        <v>0</v>
      </c>
      <c r="AU44" t="s">
        <v>89</v>
      </c>
      <c r="AV44" s="17" t="s">
        <v>89</v>
      </c>
      <c r="AW44" s="17" t="s">
        <v>24</v>
      </c>
      <c r="AX44">
        <v>1</v>
      </c>
      <c r="AY44">
        <v>0</v>
      </c>
      <c r="AZ44">
        <v>0</v>
      </c>
      <c r="BA44">
        <v>0</v>
      </c>
      <c r="BB44">
        <v>0</v>
      </c>
      <c r="BC44">
        <v>0</v>
      </c>
      <c r="BD44" s="17">
        <v>0</v>
      </c>
      <c r="BE44">
        <v>1</v>
      </c>
      <c r="BF44">
        <v>0</v>
      </c>
      <c r="BG44" s="17">
        <v>0</v>
      </c>
      <c r="BH44">
        <v>10169</v>
      </c>
      <c r="BI44">
        <v>996</v>
      </c>
      <c r="BJ44" s="23">
        <v>0.95</v>
      </c>
      <c r="BK44" s="23">
        <v>27.56</v>
      </c>
      <c r="BL44">
        <v>1</v>
      </c>
      <c r="BM44">
        <v>0</v>
      </c>
      <c r="BN44">
        <v>0</v>
      </c>
      <c r="BO44">
        <v>0</v>
      </c>
      <c r="BP44">
        <v>0</v>
      </c>
      <c r="BQ44" s="17">
        <v>0</v>
      </c>
      <c r="BR44">
        <v>1</v>
      </c>
      <c r="BS44">
        <v>0</v>
      </c>
      <c r="BT44">
        <v>0</v>
      </c>
      <c r="BU44" s="17">
        <v>0</v>
      </c>
      <c r="BV44">
        <v>0</v>
      </c>
      <c r="BW44">
        <v>0</v>
      </c>
      <c r="BX44" s="17">
        <v>0</v>
      </c>
      <c r="BY44">
        <v>0</v>
      </c>
      <c r="BZ44">
        <v>0</v>
      </c>
      <c r="CA44">
        <v>1</v>
      </c>
      <c r="CB44">
        <v>1</v>
      </c>
      <c r="CC44">
        <v>0</v>
      </c>
      <c r="CD44">
        <v>0</v>
      </c>
      <c r="CE44">
        <v>0</v>
      </c>
      <c r="CF44">
        <v>0</v>
      </c>
      <c r="CG44">
        <v>0</v>
      </c>
      <c r="CH44">
        <v>0</v>
      </c>
      <c r="CI44">
        <v>0</v>
      </c>
      <c r="CJ44" s="17">
        <v>0</v>
      </c>
      <c r="CK44">
        <v>0.03</v>
      </c>
      <c r="CL44">
        <v>16</v>
      </c>
      <c r="CM44">
        <v>1</v>
      </c>
      <c r="CN44">
        <v>0</v>
      </c>
      <c r="CO44">
        <v>34</v>
      </c>
      <c r="CP44" s="31" t="s">
        <v>80</v>
      </c>
    </row>
    <row r="45" spans="1:94" x14ac:dyDescent="0.25">
      <c r="A45">
        <v>44</v>
      </c>
      <c r="B45">
        <v>2</v>
      </c>
      <c r="C45" s="23" t="s">
        <v>100</v>
      </c>
      <c r="D45" s="12">
        <v>7.2913090915323719</v>
      </c>
      <c r="E45" s="13">
        <v>4.3154442557457582</v>
      </c>
      <c r="F45" s="7">
        <v>1.6895848166325931</v>
      </c>
      <c r="G45" s="7">
        <f t="shared" si="0"/>
        <v>2.9758648357866138</v>
      </c>
      <c r="H45" s="15">
        <f t="shared" si="1"/>
        <v>11.606753347278129</v>
      </c>
      <c r="I45" s="11">
        <f t="shared" si="2"/>
        <v>5.509064363455907E-3</v>
      </c>
      <c r="J45" s="30">
        <f t="shared" si="3"/>
        <v>3.2606024327536762E-3</v>
      </c>
      <c r="K45" s="30">
        <f t="shared" si="4"/>
        <v>306.69179104901485</v>
      </c>
      <c r="L45" s="8">
        <v>0</v>
      </c>
      <c r="M45" s="9">
        <v>0</v>
      </c>
      <c r="N45" s="9">
        <v>0</v>
      </c>
      <c r="O45" s="9">
        <v>1</v>
      </c>
      <c r="P45" s="9">
        <v>0</v>
      </c>
      <c r="Q45" s="8">
        <f t="shared" si="11"/>
        <v>94065</v>
      </c>
      <c r="R45" s="9">
        <v>7</v>
      </c>
      <c r="S45" s="9">
        <f t="shared" si="5"/>
        <v>94057</v>
      </c>
      <c r="T45" s="9">
        <f t="shared" si="6"/>
        <v>48</v>
      </c>
      <c r="U45" s="7">
        <v>22</v>
      </c>
      <c r="V45" s="7">
        <v>6.28</v>
      </c>
      <c r="W45" s="9">
        <v>0</v>
      </c>
      <c r="X45" s="9">
        <v>1</v>
      </c>
      <c r="Y45" s="9">
        <v>0</v>
      </c>
      <c r="Z45" s="9">
        <v>0</v>
      </c>
      <c r="AA45" s="9">
        <v>0</v>
      </c>
      <c r="AB45" s="27">
        <v>1</v>
      </c>
      <c r="AC45" s="9">
        <v>0</v>
      </c>
      <c r="AD45" s="9">
        <v>0</v>
      </c>
      <c r="AE45" s="27">
        <v>1</v>
      </c>
      <c r="AF45" s="9">
        <v>0</v>
      </c>
      <c r="AG45" s="27">
        <v>1</v>
      </c>
      <c r="AH45" s="19">
        <v>2004</v>
      </c>
      <c r="AI45" s="30">
        <v>0</v>
      </c>
      <c r="AJ45" s="30">
        <v>0</v>
      </c>
      <c r="AK45" s="30">
        <v>0</v>
      </c>
      <c r="AL45" s="37">
        <v>1</v>
      </c>
      <c r="AM45" s="36" t="s">
        <v>89</v>
      </c>
      <c r="AN45" s="17" t="s">
        <v>89</v>
      </c>
      <c r="AO45" s="33">
        <f t="shared" si="8"/>
        <v>0.46172000000000002</v>
      </c>
      <c r="AP45" s="34">
        <v>0.53827999999999998</v>
      </c>
      <c r="AQ45">
        <v>0.52400000000000002</v>
      </c>
      <c r="AR45" s="34">
        <v>0.47599999999999998</v>
      </c>
      <c r="AS45">
        <v>1</v>
      </c>
      <c r="AT45" s="17">
        <v>0</v>
      </c>
      <c r="AU45" t="s">
        <v>89</v>
      </c>
      <c r="AV45" s="17" t="s">
        <v>89</v>
      </c>
      <c r="AW45" s="17" t="s">
        <v>24</v>
      </c>
      <c r="AX45">
        <v>1</v>
      </c>
      <c r="AY45">
        <v>0</v>
      </c>
      <c r="AZ45">
        <v>0</v>
      </c>
      <c r="BA45">
        <v>0</v>
      </c>
      <c r="BB45">
        <v>0</v>
      </c>
      <c r="BC45">
        <v>0</v>
      </c>
      <c r="BD45" s="17">
        <v>0</v>
      </c>
      <c r="BE45">
        <v>1</v>
      </c>
      <c r="BF45">
        <v>0</v>
      </c>
      <c r="BG45" s="17">
        <v>0</v>
      </c>
      <c r="BH45">
        <v>10169</v>
      </c>
      <c r="BI45">
        <v>996</v>
      </c>
      <c r="BJ45" s="23">
        <v>0.95</v>
      </c>
      <c r="BK45" s="23">
        <v>27.56</v>
      </c>
      <c r="BL45">
        <v>1</v>
      </c>
      <c r="BM45">
        <v>0</v>
      </c>
      <c r="BN45">
        <v>0</v>
      </c>
      <c r="BO45">
        <v>0</v>
      </c>
      <c r="BP45">
        <v>0</v>
      </c>
      <c r="BQ45" s="17">
        <v>0</v>
      </c>
      <c r="BR45">
        <v>1</v>
      </c>
      <c r="BS45">
        <v>0</v>
      </c>
      <c r="BT45">
        <v>0</v>
      </c>
      <c r="BU45" s="17">
        <v>0</v>
      </c>
      <c r="BV45">
        <v>0</v>
      </c>
      <c r="BW45">
        <v>0</v>
      </c>
      <c r="BX45" s="17">
        <v>0</v>
      </c>
      <c r="BY45">
        <v>0</v>
      </c>
      <c r="BZ45">
        <v>0</v>
      </c>
      <c r="CA45">
        <v>1</v>
      </c>
      <c r="CB45">
        <v>1</v>
      </c>
      <c r="CC45">
        <v>0</v>
      </c>
      <c r="CD45">
        <v>0</v>
      </c>
      <c r="CE45">
        <v>0</v>
      </c>
      <c r="CF45">
        <v>0</v>
      </c>
      <c r="CG45">
        <v>0</v>
      </c>
      <c r="CH45">
        <v>0</v>
      </c>
      <c r="CI45">
        <v>0</v>
      </c>
      <c r="CJ45" s="17">
        <v>0</v>
      </c>
      <c r="CK45">
        <v>0.03</v>
      </c>
      <c r="CL45">
        <v>16</v>
      </c>
      <c r="CM45">
        <v>1</v>
      </c>
      <c r="CN45">
        <v>0</v>
      </c>
      <c r="CO45">
        <v>34</v>
      </c>
      <c r="CP45" s="31" t="s">
        <v>80</v>
      </c>
    </row>
    <row r="46" spans="1:94" x14ac:dyDescent="0.25">
      <c r="A46">
        <v>45</v>
      </c>
      <c r="B46">
        <v>2</v>
      </c>
      <c r="C46" s="23" t="s">
        <v>100</v>
      </c>
      <c r="D46" s="12">
        <v>5.7318486246754397</v>
      </c>
      <c r="E46" s="13">
        <v>1.3417747287395361</v>
      </c>
      <c r="F46" s="7">
        <v>4.2718412427248067</v>
      </c>
      <c r="G46" s="7">
        <f t="shared" si="0"/>
        <v>4.3900738959359034</v>
      </c>
      <c r="H46" s="15">
        <f t="shared" si="1"/>
        <v>7.0736233534149759</v>
      </c>
      <c r="I46" s="11">
        <f t="shared" si="2"/>
        <v>1.3927636289487649E-2</v>
      </c>
      <c r="J46" s="30">
        <f t="shared" si="3"/>
        <v>3.2603356487573647E-3</v>
      </c>
      <c r="K46" s="30">
        <f t="shared" si="4"/>
        <v>306.71688676628656</v>
      </c>
      <c r="L46" s="8">
        <v>0</v>
      </c>
      <c r="M46" s="9">
        <v>0</v>
      </c>
      <c r="N46" s="9">
        <v>0</v>
      </c>
      <c r="O46" s="9">
        <v>1</v>
      </c>
      <c r="P46" s="9">
        <v>0</v>
      </c>
      <c r="Q46" s="8">
        <f t="shared" si="11"/>
        <v>94065</v>
      </c>
      <c r="R46" s="9">
        <v>7</v>
      </c>
      <c r="S46" s="9">
        <f t="shared" si="5"/>
        <v>94057</v>
      </c>
      <c r="T46" s="9">
        <f t="shared" si="6"/>
        <v>48</v>
      </c>
      <c r="U46" s="7">
        <v>16</v>
      </c>
      <c r="V46" s="7">
        <v>6.28</v>
      </c>
      <c r="W46" s="9">
        <v>0</v>
      </c>
      <c r="X46" s="9">
        <v>1</v>
      </c>
      <c r="Y46" s="9">
        <v>0</v>
      </c>
      <c r="Z46" s="9">
        <v>0</v>
      </c>
      <c r="AA46" s="9">
        <v>0</v>
      </c>
      <c r="AB46" s="27">
        <v>1</v>
      </c>
      <c r="AC46" s="9">
        <v>0</v>
      </c>
      <c r="AD46" s="9">
        <v>0</v>
      </c>
      <c r="AE46" s="27">
        <v>1</v>
      </c>
      <c r="AF46" s="9">
        <v>0</v>
      </c>
      <c r="AG46" s="27">
        <v>1</v>
      </c>
      <c r="AH46" s="19">
        <v>2006</v>
      </c>
      <c r="AI46" s="30">
        <v>0</v>
      </c>
      <c r="AJ46" s="30">
        <v>0</v>
      </c>
      <c r="AK46" s="30">
        <v>0</v>
      </c>
      <c r="AL46" s="37">
        <v>1</v>
      </c>
      <c r="AM46" s="36" t="s">
        <v>89</v>
      </c>
      <c r="AN46" s="17" t="s">
        <v>89</v>
      </c>
      <c r="AO46" s="33">
        <f t="shared" si="8"/>
        <v>0.46172000000000002</v>
      </c>
      <c r="AP46" s="34">
        <v>0.53827999999999998</v>
      </c>
      <c r="AQ46">
        <v>0.52400000000000002</v>
      </c>
      <c r="AR46" s="34">
        <v>0.47599999999999998</v>
      </c>
      <c r="AS46">
        <v>1</v>
      </c>
      <c r="AT46" s="17">
        <v>0</v>
      </c>
      <c r="AU46" t="s">
        <v>89</v>
      </c>
      <c r="AV46" s="17" t="s">
        <v>89</v>
      </c>
      <c r="AW46" s="17" t="s">
        <v>24</v>
      </c>
      <c r="AX46">
        <v>1</v>
      </c>
      <c r="AY46">
        <v>0</v>
      </c>
      <c r="AZ46">
        <v>0</v>
      </c>
      <c r="BA46">
        <v>0</v>
      </c>
      <c r="BB46">
        <v>0</v>
      </c>
      <c r="BC46">
        <v>0</v>
      </c>
      <c r="BD46" s="17">
        <v>0</v>
      </c>
      <c r="BE46">
        <v>1</v>
      </c>
      <c r="BF46">
        <v>0</v>
      </c>
      <c r="BG46" s="17">
        <v>0</v>
      </c>
      <c r="BH46">
        <v>10461</v>
      </c>
      <c r="BI46">
        <v>1029</v>
      </c>
      <c r="BJ46" s="23">
        <v>0.95</v>
      </c>
      <c r="BK46" s="23">
        <v>27.56</v>
      </c>
      <c r="BL46">
        <v>1</v>
      </c>
      <c r="BM46">
        <v>0</v>
      </c>
      <c r="BN46">
        <v>0</v>
      </c>
      <c r="BO46">
        <v>0</v>
      </c>
      <c r="BP46">
        <v>0</v>
      </c>
      <c r="BQ46" s="17">
        <v>0</v>
      </c>
      <c r="BR46">
        <v>1</v>
      </c>
      <c r="BS46">
        <v>0</v>
      </c>
      <c r="BT46">
        <v>0</v>
      </c>
      <c r="BU46" s="17">
        <v>0</v>
      </c>
      <c r="BV46">
        <v>0</v>
      </c>
      <c r="BW46">
        <v>0</v>
      </c>
      <c r="BX46" s="17">
        <v>0</v>
      </c>
      <c r="BY46">
        <v>0</v>
      </c>
      <c r="BZ46">
        <v>0</v>
      </c>
      <c r="CA46">
        <v>1</v>
      </c>
      <c r="CB46">
        <v>1</v>
      </c>
      <c r="CC46">
        <v>0</v>
      </c>
      <c r="CD46">
        <v>0</v>
      </c>
      <c r="CE46">
        <v>0</v>
      </c>
      <c r="CF46">
        <v>0</v>
      </c>
      <c r="CG46">
        <v>0</v>
      </c>
      <c r="CH46">
        <v>0</v>
      </c>
      <c r="CI46">
        <v>0</v>
      </c>
      <c r="CJ46" s="17">
        <v>0</v>
      </c>
      <c r="CK46">
        <v>0.03</v>
      </c>
      <c r="CL46">
        <v>16</v>
      </c>
      <c r="CM46">
        <v>1</v>
      </c>
      <c r="CN46">
        <v>0</v>
      </c>
      <c r="CO46">
        <v>34</v>
      </c>
      <c r="CP46" s="31" t="s">
        <v>80</v>
      </c>
    </row>
    <row r="47" spans="1:94" x14ac:dyDescent="0.25">
      <c r="A47">
        <v>46</v>
      </c>
      <c r="B47">
        <v>2</v>
      </c>
      <c r="C47" s="23" t="s">
        <v>100</v>
      </c>
      <c r="D47" s="12">
        <v>6.498652656427617</v>
      </c>
      <c r="E47" s="13">
        <v>0.2487559770077141</v>
      </c>
      <c r="F47" s="7">
        <v>26.12460908316622</v>
      </c>
      <c r="G47" s="7">
        <f t="shared" si="0"/>
        <v>6.2498966794199031</v>
      </c>
      <c r="H47" s="15">
        <f t="shared" si="1"/>
        <v>6.7474086334353309</v>
      </c>
      <c r="I47" s="11">
        <f t="shared" si="2"/>
        <v>8.487587556275096E-2</v>
      </c>
      <c r="J47" s="30">
        <f t="shared" si="3"/>
        <v>3.2488859562473599E-3</v>
      </c>
      <c r="K47" s="30">
        <f t="shared" si="4"/>
        <v>307.79781545642629</v>
      </c>
      <c r="L47" s="8">
        <v>0</v>
      </c>
      <c r="M47" s="9">
        <v>0</v>
      </c>
      <c r="N47" s="9">
        <v>0</v>
      </c>
      <c r="O47" s="9">
        <v>1</v>
      </c>
      <c r="P47" s="9">
        <v>0</v>
      </c>
      <c r="Q47" s="8">
        <f t="shared" si="11"/>
        <v>94065</v>
      </c>
      <c r="R47" s="9">
        <v>7</v>
      </c>
      <c r="S47" s="9">
        <f t="shared" si="5"/>
        <v>94057</v>
      </c>
      <c r="T47" s="9">
        <f t="shared" si="6"/>
        <v>48</v>
      </c>
      <c r="U47" s="7">
        <v>18</v>
      </c>
      <c r="V47" s="7">
        <v>6.28</v>
      </c>
      <c r="W47" s="9">
        <v>0</v>
      </c>
      <c r="X47" s="9">
        <v>1</v>
      </c>
      <c r="Y47" s="9">
        <v>0</v>
      </c>
      <c r="Z47" s="9">
        <v>0</v>
      </c>
      <c r="AA47" s="9">
        <v>0</v>
      </c>
      <c r="AB47" s="27">
        <v>1</v>
      </c>
      <c r="AC47" s="9">
        <v>0</v>
      </c>
      <c r="AD47" s="9">
        <v>0</v>
      </c>
      <c r="AE47" s="27">
        <v>1</v>
      </c>
      <c r="AF47" s="9">
        <v>0</v>
      </c>
      <c r="AG47" s="27">
        <v>1</v>
      </c>
      <c r="AH47" s="19">
        <v>2006</v>
      </c>
      <c r="AI47" s="30">
        <v>0</v>
      </c>
      <c r="AJ47" s="30">
        <v>0</v>
      </c>
      <c r="AK47" s="30">
        <v>0</v>
      </c>
      <c r="AL47" s="37">
        <v>1</v>
      </c>
      <c r="AM47" s="36" t="s">
        <v>89</v>
      </c>
      <c r="AN47" s="17" t="s">
        <v>89</v>
      </c>
      <c r="AO47" s="33">
        <f t="shared" si="8"/>
        <v>0.46172000000000002</v>
      </c>
      <c r="AP47" s="34">
        <v>0.53827999999999998</v>
      </c>
      <c r="AQ47">
        <v>0.52400000000000002</v>
      </c>
      <c r="AR47" s="34">
        <v>0.47599999999999998</v>
      </c>
      <c r="AS47">
        <v>1</v>
      </c>
      <c r="AT47" s="17">
        <v>0</v>
      </c>
      <c r="AU47" t="s">
        <v>89</v>
      </c>
      <c r="AV47" s="17" t="s">
        <v>89</v>
      </c>
      <c r="AW47" s="17" t="s">
        <v>24</v>
      </c>
      <c r="AX47">
        <v>1</v>
      </c>
      <c r="AY47">
        <v>0</v>
      </c>
      <c r="AZ47">
        <v>0</v>
      </c>
      <c r="BA47">
        <v>0</v>
      </c>
      <c r="BB47">
        <v>0</v>
      </c>
      <c r="BC47">
        <v>0</v>
      </c>
      <c r="BD47" s="17">
        <v>0</v>
      </c>
      <c r="BE47">
        <v>1</v>
      </c>
      <c r="BF47">
        <v>0</v>
      </c>
      <c r="BG47" s="17">
        <v>0</v>
      </c>
      <c r="BH47">
        <v>10461</v>
      </c>
      <c r="BI47">
        <v>1029</v>
      </c>
      <c r="BJ47" s="23">
        <v>0.95</v>
      </c>
      <c r="BK47" s="23">
        <v>27.56</v>
      </c>
      <c r="BL47">
        <v>1</v>
      </c>
      <c r="BM47">
        <v>0</v>
      </c>
      <c r="BN47">
        <v>0</v>
      </c>
      <c r="BO47">
        <v>0</v>
      </c>
      <c r="BP47">
        <v>0</v>
      </c>
      <c r="BQ47" s="17">
        <v>0</v>
      </c>
      <c r="BR47">
        <v>1</v>
      </c>
      <c r="BS47">
        <v>0</v>
      </c>
      <c r="BT47">
        <v>0</v>
      </c>
      <c r="BU47" s="17">
        <v>0</v>
      </c>
      <c r="BV47">
        <v>0</v>
      </c>
      <c r="BW47">
        <v>0</v>
      </c>
      <c r="BX47" s="17">
        <v>0</v>
      </c>
      <c r="BY47">
        <v>0</v>
      </c>
      <c r="BZ47">
        <v>0</v>
      </c>
      <c r="CA47">
        <v>1</v>
      </c>
      <c r="CB47">
        <v>1</v>
      </c>
      <c r="CC47">
        <v>0</v>
      </c>
      <c r="CD47">
        <v>0</v>
      </c>
      <c r="CE47">
        <v>0</v>
      </c>
      <c r="CF47">
        <v>0</v>
      </c>
      <c r="CG47">
        <v>0</v>
      </c>
      <c r="CH47">
        <v>0</v>
      </c>
      <c r="CI47">
        <v>0</v>
      </c>
      <c r="CJ47" s="17">
        <v>0</v>
      </c>
      <c r="CK47">
        <v>0.03</v>
      </c>
      <c r="CL47">
        <v>16</v>
      </c>
      <c r="CM47">
        <v>1</v>
      </c>
      <c r="CN47">
        <v>0</v>
      </c>
      <c r="CO47">
        <v>34</v>
      </c>
      <c r="CP47" s="31" t="s">
        <v>80</v>
      </c>
    </row>
    <row r="48" spans="1:94" x14ac:dyDescent="0.25">
      <c r="A48">
        <v>47</v>
      </c>
      <c r="B48">
        <v>2</v>
      </c>
      <c r="C48" s="23" t="s">
        <v>100</v>
      </c>
      <c r="D48" s="12">
        <v>6.7528759477039513</v>
      </c>
      <c r="E48" s="13">
        <v>0.4922600970463743</v>
      </c>
      <c r="F48" s="7">
        <v>13.71810550605686</v>
      </c>
      <c r="G48" s="7">
        <f t="shared" si="0"/>
        <v>6.2606158506575769</v>
      </c>
      <c r="H48" s="15">
        <f t="shared" si="1"/>
        <v>7.2451360447503257</v>
      </c>
      <c r="I48" s="11">
        <f t="shared" si="2"/>
        <v>4.4685286811626902E-2</v>
      </c>
      <c r="J48" s="30">
        <f t="shared" si="3"/>
        <v>3.2573948926035972E-3</v>
      </c>
      <c r="K48" s="30">
        <f t="shared" si="4"/>
        <v>306.99378889266688</v>
      </c>
      <c r="L48" s="8">
        <v>0</v>
      </c>
      <c r="M48" s="9">
        <v>0</v>
      </c>
      <c r="N48" s="9">
        <v>0</v>
      </c>
      <c r="O48" s="9">
        <v>1</v>
      </c>
      <c r="P48" s="9">
        <v>0</v>
      </c>
      <c r="Q48" s="8">
        <f t="shared" si="11"/>
        <v>94065</v>
      </c>
      <c r="R48" s="9">
        <v>7</v>
      </c>
      <c r="S48" s="9">
        <f t="shared" si="5"/>
        <v>94057</v>
      </c>
      <c r="T48" s="9">
        <f t="shared" si="6"/>
        <v>48</v>
      </c>
      <c r="U48" s="7">
        <v>20</v>
      </c>
      <c r="V48" s="7">
        <v>6.28</v>
      </c>
      <c r="W48" s="9">
        <v>0</v>
      </c>
      <c r="X48" s="9">
        <v>1</v>
      </c>
      <c r="Y48" s="9">
        <v>0</v>
      </c>
      <c r="Z48" s="9">
        <v>0</v>
      </c>
      <c r="AA48" s="9">
        <v>0</v>
      </c>
      <c r="AB48" s="27">
        <v>1</v>
      </c>
      <c r="AC48" s="9">
        <v>0</v>
      </c>
      <c r="AD48" s="9">
        <v>0</v>
      </c>
      <c r="AE48" s="27">
        <v>1</v>
      </c>
      <c r="AF48" s="9">
        <v>0</v>
      </c>
      <c r="AG48" s="27">
        <v>1</v>
      </c>
      <c r="AH48" s="19">
        <v>2006</v>
      </c>
      <c r="AI48" s="30">
        <v>0</v>
      </c>
      <c r="AJ48" s="30">
        <v>0</v>
      </c>
      <c r="AK48" s="30">
        <v>0</v>
      </c>
      <c r="AL48" s="37">
        <v>1</v>
      </c>
      <c r="AM48" s="36" t="s">
        <v>89</v>
      </c>
      <c r="AN48" s="17" t="s">
        <v>89</v>
      </c>
      <c r="AO48" s="33">
        <f t="shared" si="8"/>
        <v>0.46172000000000002</v>
      </c>
      <c r="AP48" s="34">
        <v>0.53827999999999998</v>
      </c>
      <c r="AQ48">
        <v>0.52400000000000002</v>
      </c>
      <c r="AR48" s="34">
        <v>0.47599999999999998</v>
      </c>
      <c r="AS48">
        <v>1</v>
      </c>
      <c r="AT48" s="17">
        <v>0</v>
      </c>
      <c r="AU48" t="s">
        <v>89</v>
      </c>
      <c r="AV48" s="17" t="s">
        <v>89</v>
      </c>
      <c r="AW48" s="17" t="s">
        <v>24</v>
      </c>
      <c r="AX48">
        <v>1</v>
      </c>
      <c r="AY48">
        <v>0</v>
      </c>
      <c r="AZ48">
        <v>0</v>
      </c>
      <c r="BA48">
        <v>0</v>
      </c>
      <c r="BB48">
        <v>0</v>
      </c>
      <c r="BC48">
        <v>0</v>
      </c>
      <c r="BD48" s="17">
        <v>0</v>
      </c>
      <c r="BE48">
        <v>1</v>
      </c>
      <c r="BF48">
        <v>0</v>
      </c>
      <c r="BG48" s="17">
        <v>0</v>
      </c>
      <c r="BH48">
        <v>10461</v>
      </c>
      <c r="BI48">
        <v>1029</v>
      </c>
      <c r="BJ48" s="23">
        <v>0.95</v>
      </c>
      <c r="BK48" s="23">
        <v>27.56</v>
      </c>
      <c r="BL48">
        <v>1</v>
      </c>
      <c r="BM48">
        <v>0</v>
      </c>
      <c r="BN48">
        <v>0</v>
      </c>
      <c r="BO48">
        <v>0</v>
      </c>
      <c r="BP48">
        <v>0</v>
      </c>
      <c r="BQ48" s="17">
        <v>0</v>
      </c>
      <c r="BR48">
        <v>1</v>
      </c>
      <c r="BS48">
        <v>0</v>
      </c>
      <c r="BT48">
        <v>0</v>
      </c>
      <c r="BU48" s="17">
        <v>0</v>
      </c>
      <c r="BV48">
        <v>0</v>
      </c>
      <c r="BW48">
        <v>0</v>
      </c>
      <c r="BX48" s="17">
        <v>0</v>
      </c>
      <c r="BY48">
        <v>0</v>
      </c>
      <c r="BZ48">
        <v>0</v>
      </c>
      <c r="CA48">
        <v>1</v>
      </c>
      <c r="CB48">
        <v>1</v>
      </c>
      <c r="CC48">
        <v>0</v>
      </c>
      <c r="CD48">
        <v>0</v>
      </c>
      <c r="CE48">
        <v>0</v>
      </c>
      <c r="CF48">
        <v>0</v>
      </c>
      <c r="CG48">
        <v>0</v>
      </c>
      <c r="CH48">
        <v>0</v>
      </c>
      <c r="CI48">
        <v>0</v>
      </c>
      <c r="CJ48" s="17">
        <v>0</v>
      </c>
      <c r="CK48">
        <v>0.03</v>
      </c>
      <c r="CL48">
        <v>16</v>
      </c>
      <c r="CM48">
        <v>1</v>
      </c>
      <c r="CN48">
        <v>0</v>
      </c>
      <c r="CO48">
        <v>34</v>
      </c>
      <c r="CP48" s="31" t="s">
        <v>80</v>
      </c>
    </row>
    <row r="49" spans="1:94" x14ac:dyDescent="0.25">
      <c r="A49">
        <v>48</v>
      </c>
      <c r="B49">
        <v>2</v>
      </c>
      <c r="C49" s="23" t="s">
        <v>100</v>
      </c>
      <c r="D49" s="12">
        <v>6.9646498615203436</v>
      </c>
      <c r="E49" s="13">
        <v>8.8829223683265374E-2</v>
      </c>
      <c r="F49" s="7">
        <v>78.404938968665348</v>
      </c>
      <c r="G49" s="7">
        <f t="shared" si="0"/>
        <v>6.8758206378370783</v>
      </c>
      <c r="H49" s="15">
        <f t="shared" si="1"/>
        <v>7.0534790852036089</v>
      </c>
      <c r="I49" s="11">
        <f t="shared" si="2"/>
        <v>0.24768526291862142</v>
      </c>
      <c r="J49" s="30">
        <f t="shared" si="3"/>
        <v>3.1590517915919712E-3</v>
      </c>
      <c r="K49" s="30">
        <f t="shared" si="4"/>
        <v>316.55068228433839</v>
      </c>
      <c r="L49" s="8">
        <v>0</v>
      </c>
      <c r="M49" s="9">
        <v>0</v>
      </c>
      <c r="N49" s="9">
        <v>0</v>
      </c>
      <c r="O49" s="9">
        <v>1</v>
      </c>
      <c r="P49" s="9">
        <v>0</v>
      </c>
      <c r="Q49" s="8">
        <f t="shared" si="11"/>
        <v>94065</v>
      </c>
      <c r="R49" s="9">
        <v>7</v>
      </c>
      <c r="S49" s="9">
        <f t="shared" si="5"/>
        <v>94057</v>
      </c>
      <c r="T49" s="9">
        <f t="shared" si="6"/>
        <v>48</v>
      </c>
      <c r="U49" s="7">
        <v>22</v>
      </c>
      <c r="V49" s="7">
        <v>6.28</v>
      </c>
      <c r="W49" s="9">
        <v>0</v>
      </c>
      <c r="X49" s="9">
        <v>1</v>
      </c>
      <c r="Y49" s="9">
        <v>0</v>
      </c>
      <c r="Z49" s="9">
        <v>0</v>
      </c>
      <c r="AA49" s="9">
        <v>0</v>
      </c>
      <c r="AB49" s="27">
        <v>1</v>
      </c>
      <c r="AC49" s="9">
        <v>0</v>
      </c>
      <c r="AD49" s="9">
        <v>0</v>
      </c>
      <c r="AE49" s="27">
        <v>1</v>
      </c>
      <c r="AF49" s="9">
        <v>0</v>
      </c>
      <c r="AG49" s="27">
        <v>1</v>
      </c>
      <c r="AH49" s="19">
        <v>2006</v>
      </c>
      <c r="AI49" s="30">
        <v>0</v>
      </c>
      <c r="AJ49" s="30">
        <v>0</v>
      </c>
      <c r="AK49" s="30">
        <v>0</v>
      </c>
      <c r="AL49" s="37">
        <v>1</v>
      </c>
      <c r="AM49" s="36" t="s">
        <v>89</v>
      </c>
      <c r="AN49" s="17" t="s">
        <v>89</v>
      </c>
      <c r="AO49" s="33">
        <f t="shared" si="8"/>
        <v>0.46172000000000002</v>
      </c>
      <c r="AP49" s="34">
        <v>0.53827999999999998</v>
      </c>
      <c r="AQ49">
        <v>0.52400000000000002</v>
      </c>
      <c r="AR49" s="34">
        <v>0.47599999999999998</v>
      </c>
      <c r="AS49">
        <v>1</v>
      </c>
      <c r="AT49" s="17">
        <v>0</v>
      </c>
      <c r="AU49" t="s">
        <v>89</v>
      </c>
      <c r="AV49" s="17" t="s">
        <v>89</v>
      </c>
      <c r="AW49" s="17" t="s">
        <v>24</v>
      </c>
      <c r="AX49">
        <v>1</v>
      </c>
      <c r="AY49">
        <v>0</v>
      </c>
      <c r="AZ49">
        <v>0</v>
      </c>
      <c r="BA49">
        <v>0</v>
      </c>
      <c r="BB49">
        <v>0</v>
      </c>
      <c r="BC49">
        <v>0</v>
      </c>
      <c r="BD49" s="17">
        <v>0</v>
      </c>
      <c r="BE49">
        <v>1</v>
      </c>
      <c r="BF49">
        <v>0</v>
      </c>
      <c r="BG49" s="17">
        <v>0</v>
      </c>
      <c r="BH49">
        <v>10461</v>
      </c>
      <c r="BI49">
        <v>1029</v>
      </c>
      <c r="BJ49" s="23">
        <v>0.95</v>
      </c>
      <c r="BK49" s="23">
        <v>27.56</v>
      </c>
      <c r="BL49">
        <v>1</v>
      </c>
      <c r="BM49">
        <v>0</v>
      </c>
      <c r="BN49">
        <v>0</v>
      </c>
      <c r="BO49">
        <v>0</v>
      </c>
      <c r="BP49">
        <v>0</v>
      </c>
      <c r="BQ49" s="17">
        <v>0</v>
      </c>
      <c r="BR49">
        <v>1</v>
      </c>
      <c r="BS49">
        <v>0</v>
      </c>
      <c r="BT49">
        <v>0</v>
      </c>
      <c r="BU49" s="17">
        <v>0</v>
      </c>
      <c r="BV49">
        <v>0</v>
      </c>
      <c r="BW49">
        <v>0</v>
      </c>
      <c r="BX49" s="17">
        <v>0</v>
      </c>
      <c r="BY49">
        <v>0</v>
      </c>
      <c r="BZ49">
        <v>0</v>
      </c>
      <c r="CA49">
        <v>1</v>
      </c>
      <c r="CB49">
        <v>1</v>
      </c>
      <c r="CC49">
        <v>0</v>
      </c>
      <c r="CD49">
        <v>0</v>
      </c>
      <c r="CE49">
        <v>0</v>
      </c>
      <c r="CF49">
        <v>0</v>
      </c>
      <c r="CG49">
        <v>0</v>
      </c>
      <c r="CH49">
        <v>0</v>
      </c>
      <c r="CI49">
        <v>0</v>
      </c>
      <c r="CJ49" s="17">
        <v>0</v>
      </c>
      <c r="CK49">
        <v>0.03</v>
      </c>
      <c r="CL49">
        <v>16</v>
      </c>
      <c r="CM49">
        <v>1</v>
      </c>
      <c r="CN49">
        <v>0</v>
      </c>
      <c r="CO49">
        <v>34</v>
      </c>
      <c r="CP49" s="31" t="s">
        <v>80</v>
      </c>
    </row>
    <row r="50" spans="1:94" x14ac:dyDescent="0.25">
      <c r="A50">
        <v>49</v>
      </c>
      <c r="B50">
        <v>2</v>
      </c>
      <c r="C50" s="23" t="s">
        <v>100</v>
      </c>
      <c r="D50" s="12">
        <v>4.5254472798147649</v>
      </c>
      <c r="E50" s="13">
        <v>1.098340952152169</v>
      </c>
      <c r="F50" s="7">
        <v>4.120257257955533</v>
      </c>
      <c r="G50" s="7">
        <f t="shared" si="0"/>
        <v>3.4271063276625959</v>
      </c>
      <c r="H50" s="15">
        <f t="shared" si="1"/>
        <v>5.6237882319669339</v>
      </c>
      <c r="I50" s="11">
        <f t="shared" si="2"/>
        <v>1.3433512446034796E-2</v>
      </c>
      <c r="J50" s="30">
        <f t="shared" si="3"/>
        <v>3.2603576924952714E-3</v>
      </c>
      <c r="K50" s="30">
        <f t="shared" si="4"/>
        <v>306.71481301018332</v>
      </c>
      <c r="L50" s="8">
        <v>0</v>
      </c>
      <c r="M50" s="9">
        <v>0</v>
      </c>
      <c r="N50" s="9">
        <v>0</v>
      </c>
      <c r="O50" s="9">
        <v>1</v>
      </c>
      <c r="P50" s="9">
        <v>0</v>
      </c>
      <c r="Q50" s="8">
        <f t="shared" si="11"/>
        <v>94065</v>
      </c>
      <c r="R50" s="9">
        <v>7</v>
      </c>
      <c r="S50" s="9">
        <f t="shared" si="5"/>
        <v>94057</v>
      </c>
      <c r="T50" s="9">
        <f t="shared" si="6"/>
        <v>48</v>
      </c>
      <c r="U50" s="7">
        <v>16</v>
      </c>
      <c r="V50" s="7">
        <v>6.28</v>
      </c>
      <c r="W50" s="9">
        <v>0</v>
      </c>
      <c r="X50" s="9">
        <v>1</v>
      </c>
      <c r="Y50" s="9">
        <v>0</v>
      </c>
      <c r="Z50" s="9">
        <v>0</v>
      </c>
      <c r="AA50" s="9">
        <v>0</v>
      </c>
      <c r="AB50" s="27">
        <v>1</v>
      </c>
      <c r="AC50" s="9">
        <v>0</v>
      </c>
      <c r="AD50" s="9">
        <v>0</v>
      </c>
      <c r="AE50" s="27">
        <v>1</v>
      </c>
      <c r="AF50" s="9">
        <v>0</v>
      </c>
      <c r="AG50" s="27">
        <v>1</v>
      </c>
      <c r="AH50" s="19">
        <v>2008</v>
      </c>
      <c r="AI50" s="30">
        <v>0</v>
      </c>
      <c r="AJ50" s="30">
        <v>0</v>
      </c>
      <c r="AK50" s="30">
        <v>0</v>
      </c>
      <c r="AL50" s="37">
        <v>1</v>
      </c>
      <c r="AM50" s="36" t="s">
        <v>89</v>
      </c>
      <c r="AN50" s="17" t="s">
        <v>89</v>
      </c>
      <c r="AO50" s="33">
        <f t="shared" si="8"/>
        <v>0.46172000000000002</v>
      </c>
      <c r="AP50" s="34">
        <v>0.53827999999999998</v>
      </c>
      <c r="AQ50">
        <v>0.52400000000000002</v>
      </c>
      <c r="AR50" s="34">
        <v>0.47599999999999998</v>
      </c>
      <c r="AS50">
        <v>1</v>
      </c>
      <c r="AT50" s="17">
        <v>0</v>
      </c>
      <c r="AU50" t="s">
        <v>89</v>
      </c>
      <c r="AV50" s="17" t="s">
        <v>89</v>
      </c>
      <c r="AW50" s="17" t="s">
        <v>24</v>
      </c>
      <c r="AX50">
        <v>1</v>
      </c>
      <c r="AY50">
        <v>0</v>
      </c>
      <c r="AZ50">
        <v>0</v>
      </c>
      <c r="BA50">
        <v>0</v>
      </c>
      <c r="BB50">
        <v>0</v>
      </c>
      <c r="BC50">
        <v>0</v>
      </c>
      <c r="BD50" s="17">
        <v>0</v>
      </c>
      <c r="BE50">
        <v>1</v>
      </c>
      <c r="BF50">
        <v>0</v>
      </c>
      <c r="BG50" s="17">
        <v>0</v>
      </c>
      <c r="BH50">
        <v>11381</v>
      </c>
      <c r="BI50">
        <v>1040</v>
      </c>
      <c r="BJ50" s="23">
        <v>0.95</v>
      </c>
      <c r="BK50" s="23">
        <v>27.56</v>
      </c>
      <c r="BL50">
        <v>1</v>
      </c>
      <c r="BM50">
        <v>0</v>
      </c>
      <c r="BN50">
        <v>0</v>
      </c>
      <c r="BO50">
        <v>0</v>
      </c>
      <c r="BP50">
        <v>0</v>
      </c>
      <c r="BQ50" s="17">
        <v>0</v>
      </c>
      <c r="BR50">
        <v>1</v>
      </c>
      <c r="BS50">
        <v>0</v>
      </c>
      <c r="BT50">
        <v>0</v>
      </c>
      <c r="BU50" s="17">
        <v>0</v>
      </c>
      <c r="BV50">
        <v>0</v>
      </c>
      <c r="BW50">
        <v>0</v>
      </c>
      <c r="BX50" s="17">
        <v>0</v>
      </c>
      <c r="BY50">
        <v>0</v>
      </c>
      <c r="BZ50">
        <v>0</v>
      </c>
      <c r="CA50">
        <v>1</v>
      </c>
      <c r="CB50">
        <v>1</v>
      </c>
      <c r="CC50">
        <v>0</v>
      </c>
      <c r="CD50">
        <v>0</v>
      </c>
      <c r="CE50">
        <v>0</v>
      </c>
      <c r="CF50">
        <v>0</v>
      </c>
      <c r="CG50">
        <v>0</v>
      </c>
      <c r="CH50">
        <v>0</v>
      </c>
      <c r="CI50">
        <v>0</v>
      </c>
      <c r="CJ50" s="17">
        <v>0</v>
      </c>
      <c r="CK50">
        <v>0.03</v>
      </c>
      <c r="CL50">
        <v>16</v>
      </c>
      <c r="CM50">
        <v>1</v>
      </c>
      <c r="CN50">
        <v>0</v>
      </c>
      <c r="CO50">
        <v>34</v>
      </c>
      <c r="CP50" s="31" t="s">
        <v>80</v>
      </c>
    </row>
    <row r="51" spans="1:94" x14ac:dyDescent="0.25">
      <c r="A51">
        <v>50</v>
      </c>
      <c r="B51">
        <v>2</v>
      </c>
      <c r="C51" s="23" t="s">
        <v>100</v>
      </c>
      <c r="D51" s="12">
        <v>6.3895988043532581</v>
      </c>
      <c r="E51" s="13">
        <v>0.20294420901784191</v>
      </c>
      <c r="F51" s="7">
        <v>31.484509143059679</v>
      </c>
      <c r="G51" s="7">
        <f t="shared" si="0"/>
        <v>6.1866545953354164</v>
      </c>
      <c r="H51" s="15">
        <f t="shared" si="1"/>
        <v>6.5925430133710998</v>
      </c>
      <c r="I51" s="11">
        <f t="shared" si="2"/>
        <v>0.10212329262020743</v>
      </c>
      <c r="J51" s="30">
        <f t="shared" si="3"/>
        <v>3.2436044073667599E-3</v>
      </c>
      <c r="K51" s="30">
        <f t="shared" si="4"/>
        <v>308.29900148391562</v>
      </c>
      <c r="L51" s="8">
        <v>0</v>
      </c>
      <c r="M51" s="9">
        <v>0</v>
      </c>
      <c r="N51" s="9">
        <v>0</v>
      </c>
      <c r="O51" s="9">
        <v>1</v>
      </c>
      <c r="P51" s="9">
        <v>0</v>
      </c>
      <c r="Q51" s="8">
        <f t="shared" si="11"/>
        <v>94065</v>
      </c>
      <c r="R51" s="9">
        <v>7</v>
      </c>
      <c r="S51" s="9">
        <f t="shared" si="5"/>
        <v>94057</v>
      </c>
      <c r="T51" s="9">
        <f t="shared" si="6"/>
        <v>48</v>
      </c>
      <c r="U51" s="7">
        <v>18</v>
      </c>
      <c r="V51" s="7">
        <v>6.28</v>
      </c>
      <c r="W51" s="9">
        <v>0</v>
      </c>
      <c r="X51" s="9">
        <v>1</v>
      </c>
      <c r="Y51" s="9">
        <v>0</v>
      </c>
      <c r="Z51" s="9">
        <v>0</v>
      </c>
      <c r="AA51" s="9">
        <v>0</v>
      </c>
      <c r="AB51" s="27">
        <v>1</v>
      </c>
      <c r="AC51" s="9">
        <v>0</v>
      </c>
      <c r="AD51" s="9">
        <v>0</v>
      </c>
      <c r="AE51" s="27">
        <v>1</v>
      </c>
      <c r="AF51" s="9">
        <v>0</v>
      </c>
      <c r="AG51" s="27">
        <v>1</v>
      </c>
      <c r="AH51" s="19">
        <v>2008</v>
      </c>
      <c r="AI51" s="30">
        <v>0</v>
      </c>
      <c r="AJ51" s="30">
        <v>0</v>
      </c>
      <c r="AK51" s="30">
        <v>0</v>
      </c>
      <c r="AL51" s="37">
        <v>1</v>
      </c>
      <c r="AM51" s="36" t="s">
        <v>89</v>
      </c>
      <c r="AN51" s="17" t="s">
        <v>89</v>
      </c>
      <c r="AO51" s="33">
        <f t="shared" si="8"/>
        <v>0.46172000000000002</v>
      </c>
      <c r="AP51" s="34">
        <v>0.53827999999999998</v>
      </c>
      <c r="AQ51">
        <v>0.52400000000000002</v>
      </c>
      <c r="AR51" s="34">
        <v>0.47599999999999998</v>
      </c>
      <c r="AS51">
        <v>1</v>
      </c>
      <c r="AT51" s="17">
        <v>0</v>
      </c>
      <c r="AU51" t="s">
        <v>89</v>
      </c>
      <c r="AV51" s="17" t="s">
        <v>89</v>
      </c>
      <c r="AW51" s="17" t="s">
        <v>24</v>
      </c>
      <c r="AX51">
        <v>1</v>
      </c>
      <c r="AY51">
        <v>0</v>
      </c>
      <c r="AZ51">
        <v>0</v>
      </c>
      <c r="BA51">
        <v>0</v>
      </c>
      <c r="BB51">
        <v>0</v>
      </c>
      <c r="BC51">
        <v>0</v>
      </c>
      <c r="BD51" s="17">
        <v>0</v>
      </c>
      <c r="BE51">
        <v>1</v>
      </c>
      <c r="BF51">
        <v>0</v>
      </c>
      <c r="BG51" s="17">
        <v>0</v>
      </c>
      <c r="BH51">
        <v>11381</v>
      </c>
      <c r="BI51">
        <v>1040</v>
      </c>
      <c r="BJ51" s="23">
        <v>0.95</v>
      </c>
      <c r="BK51" s="23">
        <v>27.56</v>
      </c>
      <c r="BL51">
        <v>1</v>
      </c>
      <c r="BM51">
        <v>0</v>
      </c>
      <c r="BN51">
        <v>0</v>
      </c>
      <c r="BO51">
        <v>0</v>
      </c>
      <c r="BP51">
        <v>0</v>
      </c>
      <c r="BQ51" s="17">
        <v>0</v>
      </c>
      <c r="BR51">
        <v>1</v>
      </c>
      <c r="BS51">
        <v>0</v>
      </c>
      <c r="BT51">
        <v>0</v>
      </c>
      <c r="BU51" s="17">
        <v>0</v>
      </c>
      <c r="BV51">
        <v>0</v>
      </c>
      <c r="BW51">
        <v>0</v>
      </c>
      <c r="BX51" s="17">
        <v>0</v>
      </c>
      <c r="BY51">
        <v>0</v>
      </c>
      <c r="BZ51">
        <v>0</v>
      </c>
      <c r="CA51">
        <v>1</v>
      </c>
      <c r="CB51">
        <v>1</v>
      </c>
      <c r="CC51">
        <v>0</v>
      </c>
      <c r="CD51">
        <v>0</v>
      </c>
      <c r="CE51">
        <v>0</v>
      </c>
      <c r="CF51">
        <v>0</v>
      </c>
      <c r="CG51">
        <v>0</v>
      </c>
      <c r="CH51">
        <v>0</v>
      </c>
      <c r="CI51">
        <v>0</v>
      </c>
      <c r="CJ51" s="17">
        <v>0</v>
      </c>
      <c r="CK51">
        <v>0.03</v>
      </c>
      <c r="CL51">
        <v>16</v>
      </c>
      <c r="CM51">
        <v>1</v>
      </c>
      <c r="CN51">
        <v>0</v>
      </c>
      <c r="CO51">
        <v>34</v>
      </c>
      <c r="CP51" s="31" t="s">
        <v>80</v>
      </c>
    </row>
    <row r="52" spans="1:94" x14ac:dyDescent="0.25">
      <c r="A52">
        <v>51</v>
      </c>
      <c r="B52">
        <v>2</v>
      </c>
      <c r="C52" s="23" t="s">
        <v>100</v>
      </c>
      <c r="D52" s="12">
        <v>6.7721698009290954</v>
      </c>
      <c r="E52" s="13">
        <v>0.31817605232351998</v>
      </c>
      <c r="F52" s="7">
        <v>21.284347930884451</v>
      </c>
      <c r="G52" s="7">
        <f t="shared" si="0"/>
        <v>6.4539937486055754</v>
      </c>
      <c r="H52" s="15">
        <f t="shared" si="1"/>
        <v>7.0903458532526153</v>
      </c>
      <c r="I52" s="11">
        <f t="shared" si="2"/>
        <v>6.9234317304321558E-2</v>
      </c>
      <c r="J52" s="30">
        <f t="shared" si="3"/>
        <v>3.252827736566914E-3</v>
      </c>
      <c r="K52" s="30">
        <f t="shared" si="4"/>
        <v>307.42482571653665</v>
      </c>
      <c r="L52" s="8">
        <v>0</v>
      </c>
      <c r="M52" s="9">
        <v>0</v>
      </c>
      <c r="N52" s="9">
        <v>0</v>
      </c>
      <c r="O52" s="9">
        <v>1</v>
      </c>
      <c r="P52" s="9">
        <v>0</v>
      </c>
      <c r="Q52" s="8">
        <f t="shared" si="11"/>
        <v>94065</v>
      </c>
      <c r="R52" s="9">
        <v>7</v>
      </c>
      <c r="S52" s="9">
        <f t="shared" si="5"/>
        <v>94057</v>
      </c>
      <c r="T52" s="9">
        <f t="shared" si="6"/>
        <v>48</v>
      </c>
      <c r="U52" s="7">
        <v>20</v>
      </c>
      <c r="V52" s="7">
        <v>6.28</v>
      </c>
      <c r="W52" s="9">
        <v>0</v>
      </c>
      <c r="X52" s="9">
        <v>1</v>
      </c>
      <c r="Y52" s="9">
        <v>0</v>
      </c>
      <c r="Z52" s="9">
        <v>0</v>
      </c>
      <c r="AA52" s="9">
        <v>0</v>
      </c>
      <c r="AB52" s="27">
        <v>1</v>
      </c>
      <c r="AC52" s="9">
        <v>0</v>
      </c>
      <c r="AD52" s="9">
        <v>0</v>
      </c>
      <c r="AE52" s="27">
        <v>1</v>
      </c>
      <c r="AF52" s="9">
        <v>0</v>
      </c>
      <c r="AG52" s="27">
        <v>1</v>
      </c>
      <c r="AH52" s="19">
        <v>2008</v>
      </c>
      <c r="AI52" s="30">
        <v>0</v>
      </c>
      <c r="AJ52" s="30">
        <v>0</v>
      </c>
      <c r="AK52" s="30">
        <v>0</v>
      </c>
      <c r="AL52" s="37">
        <v>1</v>
      </c>
      <c r="AM52" s="36" t="s">
        <v>89</v>
      </c>
      <c r="AN52" s="17" t="s">
        <v>89</v>
      </c>
      <c r="AO52" s="33">
        <f t="shared" si="8"/>
        <v>0.46172000000000002</v>
      </c>
      <c r="AP52" s="34">
        <v>0.53827999999999998</v>
      </c>
      <c r="AQ52">
        <v>0.52400000000000002</v>
      </c>
      <c r="AR52" s="34">
        <v>0.47599999999999998</v>
      </c>
      <c r="AS52">
        <v>1</v>
      </c>
      <c r="AT52" s="17">
        <v>0</v>
      </c>
      <c r="AU52" t="s">
        <v>89</v>
      </c>
      <c r="AV52" s="17" t="s">
        <v>89</v>
      </c>
      <c r="AW52" s="17" t="s">
        <v>24</v>
      </c>
      <c r="AX52">
        <v>1</v>
      </c>
      <c r="AY52">
        <v>0</v>
      </c>
      <c r="AZ52">
        <v>0</v>
      </c>
      <c r="BA52">
        <v>0</v>
      </c>
      <c r="BB52">
        <v>0</v>
      </c>
      <c r="BC52">
        <v>0</v>
      </c>
      <c r="BD52" s="17">
        <v>0</v>
      </c>
      <c r="BE52">
        <v>1</v>
      </c>
      <c r="BF52">
        <v>0</v>
      </c>
      <c r="BG52" s="17">
        <v>0</v>
      </c>
      <c r="BH52">
        <v>11381</v>
      </c>
      <c r="BI52">
        <v>1040</v>
      </c>
      <c r="BJ52" s="23">
        <v>0.95</v>
      </c>
      <c r="BK52" s="23">
        <v>27.56</v>
      </c>
      <c r="BL52">
        <v>1</v>
      </c>
      <c r="BM52">
        <v>0</v>
      </c>
      <c r="BN52">
        <v>0</v>
      </c>
      <c r="BO52">
        <v>0</v>
      </c>
      <c r="BP52">
        <v>0</v>
      </c>
      <c r="BQ52" s="17">
        <v>0</v>
      </c>
      <c r="BR52">
        <v>1</v>
      </c>
      <c r="BS52">
        <v>0</v>
      </c>
      <c r="BT52">
        <v>0</v>
      </c>
      <c r="BU52" s="17">
        <v>0</v>
      </c>
      <c r="BV52">
        <v>0</v>
      </c>
      <c r="BW52">
        <v>0</v>
      </c>
      <c r="BX52" s="17">
        <v>0</v>
      </c>
      <c r="BY52">
        <v>0</v>
      </c>
      <c r="BZ52">
        <v>0</v>
      </c>
      <c r="CA52">
        <v>1</v>
      </c>
      <c r="CB52">
        <v>1</v>
      </c>
      <c r="CC52">
        <v>0</v>
      </c>
      <c r="CD52">
        <v>0</v>
      </c>
      <c r="CE52">
        <v>0</v>
      </c>
      <c r="CF52">
        <v>0</v>
      </c>
      <c r="CG52">
        <v>0</v>
      </c>
      <c r="CH52">
        <v>0</v>
      </c>
      <c r="CI52">
        <v>0</v>
      </c>
      <c r="CJ52" s="17">
        <v>0</v>
      </c>
      <c r="CK52">
        <v>0.03</v>
      </c>
      <c r="CL52">
        <v>16</v>
      </c>
      <c r="CM52">
        <v>1</v>
      </c>
      <c r="CN52">
        <v>0</v>
      </c>
      <c r="CO52">
        <v>34</v>
      </c>
      <c r="CP52" s="31" t="s">
        <v>80</v>
      </c>
    </row>
    <row r="53" spans="1:94" s="41" customFormat="1" x14ac:dyDescent="0.25">
      <c r="A53" s="41">
        <v>52</v>
      </c>
      <c r="B53" s="41">
        <v>2</v>
      </c>
      <c r="C53" s="42" t="s">
        <v>100</v>
      </c>
      <c r="D53" s="43">
        <v>5.6790961885834426</v>
      </c>
      <c r="E53" s="44">
        <v>0.48568387002052399</v>
      </c>
      <c r="F53" s="45">
        <v>11.6929890802086</v>
      </c>
      <c r="G53" s="45">
        <f t="shared" si="0"/>
        <v>5.1934123185629186</v>
      </c>
      <c r="H53" s="46">
        <f t="shared" si="1"/>
        <v>6.1647800586039665</v>
      </c>
      <c r="I53" s="47">
        <f t="shared" si="2"/>
        <v>3.8099085895946981E-2</v>
      </c>
      <c r="J53" s="48">
        <f t="shared" si="3"/>
        <v>3.2582845698909441E-3</v>
      </c>
      <c r="K53" s="48">
        <f t="shared" si="4"/>
        <v>306.90996398557979</v>
      </c>
      <c r="L53" s="49">
        <v>0</v>
      </c>
      <c r="M53" s="50">
        <v>0</v>
      </c>
      <c r="N53" s="50">
        <v>0</v>
      </c>
      <c r="O53" s="50">
        <v>1</v>
      </c>
      <c r="P53" s="50">
        <v>0</v>
      </c>
      <c r="Q53" s="49">
        <f t="shared" si="11"/>
        <v>94065</v>
      </c>
      <c r="R53" s="50">
        <v>7</v>
      </c>
      <c r="S53" s="50">
        <f t="shared" si="5"/>
        <v>94057</v>
      </c>
      <c r="T53" s="50">
        <f t="shared" si="6"/>
        <v>48</v>
      </c>
      <c r="U53" s="45">
        <v>22</v>
      </c>
      <c r="V53" s="45">
        <v>6.28</v>
      </c>
      <c r="W53" s="50">
        <v>0</v>
      </c>
      <c r="X53" s="50">
        <v>1</v>
      </c>
      <c r="Y53" s="50">
        <v>0</v>
      </c>
      <c r="Z53" s="50">
        <v>0</v>
      </c>
      <c r="AA53" s="50">
        <v>0</v>
      </c>
      <c r="AB53" s="51">
        <v>1</v>
      </c>
      <c r="AC53" s="50">
        <v>0</v>
      </c>
      <c r="AD53" s="50">
        <v>0</v>
      </c>
      <c r="AE53" s="51">
        <v>1</v>
      </c>
      <c r="AF53" s="50">
        <v>0</v>
      </c>
      <c r="AG53" s="51">
        <v>1</v>
      </c>
      <c r="AH53" s="52">
        <v>2008</v>
      </c>
      <c r="AI53" s="48">
        <v>0</v>
      </c>
      <c r="AJ53" s="48">
        <v>0</v>
      </c>
      <c r="AK53" s="48">
        <v>0</v>
      </c>
      <c r="AL53" s="53">
        <v>1</v>
      </c>
      <c r="AM53" s="54" t="s">
        <v>89</v>
      </c>
      <c r="AN53" s="55" t="s">
        <v>89</v>
      </c>
      <c r="AO53" s="57">
        <f t="shared" si="8"/>
        <v>0.46172000000000002</v>
      </c>
      <c r="AP53" s="56">
        <v>0.53827999999999998</v>
      </c>
      <c r="AQ53" s="41">
        <v>0.52400000000000002</v>
      </c>
      <c r="AR53" s="56">
        <v>0.47599999999999998</v>
      </c>
      <c r="AS53">
        <v>1</v>
      </c>
      <c r="AT53" s="55">
        <v>0</v>
      </c>
      <c r="AU53" s="41" t="s">
        <v>89</v>
      </c>
      <c r="AV53" s="55" t="s">
        <v>89</v>
      </c>
      <c r="AW53" s="55" t="s">
        <v>24</v>
      </c>
      <c r="AX53">
        <v>1</v>
      </c>
      <c r="AY53">
        <v>0</v>
      </c>
      <c r="AZ53">
        <v>0</v>
      </c>
      <c r="BA53">
        <v>0</v>
      </c>
      <c r="BB53">
        <v>0</v>
      </c>
      <c r="BC53">
        <v>0</v>
      </c>
      <c r="BD53" s="55">
        <v>0</v>
      </c>
      <c r="BE53">
        <v>1</v>
      </c>
      <c r="BF53">
        <v>0</v>
      </c>
      <c r="BG53" s="55">
        <v>0</v>
      </c>
      <c r="BH53">
        <v>11381</v>
      </c>
      <c r="BI53">
        <v>1040</v>
      </c>
      <c r="BJ53" s="42">
        <v>0.95</v>
      </c>
      <c r="BK53" s="42">
        <v>27.56</v>
      </c>
      <c r="BL53" s="41">
        <v>1</v>
      </c>
      <c r="BM53" s="41">
        <v>0</v>
      </c>
      <c r="BN53" s="41">
        <v>0</v>
      </c>
      <c r="BO53" s="41">
        <v>0</v>
      </c>
      <c r="BP53" s="41">
        <v>0</v>
      </c>
      <c r="BQ53" s="55">
        <v>0</v>
      </c>
      <c r="BR53" s="41">
        <v>1</v>
      </c>
      <c r="BS53" s="41">
        <v>0</v>
      </c>
      <c r="BT53" s="41">
        <v>0</v>
      </c>
      <c r="BU53" s="55">
        <v>0</v>
      </c>
      <c r="BV53" s="41">
        <v>0</v>
      </c>
      <c r="BW53" s="41">
        <v>0</v>
      </c>
      <c r="BX53" s="55">
        <v>0</v>
      </c>
      <c r="BY53" s="41">
        <v>0</v>
      </c>
      <c r="BZ53" s="41">
        <v>0</v>
      </c>
      <c r="CA53" s="41">
        <v>1</v>
      </c>
      <c r="CB53" s="41">
        <v>1</v>
      </c>
      <c r="CC53" s="41">
        <v>0</v>
      </c>
      <c r="CD53" s="41">
        <v>0</v>
      </c>
      <c r="CE53" s="41">
        <v>0</v>
      </c>
      <c r="CF53">
        <v>0</v>
      </c>
      <c r="CG53" s="41">
        <v>0</v>
      </c>
      <c r="CH53" s="41">
        <v>0</v>
      </c>
      <c r="CI53" s="41">
        <v>0</v>
      </c>
      <c r="CJ53" s="55">
        <v>0</v>
      </c>
      <c r="CK53">
        <v>0.03</v>
      </c>
      <c r="CL53">
        <v>16</v>
      </c>
      <c r="CM53">
        <v>1</v>
      </c>
      <c r="CN53">
        <v>0</v>
      </c>
      <c r="CO53">
        <v>34</v>
      </c>
      <c r="CP53" s="31" t="s">
        <v>80</v>
      </c>
    </row>
    <row r="54" spans="1:94" x14ac:dyDescent="0.25">
      <c r="A54">
        <v>53</v>
      </c>
      <c r="B54">
        <v>3</v>
      </c>
      <c r="C54" s="23" t="s">
        <v>102</v>
      </c>
      <c r="D54" s="12">
        <v>7.75</v>
      </c>
      <c r="E54" s="13">
        <f t="shared" ref="E54:E63" si="12">D54/F54</f>
        <v>0.59237178017274328</v>
      </c>
      <c r="F54" s="7">
        <v>13.083</v>
      </c>
      <c r="G54" s="7">
        <f t="shared" si="0"/>
        <v>7.1576282198272567</v>
      </c>
      <c r="H54" s="15">
        <f t="shared" si="1"/>
        <v>8.3423717801727442</v>
      </c>
      <c r="I54" s="11">
        <f t="shared" si="2"/>
        <v>0.33914218547776914</v>
      </c>
      <c r="J54" s="30">
        <f t="shared" si="3"/>
        <v>2.5922356147502035E-2</v>
      </c>
      <c r="K54" s="30">
        <f t="shared" si="4"/>
        <v>38.576740258865833</v>
      </c>
      <c r="L54" s="8">
        <v>0</v>
      </c>
      <c r="M54" s="9">
        <v>0</v>
      </c>
      <c r="N54" s="9">
        <v>0</v>
      </c>
      <c r="O54" s="9">
        <v>1</v>
      </c>
      <c r="P54" s="9">
        <v>0</v>
      </c>
      <c r="Q54" s="8">
        <v>1321</v>
      </c>
      <c r="R54" s="9">
        <v>3</v>
      </c>
      <c r="S54" s="9">
        <f t="shared" si="5"/>
        <v>1317</v>
      </c>
      <c r="T54" s="9">
        <f t="shared" si="6"/>
        <v>10</v>
      </c>
      <c r="U54" s="7">
        <v>16.529900000000001</v>
      </c>
      <c r="V54" s="7">
        <v>12.6426</v>
      </c>
      <c r="W54" s="9">
        <v>1</v>
      </c>
      <c r="X54" s="9">
        <v>0</v>
      </c>
      <c r="Y54" s="9">
        <v>1</v>
      </c>
      <c r="Z54" s="9">
        <v>0</v>
      </c>
      <c r="AA54" s="9">
        <v>0</v>
      </c>
      <c r="AB54" s="27">
        <v>0</v>
      </c>
      <c r="AC54" s="9">
        <v>0</v>
      </c>
      <c r="AD54" s="9">
        <v>1</v>
      </c>
      <c r="AE54" s="27">
        <v>0</v>
      </c>
      <c r="AF54" s="9">
        <v>1</v>
      </c>
      <c r="AG54" s="27">
        <v>0</v>
      </c>
      <c r="AH54" s="19">
        <v>1997</v>
      </c>
      <c r="AI54" s="30">
        <v>0</v>
      </c>
      <c r="AJ54" s="30">
        <v>0</v>
      </c>
      <c r="AK54" s="30">
        <v>0</v>
      </c>
      <c r="AL54" s="37">
        <v>1</v>
      </c>
      <c r="AM54" s="36">
        <v>1</v>
      </c>
      <c r="AN54" s="17">
        <v>0</v>
      </c>
      <c r="AO54" s="33">
        <f t="shared" si="8"/>
        <v>0.52160000000000006</v>
      </c>
      <c r="AP54" s="34">
        <v>0.47839999999999999</v>
      </c>
      <c r="AQ54">
        <f t="shared" ref="AQ54:AQ63" si="13">1-AR54</f>
        <v>0.1552</v>
      </c>
      <c r="AR54" s="34">
        <v>0.8448</v>
      </c>
      <c r="AS54">
        <v>1</v>
      </c>
      <c r="AT54" s="17">
        <v>0</v>
      </c>
      <c r="AU54" t="s">
        <v>89</v>
      </c>
      <c r="AV54" s="17" t="s">
        <v>89</v>
      </c>
      <c r="AW54" s="17" t="s">
        <v>26</v>
      </c>
      <c r="AX54">
        <v>1</v>
      </c>
      <c r="AY54">
        <v>0</v>
      </c>
      <c r="AZ54">
        <v>0</v>
      </c>
      <c r="BA54">
        <v>0</v>
      </c>
      <c r="BB54">
        <v>0</v>
      </c>
      <c r="BC54">
        <v>0</v>
      </c>
      <c r="BD54" s="17">
        <v>0</v>
      </c>
      <c r="BE54">
        <v>1</v>
      </c>
      <c r="BF54">
        <v>0</v>
      </c>
      <c r="BG54" s="17">
        <v>0</v>
      </c>
      <c r="BH54">
        <v>12986</v>
      </c>
      <c r="BI54">
        <v>1078</v>
      </c>
      <c r="BJ54" s="61">
        <v>0.95299999999999996</v>
      </c>
      <c r="BK54" s="61">
        <f t="shared" ref="BK54:BK76" si="14">U54+V54+6</f>
        <v>35.172499999999999</v>
      </c>
      <c r="BL54">
        <v>1</v>
      </c>
      <c r="BM54">
        <v>0</v>
      </c>
      <c r="BN54">
        <v>0</v>
      </c>
      <c r="BO54">
        <v>0</v>
      </c>
      <c r="BP54">
        <v>0</v>
      </c>
      <c r="BQ54" s="17">
        <v>0</v>
      </c>
      <c r="BR54">
        <v>0</v>
      </c>
      <c r="BS54">
        <v>0</v>
      </c>
      <c r="BT54">
        <v>1</v>
      </c>
      <c r="BU54" s="17">
        <v>0</v>
      </c>
      <c r="BV54">
        <v>0</v>
      </c>
      <c r="BW54">
        <v>0</v>
      </c>
      <c r="BX54" s="17">
        <v>0</v>
      </c>
      <c r="BY54">
        <v>0</v>
      </c>
      <c r="BZ54">
        <v>0</v>
      </c>
      <c r="CA54">
        <v>1</v>
      </c>
      <c r="CB54">
        <v>1</v>
      </c>
      <c r="CC54">
        <v>0</v>
      </c>
      <c r="CD54">
        <v>0</v>
      </c>
      <c r="CE54">
        <v>0</v>
      </c>
      <c r="CF54">
        <v>0</v>
      </c>
      <c r="CG54">
        <v>0</v>
      </c>
      <c r="CH54">
        <v>0</v>
      </c>
      <c r="CI54">
        <v>0</v>
      </c>
      <c r="CJ54" s="17">
        <v>0</v>
      </c>
      <c r="CK54">
        <v>3.5000000000000003E-2</v>
      </c>
      <c r="CL54">
        <v>33</v>
      </c>
      <c r="CM54">
        <v>1</v>
      </c>
      <c r="CN54">
        <v>0</v>
      </c>
      <c r="CO54">
        <v>27</v>
      </c>
      <c r="CP54" s="31" t="s">
        <v>80</v>
      </c>
    </row>
    <row r="55" spans="1:94" x14ac:dyDescent="0.25">
      <c r="A55">
        <v>54</v>
      </c>
      <c r="B55">
        <v>3</v>
      </c>
      <c r="C55" s="23" t="s">
        <v>102</v>
      </c>
      <c r="D55" s="12">
        <v>13.07</v>
      </c>
      <c r="E55" s="13">
        <f t="shared" si="12"/>
        <v>1.8607630979498861</v>
      </c>
      <c r="F55" s="7">
        <v>7.024</v>
      </c>
      <c r="G55" s="7">
        <f t="shared" si="0"/>
        <v>11.209236902050113</v>
      </c>
      <c r="H55" s="15">
        <f t="shared" si="1"/>
        <v>14.930763097949887</v>
      </c>
      <c r="I55" s="11">
        <f t="shared" si="2"/>
        <v>0.19002277488018446</v>
      </c>
      <c r="J55" s="30">
        <f t="shared" si="3"/>
        <v>2.7053356332600295E-2</v>
      </c>
      <c r="K55" s="30">
        <f t="shared" si="4"/>
        <v>36.963990260793004</v>
      </c>
      <c r="L55" s="8">
        <v>0</v>
      </c>
      <c r="M55" s="9">
        <v>0</v>
      </c>
      <c r="N55" s="9">
        <v>0</v>
      </c>
      <c r="O55" s="9">
        <v>1</v>
      </c>
      <c r="P55" s="9">
        <v>0</v>
      </c>
      <c r="Q55" s="8">
        <v>1321</v>
      </c>
      <c r="R55" s="9">
        <v>3</v>
      </c>
      <c r="S55" s="9">
        <f t="shared" si="5"/>
        <v>1317</v>
      </c>
      <c r="T55" s="9">
        <f t="shared" si="6"/>
        <v>10</v>
      </c>
      <c r="U55" s="7">
        <v>16.529900000000001</v>
      </c>
      <c r="V55" s="7">
        <v>12.6426</v>
      </c>
      <c r="W55" s="9">
        <v>1</v>
      </c>
      <c r="X55" s="9">
        <v>0</v>
      </c>
      <c r="Y55" s="9">
        <v>1</v>
      </c>
      <c r="Z55" s="9">
        <v>0</v>
      </c>
      <c r="AA55" s="9">
        <v>0</v>
      </c>
      <c r="AB55" s="27">
        <v>0</v>
      </c>
      <c r="AC55" s="9">
        <v>0</v>
      </c>
      <c r="AD55" s="9">
        <v>1</v>
      </c>
      <c r="AE55" s="27">
        <v>0</v>
      </c>
      <c r="AF55" s="9">
        <v>1</v>
      </c>
      <c r="AG55" s="27">
        <v>0</v>
      </c>
      <c r="AH55" s="19">
        <v>1997</v>
      </c>
      <c r="AI55" s="30">
        <v>0</v>
      </c>
      <c r="AJ55" s="30">
        <v>0</v>
      </c>
      <c r="AK55" s="30">
        <v>0</v>
      </c>
      <c r="AL55" s="37">
        <v>1</v>
      </c>
      <c r="AM55" s="36">
        <v>1</v>
      </c>
      <c r="AN55" s="17">
        <v>0</v>
      </c>
      <c r="AO55" s="33">
        <f t="shared" si="8"/>
        <v>0.52160000000000006</v>
      </c>
      <c r="AP55" s="34">
        <v>0.47839999999999999</v>
      </c>
      <c r="AQ55">
        <f t="shared" si="13"/>
        <v>0.1552</v>
      </c>
      <c r="AR55" s="34">
        <v>0.8448</v>
      </c>
      <c r="AS55">
        <v>1</v>
      </c>
      <c r="AT55" s="17">
        <v>0</v>
      </c>
      <c r="AU55" t="s">
        <v>89</v>
      </c>
      <c r="AV55" s="17" t="s">
        <v>89</v>
      </c>
      <c r="AW55" s="17" t="s">
        <v>26</v>
      </c>
      <c r="AX55">
        <v>1</v>
      </c>
      <c r="AY55">
        <v>0</v>
      </c>
      <c r="AZ55">
        <v>0</v>
      </c>
      <c r="BA55">
        <v>0</v>
      </c>
      <c r="BB55">
        <v>0</v>
      </c>
      <c r="BC55">
        <v>0</v>
      </c>
      <c r="BD55" s="17">
        <v>0</v>
      </c>
      <c r="BE55">
        <v>1</v>
      </c>
      <c r="BF55">
        <v>0</v>
      </c>
      <c r="BG55" s="17">
        <v>0</v>
      </c>
      <c r="BH55">
        <v>12986</v>
      </c>
      <c r="BI55">
        <v>1078</v>
      </c>
      <c r="BJ55" s="61">
        <v>0.95299999999999996</v>
      </c>
      <c r="BK55" s="61">
        <f t="shared" si="14"/>
        <v>35.172499999999999</v>
      </c>
      <c r="BL55">
        <v>0</v>
      </c>
      <c r="BM55">
        <v>0</v>
      </c>
      <c r="BN55">
        <v>1</v>
      </c>
      <c r="BO55">
        <v>0</v>
      </c>
      <c r="BP55">
        <v>0</v>
      </c>
      <c r="BQ55" s="17">
        <v>0</v>
      </c>
      <c r="BR55">
        <v>0</v>
      </c>
      <c r="BS55">
        <v>0</v>
      </c>
      <c r="BT55">
        <v>1</v>
      </c>
      <c r="BU55" s="17">
        <v>0</v>
      </c>
      <c r="BV55">
        <v>1</v>
      </c>
      <c r="BW55">
        <v>0</v>
      </c>
      <c r="BX55" s="17">
        <v>0</v>
      </c>
      <c r="BY55">
        <v>0</v>
      </c>
      <c r="BZ55">
        <v>0</v>
      </c>
      <c r="CA55">
        <v>1</v>
      </c>
      <c r="CB55">
        <v>1</v>
      </c>
      <c r="CC55">
        <v>0</v>
      </c>
      <c r="CD55">
        <v>0</v>
      </c>
      <c r="CE55">
        <v>0</v>
      </c>
      <c r="CF55">
        <v>0</v>
      </c>
      <c r="CG55">
        <v>0</v>
      </c>
      <c r="CH55">
        <v>0</v>
      </c>
      <c r="CI55">
        <v>0</v>
      </c>
      <c r="CJ55" s="17">
        <v>0</v>
      </c>
      <c r="CK55">
        <v>3.5000000000000003E-2</v>
      </c>
      <c r="CL55">
        <v>33</v>
      </c>
      <c r="CM55">
        <v>1</v>
      </c>
      <c r="CN55">
        <v>0</v>
      </c>
      <c r="CO55">
        <v>27</v>
      </c>
      <c r="CP55" s="31" t="s">
        <v>80</v>
      </c>
    </row>
    <row r="56" spans="1:94" x14ac:dyDescent="0.25">
      <c r="A56">
        <v>55</v>
      </c>
      <c r="B56">
        <v>3</v>
      </c>
      <c r="C56" s="23" t="s">
        <v>102</v>
      </c>
      <c r="D56" s="12">
        <v>7.2</v>
      </c>
      <c r="E56" s="13">
        <f t="shared" si="12"/>
        <v>0.59990001666388937</v>
      </c>
      <c r="F56" s="7">
        <v>12.002000000000001</v>
      </c>
      <c r="G56" s="7">
        <f t="shared" si="0"/>
        <v>6.6000999833361105</v>
      </c>
      <c r="H56" s="15">
        <f t="shared" si="1"/>
        <v>7.7999000166638899</v>
      </c>
      <c r="I56" s="11">
        <f t="shared" si="2"/>
        <v>0.31507412029987036</v>
      </c>
      <c r="J56" s="30">
        <f t="shared" si="3"/>
        <v>2.6251801391423957E-2</v>
      </c>
      <c r="K56" s="30">
        <f t="shared" si="4"/>
        <v>38.092624010430157</v>
      </c>
      <c r="L56" s="8">
        <v>0</v>
      </c>
      <c r="M56" s="9">
        <v>0</v>
      </c>
      <c r="N56" s="9">
        <v>0</v>
      </c>
      <c r="O56" s="9">
        <v>1</v>
      </c>
      <c r="P56" s="9">
        <v>0</v>
      </c>
      <c r="Q56" s="8">
        <v>1321</v>
      </c>
      <c r="R56" s="9">
        <v>13</v>
      </c>
      <c r="S56" s="9">
        <f t="shared" si="5"/>
        <v>1307</v>
      </c>
      <c r="T56" s="9">
        <f t="shared" si="6"/>
        <v>10</v>
      </c>
      <c r="U56" s="7">
        <v>16.529900000000001</v>
      </c>
      <c r="V56" s="7">
        <v>12.6426</v>
      </c>
      <c r="W56" s="9">
        <v>1</v>
      </c>
      <c r="X56" s="9">
        <v>0</v>
      </c>
      <c r="Y56" s="9">
        <v>1</v>
      </c>
      <c r="Z56" s="9">
        <v>0</v>
      </c>
      <c r="AA56" s="9">
        <v>0</v>
      </c>
      <c r="AB56" s="27">
        <v>0</v>
      </c>
      <c r="AC56" s="9">
        <v>0</v>
      </c>
      <c r="AD56" s="9">
        <v>1</v>
      </c>
      <c r="AE56" s="27">
        <v>0</v>
      </c>
      <c r="AF56" s="9">
        <v>1</v>
      </c>
      <c r="AG56" s="27">
        <v>0</v>
      </c>
      <c r="AH56" s="19">
        <v>1997</v>
      </c>
      <c r="AI56" s="30">
        <v>0</v>
      </c>
      <c r="AJ56" s="30">
        <v>0</v>
      </c>
      <c r="AK56" s="30">
        <v>0</v>
      </c>
      <c r="AL56" s="37">
        <v>1</v>
      </c>
      <c r="AM56" s="36">
        <v>1</v>
      </c>
      <c r="AN56" s="17">
        <v>0</v>
      </c>
      <c r="AO56" s="33">
        <f t="shared" si="8"/>
        <v>0.52160000000000006</v>
      </c>
      <c r="AP56" s="34">
        <v>0.47839999999999999</v>
      </c>
      <c r="AQ56">
        <f t="shared" si="13"/>
        <v>0.1552</v>
      </c>
      <c r="AR56" s="34">
        <v>0.8448</v>
      </c>
      <c r="AS56">
        <v>1</v>
      </c>
      <c r="AT56" s="17">
        <v>0</v>
      </c>
      <c r="AU56" t="s">
        <v>89</v>
      </c>
      <c r="AV56" s="17" t="s">
        <v>89</v>
      </c>
      <c r="AW56" s="17" t="s">
        <v>26</v>
      </c>
      <c r="AX56">
        <v>1</v>
      </c>
      <c r="AY56">
        <v>0</v>
      </c>
      <c r="AZ56">
        <v>0</v>
      </c>
      <c r="BA56">
        <v>0</v>
      </c>
      <c r="BB56">
        <v>0</v>
      </c>
      <c r="BC56">
        <v>0</v>
      </c>
      <c r="BD56" s="17">
        <v>0</v>
      </c>
      <c r="BE56">
        <v>1</v>
      </c>
      <c r="BF56">
        <v>0</v>
      </c>
      <c r="BG56" s="17">
        <v>0</v>
      </c>
      <c r="BH56">
        <v>12986</v>
      </c>
      <c r="BI56">
        <v>1078</v>
      </c>
      <c r="BJ56" s="61">
        <v>0.95299999999999996</v>
      </c>
      <c r="BK56" s="61">
        <f t="shared" si="14"/>
        <v>35.172499999999999</v>
      </c>
      <c r="BL56">
        <v>1</v>
      </c>
      <c r="BM56">
        <v>0</v>
      </c>
      <c r="BN56">
        <v>0</v>
      </c>
      <c r="BO56">
        <v>0</v>
      </c>
      <c r="BP56">
        <v>0</v>
      </c>
      <c r="BQ56" s="17">
        <v>0</v>
      </c>
      <c r="BR56">
        <v>0</v>
      </c>
      <c r="BS56">
        <v>0</v>
      </c>
      <c r="BT56">
        <v>1</v>
      </c>
      <c r="BU56" s="17">
        <v>0</v>
      </c>
      <c r="BV56">
        <v>0</v>
      </c>
      <c r="BW56">
        <v>0</v>
      </c>
      <c r="BX56" s="17">
        <v>0</v>
      </c>
      <c r="BY56">
        <v>0</v>
      </c>
      <c r="BZ56">
        <v>0</v>
      </c>
      <c r="CA56">
        <v>1</v>
      </c>
      <c r="CB56">
        <v>1</v>
      </c>
      <c r="CC56">
        <v>0</v>
      </c>
      <c r="CD56">
        <v>0</v>
      </c>
      <c r="CE56">
        <v>0</v>
      </c>
      <c r="CF56">
        <v>0</v>
      </c>
      <c r="CG56">
        <v>1</v>
      </c>
      <c r="CH56">
        <v>1</v>
      </c>
      <c r="CI56">
        <v>0</v>
      </c>
      <c r="CJ56" s="17">
        <v>1</v>
      </c>
      <c r="CK56">
        <v>3.5000000000000003E-2</v>
      </c>
      <c r="CL56">
        <v>33</v>
      </c>
      <c r="CM56">
        <v>1</v>
      </c>
      <c r="CN56">
        <v>0</v>
      </c>
      <c r="CO56">
        <v>27</v>
      </c>
      <c r="CP56" s="31" t="s">
        <v>80</v>
      </c>
    </row>
    <row r="57" spans="1:94" x14ac:dyDescent="0.25">
      <c r="A57">
        <v>56</v>
      </c>
      <c r="B57">
        <v>3</v>
      </c>
      <c r="C57" s="23" t="s">
        <v>102</v>
      </c>
      <c r="D57" s="12">
        <v>12.06</v>
      </c>
      <c r="E57" s="13">
        <f t="shared" si="12"/>
        <v>1.8116268589454709</v>
      </c>
      <c r="F57" s="7">
        <v>6.657</v>
      </c>
      <c r="G57" s="7">
        <f t="shared" si="0"/>
        <v>10.248373141054529</v>
      </c>
      <c r="H57" s="15">
        <f t="shared" si="1"/>
        <v>13.871626858945472</v>
      </c>
      <c r="I57" s="11">
        <f t="shared" si="2"/>
        <v>0.18109237057577759</v>
      </c>
      <c r="J57" s="30">
        <f t="shared" si="3"/>
        <v>2.7203300371905898E-2</v>
      </c>
      <c r="K57" s="30">
        <f t="shared" si="4"/>
        <v>36.760245497003964</v>
      </c>
      <c r="L57" s="8">
        <v>0</v>
      </c>
      <c r="M57" s="9">
        <v>0</v>
      </c>
      <c r="N57" s="9">
        <v>0</v>
      </c>
      <c r="O57" s="9">
        <v>1</v>
      </c>
      <c r="P57" s="9">
        <v>0</v>
      </c>
      <c r="Q57" s="8">
        <v>1321</v>
      </c>
      <c r="R57" s="9">
        <v>13</v>
      </c>
      <c r="S57" s="9">
        <f t="shared" si="5"/>
        <v>1307</v>
      </c>
      <c r="T57" s="9">
        <f t="shared" si="6"/>
        <v>10</v>
      </c>
      <c r="U57" s="7">
        <v>16.529900000000001</v>
      </c>
      <c r="V57" s="7">
        <v>12.6426</v>
      </c>
      <c r="W57" s="9">
        <v>1</v>
      </c>
      <c r="X57" s="9">
        <v>0</v>
      </c>
      <c r="Y57" s="9">
        <v>1</v>
      </c>
      <c r="Z57" s="9">
        <v>0</v>
      </c>
      <c r="AA57" s="9">
        <v>0</v>
      </c>
      <c r="AB57" s="27">
        <v>0</v>
      </c>
      <c r="AC57" s="9">
        <v>0</v>
      </c>
      <c r="AD57" s="9">
        <v>1</v>
      </c>
      <c r="AE57" s="27">
        <v>0</v>
      </c>
      <c r="AF57" s="9">
        <v>1</v>
      </c>
      <c r="AG57" s="27">
        <v>0</v>
      </c>
      <c r="AH57" s="19">
        <v>1997</v>
      </c>
      <c r="AI57" s="30">
        <v>0</v>
      </c>
      <c r="AJ57" s="30">
        <v>0</v>
      </c>
      <c r="AK57" s="30">
        <v>0</v>
      </c>
      <c r="AL57" s="37">
        <v>1</v>
      </c>
      <c r="AM57" s="36">
        <v>1</v>
      </c>
      <c r="AN57" s="17">
        <v>0</v>
      </c>
      <c r="AO57" s="33">
        <f t="shared" si="8"/>
        <v>0.52160000000000006</v>
      </c>
      <c r="AP57" s="34">
        <v>0.47839999999999999</v>
      </c>
      <c r="AQ57">
        <f t="shared" si="13"/>
        <v>0.1552</v>
      </c>
      <c r="AR57" s="34">
        <v>0.8448</v>
      </c>
      <c r="AS57">
        <v>1</v>
      </c>
      <c r="AT57" s="17">
        <v>0</v>
      </c>
      <c r="AU57" t="s">
        <v>89</v>
      </c>
      <c r="AV57" s="17" t="s">
        <v>89</v>
      </c>
      <c r="AW57" s="17" t="s">
        <v>26</v>
      </c>
      <c r="AX57">
        <v>1</v>
      </c>
      <c r="AY57">
        <v>0</v>
      </c>
      <c r="AZ57">
        <v>0</v>
      </c>
      <c r="BA57">
        <v>0</v>
      </c>
      <c r="BB57">
        <v>0</v>
      </c>
      <c r="BC57">
        <v>0</v>
      </c>
      <c r="BD57" s="17">
        <v>0</v>
      </c>
      <c r="BE57">
        <v>1</v>
      </c>
      <c r="BF57">
        <v>0</v>
      </c>
      <c r="BG57" s="17">
        <v>0</v>
      </c>
      <c r="BH57">
        <v>12986</v>
      </c>
      <c r="BI57">
        <v>1078</v>
      </c>
      <c r="BJ57" s="61">
        <v>0.95299999999999996</v>
      </c>
      <c r="BK57" s="61">
        <f t="shared" si="14"/>
        <v>35.172499999999999</v>
      </c>
      <c r="BL57">
        <v>0</v>
      </c>
      <c r="BM57">
        <v>0</v>
      </c>
      <c r="BN57">
        <v>1</v>
      </c>
      <c r="BO57">
        <v>0</v>
      </c>
      <c r="BP57">
        <v>0</v>
      </c>
      <c r="BQ57" s="17">
        <v>0</v>
      </c>
      <c r="BR57">
        <v>0</v>
      </c>
      <c r="BS57">
        <v>0</v>
      </c>
      <c r="BT57">
        <v>1</v>
      </c>
      <c r="BU57" s="17">
        <v>0</v>
      </c>
      <c r="BV57">
        <v>1</v>
      </c>
      <c r="BW57">
        <v>0</v>
      </c>
      <c r="BX57" s="17">
        <v>0</v>
      </c>
      <c r="BY57">
        <v>0</v>
      </c>
      <c r="BZ57">
        <v>0</v>
      </c>
      <c r="CA57">
        <v>1</v>
      </c>
      <c r="CB57">
        <v>1</v>
      </c>
      <c r="CC57">
        <v>0</v>
      </c>
      <c r="CD57">
        <v>0</v>
      </c>
      <c r="CE57">
        <v>0</v>
      </c>
      <c r="CF57">
        <v>0</v>
      </c>
      <c r="CG57">
        <v>1</v>
      </c>
      <c r="CH57">
        <v>1</v>
      </c>
      <c r="CI57">
        <v>0</v>
      </c>
      <c r="CJ57" s="17">
        <v>1</v>
      </c>
      <c r="CK57">
        <v>3.5000000000000003E-2</v>
      </c>
      <c r="CL57">
        <v>33</v>
      </c>
      <c r="CM57">
        <v>1</v>
      </c>
      <c r="CN57">
        <v>0</v>
      </c>
      <c r="CO57">
        <v>27</v>
      </c>
      <c r="CP57" s="31" t="s">
        <v>80</v>
      </c>
    </row>
    <row r="58" spans="1:94" x14ac:dyDescent="0.25">
      <c r="A58">
        <v>57</v>
      </c>
      <c r="B58">
        <v>3</v>
      </c>
      <c r="C58" s="23" t="s">
        <v>102</v>
      </c>
      <c r="D58" s="12">
        <v>7.87</v>
      </c>
      <c r="E58" s="13">
        <f t="shared" si="12"/>
        <v>0.58240213128098872</v>
      </c>
      <c r="F58" s="7">
        <v>13.513</v>
      </c>
      <c r="G58" s="7">
        <f t="shared" si="0"/>
        <v>7.2875978687190113</v>
      </c>
      <c r="H58" s="15">
        <f t="shared" si="1"/>
        <v>8.4524021312809889</v>
      </c>
      <c r="I58" s="11">
        <f t="shared" si="2"/>
        <v>0.34906695957381573</v>
      </c>
      <c r="J58" s="30">
        <f t="shared" si="3"/>
        <v>2.5831936622053998E-2</v>
      </c>
      <c r="K58" s="30">
        <f t="shared" si="4"/>
        <v>38.711770419344042</v>
      </c>
      <c r="L58" s="8">
        <v>0</v>
      </c>
      <c r="M58" s="9">
        <v>0</v>
      </c>
      <c r="N58" s="9">
        <v>0</v>
      </c>
      <c r="O58" s="9">
        <v>1</v>
      </c>
      <c r="P58" s="9">
        <v>0</v>
      </c>
      <c r="Q58" s="8">
        <v>1321</v>
      </c>
      <c r="R58" s="9">
        <v>4</v>
      </c>
      <c r="S58" s="9">
        <f t="shared" si="5"/>
        <v>1316</v>
      </c>
      <c r="T58" s="9">
        <f t="shared" si="6"/>
        <v>10</v>
      </c>
      <c r="U58" s="7">
        <v>16.529900000000001</v>
      </c>
      <c r="V58" s="7">
        <v>12.6426</v>
      </c>
      <c r="W58" s="9">
        <v>1</v>
      </c>
      <c r="X58" s="9">
        <v>0</v>
      </c>
      <c r="Y58" s="9">
        <v>1</v>
      </c>
      <c r="Z58" s="9">
        <v>0</v>
      </c>
      <c r="AA58" s="9">
        <v>0</v>
      </c>
      <c r="AB58" s="27">
        <v>0</v>
      </c>
      <c r="AC58" s="9">
        <v>0</v>
      </c>
      <c r="AD58" s="9">
        <v>1</v>
      </c>
      <c r="AE58" s="27">
        <v>0</v>
      </c>
      <c r="AF58" s="9">
        <v>1</v>
      </c>
      <c r="AG58" s="27">
        <v>0</v>
      </c>
      <c r="AH58" s="19">
        <v>1997</v>
      </c>
      <c r="AI58" s="30">
        <v>0</v>
      </c>
      <c r="AJ58" s="30">
        <v>0</v>
      </c>
      <c r="AK58" s="30">
        <v>0</v>
      </c>
      <c r="AL58" s="37">
        <v>1</v>
      </c>
      <c r="AM58" s="36">
        <v>1</v>
      </c>
      <c r="AN58" s="17">
        <v>0</v>
      </c>
      <c r="AO58" s="33">
        <f t="shared" si="8"/>
        <v>0.52160000000000006</v>
      </c>
      <c r="AP58" s="34">
        <v>0.47839999999999999</v>
      </c>
      <c r="AQ58">
        <f t="shared" si="13"/>
        <v>0.1552</v>
      </c>
      <c r="AR58" s="34">
        <v>0.8448</v>
      </c>
      <c r="AS58">
        <v>1</v>
      </c>
      <c r="AT58" s="17">
        <v>0</v>
      </c>
      <c r="AU58" t="s">
        <v>89</v>
      </c>
      <c r="AV58" s="17" t="s">
        <v>89</v>
      </c>
      <c r="AW58" s="17" t="s">
        <v>26</v>
      </c>
      <c r="AX58">
        <v>1</v>
      </c>
      <c r="AY58">
        <v>0</v>
      </c>
      <c r="AZ58">
        <v>0</v>
      </c>
      <c r="BA58">
        <v>0</v>
      </c>
      <c r="BB58">
        <v>0</v>
      </c>
      <c r="BC58">
        <v>0</v>
      </c>
      <c r="BD58" s="17">
        <v>0</v>
      </c>
      <c r="BE58">
        <v>1</v>
      </c>
      <c r="BF58">
        <v>0</v>
      </c>
      <c r="BG58" s="17">
        <v>0</v>
      </c>
      <c r="BH58">
        <v>12986</v>
      </c>
      <c r="BI58">
        <v>1078</v>
      </c>
      <c r="BJ58" s="61">
        <v>0.95299999999999996</v>
      </c>
      <c r="BK58" s="61">
        <f t="shared" si="14"/>
        <v>35.172499999999999</v>
      </c>
      <c r="BL58">
        <v>1</v>
      </c>
      <c r="BM58">
        <v>0</v>
      </c>
      <c r="BN58">
        <v>0</v>
      </c>
      <c r="BO58">
        <v>0</v>
      </c>
      <c r="BP58">
        <v>0</v>
      </c>
      <c r="BQ58" s="17">
        <v>0</v>
      </c>
      <c r="BR58">
        <v>0</v>
      </c>
      <c r="BS58">
        <v>0</v>
      </c>
      <c r="BT58">
        <v>0</v>
      </c>
      <c r="BU58" s="17">
        <v>0</v>
      </c>
      <c r="BV58">
        <v>0</v>
      </c>
      <c r="BW58">
        <v>0</v>
      </c>
      <c r="BX58" s="17">
        <v>0</v>
      </c>
      <c r="BY58">
        <v>0</v>
      </c>
      <c r="BZ58">
        <v>0</v>
      </c>
      <c r="CA58">
        <v>1</v>
      </c>
      <c r="CB58">
        <v>1</v>
      </c>
      <c r="CC58">
        <v>0</v>
      </c>
      <c r="CD58">
        <v>0</v>
      </c>
      <c r="CE58">
        <v>1</v>
      </c>
      <c r="CF58">
        <v>0</v>
      </c>
      <c r="CG58">
        <v>1</v>
      </c>
      <c r="CH58">
        <v>1</v>
      </c>
      <c r="CI58">
        <v>0</v>
      </c>
      <c r="CJ58" s="17">
        <v>1</v>
      </c>
      <c r="CK58">
        <v>3.5000000000000003E-2</v>
      </c>
      <c r="CL58">
        <v>33</v>
      </c>
      <c r="CM58">
        <v>1</v>
      </c>
      <c r="CN58">
        <v>0</v>
      </c>
      <c r="CO58">
        <v>27</v>
      </c>
      <c r="CP58" s="31" t="s">
        <v>80</v>
      </c>
    </row>
    <row r="59" spans="1:94" x14ac:dyDescent="0.25">
      <c r="A59">
        <v>58</v>
      </c>
      <c r="B59">
        <v>3</v>
      </c>
      <c r="C59" s="23" t="s">
        <v>102</v>
      </c>
      <c r="D59" s="12">
        <v>7.27</v>
      </c>
      <c r="E59" s="13">
        <f t="shared" si="12"/>
        <v>0.59187494911666527</v>
      </c>
      <c r="F59" s="7">
        <v>12.282999999999999</v>
      </c>
      <c r="G59" s="7">
        <f t="shared" si="0"/>
        <v>6.6781250508833345</v>
      </c>
      <c r="H59" s="15">
        <f t="shared" si="1"/>
        <v>7.8618749491166646</v>
      </c>
      <c r="I59" s="11">
        <f t="shared" si="2"/>
        <v>0.32180570593240293</v>
      </c>
      <c r="J59" s="30">
        <f t="shared" si="3"/>
        <v>2.6199275904290723E-2</v>
      </c>
      <c r="K59" s="30">
        <f t="shared" si="4"/>
        <v>38.168993816971387</v>
      </c>
      <c r="L59" s="8">
        <v>0</v>
      </c>
      <c r="M59" s="9">
        <v>0</v>
      </c>
      <c r="N59" s="9">
        <v>0</v>
      </c>
      <c r="O59" s="9">
        <v>1</v>
      </c>
      <c r="P59" s="9">
        <v>0</v>
      </c>
      <c r="Q59" s="8">
        <v>1321</v>
      </c>
      <c r="R59" s="9">
        <v>14</v>
      </c>
      <c r="S59" s="9">
        <f t="shared" si="5"/>
        <v>1306</v>
      </c>
      <c r="T59" s="9">
        <f t="shared" si="6"/>
        <v>10</v>
      </c>
      <c r="U59" s="7">
        <v>16.529900000000001</v>
      </c>
      <c r="V59" s="7">
        <v>12.6426</v>
      </c>
      <c r="W59" s="9">
        <v>1</v>
      </c>
      <c r="X59" s="9">
        <v>0</v>
      </c>
      <c r="Y59" s="9">
        <v>1</v>
      </c>
      <c r="Z59" s="9">
        <v>0</v>
      </c>
      <c r="AA59" s="9">
        <v>0</v>
      </c>
      <c r="AB59" s="27">
        <v>0</v>
      </c>
      <c r="AC59" s="9">
        <v>0</v>
      </c>
      <c r="AD59" s="9">
        <v>1</v>
      </c>
      <c r="AE59" s="27">
        <v>0</v>
      </c>
      <c r="AF59" s="9">
        <v>1</v>
      </c>
      <c r="AG59" s="27">
        <v>0</v>
      </c>
      <c r="AH59" s="19">
        <v>1997</v>
      </c>
      <c r="AI59" s="30">
        <v>0</v>
      </c>
      <c r="AJ59" s="30">
        <v>0</v>
      </c>
      <c r="AK59" s="30">
        <v>0</v>
      </c>
      <c r="AL59" s="37">
        <v>1</v>
      </c>
      <c r="AM59" s="36">
        <v>1</v>
      </c>
      <c r="AN59" s="17">
        <v>0</v>
      </c>
      <c r="AO59" s="33">
        <f t="shared" si="8"/>
        <v>0.52160000000000006</v>
      </c>
      <c r="AP59" s="34">
        <v>0.47839999999999999</v>
      </c>
      <c r="AQ59">
        <f t="shared" si="13"/>
        <v>0.1552</v>
      </c>
      <c r="AR59" s="34">
        <v>0.8448</v>
      </c>
      <c r="AS59">
        <v>1</v>
      </c>
      <c r="AT59" s="17">
        <v>0</v>
      </c>
      <c r="AU59" t="s">
        <v>89</v>
      </c>
      <c r="AV59" s="17" t="s">
        <v>89</v>
      </c>
      <c r="AW59" s="17" t="s">
        <v>26</v>
      </c>
      <c r="AX59">
        <v>1</v>
      </c>
      <c r="AY59">
        <v>0</v>
      </c>
      <c r="AZ59">
        <v>0</v>
      </c>
      <c r="BA59">
        <v>0</v>
      </c>
      <c r="BB59">
        <v>0</v>
      </c>
      <c r="BC59">
        <v>0</v>
      </c>
      <c r="BD59" s="17">
        <v>0</v>
      </c>
      <c r="BE59">
        <v>1</v>
      </c>
      <c r="BF59">
        <v>0</v>
      </c>
      <c r="BG59" s="17">
        <v>0</v>
      </c>
      <c r="BH59">
        <v>12986</v>
      </c>
      <c r="BI59">
        <v>1078</v>
      </c>
      <c r="BJ59" s="61">
        <v>0.95299999999999996</v>
      </c>
      <c r="BK59" s="61">
        <f t="shared" si="14"/>
        <v>35.172499999999999</v>
      </c>
      <c r="BL59">
        <v>1</v>
      </c>
      <c r="BM59">
        <v>0</v>
      </c>
      <c r="BN59">
        <v>0</v>
      </c>
      <c r="BO59">
        <v>0</v>
      </c>
      <c r="BP59">
        <v>0</v>
      </c>
      <c r="BQ59" s="17">
        <v>0</v>
      </c>
      <c r="BR59">
        <v>0</v>
      </c>
      <c r="BS59">
        <v>0</v>
      </c>
      <c r="BT59">
        <v>0</v>
      </c>
      <c r="BU59" s="17">
        <v>0</v>
      </c>
      <c r="BV59">
        <v>0</v>
      </c>
      <c r="BW59">
        <v>0</v>
      </c>
      <c r="BX59" s="17">
        <v>0</v>
      </c>
      <c r="BY59">
        <v>0</v>
      </c>
      <c r="BZ59">
        <v>0</v>
      </c>
      <c r="CA59">
        <v>1</v>
      </c>
      <c r="CB59">
        <v>1</v>
      </c>
      <c r="CC59">
        <v>0</v>
      </c>
      <c r="CD59">
        <v>0</v>
      </c>
      <c r="CE59">
        <v>1</v>
      </c>
      <c r="CF59">
        <v>0</v>
      </c>
      <c r="CG59">
        <v>1</v>
      </c>
      <c r="CH59">
        <v>1</v>
      </c>
      <c r="CI59">
        <v>0</v>
      </c>
      <c r="CJ59" s="17">
        <v>1</v>
      </c>
      <c r="CK59">
        <v>3.5000000000000003E-2</v>
      </c>
      <c r="CL59">
        <v>33</v>
      </c>
      <c r="CM59">
        <v>1</v>
      </c>
      <c r="CN59">
        <v>0</v>
      </c>
      <c r="CO59">
        <v>27</v>
      </c>
      <c r="CP59" s="31" t="s">
        <v>80</v>
      </c>
    </row>
    <row r="60" spans="1:94" x14ac:dyDescent="0.25">
      <c r="A60">
        <v>59</v>
      </c>
      <c r="B60">
        <v>3</v>
      </c>
      <c r="C60" s="23" t="s">
        <v>102</v>
      </c>
      <c r="D60" s="12">
        <v>7.7720000000000002</v>
      </c>
      <c r="E60" s="13">
        <f t="shared" si="12"/>
        <v>0.60047902341033765</v>
      </c>
      <c r="F60" s="7">
        <v>12.943</v>
      </c>
      <c r="G60" s="7">
        <f t="shared" si="0"/>
        <v>7.1715209765896626</v>
      </c>
      <c r="H60" s="15">
        <f t="shared" si="1"/>
        <v>8.3724790234103388</v>
      </c>
      <c r="I60" s="11">
        <f t="shared" si="2"/>
        <v>0.33603774798577535</v>
      </c>
      <c r="J60" s="30">
        <f t="shared" si="3"/>
        <v>2.5962894845536221E-2</v>
      </c>
      <c r="K60" s="30">
        <f t="shared" si="4"/>
        <v>38.516506188905552</v>
      </c>
      <c r="L60" s="8">
        <v>0</v>
      </c>
      <c r="M60" s="9">
        <v>0</v>
      </c>
      <c r="N60" s="9">
        <v>0</v>
      </c>
      <c r="O60" s="9">
        <v>1</v>
      </c>
      <c r="P60" s="9">
        <v>0</v>
      </c>
      <c r="Q60" s="8">
        <v>1321</v>
      </c>
      <c r="R60" s="9">
        <v>4</v>
      </c>
      <c r="S60" s="9">
        <f t="shared" si="5"/>
        <v>1316</v>
      </c>
      <c r="T60" s="9">
        <f t="shared" si="6"/>
        <v>10</v>
      </c>
      <c r="U60" s="7">
        <v>16.529900000000001</v>
      </c>
      <c r="V60" s="7">
        <v>12.6426</v>
      </c>
      <c r="W60" s="9">
        <v>1</v>
      </c>
      <c r="X60" s="9">
        <v>0</v>
      </c>
      <c r="Y60" s="9">
        <v>1</v>
      </c>
      <c r="Z60" s="9">
        <v>0</v>
      </c>
      <c r="AA60" s="9">
        <v>0</v>
      </c>
      <c r="AB60" s="27">
        <v>0</v>
      </c>
      <c r="AC60" s="9">
        <v>0</v>
      </c>
      <c r="AD60" s="9">
        <v>1</v>
      </c>
      <c r="AE60" s="27">
        <v>0</v>
      </c>
      <c r="AF60" s="9">
        <v>1</v>
      </c>
      <c r="AG60" s="27">
        <v>0</v>
      </c>
      <c r="AH60" s="19">
        <v>1997</v>
      </c>
      <c r="AI60" s="30">
        <v>0</v>
      </c>
      <c r="AJ60" s="30">
        <v>0</v>
      </c>
      <c r="AK60" s="30">
        <v>0</v>
      </c>
      <c r="AL60" s="37">
        <v>1</v>
      </c>
      <c r="AM60" s="36">
        <v>1</v>
      </c>
      <c r="AN60" s="17">
        <v>0</v>
      </c>
      <c r="AO60" s="33">
        <f t="shared" si="8"/>
        <v>0.52160000000000006</v>
      </c>
      <c r="AP60" s="34">
        <v>0.47839999999999999</v>
      </c>
      <c r="AQ60">
        <f t="shared" si="13"/>
        <v>0.1552</v>
      </c>
      <c r="AR60" s="34">
        <v>0.8448</v>
      </c>
      <c r="AS60">
        <v>1</v>
      </c>
      <c r="AT60" s="17">
        <v>0</v>
      </c>
      <c r="AU60" t="s">
        <v>89</v>
      </c>
      <c r="AV60" s="17" t="s">
        <v>89</v>
      </c>
      <c r="AW60" s="17" t="s">
        <v>26</v>
      </c>
      <c r="AX60">
        <v>1</v>
      </c>
      <c r="AY60">
        <v>0</v>
      </c>
      <c r="AZ60">
        <v>0</v>
      </c>
      <c r="BA60">
        <v>0</v>
      </c>
      <c r="BB60">
        <v>0</v>
      </c>
      <c r="BC60">
        <v>0</v>
      </c>
      <c r="BD60" s="17">
        <v>0</v>
      </c>
      <c r="BE60">
        <v>1</v>
      </c>
      <c r="BF60">
        <v>0</v>
      </c>
      <c r="BG60" s="17">
        <v>0</v>
      </c>
      <c r="BH60">
        <v>12986</v>
      </c>
      <c r="BI60">
        <v>1078</v>
      </c>
      <c r="BJ60" s="61">
        <v>0.95299999999999996</v>
      </c>
      <c r="BK60" s="61">
        <f t="shared" si="14"/>
        <v>35.172499999999999</v>
      </c>
      <c r="BL60">
        <v>1</v>
      </c>
      <c r="BM60">
        <v>0</v>
      </c>
      <c r="BN60">
        <v>0</v>
      </c>
      <c r="BO60">
        <v>0</v>
      </c>
      <c r="BP60">
        <v>0</v>
      </c>
      <c r="BQ60" s="17">
        <v>0</v>
      </c>
      <c r="BR60">
        <v>0</v>
      </c>
      <c r="BS60">
        <v>1</v>
      </c>
      <c r="BT60">
        <v>0</v>
      </c>
      <c r="BU60" s="17">
        <v>0</v>
      </c>
      <c r="BV60">
        <v>0</v>
      </c>
      <c r="BW60">
        <v>0</v>
      </c>
      <c r="BX60" s="17">
        <v>0</v>
      </c>
      <c r="BY60">
        <v>0</v>
      </c>
      <c r="BZ60">
        <v>0</v>
      </c>
      <c r="CA60">
        <v>1</v>
      </c>
      <c r="CB60">
        <v>1</v>
      </c>
      <c r="CC60">
        <v>0</v>
      </c>
      <c r="CD60">
        <v>0</v>
      </c>
      <c r="CE60">
        <v>0</v>
      </c>
      <c r="CF60">
        <v>0</v>
      </c>
      <c r="CG60">
        <v>1</v>
      </c>
      <c r="CH60">
        <v>1</v>
      </c>
      <c r="CI60">
        <v>0</v>
      </c>
      <c r="CJ60" s="17">
        <v>1</v>
      </c>
      <c r="CK60">
        <v>3.5000000000000003E-2</v>
      </c>
      <c r="CL60">
        <v>33</v>
      </c>
      <c r="CM60">
        <v>1</v>
      </c>
      <c r="CN60">
        <v>0</v>
      </c>
      <c r="CO60">
        <v>27</v>
      </c>
      <c r="CP60" s="31" t="s">
        <v>80</v>
      </c>
    </row>
    <row r="61" spans="1:94" x14ac:dyDescent="0.25">
      <c r="A61">
        <v>60</v>
      </c>
      <c r="B61">
        <v>3</v>
      </c>
      <c r="C61" s="23" t="s">
        <v>102</v>
      </c>
      <c r="D61" s="12">
        <v>12.96</v>
      </c>
      <c r="E61" s="13">
        <f t="shared" si="12"/>
        <v>1.8861883277543299</v>
      </c>
      <c r="F61" s="7">
        <v>6.8710000000000004</v>
      </c>
      <c r="G61" s="7">
        <f t="shared" si="0"/>
        <v>11.073811672245672</v>
      </c>
      <c r="H61" s="15">
        <f t="shared" si="1"/>
        <v>14.84618832775433</v>
      </c>
      <c r="I61" s="11">
        <f t="shared" si="2"/>
        <v>0.18678295696006994</v>
      </c>
      <c r="J61" s="30">
        <f t="shared" si="3"/>
        <v>2.7184246392092843E-2</v>
      </c>
      <c r="K61" s="30">
        <f t="shared" si="4"/>
        <v>36.786011485345895</v>
      </c>
      <c r="L61" s="8">
        <v>0</v>
      </c>
      <c r="M61" s="9">
        <v>0</v>
      </c>
      <c r="N61" s="9">
        <v>0</v>
      </c>
      <c r="O61" s="9">
        <v>1</v>
      </c>
      <c r="P61" s="9">
        <v>0</v>
      </c>
      <c r="Q61" s="8">
        <v>1321</v>
      </c>
      <c r="R61" s="9">
        <v>14</v>
      </c>
      <c r="S61" s="9">
        <f t="shared" si="5"/>
        <v>1306</v>
      </c>
      <c r="T61" s="9">
        <f t="shared" si="6"/>
        <v>10</v>
      </c>
      <c r="U61" s="7">
        <v>16.529900000000001</v>
      </c>
      <c r="V61" s="7">
        <v>12.6426</v>
      </c>
      <c r="W61" s="9">
        <v>1</v>
      </c>
      <c r="X61" s="9">
        <v>0</v>
      </c>
      <c r="Y61" s="9">
        <v>1</v>
      </c>
      <c r="Z61" s="9">
        <v>0</v>
      </c>
      <c r="AA61" s="9">
        <v>0</v>
      </c>
      <c r="AB61" s="27">
        <v>0</v>
      </c>
      <c r="AC61" s="9">
        <v>0</v>
      </c>
      <c r="AD61" s="9">
        <v>1</v>
      </c>
      <c r="AE61" s="27">
        <v>0</v>
      </c>
      <c r="AF61" s="9">
        <v>1</v>
      </c>
      <c r="AG61" s="27">
        <v>0</v>
      </c>
      <c r="AH61" s="19">
        <v>1997</v>
      </c>
      <c r="AI61" s="30">
        <v>0</v>
      </c>
      <c r="AJ61" s="30">
        <v>0</v>
      </c>
      <c r="AK61" s="30">
        <v>0</v>
      </c>
      <c r="AL61" s="37">
        <v>1</v>
      </c>
      <c r="AM61" s="36">
        <v>1</v>
      </c>
      <c r="AN61" s="17">
        <v>0</v>
      </c>
      <c r="AO61" s="33">
        <f t="shared" si="8"/>
        <v>0.52160000000000006</v>
      </c>
      <c r="AP61" s="34">
        <v>0.47839999999999999</v>
      </c>
      <c r="AQ61">
        <f t="shared" si="13"/>
        <v>0.1552</v>
      </c>
      <c r="AR61" s="34">
        <v>0.8448</v>
      </c>
      <c r="AS61">
        <v>1</v>
      </c>
      <c r="AT61" s="17">
        <v>0</v>
      </c>
      <c r="AU61" t="s">
        <v>89</v>
      </c>
      <c r="AV61" s="17" t="s">
        <v>89</v>
      </c>
      <c r="AW61" s="17" t="s">
        <v>26</v>
      </c>
      <c r="AX61">
        <v>1</v>
      </c>
      <c r="AY61">
        <v>0</v>
      </c>
      <c r="AZ61">
        <v>0</v>
      </c>
      <c r="BA61">
        <v>0</v>
      </c>
      <c r="BB61">
        <v>0</v>
      </c>
      <c r="BC61">
        <v>0</v>
      </c>
      <c r="BD61" s="17">
        <v>0</v>
      </c>
      <c r="BE61">
        <v>1</v>
      </c>
      <c r="BF61">
        <v>0</v>
      </c>
      <c r="BG61" s="17">
        <v>0</v>
      </c>
      <c r="BH61">
        <v>12986</v>
      </c>
      <c r="BI61">
        <v>1078</v>
      </c>
      <c r="BJ61" s="61">
        <v>0.95299999999999996</v>
      </c>
      <c r="BK61" s="61">
        <f t="shared" si="14"/>
        <v>35.172499999999999</v>
      </c>
      <c r="BL61">
        <v>0</v>
      </c>
      <c r="BM61">
        <v>0</v>
      </c>
      <c r="BN61">
        <v>1</v>
      </c>
      <c r="BO61">
        <v>0</v>
      </c>
      <c r="BP61">
        <v>0</v>
      </c>
      <c r="BQ61" s="17">
        <v>0</v>
      </c>
      <c r="BR61">
        <v>0</v>
      </c>
      <c r="BS61">
        <v>1</v>
      </c>
      <c r="BT61">
        <v>0</v>
      </c>
      <c r="BU61" s="17">
        <v>0</v>
      </c>
      <c r="BV61">
        <v>1</v>
      </c>
      <c r="BW61">
        <v>0</v>
      </c>
      <c r="BX61" s="17">
        <v>0</v>
      </c>
      <c r="BY61">
        <v>0</v>
      </c>
      <c r="BZ61">
        <v>0</v>
      </c>
      <c r="CA61">
        <v>1</v>
      </c>
      <c r="CB61">
        <v>1</v>
      </c>
      <c r="CC61">
        <v>0</v>
      </c>
      <c r="CD61">
        <v>0</v>
      </c>
      <c r="CE61">
        <v>0</v>
      </c>
      <c r="CF61">
        <v>0</v>
      </c>
      <c r="CG61">
        <v>1</v>
      </c>
      <c r="CH61">
        <v>1</v>
      </c>
      <c r="CI61">
        <v>0</v>
      </c>
      <c r="CJ61" s="17">
        <v>1</v>
      </c>
      <c r="CK61">
        <v>3.5000000000000003E-2</v>
      </c>
      <c r="CL61">
        <v>33</v>
      </c>
      <c r="CM61">
        <v>1</v>
      </c>
      <c r="CN61">
        <v>0</v>
      </c>
      <c r="CO61">
        <v>27</v>
      </c>
      <c r="CP61" s="31" t="s">
        <v>80</v>
      </c>
    </row>
    <row r="62" spans="1:94" x14ac:dyDescent="0.25">
      <c r="A62">
        <v>61</v>
      </c>
      <c r="B62">
        <v>3</v>
      </c>
      <c r="C62" s="23" t="s">
        <v>102</v>
      </c>
      <c r="D62" s="12">
        <v>7.18</v>
      </c>
      <c r="E62" s="13">
        <f t="shared" si="12"/>
        <v>0.60224794497567513</v>
      </c>
      <c r="F62" s="7">
        <v>11.922000000000001</v>
      </c>
      <c r="G62" s="7">
        <f t="shared" si="0"/>
        <v>6.5777520550243249</v>
      </c>
      <c r="H62" s="15">
        <f t="shared" si="1"/>
        <v>7.7822479449756745</v>
      </c>
      <c r="I62" s="11">
        <f t="shared" si="2"/>
        <v>0.31221257172325378</v>
      </c>
      <c r="J62" s="30">
        <f t="shared" si="3"/>
        <v>2.6187935893579414E-2</v>
      </c>
      <c r="K62" s="30">
        <f t="shared" si="4"/>
        <v>38.185521916035142</v>
      </c>
      <c r="L62" s="8">
        <v>0</v>
      </c>
      <c r="M62" s="9">
        <v>0</v>
      </c>
      <c r="N62" s="9">
        <v>0</v>
      </c>
      <c r="O62" s="9">
        <v>1</v>
      </c>
      <c r="P62" s="9">
        <v>0</v>
      </c>
      <c r="Q62" s="8">
        <v>1321</v>
      </c>
      <c r="R62" s="9">
        <v>4</v>
      </c>
      <c r="S62" s="9">
        <f t="shared" si="5"/>
        <v>1316</v>
      </c>
      <c r="T62" s="9">
        <f t="shared" si="6"/>
        <v>10</v>
      </c>
      <c r="U62" s="7">
        <v>16.529900000000001</v>
      </c>
      <c r="V62" s="7">
        <v>12.6426</v>
      </c>
      <c r="W62" s="9">
        <v>1</v>
      </c>
      <c r="X62" s="9">
        <v>0</v>
      </c>
      <c r="Y62" s="9">
        <v>1</v>
      </c>
      <c r="Z62" s="9">
        <v>0</v>
      </c>
      <c r="AA62" s="9">
        <v>0</v>
      </c>
      <c r="AB62" s="27">
        <v>0</v>
      </c>
      <c r="AC62" s="9">
        <v>0</v>
      </c>
      <c r="AD62" s="9">
        <v>1</v>
      </c>
      <c r="AE62" s="27">
        <v>0</v>
      </c>
      <c r="AF62" s="9">
        <v>1</v>
      </c>
      <c r="AG62" s="27">
        <v>0</v>
      </c>
      <c r="AH62" s="19">
        <v>1997</v>
      </c>
      <c r="AI62" s="30">
        <v>0</v>
      </c>
      <c r="AJ62" s="30">
        <v>0</v>
      </c>
      <c r="AK62" s="30">
        <v>0</v>
      </c>
      <c r="AL62" s="37">
        <v>1</v>
      </c>
      <c r="AM62" s="36">
        <v>1</v>
      </c>
      <c r="AN62" s="17">
        <v>0</v>
      </c>
      <c r="AO62" s="33">
        <f t="shared" si="8"/>
        <v>0.52160000000000006</v>
      </c>
      <c r="AP62" s="34">
        <v>0.47839999999999999</v>
      </c>
      <c r="AQ62">
        <f t="shared" si="13"/>
        <v>0.1552</v>
      </c>
      <c r="AR62" s="34">
        <v>0.8448</v>
      </c>
      <c r="AS62">
        <v>1</v>
      </c>
      <c r="AT62" s="17">
        <v>0</v>
      </c>
      <c r="AU62" t="s">
        <v>89</v>
      </c>
      <c r="AV62" s="17" t="s">
        <v>89</v>
      </c>
      <c r="AW62" s="17" t="s">
        <v>26</v>
      </c>
      <c r="AX62">
        <v>1</v>
      </c>
      <c r="AY62">
        <v>0</v>
      </c>
      <c r="AZ62">
        <v>0</v>
      </c>
      <c r="BA62">
        <v>0</v>
      </c>
      <c r="BB62">
        <v>0</v>
      </c>
      <c r="BC62">
        <v>0</v>
      </c>
      <c r="BD62" s="17">
        <v>0</v>
      </c>
      <c r="BE62">
        <v>1</v>
      </c>
      <c r="BF62">
        <v>0</v>
      </c>
      <c r="BG62" s="17">
        <v>0</v>
      </c>
      <c r="BH62">
        <v>12986</v>
      </c>
      <c r="BI62">
        <v>1078</v>
      </c>
      <c r="BJ62" s="61">
        <v>0.95299999999999996</v>
      </c>
      <c r="BK62" s="61">
        <f t="shared" si="14"/>
        <v>35.172499999999999</v>
      </c>
      <c r="BL62">
        <v>1</v>
      </c>
      <c r="BM62">
        <v>0</v>
      </c>
      <c r="BN62">
        <v>0</v>
      </c>
      <c r="BO62">
        <v>0</v>
      </c>
      <c r="BP62">
        <v>0</v>
      </c>
      <c r="BQ62" s="17">
        <v>0</v>
      </c>
      <c r="BR62">
        <v>0</v>
      </c>
      <c r="BS62">
        <v>1</v>
      </c>
      <c r="BT62">
        <v>0</v>
      </c>
      <c r="BU62" s="17">
        <v>0</v>
      </c>
      <c r="BV62">
        <v>0</v>
      </c>
      <c r="BW62">
        <v>0</v>
      </c>
      <c r="BX62" s="17">
        <v>0</v>
      </c>
      <c r="BY62">
        <v>0</v>
      </c>
      <c r="BZ62">
        <v>0</v>
      </c>
      <c r="CA62">
        <v>1</v>
      </c>
      <c r="CB62">
        <v>1</v>
      </c>
      <c r="CC62">
        <v>0</v>
      </c>
      <c r="CD62">
        <v>0</v>
      </c>
      <c r="CE62">
        <v>0</v>
      </c>
      <c r="CF62">
        <v>0</v>
      </c>
      <c r="CG62">
        <v>1</v>
      </c>
      <c r="CH62">
        <v>1</v>
      </c>
      <c r="CI62">
        <v>0</v>
      </c>
      <c r="CJ62" s="17">
        <v>1</v>
      </c>
      <c r="CK62">
        <v>3.5000000000000003E-2</v>
      </c>
      <c r="CL62">
        <v>33</v>
      </c>
      <c r="CM62">
        <v>1</v>
      </c>
      <c r="CN62">
        <v>0</v>
      </c>
      <c r="CO62">
        <v>27</v>
      </c>
      <c r="CP62" s="31" t="s">
        <v>80</v>
      </c>
    </row>
    <row r="63" spans="1:94" s="41" customFormat="1" x14ac:dyDescent="0.25">
      <c r="A63" s="41">
        <v>62</v>
      </c>
      <c r="B63" s="41">
        <v>3</v>
      </c>
      <c r="C63" s="42" t="s">
        <v>102</v>
      </c>
      <c r="D63" s="43">
        <v>11.97</v>
      </c>
      <c r="E63" s="44">
        <f t="shared" si="12"/>
        <v>1.8274809160305345</v>
      </c>
      <c r="F63" s="45">
        <v>6.55</v>
      </c>
      <c r="G63" s="45">
        <f t="shared" si="0"/>
        <v>10.142519083969466</v>
      </c>
      <c r="H63" s="46">
        <f t="shared" si="1"/>
        <v>13.797480916030535</v>
      </c>
      <c r="I63" s="47">
        <f t="shared" si="2"/>
        <v>0.17834092719289177</v>
      </c>
      <c r="J63" s="48">
        <f t="shared" si="3"/>
        <v>2.7227622472197219E-2</v>
      </c>
      <c r="K63" s="48">
        <f t="shared" si="4"/>
        <v>36.727408021803008</v>
      </c>
      <c r="L63" s="49">
        <v>0</v>
      </c>
      <c r="M63" s="50">
        <v>0</v>
      </c>
      <c r="N63" s="50">
        <v>0</v>
      </c>
      <c r="O63" s="50">
        <v>1</v>
      </c>
      <c r="P63" s="50">
        <v>0</v>
      </c>
      <c r="Q63" s="49">
        <v>1321</v>
      </c>
      <c r="R63" s="50">
        <v>14</v>
      </c>
      <c r="S63" s="50">
        <f t="shared" si="5"/>
        <v>1306</v>
      </c>
      <c r="T63" s="50">
        <f t="shared" si="6"/>
        <v>10</v>
      </c>
      <c r="U63" s="45">
        <v>16.529900000000001</v>
      </c>
      <c r="V63" s="45">
        <v>12.6426</v>
      </c>
      <c r="W63" s="50">
        <v>1</v>
      </c>
      <c r="X63" s="50">
        <v>0</v>
      </c>
      <c r="Y63" s="50">
        <v>1</v>
      </c>
      <c r="Z63" s="50">
        <v>0</v>
      </c>
      <c r="AA63" s="50">
        <v>0</v>
      </c>
      <c r="AB63" s="51">
        <v>0</v>
      </c>
      <c r="AC63" s="50">
        <v>0</v>
      </c>
      <c r="AD63" s="50">
        <v>1</v>
      </c>
      <c r="AE63" s="51">
        <v>0</v>
      </c>
      <c r="AF63" s="50">
        <v>1</v>
      </c>
      <c r="AG63" s="51">
        <v>0</v>
      </c>
      <c r="AH63" s="52">
        <v>1997</v>
      </c>
      <c r="AI63" s="48">
        <v>0</v>
      </c>
      <c r="AJ63" s="48">
        <v>0</v>
      </c>
      <c r="AK63" s="48">
        <v>0</v>
      </c>
      <c r="AL63" s="53">
        <v>1</v>
      </c>
      <c r="AM63" s="54">
        <v>1</v>
      </c>
      <c r="AN63" s="55">
        <v>0</v>
      </c>
      <c r="AO63" s="57">
        <f t="shared" si="8"/>
        <v>0.52160000000000006</v>
      </c>
      <c r="AP63" s="56">
        <v>0.47839999999999999</v>
      </c>
      <c r="AQ63" s="41">
        <f t="shared" si="13"/>
        <v>0.1552</v>
      </c>
      <c r="AR63" s="56">
        <v>0.8448</v>
      </c>
      <c r="AS63">
        <v>1</v>
      </c>
      <c r="AT63" s="55">
        <v>0</v>
      </c>
      <c r="AU63" s="41" t="s">
        <v>89</v>
      </c>
      <c r="AV63" s="55" t="s">
        <v>89</v>
      </c>
      <c r="AW63" s="55" t="s">
        <v>26</v>
      </c>
      <c r="AX63">
        <v>1</v>
      </c>
      <c r="AY63">
        <v>0</v>
      </c>
      <c r="AZ63">
        <v>0</v>
      </c>
      <c r="BA63">
        <v>0</v>
      </c>
      <c r="BB63">
        <v>0</v>
      </c>
      <c r="BC63">
        <v>0</v>
      </c>
      <c r="BD63" s="55">
        <v>0</v>
      </c>
      <c r="BE63">
        <v>1</v>
      </c>
      <c r="BF63">
        <v>0</v>
      </c>
      <c r="BG63" s="55">
        <v>0</v>
      </c>
      <c r="BH63">
        <v>12986</v>
      </c>
      <c r="BI63">
        <v>1078</v>
      </c>
      <c r="BJ63" s="61">
        <v>0.95299999999999996</v>
      </c>
      <c r="BK63" s="61">
        <f t="shared" si="14"/>
        <v>35.172499999999999</v>
      </c>
      <c r="BL63" s="41">
        <v>0</v>
      </c>
      <c r="BM63" s="41">
        <v>0</v>
      </c>
      <c r="BN63" s="41">
        <v>1</v>
      </c>
      <c r="BO63" s="41">
        <v>0</v>
      </c>
      <c r="BP63" s="41">
        <v>0</v>
      </c>
      <c r="BQ63" s="55">
        <v>0</v>
      </c>
      <c r="BR63" s="41">
        <v>0</v>
      </c>
      <c r="BS63" s="41">
        <v>1</v>
      </c>
      <c r="BT63" s="41">
        <v>0</v>
      </c>
      <c r="BU63" s="55">
        <v>0</v>
      </c>
      <c r="BV63" s="41">
        <v>1</v>
      </c>
      <c r="BW63" s="41">
        <v>0</v>
      </c>
      <c r="BX63" s="55">
        <v>0</v>
      </c>
      <c r="BY63" s="41">
        <v>0</v>
      </c>
      <c r="BZ63" s="41">
        <v>0</v>
      </c>
      <c r="CA63" s="41">
        <v>1</v>
      </c>
      <c r="CB63" s="41">
        <v>1</v>
      </c>
      <c r="CC63" s="41">
        <v>0</v>
      </c>
      <c r="CD63" s="41">
        <v>0</v>
      </c>
      <c r="CE63" s="41">
        <v>0</v>
      </c>
      <c r="CF63">
        <v>0</v>
      </c>
      <c r="CG63" s="41">
        <v>1</v>
      </c>
      <c r="CH63" s="41">
        <v>1</v>
      </c>
      <c r="CI63" s="41">
        <v>0</v>
      </c>
      <c r="CJ63" s="55">
        <v>1</v>
      </c>
      <c r="CK63">
        <v>3.5000000000000003E-2</v>
      </c>
      <c r="CL63">
        <v>33</v>
      </c>
      <c r="CM63">
        <v>1</v>
      </c>
      <c r="CN63">
        <v>0</v>
      </c>
      <c r="CO63">
        <v>27</v>
      </c>
      <c r="CP63" s="31" t="s">
        <v>80</v>
      </c>
    </row>
    <row r="64" spans="1:94" x14ac:dyDescent="0.25">
      <c r="A64">
        <v>63</v>
      </c>
      <c r="B64">
        <v>4</v>
      </c>
      <c r="C64" s="23" t="s">
        <v>103</v>
      </c>
      <c r="D64" s="12">
        <v>6.8</v>
      </c>
      <c r="E64" s="13">
        <v>0.18</v>
      </c>
      <c r="F64" s="7">
        <f t="shared" ref="F64:F76" si="15">D64/E64</f>
        <v>37.777777777777779</v>
      </c>
      <c r="G64" s="7">
        <f t="shared" si="0"/>
        <v>6.62</v>
      </c>
      <c r="H64" s="15">
        <f t="shared" si="1"/>
        <v>6.9799999999999995</v>
      </c>
      <c r="I64" s="11">
        <f t="shared" si="2"/>
        <v>0.26682149061827387</v>
      </c>
      <c r="J64" s="30">
        <f t="shared" si="3"/>
        <v>7.0629218104837199E-3</v>
      </c>
      <c r="K64" s="30">
        <f t="shared" si="4"/>
        <v>141.58446416830895</v>
      </c>
      <c r="L64" s="8">
        <v>0</v>
      </c>
      <c r="M64" s="9">
        <v>0</v>
      </c>
      <c r="N64" s="9">
        <v>0</v>
      </c>
      <c r="O64" s="9">
        <v>1</v>
      </c>
      <c r="P64" s="9">
        <v>0</v>
      </c>
      <c r="Q64" s="8">
        <v>18623</v>
      </c>
      <c r="R64" s="9">
        <v>3</v>
      </c>
      <c r="S64" s="9">
        <f t="shared" si="5"/>
        <v>18619</v>
      </c>
      <c r="T64" s="9">
        <f t="shared" si="6"/>
        <v>5</v>
      </c>
      <c r="U64" s="7">
        <v>10.45</v>
      </c>
      <c r="V64" s="7">
        <v>18</v>
      </c>
      <c r="W64" s="9">
        <v>1</v>
      </c>
      <c r="X64" s="9">
        <v>0</v>
      </c>
      <c r="Y64" s="9">
        <v>1</v>
      </c>
      <c r="Z64" s="9">
        <v>0</v>
      </c>
      <c r="AA64" s="9">
        <v>0</v>
      </c>
      <c r="AB64" s="27">
        <v>0</v>
      </c>
      <c r="AC64" s="9">
        <v>0</v>
      </c>
      <c r="AD64" s="9">
        <v>1</v>
      </c>
      <c r="AE64" s="27">
        <v>0</v>
      </c>
      <c r="AF64" s="9">
        <v>0</v>
      </c>
      <c r="AG64" s="27">
        <v>1</v>
      </c>
      <c r="AH64" s="19">
        <v>2001</v>
      </c>
      <c r="AI64" s="30" t="s">
        <v>89</v>
      </c>
      <c r="AJ64" s="30" t="s">
        <v>89</v>
      </c>
      <c r="AK64" s="30" t="s">
        <v>89</v>
      </c>
      <c r="AL64" s="37" t="s">
        <v>89</v>
      </c>
      <c r="AM64" s="36">
        <v>1</v>
      </c>
      <c r="AN64" s="17">
        <v>0</v>
      </c>
      <c r="AO64" s="30" t="s">
        <v>89</v>
      </c>
      <c r="AP64" s="34" t="s">
        <v>89</v>
      </c>
      <c r="AQ64">
        <v>0.5</v>
      </c>
      <c r="AR64" s="34">
        <v>0.5</v>
      </c>
      <c r="AS64">
        <v>1</v>
      </c>
      <c r="AT64" s="17">
        <v>0</v>
      </c>
      <c r="AU64" t="s">
        <v>89</v>
      </c>
      <c r="AV64" s="17" t="s">
        <v>89</v>
      </c>
      <c r="AW64" s="17" t="s">
        <v>26</v>
      </c>
      <c r="AX64">
        <v>1</v>
      </c>
      <c r="AY64">
        <v>0</v>
      </c>
      <c r="AZ64">
        <v>0</v>
      </c>
      <c r="BA64">
        <v>0</v>
      </c>
      <c r="BB64">
        <v>0</v>
      </c>
      <c r="BC64">
        <v>0</v>
      </c>
      <c r="BD64" s="17">
        <v>0</v>
      </c>
      <c r="BE64">
        <v>1</v>
      </c>
      <c r="BF64">
        <v>0</v>
      </c>
      <c r="BG64" s="17">
        <v>0</v>
      </c>
      <c r="BH64">
        <v>15116</v>
      </c>
      <c r="BI64">
        <v>1045</v>
      </c>
      <c r="BJ64" s="61">
        <v>0.95499999999999996</v>
      </c>
      <c r="BK64" s="61">
        <f t="shared" si="14"/>
        <v>34.450000000000003</v>
      </c>
      <c r="BL64">
        <v>0</v>
      </c>
      <c r="BM64">
        <v>0</v>
      </c>
      <c r="BN64">
        <v>0</v>
      </c>
      <c r="BO64">
        <v>0</v>
      </c>
      <c r="BP64">
        <v>0</v>
      </c>
      <c r="BQ64" s="17">
        <v>1</v>
      </c>
      <c r="BR64">
        <v>0</v>
      </c>
      <c r="BS64">
        <v>0</v>
      </c>
      <c r="BT64">
        <v>1</v>
      </c>
      <c r="BU64" s="17">
        <v>0</v>
      </c>
      <c r="BV64">
        <v>1</v>
      </c>
      <c r="BW64">
        <v>0</v>
      </c>
      <c r="BX64" s="17">
        <v>0</v>
      </c>
      <c r="BY64">
        <v>0</v>
      </c>
      <c r="BZ64">
        <v>0</v>
      </c>
      <c r="CA64">
        <v>1</v>
      </c>
      <c r="CB64">
        <v>1</v>
      </c>
      <c r="CC64">
        <v>0</v>
      </c>
      <c r="CD64">
        <v>0</v>
      </c>
      <c r="CE64">
        <v>0</v>
      </c>
      <c r="CF64">
        <v>0</v>
      </c>
      <c r="CG64">
        <v>0</v>
      </c>
      <c r="CH64">
        <v>0</v>
      </c>
      <c r="CI64">
        <v>0</v>
      </c>
      <c r="CJ64" s="17">
        <v>0</v>
      </c>
      <c r="CK64">
        <v>1.2E-2</v>
      </c>
      <c r="CL64">
        <v>36</v>
      </c>
      <c r="CM64">
        <v>1</v>
      </c>
      <c r="CN64">
        <v>0</v>
      </c>
      <c r="CO64">
        <v>31</v>
      </c>
      <c r="CP64" s="31" t="s">
        <v>80</v>
      </c>
    </row>
    <row r="65" spans="1:94" x14ac:dyDescent="0.25">
      <c r="A65">
        <v>64</v>
      </c>
      <c r="B65">
        <v>4</v>
      </c>
      <c r="C65" s="23" t="s">
        <v>103</v>
      </c>
      <c r="D65" s="12">
        <v>7.23</v>
      </c>
      <c r="E65" s="13">
        <v>0.23</v>
      </c>
      <c r="F65" s="7">
        <f t="shared" si="15"/>
        <v>31.434782608695652</v>
      </c>
      <c r="G65" s="7">
        <f t="shared" si="0"/>
        <v>7</v>
      </c>
      <c r="H65" s="15">
        <f t="shared" si="1"/>
        <v>7.4600000000000009</v>
      </c>
      <c r="I65" s="11">
        <f t="shared" si="2"/>
        <v>0.31722953329131282</v>
      </c>
      <c r="J65" s="30">
        <f t="shared" si="3"/>
        <v>1.0091672566666935E-2</v>
      </c>
      <c r="K65" s="30">
        <f t="shared" si="4"/>
        <v>99.091601852306113</v>
      </c>
      <c r="L65" s="8">
        <v>0</v>
      </c>
      <c r="M65" s="9">
        <v>0</v>
      </c>
      <c r="N65" s="9">
        <v>0</v>
      </c>
      <c r="O65" s="9">
        <v>1</v>
      </c>
      <c r="P65" s="9">
        <v>0</v>
      </c>
      <c r="Q65" s="8">
        <v>8840</v>
      </c>
      <c r="R65" s="9">
        <v>8</v>
      </c>
      <c r="S65" s="9">
        <f t="shared" si="5"/>
        <v>8831</v>
      </c>
      <c r="T65" s="9">
        <f t="shared" si="6"/>
        <v>5</v>
      </c>
      <c r="U65" s="7">
        <v>9.52</v>
      </c>
      <c r="V65" s="7">
        <v>9</v>
      </c>
      <c r="W65" s="9">
        <v>1</v>
      </c>
      <c r="X65" s="9">
        <v>0</v>
      </c>
      <c r="Y65" s="9">
        <v>1</v>
      </c>
      <c r="Z65" s="9">
        <v>0</v>
      </c>
      <c r="AA65" s="9">
        <v>0</v>
      </c>
      <c r="AB65" s="27">
        <v>0</v>
      </c>
      <c r="AC65" s="9">
        <v>0</v>
      </c>
      <c r="AD65" s="9">
        <v>1</v>
      </c>
      <c r="AE65" s="27">
        <v>0</v>
      </c>
      <c r="AF65" s="9">
        <v>0</v>
      </c>
      <c r="AG65" s="27">
        <v>1</v>
      </c>
      <c r="AH65" s="19">
        <v>2001</v>
      </c>
      <c r="AI65" s="30" t="s">
        <v>89</v>
      </c>
      <c r="AJ65" s="30" t="s">
        <v>89</v>
      </c>
      <c r="AK65" s="30" t="s">
        <v>89</v>
      </c>
      <c r="AL65" s="37" t="s">
        <v>89</v>
      </c>
      <c r="AM65" s="36">
        <v>1</v>
      </c>
      <c r="AN65" s="17">
        <v>0</v>
      </c>
      <c r="AO65" t="s">
        <v>89</v>
      </c>
      <c r="AP65" s="34" t="s">
        <v>89</v>
      </c>
      <c r="AQ65">
        <v>0.5</v>
      </c>
      <c r="AR65" s="34">
        <v>0.5</v>
      </c>
      <c r="AS65">
        <v>1</v>
      </c>
      <c r="AT65" s="17">
        <v>0</v>
      </c>
      <c r="AU65" t="s">
        <v>89</v>
      </c>
      <c r="AV65" s="17" t="s">
        <v>89</v>
      </c>
      <c r="AW65" s="17" t="s">
        <v>26</v>
      </c>
      <c r="AX65">
        <v>1</v>
      </c>
      <c r="AY65">
        <v>0</v>
      </c>
      <c r="AZ65">
        <v>0</v>
      </c>
      <c r="BA65">
        <v>0</v>
      </c>
      <c r="BB65">
        <v>0</v>
      </c>
      <c r="BC65">
        <v>0</v>
      </c>
      <c r="BD65" s="17">
        <v>0</v>
      </c>
      <c r="BE65">
        <v>1</v>
      </c>
      <c r="BF65">
        <v>0</v>
      </c>
      <c r="BG65" s="17">
        <v>0</v>
      </c>
      <c r="BH65">
        <v>15116</v>
      </c>
      <c r="BI65">
        <v>1045</v>
      </c>
      <c r="BJ65" s="61">
        <v>0.95499999999999996</v>
      </c>
      <c r="BK65" s="61">
        <f t="shared" si="14"/>
        <v>24.52</v>
      </c>
      <c r="BL65">
        <v>0</v>
      </c>
      <c r="BM65">
        <v>0</v>
      </c>
      <c r="BN65">
        <v>0</v>
      </c>
      <c r="BO65">
        <v>0</v>
      </c>
      <c r="BP65">
        <v>0</v>
      </c>
      <c r="BQ65" s="17">
        <v>1</v>
      </c>
      <c r="BR65">
        <v>0</v>
      </c>
      <c r="BS65">
        <v>0</v>
      </c>
      <c r="BT65">
        <v>1</v>
      </c>
      <c r="BU65" s="17">
        <v>0</v>
      </c>
      <c r="BV65">
        <v>1</v>
      </c>
      <c r="BW65">
        <v>0</v>
      </c>
      <c r="BX65" s="17">
        <v>0</v>
      </c>
      <c r="BY65">
        <v>0</v>
      </c>
      <c r="BZ65">
        <v>0</v>
      </c>
      <c r="CA65">
        <v>1</v>
      </c>
      <c r="CB65">
        <v>1</v>
      </c>
      <c r="CC65">
        <v>0</v>
      </c>
      <c r="CD65">
        <v>0</v>
      </c>
      <c r="CE65">
        <v>0</v>
      </c>
      <c r="CF65">
        <v>0</v>
      </c>
      <c r="CG65">
        <v>0</v>
      </c>
      <c r="CH65">
        <v>0</v>
      </c>
      <c r="CI65">
        <v>0</v>
      </c>
      <c r="CJ65" s="17">
        <v>0</v>
      </c>
      <c r="CK65">
        <v>1.2E-2</v>
      </c>
      <c r="CL65">
        <v>36</v>
      </c>
      <c r="CM65">
        <v>1</v>
      </c>
      <c r="CN65">
        <v>0</v>
      </c>
      <c r="CO65">
        <v>31</v>
      </c>
      <c r="CP65" s="31" t="s">
        <v>80</v>
      </c>
    </row>
    <row r="66" spans="1:94" x14ac:dyDescent="0.25">
      <c r="A66">
        <v>65</v>
      </c>
      <c r="B66">
        <v>4</v>
      </c>
      <c r="C66" s="23" t="s">
        <v>103</v>
      </c>
      <c r="D66" s="12">
        <v>6.4</v>
      </c>
      <c r="E66" s="13">
        <v>0.27</v>
      </c>
      <c r="F66" s="7">
        <f t="shared" si="15"/>
        <v>23.703703703703702</v>
      </c>
      <c r="G66" s="7">
        <f t="shared" ref="G66:G129" si="16">D66-E66</f>
        <v>6.1300000000000008</v>
      </c>
      <c r="H66" s="15">
        <f t="shared" ref="H66:H129" si="17">D66+E66</f>
        <v>6.67</v>
      </c>
      <c r="I66" s="11">
        <f t="shared" ref="I66:I129" si="18">IFERROR(F66/SQRT(F66^2+S66), "X")</f>
        <v>0.23315395335818478</v>
      </c>
      <c r="J66" s="30">
        <f t="shared" ref="J66:J129" si="19">IFERROR(SQRT((1-I66^2)/S66), "X")</f>
        <v>9.8361824072984213E-3</v>
      </c>
      <c r="K66" s="30">
        <f t="shared" ref="K66:K129" si="20">IFERROR(1/J66, "X")</f>
        <v>101.66545907668433</v>
      </c>
      <c r="L66" s="8">
        <v>0</v>
      </c>
      <c r="M66" s="9">
        <v>0</v>
      </c>
      <c r="N66" s="9">
        <v>0</v>
      </c>
      <c r="O66" s="9">
        <v>1</v>
      </c>
      <c r="P66" s="9">
        <v>0</v>
      </c>
      <c r="Q66" s="8">
        <v>9783</v>
      </c>
      <c r="R66" s="9">
        <v>8</v>
      </c>
      <c r="S66" s="9">
        <f t="shared" ref="S66:S129" si="21">Q66-R66-1</f>
        <v>9774</v>
      </c>
      <c r="T66" s="9">
        <f t="shared" ref="T66:T129" si="22">COUNTIF(B:B,B66)</f>
        <v>5</v>
      </c>
      <c r="U66" s="7">
        <v>11.33</v>
      </c>
      <c r="V66" s="7">
        <v>27</v>
      </c>
      <c r="W66" s="9">
        <v>1</v>
      </c>
      <c r="X66" s="9">
        <v>0</v>
      </c>
      <c r="Y66" s="9">
        <v>1</v>
      </c>
      <c r="Z66" s="9">
        <v>0</v>
      </c>
      <c r="AA66" s="9">
        <v>0</v>
      </c>
      <c r="AB66" s="27">
        <v>0</v>
      </c>
      <c r="AC66" s="9">
        <v>0</v>
      </c>
      <c r="AD66" s="9">
        <v>1</v>
      </c>
      <c r="AE66" s="27">
        <v>0</v>
      </c>
      <c r="AF66" s="9">
        <v>0</v>
      </c>
      <c r="AG66" s="27">
        <v>1</v>
      </c>
      <c r="AH66" s="19">
        <v>2001</v>
      </c>
      <c r="AI66" s="30" t="s">
        <v>89</v>
      </c>
      <c r="AJ66" s="30" t="s">
        <v>89</v>
      </c>
      <c r="AK66" s="30" t="s">
        <v>89</v>
      </c>
      <c r="AL66" s="37" t="s">
        <v>89</v>
      </c>
      <c r="AM66" s="36">
        <v>1</v>
      </c>
      <c r="AN66" s="17">
        <v>0</v>
      </c>
      <c r="AO66" t="s">
        <v>89</v>
      </c>
      <c r="AP66" s="34" t="s">
        <v>89</v>
      </c>
      <c r="AQ66">
        <v>0.5</v>
      </c>
      <c r="AR66" s="34">
        <v>0.5</v>
      </c>
      <c r="AS66">
        <v>1</v>
      </c>
      <c r="AT66" s="17">
        <v>0</v>
      </c>
      <c r="AU66" t="s">
        <v>89</v>
      </c>
      <c r="AV66" s="17" t="s">
        <v>89</v>
      </c>
      <c r="AW66" s="17" t="s">
        <v>26</v>
      </c>
      <c r="AX66">
        <v>1</v>
      </c>
      <c r="AY66">
        <v>0</v>
      </c>
      <c r="AZ66">
        <v>0</v>
      </c>
      <c r="BA66">
        <v>0</v>
      </c>
      <c r="BB66">
        <v>0</v>
      </c>
      <c r="BC66">
        <v>0</v>
      </c>
      <c r="BD66" s="17">
        <v>0</v>
      </c>
      <c r="BE66">
        <v>1</v>
      </c>
      <c r="BF66">
        <v>0</v>
      </c>
      <c r="BG66" s="17">
        <v>0</v>
      </c>
      <c r="BH66">
        <v>15116</v>
      </c>
      <c r="BI66">
        <v>1045</v>
      </c>
      <c r="BJ66" s="61">
        <v>0.95499999999999996</v>
      </c>
      <c r="BK66" s="61">
        <f t="shared" si="14"/>
        <v>44.33</v>
      </c>
      <c r="BL66">
        <v>0</v>
      </c>
      <c r="BM66">
        <v>0</v>
      </c>
      <c r="BN66">
        <v>0</v>
      </c>
      <c r="BO66">
        <v>0</v>
      </c>
      <c r="BP66">
        <v>0</v>
      </c>
      <c r="BQ66" s="17">
        <v>1</v>
      </c>
      <c r="BR66">
        <v>0</v>
      </c>
      <c r="BS66">
        <v>0</v>
      </c>
      <c r="BT66">
        <v>1</v>
      </c>
      <c r="BU66" s="17">
        <v>0</v>
      </c>
      <c r="BV66">
        <v>1</v>
      </c>
      <c r="BW66">
        <v>0</v>
      </c>
      <c r="BX66" s="17">
        <v>0</v>
      </c>
      <c r="BY66">
        <v>0</v>
      </c>
      <c r="BZ66">
        <v>0</v>
      </c>
      <c r="CA66">
        <v>1</v>
      </c>
      <c r="CB66">
        <v>1</v>
      </c>
      <c r="CC66">
        <v>0</v>
      </c>
      <c r="CD66">
        <v>0</v>
      </c>
      <c r="CE66">
        <v>0</v>
      </c>
      <c r="CF66">
        <v>0</v>
      </c>
      <c r="CG66">
        <v>0</v>
      </c>
      <c r="CH66">
        <v>0</v>
      </c>
      <c r="CI66">
        <v>0</v>
      </c>
      <c r="CJ66" s="17">
        <v>0</v>
      </c>
      <c r="CK66">
        <v>1.2E-2</v>
      </c>
      <c r="CL66">
        <v>36</v>
      </c>
      <c r="CM66">
        <v>1</v>
      </c>
      <c r="CN66">
        <v>0</v>
      </c>
      <c r="CO66">
        <v>31</v>
      </c>
      <c r="CP66" s="31" t="s">
        <v>80</v>
      </c>
    </row>
    <row r="67" spans="1:94" x14ac:dyDescent="0.25">
      <c r="A67">
        <v>66</v>
      </c>
      <c r="B67">
        <v>4</v>
      </c>
      <c r="C67" s="23" t="s">
        <v>103</v>
      </c>
      <c r="D67" s="12">
        <v>7.51</v>
      </c>
      <c r="E67" s="13">
        <v>0.22</v>
      </c>
      <c r="F67" s="7">
        <f t="shared" si="15"/>
        <v>34.136363636363633</v>
      </c>
      <c r="G67" s="7">
        <f t="shared" si="16"/>
        <v>7.29</v>
      </c>
      <c r="H67" s="15">
        <f t="shared" si="17"/>
        <v>7.7299999999999995</v>
      </c>
      <c r="I67" s="11">
        <f t="shared" si="18"/>
        <v>0.30012044195995219</v>
      </c>
      <c r="J67" s="30">
        <f t="shared" si="19"/>
        <v>8.7918105500918095E-3</v>
      </c>
      <c r="K67" s="30">
        <f t="shared" si="20"/>
        <v>113.74221433713188</v>
      </c>
      <c r="L67" s="8">
        <v>0</v>
      </c>
      <c r="M67" s="9">
        <v>0</v>
      </c>
      <c r="N67" s="9">
        <v>0</v>
      </c>
      <c r="O67" s="9">
        <v>1</v>
      </c>
      <c r="P67" s="9">
        <v>0</v>
      </c>
      <c r="Q67" s="8">
        <v>11781</v>
      </c>
      <c r="R67" s="9">
        <v>8</v>
      </c>
      <c r="S67" s="9">
        <f t="shared" si="21"/>
        <v>11772</v>
      </c>
      <c r="T67" s="9">
        <f t="shared" si="22"/>
        <v>5</v>
      </c>
      <c r="U67" s="7">
        <v>10.01</v>
      </c>
      <c r="V67" s="7">
        <v>18</v>
      </c>
      <c r="W67" s="9">
        <v>1</v>
      </c>
      <c r="X67" s="9">
        <v>0</v>
      </c>
      <c r="Y67" s="9">
        <v>1</v>
      </c>
      <c r="Z67" s="9">
        <v>0</v>
      </c>
      <c r="AA67" s="9">
        <v>0</v>
      </c>
      <c r="AB67" s="27">
        <v>0</v>
      </c>
      <c r="AC67" s="9">
        <v>0</v>
      </c>
      <c r="AD67" s="9">
        <v>1</v>
      </c>
      <c r="AE67" s="27">
        <v>0</v>
      </c>
      <c r="AF67" s="9">
        <v>0</v>
      </c>
      <c r="AG67" s="27">
        <v>1</v>
      </c>
      <c r="AH67" s="19">
        <v>2001</v>
      </c>
      <c r="AI67" s="30" t="s">
        <v>89</v>
      </c>
      <c r="AJ67" s="30" t="s">
        <v>89</v>
      </c>
      <c r="AK67" s="30" t="s">
        <v>89</v>
      </c>
      <c r="AL67" s="37" t="s">
        <v>89</v>
      </c>
      <c r="AM67" s="36">
        <v>1</v>
      </c>
      <c r="AN67" s="17">
        <v>0</v>
      </c>
      <c r="AO67">
        <v>1</v>
      </c>
      <c r="AP67" s="34">
        <v>0</v>
      </c>
      <c r="AQ67">
        <v>0.5</v>
      </c>
      <c r="AR67" s="34">
        <v>0.5</v>
      </c>
      <c r="AS67">
        <v>1</v>
      </c>
      <c r="AT67" s="17">
        <v>0</v>
      </c>
      <c r="AU67" t="s">
        <v>89</v>
      </c>
      <c r="AV67" s="17" t="s">
        <v>89</v>
      </c>
      <c r="AW67" s="17" t="s">
        <v>26</v>
      </c>
      <c r="AX67">
        <v>1</v>
      </c>
      <c r="AY67">
        <v>0</v>
      </c>
      <c r="AZ67">
        <v>0</v>
      </c>
      <c r="BA67">
        <v>0</v>
      </c>
      <c r="BB67">
        <v>0</v>
      </c>
      <c r="BC67">
        <v>0</v>
      </c>
      <c r="BD67" s="17">
        <v>0</v>
      </c>
      <c r="BE67">
        <v>1</v>
      </c>
      <c r="BF67">
        <v>0</v>
      </c>
      <c r="BG67" s="17">
        <v>0</v>
      </c>
      <c r="BH67">
        <v>15116</v>
      </c>
      <c r="BI67">
        <v>1045</v>
      </c>
      <c r="BJ67" s="61">
        <v>0.95499999999999996</v>
      </c>
      <c r="BK67" s="61">
        <f t="shared" si="14"/>
        <v>34.01</v>
      </c>
      <c r="BL67">
        <v>0</v>
      </c>
      <c r="BM67">
        <v>0</v>
      </c>
      <c r="BN67">
        <v>0</v>
      </c>
      <c r="BO67">
        <v>0</v>
      </c>
      <c r="BP67">
        <v>0</v>
      </c>
      <c r="BQ67" s="17">
        <v>1</v>
      </c>
      <c r="BR67">
        <v>0</v>
      </c>
      <c r="BS67">
        <v>0</v>
      </c>
      <c r="BT67">
        <v>1</v>
      </c>
      <c r="BU67" s="17">
        <v>0</v>
      </c>
      <c r="BV67">
        <v>1</v>
      </c>
      <c r="BW67">
        <v>0</v>
      </c>
      <c r="BX67" s="17">
        <v>0</v>
      </c>
      <c r="BY67">
        <v>0</v>
      </c>
      <c r="BZ67">
        <v>0</v>
      </c>
      <c r="CA67">
        <v>1</v>
      </c>
      <c r="CB67">
        <v>1</v>
      </c>
      <c r="CC67">
        <v>0</v>
      </c>
      <c r="CD67">
        <v>0</v>
      </c>
      <c r="CE67">
        <v>0</v>
      </c>
      <c r="CF67">
        <v>0</v>
      </c>
      <c r="CG67">
        <v>0</v>
      </c>
      <c r="CH67">
        <v>0</v>
      </c>
      <c r="CI67">
        <v>0</v>
      </c>
      <c r="CJ67" s="17">
        <v>0</v>
      </c>
      <c r="CK67">
        <v>1.2E-2</v>
      </c>
      <c r="CL67">
        <v>36</v>
      </c>
      <c r="CM67">
        <v>1</v>
      </c>
      <c r="CN67">
        <v>0</v>
      </c>
      <c r="CO67">
        <v>31</v>
      </c>
      <c r="CP67" s="31" t="s">
        <v>80</v>
      </c>
    </row>
    <row r="68" spans="1:94" s="41" customFormat="1" x14ac:dyDescent="0.25">
      <c r="A68" s="41">
        <v>67</v>
      </c>
      <c r="B68" s="41">
        <v>4</v>
      </c>
      <c r="C68" s="42" t="s">
        <v>103</v>
      </c>
      <c r="D68" s="43">
        <v>6.4</v>
      </c>
      <c r="E68" s="44">
        <v>0.31</v>
      </c>
      <c r="F68" s="45">
        <f t="shared" si="15"/>
        <v>20.645161290322584</v>
      </c>
      <c r="G68" s="45">
        <f t="shared" si="16"/>
        <v>6.0900000000000007</v>
      </c>
      <c r="H68" s="46">
        <f t="shared" si="17"/>
        <v>6.71</v>
      </c>
      <c r="I68" s="47">
        <f t="shared" si="18"/>
        <v>0.24231105060910629</v>
      </c>
      <c r="J68" s="48">
        <f t="shared" si="19"/>
        <v>1.1736941513878585E-2</v>
      </c>
      <c r="K68" s="48">
        <f t="shared" si="20"/>
        <v>85.201072086584887</v>
      </c>
      <c r="L68" s="49">
        <v>0</v>
      </c>
      <c r="M68" s="50">
        <v>0</v>
      </c>
      <c r="N68" s="50">
        <v>0</v>
      </c>
      <c r="O68" s="50">
        <v>1</v>
      </c>
      <c r="P68" s="50">
        <v>0</v>
      </c>
      <c r="Q68" s="49">
        <v>6842</v>
      </c>
      <c r="R68" s="50">
        <v>8</v>
      </c>
      <c r="S68" s="50">
        <f t="shared" si="21"/>
        <v>6833</v>
      </c>
      <c r="T68" s="50">
        <f t="shared" si="22"/>
        <v>5</v>
      </c>
      <c r="U68" s="45">
        <v>11.21</v>
      </c>
      <c r="V68" s="45">
        <v>18</v>
      </c>
      <c r="W68" s="50">
        <v>1</v>
      </c>
      <c r="X68" s="50">
        <v>0</v>
      </c>
      <c r="Y68" s="50">
        <v>1</v>
      </c>
      <c r="Z68" s="50">
        <v>0</v>
      </c>
      <c r="AA68" s="50">
        <v>0</v>
      </c>
      <c r="AB68" s="51">
        <v>0</v>
      </c>
      <c r="AC68" s="50">
        <v>0</v>
      </c>
      <c r="AD68" s="50">
        <v>1</v>
      </c>
      <c r="AE68" s="51">
        <v>0</v>
      </c>
      <c r="AF68" s="50">
        <v>0</v>
      </c>
      <c r="AG68" s="51">
        <v>1</v>
      </c>
      <c r="AH68" s="52">
        <v>2001</v>
      </c>
      <c r="AI68" s="48" t="s">
        <v>89</v>
      </c>
      <c r="AJ68" s="48" t="s">
        <v>89</v>
      </c>
      <c r="AK68" s="48" t="s">
        <v>89</v>
      </c>
      <c r="AL68" s="53" t="s">
        <v>89</v>
      </c>
      <c r="AM68" s="54">
        <v>1</v>
      </c>
      <c r="AN68" s="55">
        <v>0</v>
      </c>
      <c r="AO68" s="41">
        <v>0</v>
      </c>
      <c r="AP68" s="56">
        <v>1</v>
      </c>
      <c r="AQ68" s="41">
        <v>0.5</v>
      </c>
      <c r="AR68" s="56">
        <v>0.5</v>
      </c>
      <c r="AS68">
        <v>1</v>
      </c>
      <c r="AT68" s="55">
        <v>0</v>
      </c>
      <c r="AU68" s="41" t="s">
        <v>89</v>
      </c>
      <c r="AV68" s="55" t="s">
        <v>89</v>
      </c>
      <c r="AW68" s="55" t="s">
        <v>26</v>
      </c>
      <c r="AX68">
        <v>1</v>
      </c>
      <c r="AY68">
        <v>0</v>
      </c>
      <c r="AZ68">
        <v>0</v>
      </c>
      <c r="BA68">
        <v>0</v>
      </c>
      <c r="BB68">
        <v>0</v>
      </c>
      <c r="BC68">
        <v>0</v>
      </c>
      <c r="BD68" s="55">
        <v>0</v>
      </c>
      <c r="BE68">
        <v>1</v>
      </c>
      <c r="BF68">
        <v>0</v>
      </c>
      <c r="BG68" s="55">
        <v>0</v>
      </c>
      <c r="BH68">
        <v>15116</v>
      </c>
      <c r="BI68">
        <v>1045</v>
      </c>
      <c r="BJ68" s="61">
        <v>0.95499999999999996</v>
      </c>
      <c r="BK68" s="61">
        <f t="shared" si="14"/>
        <v>35.21</v>
      </c>
      <c r="BL68" s="41">
        <v>0</v>
      </c>
      <c r="BM68" s="41">
        <v>0</v>
      </c>
      <c r="BN68" s="41">
        <v>0</v>
      </c>
      <c r="BO68" s="41">
        <v>0</v>
      </c>
      <c r="BP68" s="41">
        <v>0</v>
      </c>
      <c r="BQ68" s="55">
        <v>1</v>
      </c>
      <c r="BR68" s="41">
        <v>0</v>
      </c>
      <c r="BS68" s="41">
        <v>0</v>
      </c>
      <c r="BT68" s="41">
        <v>1</v>
      </c>
      <c r="BU68" s="55">
        <v>0</v>
      </c>
      <c r="BV68" s="41">
        <v>1</v>
      </c>
      <c r="BW68" s="41">
        <v>0</v>
      </c>
      <c r="BX68" s="55">
        <v>0</v>
      </c>
      <c r="BY68" s="41">
        <v>0</v>
      </c>
      <c r="BZ68" s="41">
        <v>0</v>
      </c>
      <c r="CA68" s="41">
        <v>1</v>
      </c>
      <c r="CB68" s="41">
        <v>1</v>
      </c>
      <c r="CC68" s="41">
        <v>0</v>
      </c>
      <c r="CD68" s="41">
        <v>0</v>
      </c>
      <c r="CE68" s="41">
        <v>0</v>
      </c>
      <c r="CF68">
        <v>0</v>
      </c>
      <c r="CG68" s="41">
        <v>0</v>
      </c>
      <c r="CH68" s="41">
        <v>0</v>
      </c>
      <c r="CI68" s="41">
        <v>0</v>
      </c>
      <c r="CJ68" s="55">
        <v>0</v>
      </c>
      <c r="CK68">
        <v>1.2E-2</v>
      </c>
      <c r="CL68">
        <v>36</v>
      </c>
      <c r="CM68">
        <v>1</v>
      </c>
      <c r="CN68">
        <v>0</v>
      </c>
      <c r="CO68">
        <v>31</v>
      </c>
      <c r="CP68" s="31" t="s">
        <v>80</v>
      </c>
    </row>
    <row r="69" spans="1:94" x14ac:dyDescent="0.25">
      <c r="A69">
        <v>68</v>
      </c>
      <c r="B69">
        <v>5</v>
      </c>
      <c r="C69" s="23" t="s">
        <v>106</v>
      </c>
      <c r="D69" s="12">
        <v>8.1199999999999992</v>
      </c>
      <c r="E69" s="13">
        <v>7.0000000000000007E-2</v>
      </c>
      <c r="F69" s="7">
        <f t="shared" si="15"/>
        <v>115.99999999999997</v>
      </c>
      <c r="G69" s="7">
        <f t="shared" si="16"/>
        <v>8.0499999999999989</v>
      </c>
      <c r="H69" s="15">
        <f t="shared" si="17"/>
        <v>8.19</v>
      </c>
      <c r="I69" s="11">
        <f t="shared" si="18"/>
        <v>0.11732222220965668</v>
      </c>
      <c r="J69" s="30">
        <f t="shared" si="19"/>
        <v>1.0113984673246269E-3</v>
      </c>
      <c r="K69" s="30">
        <f t="shared" si="20"/>
        <v>988.72999347647988</v>
      </c>
      <c r="L69" s="8">
        <v>0</v>
      </c>
      <c r="M69" s="9">
        <v>0</v>
      </c>
      <c r="N69" s="9">
        <v>1</v>
      </c>
      <c r="O69" s="9">
        <v>0</v>
      </c>
      <c r="P69" s="9">
        <v>0</v>
      </c>
      <c r="Q69" s="8">
        <v>964279</v>
      </c>
      <c r="R69" s="9">
        <f>8+23+92+16+5+1+1+1+0</f>
        <v>147</v>
      </c>
      <c r="S69" s="9">
        <f t="shared" si="21"/>
        <v>964131</v>
      </c>
      <c r="T69" s="9">
        <f t="shared" si="22"/>
        <v>8</v>
      </c>
      <c r="U69" s="7">
        <v>11.239434782608701</v>
      </c>
      <c r="V69" s="7">
        <v>27.966043478260868</v>
      </c>
      <c r="W69" s="9">
        <v>1</v>
      </c>
      <c r="X69" s="9">
        <v>0</v>
      </c>
      <c r="Y69" s="9">
        <v>1</v>
      </c>
      <c r="Z69" s="9">
        <v>0</v>
      </c>
      <c r="AA69" s="9">
        <v>0</v>
      </c>
      <c r="AB69" s="27">
        <v>0</v>
      </c>
      <c r="AC69" s="9">
        <v>1</v>
      </c>
      <c r="AD69" s="9">
        <v>0</v>
      </c>
      <c r="AE69" s="27">
        <v>0</v>
      </c>
      <c r="AF69" s="9">
        <v>0</v>
      </c>
      <c r="AG69" s="27">
        <v>1</v>
      </c>
      <c r="AH69" s="19">
        <v>2006</v>
      </c>
      <c r="AI69" s="30" t="s">
        <v>89</v>
      </c>
      <c r="AJ69" s="30" t="s">
        <v>89</v>
      </c>
      <c r="AK69" s="30" t="s">
        <v>89</v>
      </c>
      <c r="AL69" s="37" t="s">
        <v>89</v>
      </c>
      <c r="AM69" s="36" t="s">
        <v>89</v>
      </c>
      <c r="AN69" s="17" t="s">
        <v>89</v>
      </c>
      <c r="AO69">
        <v>0.47708695652173899</v>
      </c>
      <c r="AP69" s="34">
        <f t="shared" ref="AP69:AP76" si="23">1-AO69</f>
        <v>0.52291304347826095</v>
      </c>
      <c r="AQ69">
        <v>0.4</v>
      </c>
      <c r="AR69" s="34">
        <v>0.6</v>
      </c>
      <c r="AS69">
        <v>1</v>
      </c>
      <c r="AT69" s="17">
        <v>0</v>
      </c>
      <c r="AU69" t="s">
        <v>89</v>
      </c>
      <c r="AV69" s="17" t="s">
        <v>89</v>
      </c>
      <c r="AW69" s="17" t="s">
        <v>23</v>
      </c>
      <c r="AX69">
        <v>1</v>
      </c>
      <c r="AY69">
        <v>0</v>
      </c>
      <c r="AZ69">
        <v>0</v>
      </c>
      <c r="BA69">
        <v>0</v>
      </c>
      <c r="BB69">
        <v>0</v>
      </c>
      <c r="BC69">
        <v>0</v>
      </c>
      <c r="BD69" s="17">
        <v>0</v>
      </c>
      <c r="BE69">
        <v>1</v>
      </c>
      <c r="BF69">
        <v>0</v>
      </c>
      <c r="BG69" s="17">
        <v>0</v>
      </c>
      <c r="BH69">
        <v>5548</v>
      </c>
      <c r="BI69">
        <v>312</v>
      </c>
      <c r="BJ69" s="61">
        <v>0.97599999999999998</v>
      </c>
      <c r="BK69" s="61">
        <f t="shared" si="14"/>
        <v>45.205478260869569</v>
      </c>
      <c r="BL69">
        <v>1</v>
      </c>
      <c r="BM69">
        <v>0</v>
      </c>
      <c r="BN69">
        <v>0</v>
      </c>
      <c r="BO69">
        <v>0</v>
      </c>
      <c r="BP69">
        <v>0</v>
      </c>
      <c r="BQ69" s="17">
        <v>0</v>
      </c>
      <c r="BR69">
        <v>0</v>
      </c>
      <c r="BS69">
        <v>0</v>
      </c>
      <c r="BT69">
        <v>1</v>
      </c>
      <c r="BU69" s="17">
        <v>0</v>
      </c>
      <c r="BV69">
        <v>0</v>
      </c>
      <c r="BW69">
        <v>0</v>
      </c>
      <c r="BX69" s="17">
        <v>0</v>
      </c>
      <c r="BY69">
        <v>0</v>
      </c>
      <c r="BZ69">
        <v>0</v>
      </c>
      <c r="CA69">
        <v>1</v>
      </c>
      <c r="CB69">
        <v>1</v>
      </c>
      <c r="CC69">
        <v>0</v>
      </c>
      <c r="CD69">
        <v>0</v>
      </c>
      <c r="CE69">
        <v>1</v>
      </c>
      <c r="CF69">
        <v>0</v>
      </c>
      <c r="CG69">
        <v>1</v>
      </c>
      <c r="CH69">
        <v>1</v>
      </c>
      <c r="CI69">
        <v>0</v>
      </c>
      <c r="CJ69" s="17">
        <v>1</v>
      </c>
      <c r="CK69">
        <v>9.7000000000000003E-2</v>
      </c>
      <c r="CL69">
        <v>2</v>
      </c>
      <c r="CM69">
        <v>1</v>
      </c>
      <c r="CN69">
        <v>0</v>
      </c>
      <c r="CO69">
        <v>41</v>
      </c>
      <c r="CP69" s="31" t="s">
        <v>80</v>
      </c>
    </row>
    <row r="70" spans="1:94" x14ac:dyDescent="0.25">
      <c r="A70">
        <v>69</v>
      </c>
      <c r="B70">
        <v>5</v>
      </c>
      <c r="C70" s="23" t="s">
        <v>106</v>
      </c>
      <c r="D70" s="12">
        <v>7.19</v>
      </c>
      <c r="E70" s="13">
        <v>0.1</v>
      </c>
      <c r="F70" s="7">
        <f t="shared" si="15"/>
        <v>71.900000000000006</v>
      </c>
      <c r="G70" s="7">
        <f t="shared" si="16"/>
        <v>7.0900000000000007</v>
      </c>
      <c r="H70" s="15">
        <f t="shared" si="17"/>
        <v>7.29</v>
      </c>
      <c r="I70" s="11">
        <f t="shared" si="18"/>
        <v>7.3029759659608812E-2</v>
      </c>
      <c r="J70" s="30">
        <f t="shared" si="19"/>
        <v>1.0157129298972018E-3</v>
      </c>
      <c r="K70" s="30">
        <f t="shared" si="20"/>
        <v>984.53014682131493</v>
      </c>
      <c r="L70" s="8">
        <v>0</v>
      </c>
      <c r="M70" s="9">
        <v>0</v>
      </c>
      <c r="N70" s="9">
        <v>1</v>
      </c>
      <c r="O70" s="9">
        <v>0</v>
      </c>
      <c r="P70" s="9">
        <v>0</v>
      </c>
      <c r="Q70" s="8">
        <v>964279</v>
      </c>
      <c r="R70" s="9">
        <f>8+23+92+16+5+1+1+1+1</f>
        <v>148</v>
      </c>
      <c r="S70" s="9">
        <f t="shared" si="21"/>
        <v>964130</v>
      </c>
      <c r="T70" s="9">
        <f t="shared" si="22"/>
        <v>8</v>
      </c>
      <c r="U70" s="7">
        <v>11.239434782608701</v>
      </c>
      <c r="V70" s="7">
        <v>27.966043478260868</v>
      </c>
      <c r="W70" s="9">
        <v>1</v>
      </c>
      <c r="X70" s="9">
        <v>0</v>
      </c>
      <c r="Y70" s="9">
        <v>1</v>
      </c>
      <c r="Z70" s="9">
        <v>0</v>
      </c>
      <c r="AA70" s="9">
        <v>0</v>
      </c>
      <c r="AB70" s="27">
        <v>0</v>
      </c>
      <c r="AC70" s="9">
        <v>1</v>
      </c>
      <c r="AD70" s="9">
        <v>0</v>
      </c>
      <c r="AE70" s="27">
        <v>0</v>
      </c>
      <c r="AF70" s="9">
        <v>0</v>
      </c>
      <c r="AG70" s="27">
        <v>1</v>
      </c>
      <c r="AH70" s="19">
        <v>2006</v>
      </c>
      <c r="AI70" s="30" t="s">
        <v>89</v>
      </c>
      <c r="AJ70" s="30" t="s">
        <v>89</v>
      </c>
      <c r="AK70" s="30" t="s">
        <v>89</v>
      </c>
      <c r="AL70" s="37" t="s">
        <v>89</v>
      </c>
      <c r="AM70" s="36" t="s">
        <v>89</v>
      </c>
      <c r="AN70" s="17" t="s">
        <v>89</v>
      </c>
      <c r="AO70">
        <v>0.47708695652173899</v>
      </c>
      <c r="AP70" s="34">
        <f t="shared" si="23"/>
        <v>0.52291304347826095</v>
      </c>
      <c r="AQ70">
        <v>0.4</v>
      </c>
      <c r="AR70" s="34">
        <v>0.6</v>
      </c>
      <c r="AS70">
        <v>1</v>
      </c>
      <c r="AT70" s="17">
        <v>0</v>
      </c>
      <c r="AU70" t="s">
        <v>89</v>
      </c>
      <c r="AV70" s="17" t="s">
        <v>89</v>
      </c>
      <c r="AW70" s="17" t="s">
        <v>23</v>
      </c>
      <c r="AX70">
        <v>1</v>
      </c>
      <c r="AY70">
        <v>0</v>
      </c>
      <c r="AZ70">
        <v>0</v>
      </c>
      <c r="BA70">
        <v>0</v>
      </c>
      <c r="BB70">
        <v>0</v>
      </c>
      <c r="BC70">
        <v>0</v>
      </c>
      <c r="BD70" s="17">
        <v>0</v>
      </c>
      <c r="BE70">
        <v>1</v>
      </c>
      <c r="BF70">
        <v>0</v>
      </c>
      <c r="BG70" s="17">
        <v>0</v>
      </c>
      <c r="BH70">
        <v>5548</v>
      </c>
      <c r="BI70">
        <v>312</v>
      </c>
      <c r="BJ70" s="61">
        <v>0.97599999999999998</v>
      </c>
      <c r="BK70" s="61">
        <f t="shared" si="14"/>
        <v>45.205478260869569</v>
      </c>
      <c r="BL70">
        <v>1</v>
      </c>
      <c r="BM70">
        <v>0</v>
      </c>
      <c r="BN70">
        <v>0</v>
      </c>
      <c r="BO70">
        <v>0</v>
      </c>
      <c r="BP70">
        <v>0</v>
      </c>
      <c r="BQ70" s="17">
        <v>0</v>
      </c>
      <c r="BR70">
        <v>0</v>
      </c>
      <c r="BS70">
        <v>0</v>
      </c>
      <c r="BT70">
        <v>1</v>
      </c>
      <c r="BU70" s="17">
        <v>0</v>
      </c>
      <c r="BV70">
        <v>0</v>
      </c>
      <c r="BW70">
        <v>0</v>
      </c>
      <c r="BX70" s="17">
        <v>0</v>
      </c>
      <c r="BY70">
        <v>0</v>
      </c>
      <c r="BZ70">
        <v>0</v>
      </c>
      <c r="CA70">
        <v>1</v>
      </c>
      <c r="CB70">
        <v>1</v>
      </c>
      <c r="CC70">
        <v>0</v>
      </c>
      <c r="CD70">
        <v>0</v>
      </c>
      <c r="CE70">
        <v>1</v>
      </c>
      <c r="CF70">
        <v>0</v>
      </c>
      <c r="CG70">
        <v>1</v>
      </c>
      <c r="CH70">
        <v>1</v>
      </c>
      <c r="CI70">
        <v>0</v>
      </c>
      <c r="CJ70" s="17">
        <v>1</v>
      </c>
      <c r="CK70">
        <v>9.7000000000000003E-2</v>
      </c>
      <c r="CL70">
        <v>2</v>
      </c>
      <c r="CM70">
        <v>1</v>
      </c>
      <c r="CN70">
        <v>0</v>
      </c>
      <c r="CO70">
        <v>41</v>
      </c>
      <c r="CP70" s="31" t="s">
        <v>80</v>
      </c>
    </row>
    <row r="71" spans="1:94" x14ac:dyDescent="0.25">
      <c r="A71">
        <v>70</v>
      </c>
      <c r="B71">
        <v>5</v>
      </c>
      <c r="C71" s="23" t="s">
        <v>106</v>
      </c>
      <c r="D71" s="12">
        <v>7.4</v>
      </c>
      <c r="E71" s="13">
        <v>7.0000000000000007E-2</v>
      </c>
      <c r="F71" s="7">
        <f t="shared" si="15"/>
        <v>105.71428571428571</v>
      </c>
      <c r="G71" s="7">
        <f t="shared" si="16"/>
        <v>7.33</v>
      </c>
      <c r="H71" s="15">
        <f t="shared" si="17"/>
        <v>7.4700000000000006</v>
      </c>
      <c r="I71" s="11">
        <f t="shared" si="18"/>
        <v>0.1070442492936699</v>
      </c>
      <c r="J71" s="30">
        <f t="shared" si="19"/>
        <v>1.0125807365617423E-3</v>
      </c>
      <c r="K71" s="30">
        <f t="shared" si="20"/>
        <v>987.57557189517479</v>
      </c>
      <c r="L71" s="8">
        <v>0</v>
      </c>
      <c r="M71" s="9">
        <v>0</v>
      </c>
      <c r="N71" s="9">
        <v>1</v>
      </c>
      <c r="O71" s="9">
        <v>0</v>
      </c>
      <c r="P71" s="9">
        <v>0</v>
      </c>
      <c r="Q71" s="8">
        <v>964279</v>
      </c>
      <c r="R71" s="9">
        <f>9+23+92+16+5+1+1+1+0</f>
        <v>148</v>
      </c>
      <c r="S71" s="9">
        <f t="shared" si="21"/>
        <v>964130</v>
      </c>
      <c r="T71" s="9">
        <f t="shared" si="22"/>
        <v>8</v>
      </c>
      <c r="U71" s="7">
        <v>11.239434782608701</v>
      </c>
      <c r="V71" s="7">
        <v>27.966043478260868</v>
      </c>
      <c r="W71" s="9">
        <v>1</v>
      </c>
      <c r="X71" s="9">
        <v>0</v>
      </c>
      <c r="Y71" s="9">
        <v>1</v>
      </c>
      <c r="Z71" s="9">
        <v>0</v>
      </c>
      <c r="AA71" s="9">
        <v>0</v>
      </c>
      <c r="AB71" s="27">
        <v>0</v>
      </c>
      <c r="AC71" s="9">
        <v>1</v>
      </c>
      <c r="AD71" s="9">
        <v>0</v>
      </c>
      <c r="AE71" s="27">
        <v>0</v>
      </c>
      <c r="AF71" s="9">
        <v>0</v>
      </c>
      <c r="AG71" s="27">
        <v>1</v>
      </c>
      <c r="AH71" s="19">
        <v>2006</v>
      </c>
      <c r="AI71" s="30" t="s">
        <v>89</v>
      </c>
      <c r="AJ71" s="30" t="s">
        <v>89</v>
      </c>
      <c r="AK71" s="30" t="s">
        <v>89</v>
      </c>
      <c r="AL71" s="37" t="s">
        <v>89</v>
      </c>
      <c r="AM71" s="36" t="s">
        <v>89</v>
      </c>
      <c r="AN71" s="17" t="s">
        <v>89</v>
      </c>
      <c r="AO71">
        <v>0.47708695652173899</v>
      </c>
      <c r="AP71" s="34">
        <f t="shared" si="23"/>
        <v>0.52291304347826095</v>
      </c>
      <c r="AQ71">
        <v>0.4</v>
      </c>
      <c r="AR71" s="34">
        <v>0.6</v>
      </c>
      <c r="AS71">
        <v>1</v>
      </c>
      <c r="AT71" s="17">
        <v>0</v>
      </c>
      <c r="AU71" t="s">
        <v>89</v>
      </c>
      <c r="AV71" s="17" t="s">
        <v>89</v>
      </c>
      <c r="AW71" s="17" t="s">
        <v>23</v>
      </c>
      <c r="AX71">
        <v>1</v>
      </c>
      <c r="AY71">
        <v>0</v>
      </c>
      <c r="AZ71">
        <v>0</v>
      </c>
      <c r="BA71">
        <v>0</v>
      </c>
      <c r="BB71">
        <v>0</v>
      </c>
      <c r="BC71">
        <v>0</v>
      </c>
      <c r="BD71" s="17">
        <v>0</v>
      </c>
      <c r="BE71">
        <v>1</v>
      </c>
      <c r="BF71">
        <v>0</v>
      </c>
      <c r="BG71" s="17">
        <v>0</v>
      </c>
      <c r="BH71">
        <v>5548</v>
      </c>
      <c r="BI71">
        <v>312</v>
      </c>
      <c r="BJ71" s="61">
        <v>0.97599999999999998</v>
      </c>
      <c r="BK71" s="61">
        <f t="shared" si="14"/>
        <v>45.205478260869569</v>
      </c>
      <c r="BL71">
        <v>1</v>
      </c>
      <c r="BM71">
        <v>0</v>
      </c>
      <c r="BN71">
        <v>0</v>
      </c>
      <c r="BO71">
        <v>0</v>
      </c>
      <c r="BP71">
        <v>0</v>
      </c>
      <c r="BQ71" s="17">
        <v>0</v>
      </c>
      <c r="BR71">
        <v>0</v>
      </c>
      <c r="BS71">
        <v>0</v>
      </c>
      <c r="BT71">
        <v>1</v>
      </c>
      <c r="BU71" s="17">
        <v>0</v>
      </c>
      <c r="BV71">
        <v>0</v>
      </c>
      <c r="BW71">
        <v>0</v>
      </c>
      <c r="BX71" s="17">
        <v>0</v>
      </c>
      <c r="BY71">
        <v>0</v>
      </c>
      <c r="BZ71">
        <v>0</v>
      </c>
      <c r="CA71">
        <v>1</v>
      </c>
      <c r="CB71">
        <v>1</v>
      </c>
      <c r="CC71">
        <v>0</v>
      </c>
      <c r="CD71">
        <v>0</v>
      </c>
      <c r="CE71">
        <v>1</v>
      </c>
      <c r="CF71">
        <v>0</v>
      </c>
      <c r="CG71">
        <v>1</v>
      </c>
      <c r="CH71">
        <v>1</v>
      </c>
      <c r="CI71">
        <v>0</v>
      </c>
      <c r="CJ71" s="17">
        <v>0</v>
      </c>
      <c r="CK71">
        <v>9.7000000000000003E-2</v>
      </c>
      <c r="CL71">
        <v>2</v>
      </c>
      <c r="CM71">
        <v>1</v>
      </c>
      <c r="CN71">
        <v>0</v>
      </c>
      <c r="CO71">
        <v>41</v>
      </c>
      <c r="CP71" s="31" t="s">
        <v>80</v>
      </c>
    </row>
    <row r="72" spans="1:94" x14ac:dyDescent="0.25">
      <c r="A72">
        <v>71</v>
      </c>
      <c r="B72">
        <v>5</v>
      </c>
      <c r="C72" s="23" t="s">
        <v>106</v>
      </c>
      <c r="D72" s="12">
        <v>6.45</v>
      </c>
      <c r="E72" s="13">
        <v>0.1</v>
      </c>
      <c r="F72" s="7">
        <f t="shared" si="15"/>
        <v>64.5</v>
      </c>
      <c r="G72" s="7">
        <f t="shared" si="16"/>
        <v>6.3500000000000005</v>
      </c>
      <c r="H72" s="15">
        <f t="shared" si="17"/>
        <v>6.55</v>
      </c>
      <c r="I72" s="11">
        <f t="shared" si="18"/>
        <v>6.554765504121858E-2</v>
      </c>
      <c r="J72" s="30">
        <f t="shared" si="19"/>
        <v>1.0162427138173424E-3</v>
      </c>
      <c r="K72" s="30">
        <f t="shared" si="20"/>
        <v>984.01689518015894</v>
      </c>
      <c r="L72" s="8">
        <v>0</v>
      </c>
      <c r="M72" s="9">
        <v>0</v>
      </c>
      <c r="N72" s="9">
        <v>1</v>
      </c>
      <c r="O72" s="9">
        <v>0</v>
      </c>
      <c r="P72" s="9">
        <v>0</v>
      </c>
      <c r="Q72" s="8">
        <v>964279</v>
      </c>
      <c r="R72" s="9">
        <f>9+23+92+16+5+1+1+1+1</f>
        <v>149</v>
      </c>
      <c r="S72" s="9">
        <f t="shared" si="21"/>
        <v>964129</v>
      </c>
      <c r="T72" s="9">
        <f t="shared" si="22"/>
        <v>8</v>
      </c>
      <c r="U72" s="7">
        <v>11.239434782608701</v>
      </c>
      <c r="V72" s="7">
        <v>27.966043478260868</v>
      </c>
      <c r="W72" s="9">
        <v>1</v>
      </c>
      <c r="X72" s="9">
        <v>0</v>
      </c>
      <c r="Y72" s="9">
        <v>1</v>
      </c>
      <c r="Z72" s="9">
        <v>0</v>
      </c>
      <c r="AA72" s="9">
        <v>0</v>
      </c>
      <c r="AB72" s="27">
        <v>0</v>
      </c>
      <c r="AC72" s="9">
        <v>1</v>
      </c>
      <c r="AD72" s="9">
        <v>0</v>
      </c>
      <c r="AE72" s="27">
        <v>0</v>
      </c>
      <c r="AF72" s="9">
        <v>0</v>
      </c>
      <c r="AG72" s="27">
        <v>1</v>
      </c>
      <c r="AH72" s="19">
        <v>2006</v>
      </c>
      <c r="AI72" s="30" t="s">
        <v>89</v>
      </c>
      <c r="AJ72" s="30" t="s">
        <v>89</v>
      </c>
      <c r="AK72" s="30" t="s">
        <v>89</v>
      </c>
      <c r="AL72" s="37" t="s">
        <v>89</v>
      </c>
      <c r="AM72" s="36" t="s">
        <v>89</v>
      </c>
      <c r="AN72" s="17" t="s">
        <v>89</v>
      </c>
      <c r="AO72">
        <v>0.47708695652173899</v>
      </c>
      <c r="AP72" s="34">
        <f t="shared" si="23"/>
        <v>0.52291304347826095</v>
      </c>
      <c r="AQ72">
        <v>0.4</v>
      </c>
      <c r="AR72" s="34">
        <v>0.6</v>
      </c>
      <c r="AS72">
        <v>1</v>
      </c>
      <c r="AT72" s="17">
        <v>0</v>
      </c>
      <c r="AU72" t="s">
        <v>89</v>
      </c>
      <c r="AV72" s="17" t="s">
        <v>89</v>
      </c>
      <c r="AW72" s="17" t="s">
        <v>23</v>
      </c>
      <c r="AX72">
        <v>1</v>
      </c>
      <c r="AY72">
        <v>0</v>
      </c>
      <c r="AZ72">
        <v>0</v>
      </c>
      <c r="BA72">
        <v>0</v>
      </c>
      <c r="BB72">
        <v>0</v>
      </c>
      <c r="BC72">
        <v>0</v>
      </c>
      <c r="BD72" s="17">
        <v>0</v>
      </c>
      <c r="BE72">
        <v>1</v>
      </c>
      <c r="BF72">
        <v>0</v>
      </c>
      <c r="BG72" s="17">
        <v>0</v>
      </c>
      <c r="BH72">
        <v>5548</v>
      </c>
      <c r="BI72">
        <v>312</v>
      </c>
      <c r="BJ72" s="61">
        <v>0.97599999999999998</v>
      </c>
      <c r="BK72" s="61">
        <f t="shared" si="14"/>
        <v>45.205478260869569</v>
      </c>
      <c r="BL72">
        <v>1</v>
      </c>
      <c r="BM72">
        <v>0</v>
      </c>
      <c r="BN72">
        <v>0</v>
      </c>
      <c r="BO72">
        <v>0</v>
      </c>
      <c r="BP72">
        <v>0</v>
      </c>
      <c r="BQ72" s="17">
        <v>0</v>
      </c>
      <c r="BR72">
        <v>0</v>
      </c>
      <c r="BS72">
        <v>0</v>
      </c>
      <c r="BT72">
        <v>1</v>
      </c>
      <c r="BU72" s="17">
        <v>0</v>
      </c>
      <c r="BV72">
        <v>0</v>
      </c>
      <c r="BW72">
        <v>0</v>
      </c>
      <c r="BX72" s="17">
        <v>0</v>
      </c>
      <c r="BY72">
        <v>0</v>
      </c>
      <c r="BZ72">
        <v>0</v>
      </c>
      <c r="CA72">
        <v>1</v>
      </c>
      <c r="CB72">
        <v>1</v>
      </c>
      <c r="CC72">
        <v>0</v>
      </c>
      <c r="CD72">
        <v>0</v>
      </c>
      <c r="CE72">
        <v>1</v>
      </c>
      <c r="CF72">
        <v>0</v>
      </c>
      <c r="CG72">
        <v>1</v>
      </c>
      <c r="CH72">
        <v>1</v>
      </c>
      <c r="CI72">
        <v>0</v>
      </c>
      <c r="CJ72" s="17">
        <v>0</v>
      </c>
      <c r="CK72">
        <v>9.7000000000000003E-2</v>
      </c>
      <c r="CL72">
        <v>2</v>
      </c>
      <c r="CM72">
        <v>1</v>
      </c>
      <c r="CN72">
        <v>0</v>
      </c>
      <c r="CO72">
        <v>41</v>
      </c>
      <c r="CP72" s="31" t="s">
        <v>80</v>
      </c>
    </row>
    <row r="73" spans="1:94" x14ac:dyDescent="0.25">
      <c r="A73">
        <v>72</v>
      </c>
      <c r="B73">
        <v>5</v>
      </c>
      <c r="C73" s="23" t="s">
        <v>106</v>
      </c>
      <c r="D73" s="12">
        <v>8.01</v>
      </c>
      <c r="E73" s="13">
        <v>1.17</v>
      </c>
      <c r="F73" s="7">
        <f t="shared" si="15"/>
        <v>6.8461538461538467</v>
      </c>
      <c r="G73" s="7">
        <f t="shared" si="16"/>
        <v>6.84</v>
      </c>
      <c r="H73" s="15">
        <f t="shared" si="17"/>
        <v>9.18</v>
      </c>
      <c r="I73" s="11">
        <f t="shared" si="18"/>
        <v>6.9447151564347356E-3</v>
      </c>
      <c r="J73" s="30">
        <f t="shared" si="19"/>
        <v>1.0143965958837253E-3</v>
      </c>
      <c r="K73" s="30">
        <f t="shared" si="20"/>
        <v>985.8077245703065</v>
      </c>
      <c r="L73" s="8">
        <v>0</v>
      </c>
      <c r="M73" s="9">
        <v>0</v>
      </c>
      <c r="N73" s="9">
        <v>1</v>
      </c>
      <c r="O73" s="9">
        <v>0</v>
      </c>
      <c r="P73" s="9">
        <v>0</v>
      </c>
      <c r="Q73" s="8">
        <v>971893</v>
      </c>
      <c r="R73" s="9">
        <f>6+23+92+0+0+1+0+0</f>
        <v>122</v>
      </c>
      <c r="S73" s="9">
        <f t="shared" si="21"/>
        <v>971770</v>
      </c>
      <c r="T73" s="9">
        <f t="shared" si="22"/>
        <v>8</v>
      </c>
      <c r="U73" s="7">
        <v>11.239434782608701</v>
      </c>
      <c r="V73" s="7">
        <v>27.966043478260868</v>
      </c>
      <c r="W73" s="9">
        <v>1</v>
      </c>
      <c r="X73" s="9">
        <v>0</v>
      </c>
      <c r="Y73" s="9">
        <v>1</v>
      </c>
      <c r="Z73" s="9">
        <v>0</v>
      </c>
      <c r="AA73" s="9">
        <v>0</v>
      </c>
      <c r="AB73" s="27">
        <v>0</v>
      </c>
      <c r="AC73" s="9">
        <v>1</v>
      </c>
      <c r="AD73" s="9">
        <v>0</v>
      </c>
      <c r="AE73" s="27">
        <v>0</v>
      </c>
      <c r="AF73" s="9">
        <v>0</v>
      </c>
      <c r="AG73" s="27">
        <v>1</v>
      </c>
      <c r="AH73" s="19">
        <v>2006</v>
      </c>
      <c r="AI73" s="30" t="s">
        <v>89</v>
      </c>
      <c r="AJ73" s="30" t="s">
        <v>89</v>
      </c>
      <c r="AK73" s="30" t="s">
        <v>89</v>
      </c>
      <c r="AL73" s="37" t="s">
        <v>89</v>
      </c>
      <c r="AM73" s="36" t="s">
        <v>89</v>
      </c>
      <c r="AN73" s="17" t="s">
        <v>89</v>
      </c>
      <c r="AO73">
        <v>0.47708695652173899</v>
      </c>
      <c r="AP73" s="34">
        <f t="shared" si="23"/>
        <v>0.52291304347826095</v>
      </c>
      <c r="AQ73">
        <v>0.4</v>
      </c>
      <c r="AR73" s="34">
        <v>0.6</v>
      </c>
      <c r="AS73">
        <v>1</v>
      </c>
      <c r="AT73" s="17">
        <v>0</v>
      </c>
      <c r="AU73" t="s">
        <v>89</v>
      </c>
      <c r="AV73" s="17" t="s">
        <v>89</v>
      </c>
      <c r="AW73" s="17" t="s">
        <v>23</v>
      </c>
      <c r="AX73">
        <v>1</v>
      </c>
      <c r="AY73">
        <v>0</v>
      </c>
      <c r="AZ73">
        <v>0</v>
      </c>
      <c r="BA73">
        <v>0</v>
      </c>
      <c r="BB73">
        <v>0</v>
      </c>
      <c r="BC73">
        <v>0</v>
      </c>
      <c r="BD73" s="17">
        <v>0</v>
      </c>
      <c r="BE73">
        <v>1</v>
      </c>
      <c r="BF73">
        <v>0</v>
      </c>
      <c r="BG73" s="17">
        <v>0</v>
      </c>
      <c r="BH73">
        <v>5548</v>
      </c>
      <c r="BI73">
        <v>312</v>
      </c>
      <c r="BJ73" s="61">
        <v>0.97599999999999998</v>
      </c>
      <c r="BK73" s="61">
        <f t="shared" si="14"/>
        <v>45.205478260869569</v>
      </c>
      <c r="BL73">
        <v>1</v>
      </c>
      <c r="BM73">
        <v>0</v>
      </c>
      <c r="BN73">
        <v>0</v>
      </c>
      <c r="BO73">
        <v>0</v>
      </c>
      <c r="BP73">
        <v>0</v>
      </c>
      <c r="BQ73" s="17">
        <v>0</v>
      </c>
      <c r="BR73">
        <v>0</v>
      </c>
      <c r="BS73">
        <v>0</v>
      </c>
      <c r="BT73">
        <v>1</v>
      </c>
      <c r="BU73" s="17">
        <v>0</v>
      </c>
      <c r="BV73">
        <v>0</v>
      </c>
      <c r="BW73">
        <v>0</v>
      </c>
      <c r="BX73" s="17">
        <v>0</v>
      </c>
      <c r="BY73">
        <v>0</v>
      </c>
      <c r="BZ73">
        <v>0</v>
      </c>
      <c r="CA73">
        <v>1</v>
      </c>
      <c r="CB73">
        <v>1</v>
      </c>
      <c r="CC73">
        <v>0</v>
      </c>
      <c r="CD73">
        <v>0</v>
      </c>
      <c r="CE73">
        <v>1</v>
      </c>
      <c r="CF73">
        <v>0</v>
      </c>
      <c r="CG73">
        <v>0</v>
      </c>
      <c r="CH73">
        <v>0</v>
      </c>
      <c r="CI73">
        <v>0</v>
      </c>
      <c r="CJ73" s="17">
        <v>0</v>
      </c>
      <c r="CK73">
        <v>9.7000000000000003E-2</v>
      </c>
      <c r="CL73">
        <v>2</v>
      </c>
      <c r="CM73">
        <v>1</v>
      </c>
      <c r="CN73">
        <v>0</v>
      </c>
      <c r="CO73">
        <v>41</v>
      </c>
      <c r="CP73" s="31" t="s">
        <v>80</v>
      </c>
    </row>
    <row r="74" spans="1:94" x14ac:dyDescent="0.25">
      <c r="A74">
        <v>73</v>
      </c>
      <c r="B74">
        <v>5</v>
      </c>
      <c r="C74" s="23" t="s">
        <v>106</v>
      </c>
      <c r="D74" s="12">
        <v>7.09</v>
      </c>
      <c r="E74" s="13">
        <v>0.85</v>
      </c>
      <c r="F74" s="7">
        <f t="shared" si="15"/>
        <v>8.3411764705882359</v>
      </c>
      <c r="G74" s="7">
        <f t="shared" si="16"/>
        <v>6.24</v>
      </c>
      <c r="H74" s="15">
        <f t="shared" si="17"/>
        <v>7.9399999999999995</v>
      </c>
      <c r="I74" s="11">
        <f t="shared" si="18"/>
        <v>8.4946221700158073E-3</v>
      </c>
      <c r="J74" s="30">
        <f t="shared" si="19"/>
        <v>1.01839616988906E-3</v>
      </c>
      <c r="K74" s="30">
        <f t="shared" si="20"/>
        <v>981.93613602154062</v>
      </c>
      <c r="L74" s="8">
        <v>0</v>
      </c>
      <c r="M74" s="9">
        <v>0</v>
      </c>
      <c r="N74" s="9">
        <v>1</v>
      </c>
      <c r="O74" s="9">
        <v>0</v>
      </c>
      <c r="P74" s="9">
        <v>0</v>
      </c>
      <c r="Q74" s="8">
        <v>964279</v>
      </c>
      <c r="R74" s="9">
        <f>10+23+92+16+5+1+1+1</f>
        <v>149</v>
      </c>
      <c r="S74" s="9">
        <f t="shared" si="21"/>
        <v>964129</v>
      </c>
      <c r="T74" s="9">
        <f t="shared" si="22"/>
        <v>8</v>
      </c>
      <c r="U74" s="7">
        <v>11.239434782608701</v>
      </c>
      <c r="V74" s="7">
        <v>27.966043478260868</v>
      </c>
      <c r="W74" s="9">
        <v>1</v>
      </c>
      <c r="X74" s="9">
        <v>0</v>
      </c>
      <c r="Y74" s="9">
        <v>1</v>
      </c>
      <c r="Z74" s="9">
        <v>0</v>
      </c>
      <c r="AA74" s="9">
        <v>0</v>
      </c>
      <c r="AB74" s="27">
        <v>0</v>
      </c>
      <c r="AC74" s="9">
        <v>1</v>
      </c>
      <c r="AD74" s="9">
        <v>0</v>
      </c>
      <c r="AE74" s="27">
        <v>0</v>
      </c>
      <c r="AF74" s="9">
        <v>0</v>
      </c>
      <c r="AG74" s="27">
        <v>1</v>
      </c>
      <c r="AH74" s="19">
        <v>2006</v>
      </c>
      <c r="AI74" s="30" t="s">
        <v>89</v>
      </c>
      <c r="AJ74" s="30" t="s">
        <v>89</v>
      </c>
      <c r="AK74" s="30" t="s">
        <v>89</v>
      </c>
      <c r="AL74" s="37" t="s">
        <v>89</v>
      </c>
      <c r="AM74" s="36" t="s">
        <v>89</v>
      </c>
      <c r="AN74" s="17" t="s">
        <v>89</v>
      </c>
      <c r="AO74">
        <v>0.47708695652173899</v>
      </c>
      <c r="AP74" s="34">
        <f t="shared" si="23"/>
        <v>0.52291304347826095</v>
      </c>
      <c r="AQ74">
        <v>0.4</v>
      </c>
      <c r="AR74" s="34">
        <v>0.6</v>
      </c>
      <c r="AS74">
        <v>1</v>
      </c>
      <c r="AT74" s="17">
        <v>0</v>
      </c>
      <c r="AU74" t="s">
        <v>89</v>
      </c>
      <c r="AV74" s="17" t="s">
        <v>89</v>
      </c>
      <c r="AW74" s="17" t="s">
        <v>23</v>
      </c>
      <c r="AX74">
        <v>1</v>
      </c>
      <c r="AY74">
        <v>0</v>
      </c>
      <c r="AZ74">
        <v>0</v>
      </c>
      <c r="BA74">
        <v>0</v>
      </c>
      <c r="BB74">
        <v>0</v>
      </c>
      <c r="BC74">
        <v>0</v>
      </c>
      <c r="BD74" s="17">
        <v>0</v>
      </c>
      <c r="BE74">
        <v>1</v>
      </c>
      <c r="BF74">
        <v>0</v>
      </c>
      <c r="BG74" s="17">
        <v>0</v>
      </c>
      <c r="BH74">
        <v>5548</v>
      </c>
      <c r="BI74">
        <v>312</v>
      </c>
      <c r="BJ74" s="61">
        <v>0.97599999999999998</v>
      </c>
      <c r="BK74" s="61">
        <f t="shared" si="14"/>
        <v>45.205478260869569</v>
      </c>
      <c r="BL74">
        <v>1</v>
      </c>
      <c r="BM74">
        <v>0</v>
      </c>
      <c r="BN74">
        <v>0</v>
      </c>
      <c r="BO74">
        <v>0</v>
      </c>
      <c r="BP74">
        <v>0</v>
      </c>
      <c r="BQ74" s="17">
        <v>0</v>
      </c>
      <c r="BR74">
        <v>0</v>
      </c>
      <c r="BS74">
        <v>0</v>
      </c>
      <c r="BT74">
        <v>1</v>
      </c>
      <c r="BU74" s="17">
        <v>0</v>
      </c>
      <c r="BV74">
        <v>0</v>
      </c>
      <c r="BW74">
        <v>0</v>
      </c>
      <c r="BX74" s="17">
        <v>0</v>
      </c>
      <c r="BY74">
        <v>0</v>
      </c>
      <c r="BZ74">
        <v>0</v>
      </c>
      <c r="CA74">
        <v>1</v>
      </c>
      <c r="CB74">
        <v>1</v>
      </c>
      <c r="CC74">
        <v>0</v>
      </c>
      <c r="CD74">
        <v>0</v>
      </c>
      <c r="CE74">
        <v>1</v>
      </c>
      <c r="CF74">
        <v>0</v>
      </c>
      <c r="CG74">
        <v>1</v>
      </c>
      <c r="CH74">
        <v>1</v>
      </c>
      <c r="CI74">
        <v>0</v>
      </c>
      <c r="CJ74" s="17">
        <v>0</v>
      </c>
      <c r="CK74">
        <v>9.7000000000000003E-2</v>
      </c>
      <c r="CL74">
        <v>2</v>
      </c>
      <c r="CM74">
        <v>1</v>
      </c>
      <c r="CN74">
        <v>0</v>
      </c>
      <c r="CO74">
        <v>41</v>
      </c>
      <c r="CP74" s="31" t="s">
        <v>80</v>
      </c>
    </row>
    <row r="75" spans="1:94" x14ac:dyDescent="0.25">
      <c r="A75">
        <v>74</v>
      </c>
      <c r="B75">
        <v>5</v>
      </c>
      <c r="C75" s="23" t="s">
        <v>106</v>
      </c>
      <c r="D75" s="12">
        <v>7.08</v>
      </c>
      <c r="E75" s="13">
        <v>0.85</v>
      </c>
      <c r="F75" s="7">
        <f t="shared" si="15"/>
        <v>8.329411764705883</v>
      </c>
      <c r="G75" s="7">
        <f t="shared" si="16"/>
        <v>6.23</v>
      </c>
      <c r="H75" s="15">
        <f t="shared" si="17"/>
        <v>7.93</v>
      </c>
      <c r="I75" s="11">
        <f t="shared" si="18"/>
        <v>8.4826463001277368E-3</v>
      </c>
      <c r="J75" s="30">
        <f t="shared" si="19"/>
        <v>1.018396801569008E-3</v>
      </c>
      <c r="K75" s="30">
        <f t="shared" si="20"/>
        <v>981.9355269570126</v>
      </c>
      <c r="L75" s="8">
        <v>0</v>
      </c>
      <c r="M75" s="9">
        <v>0</v>
      </c>
      <c r="N75" s="9">
        <v>1</v>
      </c>
      <c r="O75" s="9">
        <v>0</v>
      </c>
      <c r="P75" s="9">
        <v>0</v>
      </c>
      <c r="Q75" s="8">
        <v>964279</v>
      </c>
      <c r="R75" s="9">
        <f>11+23+92+16+5+1+1+1</f>
        <v>150</v>
      </c>
      <c r="S75" s="9">
        <f t="shared" si="21"/>
        <v>964128</v>
      </c>
      <c r="T75" s="9">
        <f t="shared" si="22"/>
        <v>8</v>
      </c>
      <c r="U75" s="7">
        <v>11.239434782608701</v>
      </c>
      <c r="V75" s="7">
        <v>27.966043478260868</v>
      </c>
      <c r="W75" s="9">
        <v>1</v>
      </c>
      <c r="X75" s="9">
        <v>0</v>
      </c>
      <c r="Y75" s="9">
        <v>1</v>
      </c>
      <c r="Z75" s="9">
        <v>0</v>
      </c>
      <c r="AA75" s="9">
        <v>0</v>
      </c>
      <c r="AB75" s="27">
        <v>0</v>
      </c>
      <c r="AC75" s="9">
        <v>1</v>
      </c>
      <c r="AD75" s="9">
        <v>0</v>
      </c>
      <c r="AE75" s="27">
        <v>0</v>
      </c>
      <c r="AF75" s="9">
        <v>0</v>
      </c>
      <c r="AG75" s="27">
        <v>1</v>
      </c>
      <c r="AH75" s="19">
        <v>2006</v>
      </c>
      <c r="AI75" s="30" t="s">
        <v>89</v>
      </c>
      <c r="AJ75" s="30" t="s">
        <v>89</v>
      </c>
      <c r="AK75" s="30" t="s">
        <v>89</v>
      </c>
      <c r="AL75" s="37" t="s">
        <v>89</v>
      </c>
      <c r="AM75" s="36" t="s">
        <v>89</v>
      </c>
      <c r="AN75" s="17" t="s">
        <v>89</v>
      </c>
      <c r="AO75">
        <v>0.47708695652173899</v>
      </c>
      <c r="AP75" s="34">
        <f t="shared" si="23"/>
        <v>0.52291304347826095</v>
      </c>
      <c r="AQ75">
        <v>0.4</v>
      </c>
      <c r="AR75" s="34">
        <v>0.6</v>
      </c>
      <c r="AS75">
        <v>1</v>
      </c>
      <c r="AT75" s="17">
        <v>0</v>
      </c>
      <c r="AU75" t="s">
        <v>89</v>
      </c>
      <c r="AV75" s="17" t="s">
        <v>89</v>
      </c>
      <c r="AW75" s="17" t="s">
        <v>23</v>
      </c>
      <c r="AX75">
        <v>1</v>
      </c>
      <c r="AY75">
        <v>0</v>
      </c>
      <c r="AZ75">
        <v>0</v>
      </c>
      <c r="BA75">
        <v>0</v>
      </c>
      <c r="BB75">
        <v>0</v>
      </c>
      <c r="BC75">
        <v>0</v>
      </c>
      <c r="BD75" s="17">
        <v>0</v>
      </c>
      <c r="BE75">
        <v>1</v>
      </c>
      <c r="BF75">
        <v>0</v>
      </c>
      <c r="BG75" s="17">
        <v>0</v>
      </c>
      <c r="BH75">
        <v>5548</v>
      </c>
      <c r="BI75">
        <v>312</v>
      </c>
      <c r="BJ75" s="61">
        <v>0.97599999999999998</v>
      </c>
      <c r="BK75" s="61">
        <f t="shared" si="14"/>
        <v>45.205478260869569</v>
      </c>
      <c r="BL75">
        <v>1</v>
      </c>
      <c r="BM75">
        <v>0</v>
      </c>
      <c r="BN75">
        <v>0</v>
      </c>
      <c r="BO75">
        <v>0</v>
      </c>
      <c r="BP75">
        <v>0</v>
      </c>
      <c r="BQ75" s="17">
        <v>0</v>
      </c>
      <c r="BR75">
        <v>0</v>
      </c>
      <c r="BS75">
        <v>0</v>
      </c>
      <c r="BT75">
        <v>1</v>
      </c>
      <c r="BU75" s="17">
        <v>0</v>
      </c>
      <c r="BV75">
        <v>0</v>
      </c>
      <c r="BW75">
        <v>0</v>
      </c>
      <c r="BX75" s="17">
        <v>0</v>
      </c>
      <c r="BY75">
        <v>0</v>
      </c>
      <c r="BZ75">
        <v>0</v>
      </c>
      <c r="CA75">
        <v>1</v>
      </c>
      <c r="CB75">
        <v>1</v>
      </c>
      <c r="CC75">
        <v>0</v>
      </c>
      <c r="CD75">
        <v>0</v>
      </c>
      <c r="CE75">
        <v>1</v>
      </c>
      <c r="CF75">
        <v>0</v>
      </c>
      <c r="CG75">
        <v>1</v>
      </c>
      <c r="CH75">
        <v>1</v>
      </c>
      <c r="CI75">
        <v>0</v>
      </c>
      <c r="CJ75" s="17">
        <v>0</v>
      </c>
      <c r="CK75">
        <v>9.7000000000000003E-2</v>
      </c>
      <c r="CL75">
        <v>2</v>
      </c>
      <c r="CM75">
        <v>1</v>
      </c>
      <c r="CN75">
        <v>0</v>
      </c>
      <c r="CO75">
        <v>41</v>
      </c>
      <c r="CP75" s="31" t="s">
        <v>80</v>
      </c>
    </row>
    <row r="76" spans="1:94" s="41" customFormat="1" x14ac:dyDescent="0.25">
      <c r="A76" s="41">
        <v>75</v>
      </c>
      <c r="B76" s="41">
        <v>5</v>
      </c>
      <c r="C76" s="42" t="s">
        <v>106</v>
      </c>
      <c r="D76" s="43">
        <v>6.22</v>
      </c>
      <c r="E76" s="44">
        <v>0.9</v>
      </c>
      <c r="F76" s="45">
        <f t="shared" si="15"/>
        <v>6.9111111111111105</v>
      </c>
      <c r="G76" s="45">
        <f t="shared" si="16"/>
        <v>5.3199999999999994</v>
      </c>
      <c r="H76" s="46">
        <f t="shared" si="17"/>
        <v>7.12</v>
      </c>
      <c r="I76" s="47">
        <f t="shared" si="18"/>
        <v>7.0383359948511404E-3</v>
      </c>
      <c r="J76" s="48">
        <f t="shared" si="19"/>
        <v>1.0184087452356956E-3</v>
      </c>
      <c r="K76" s="48">
        <f t="shared" si="20"/>
        <v>981.92401103995314</v>
      </c>
      <c r="L76" s="49">
        <v>0</v>
      </c>
      <c r="M76" s="50">
        <v>0</v>
      </c>
      <c r="N76" s="50">
        <v>1</v>
      </c>
      <c r="O76" s="50">
        <v>0</v>
      </c>
      <c r="P76" s="50">
        <v>0</v>
      </c>
      <c r="Q76" s="49">
        <v>964279</v>
      </c>
      <c r="R76" s="50">
        <f>12+23+92+16+5+1+1+1</f>
        <v>151</v>
      </c>
      <c r="S76" s="50">
        <f t="shared" si="21"/>
        <v>964127</v>
      </c>
      <c r="T76" s="50">
        <f t="shared" si="22"/>
        <v>8</v>
      </c>
      <c r="U76" s="45">
        <v>11.239434782608701</v>
      </c>
      <c r="V76" s="45">
        <v>27.966043478260868</v>
      </c>
      <c r="W76" s="50">
        <v>1</v>
      </c>
      <c r="X76" s="50">
        <v>0</v>
      </c>
      <c r="Y76" s="50">
        <v>1</v>
      </c>
      <c r="Z76" s="50">
        <v>0</v>
      </c>
      <c r="AA76" s="50">
        <v>0</v>
      </c>
      <c r="AB76" s="51">
        <v>0</v>
      </c>
      <c r="AC76" s="50">
        <v>1</v>
      </c>
      <c r="AD76" s="50">
        <v>0</v>
      </c>
      <c r="AE76" s="51">
        <v>0</v>
      </c>
      <c r="AF76" s="50">
        <v>0</v>
      </c>
      <c r="AG76" s="51">
        <v>1</v>
      </c>
      <c r="AH76" s="52">
        <v>2006</v>
      </c>
      <c r="AI76" s="48" t="s">
        <v>89</v>
      </c>
      <c r="AJ76" s="48" t="s">
        <v>89</v>
      </c>
      <c r="AK76" s="48" t="s">
        <v>89</v>
      </c>
      <c r="AL76" s="53" t="s">
        <v>89</v>
      </c>
      <c r="AM76" s="54" t="s">
        <v>89</v>
      </c>
      <c r="AN76" s="55" t="s">
        <v>89</v>
      </c>
      <c r="AO76" s="41">
        <v>0.47708695652173899</v>
      </c>
      <c r="AP76" s="56">
        <f t="shared" si="23"/>
        <v>0.52291304347826095</v>
      </c>
      <c r="AQ76" s="41">
        <v>0.4</v>
      </c>
      <c r="AR76" s="56">
        <v>0.6</v>
      </c>
      <c r="AS76">
        <v>1</v>
      </c>
      <c r="AT76" s="55">
        <v>0</v>
      </c>
      <c r="AU76" s="41" t="s">
        <v>89</v>
      </c>
      <c r="AV76" s="55" t="s">
        <v>89</v>
      </c>
      <c r="AW76" s="55" t="s">
        <v>23</v>
      </c>
      <c r="AX76">
        <v>1</v>
      </c>
      <c r="AY76">
        <v>0</v>
      </c>
      <c r="AZ76">
        <v>0</v>
      </c>
      <c r="BA76">
        <v>0</v>
      </c>
      <c r="BB76">
        <v>0</v>
      </c>
      <c r="BC76">
        <v>0</v>
      </c>
      <c r="BD76" s="55">
        <v>0</v>
      </c>
      <c r="BE76">
        <v>1</v>
      </c>
      <c r="BF76">
        <v>0</v>
      </c>
      <c r="BG76" s="55">
        <v>0</v>
      </c>
      <c r="BH76">
        <v>5548</v>
      </c>
      <c r="BI76">
        <v>312</v>
      </c>
      <c r="BJ76" s="61">
        <v>0.97599999999999998</v>
      </c>
      <c r="BK76" s="61">
        <f t="shared" si="14"/>
        <v>45.205478260869569</v>
      </c>
      <c r="BL76" s="41">
        <v>1</v>
      </c>
      <c r="BM76" s="41">
        <v>0</v>
      </c>
      <c r="BN76" s="41">
        <v>0</v>
      </c>
      <c r="BO76" s="41">
        <v>0</v>
      </c>
      <c r="BP76" s="41">
        <v>0</v>
      </c>
      <c r="BQ76" s="55">
        <v>0</v>
      </c>
      <c r="BR76" s="41">
        <v>0</v>
      </c>
      <c r="BS76" s="41">
        <v>0</v>
      </c>
      <c r="BT76" s="41">
        <v>1</v>
      </c>
      <c r="BU76" s="55">
        <v>0</v>
      </c>
      <c r="BV76" s="41">
        <v>0</v>
      </c>
      <c r="BW76" s="41">
        <v>0</v>
      </c>
      <c r="BX76" s="55">
        <v>0</v>
      </c>
      <c r="BY76" s="41">
        <v>0</v>
      </c>
      <c r="BZ76" s="41">
        <v>0</v>
      </c>
      <c r="CA76" s="41">
        <v>1</v>
      </c>
      <c r="CB76" s="41">
        <v>1</v>
      </c>
      <c r="CC76" s="41">
        <v>0</v>
      </c>
      <c r="CD76" s="41">
        <v>0</v>
      </c>
      <c r="CE76" s="41">
        <v>1</v>
      </c>
      <c r="CF76">
        <v>0</v>
      </c>
      <c r="CG76" s="41">
        <v>1</v>
      </c>
      <c r="CH76" s="41">
        <v>1</v>
      </c>
      <c r="CI76" s="41">
        <v>0</v>
      </c>
      <c r="CJ76" s="55">
        <v>1</v>
      </c>
      <c r="CK76">
        <v>9.7000000000000003E-2</v>
      </c>
      <c r="CL76">
        <v>2</v>
      </c>
      <c r="CM76">
        <v>1</v>
      </c>
      <c r="CN76">
        <v>0</v>
      </c>
      <c r="CO76">
        <v>41</v>
      </c>
      <c r="CP76" s="31" t="s">
        <v>80</v>
      </c>
    </row>
    <row r="77" spans="1:94" x14ac:dyDescent="0.25">
      <c r="A77">
        <v>76</v>
      </c>
      <c r="B77">
        <v>6</v>
      </c>
      <c r="C77" s="23" t="s">
        <v>107</v>
      </c>
      <c r="D77" s="12">
        <v>1.6</v>
      </c>
      <c r="E77" s="13">
        <f>D77/F77</f>
        <v>2.5330082639394611</v>
      </c>
      <c r="F77" s="7">
        <v>0.63166</v>
      </c>
      <c r="G77" s="7">
        <f t="shared" si="16"/>
        <v>-0.93300826393946101</v>
      </c>
      <c r="H77" s="15">
        <f t="shared" si="17"/>
        <v>4.1330082639394607</v>
      </c>
      <c r="I77" s="11">
        <f t="shared" si="18"/>
        <v>2.1204298527480476E-2</v>
      </c>
      <c r="J77" s="30">
        <f t="shared" si="19"/>
        <v>3.3569164625717123E-2</v>
      </c>
      <c r="K77" s="30">
        <f t="shared" si="20"/>
        <v>29.789242930218954</v>
      </c>
      <c r="L77" s="8">
        <v>0</v>
      </c>
      <c r="M77" s="9">
        <v>1</v>
      </c>
      <c r="N77" s="9">
        <v>0</v>
      </c>
      <c r="O77" s="9">
        <v>0</v>
      </c>
      <c r="P77" s="9">
        <v>0</v>
      </c>
      <c r="Q77" s="8">
        <v>894</v>
      </c>
      <c r="R77" s="9">
        <v>6</v>
      </c>
      <c r="S77" s="9">
        <f t="shared" si="21"/>
        <v>887</v>
      </c>
      <c r="T77" s="9">
        <f t="shared" si="22"/>
        <v>4</v>
      </c>
      <c r="U77" s="7">
        <v>12</v>
      </c>
      <c r="V77" s="7">
        <v>24.47</v>
      </c>
      <c r="W77" s="9">
        <v>0</v>
      </c>
      <c r="X77" s="9">
        <v>1</v>
      </c>
      <c r="Y77" s="9">
        <v>0</v>
      </c>
      <c r="Z77" s="9">
        <v>0</v>
      </c>
      <c r="AA77" s="9">
        <v>1</v>
      </c>
      <c r="AB77" s="27">
        <v>0</v>
      </c>
      <c r="AC77" s="9">
        <v>0</v>
      </c>
      <c r="AD77" s="9">
        <v>1</v>
      </c>
      <c r="AE77" s="27">
        <v>0</v>
      </c>
      <c r="AF77" s="9">
        <v>1</v>
      </c>
      <c r="AG77" s="27">
        <v>0</v>
      </c>
      <c r="AH77" s="19">
        <v>1995</v>
      </c>
      <c r="AI77" s="30">
        <v>0</v>
      </c>
      <c r="AJ77" s="30">
        <v>0</v>
      </c>
      <c r="AK77" s="30">
        <v>1</v>
      </c>
      <c r="AL77" s="37">
        <v>0</v>
      </c>
      <c r="AM77" s="36">
        <f>1-AN77</f>
        <v>0.76400000000000001</v>
      </c>
      <c r="AN77" s="17">
        <v>0.23599999999999999</v>
      </c>
      <c r="AO77">
        <v>0.67300000000000004</v>
      </c>
      <c r="AP77" s="34">
        <v>0.32700000000000001</v>
      </c>
      <c r="AQ77" s="33">
        <f>1-AR77</f>
        <v>0.30230000000000001</v>
      </c>
      <c r="AR77" s="34">
        <v>0.69769999999999999</v>
      </c>
      <c r="AS77">
        <v>0</v>
      </c>
      <c r="AT77" s="17">
        <v>1</v>
      </c>
      <c r="AU77" t="s">
        <v>89</v>
      </c>
      <c r="AV77" s="17" t="s">
        <v>89</v>
      </c>
      <c r="AW77" s="17" t="s">
        <v>19</v>
      </c>
      <c r="AX77">
        <v>0</v>
      </c>
      <c r="AY77">
        <v>0</v>
      </c>
      <c r="AZ77">
        <v>0</v>
      </c>
      <c r="BA77">
        <v>0</v>
      </c>
      <c r="BB77">
        <v>0</v>
      </c>
      <c r="BC77">
        <v>0</v>
      </c>
      <c r="BD77" s="17">
        <v>1</v>
      </c>
      <c r="BE77">
        <v>0</v>
      </c>
      <c r="BF77">
        <v>1</v>
      </c>
      <c r="BG77" s="17">
        <v>0</v>
      </c>
      <c r="BH77">
        <v>994</v>
      </c>
      <c r="BI77">
        <v>44</v>
      </c>
      <c r="BJ77" s="23">
        <v>0.67400000000000004</v>
      </c>
      <c r="BK77" s="23">
        <v>30</v>
      </c>
      <c r="BL77">
        <v>1</v>
      </c>
      <c r="BM77">
        <v>0</v>
      </c>
      <c r="BN77">
        <v>0</v>
      </c>
      <c r="BO77">
        <v>0</v>
      </c>
      <c r="BP77">
        <v>0</v>
      </c>
      <c r="BQ77" s="17">
        <v>0</v>
      </c>
      <c r="BR77">
        <v>0</v>
      </c>
      <c r="BS77">
        <v>0</v>
      </c>
      <c r="BT77">
        <v>0</v>
      </c>
      <c r="BU77" s="17">
        <v>1</v>
      </c>
      <c r="BV77">
        <v>0</v>
      </c>
      <c r="BW77">
        <v>0</v>
      </c>
      <c r="BX77" s="17">
        <v>0</v>
      </c>
      <c r="BY77">
        <v>0</v>
      </c>
      <c r="BZ77">
        <v>0</v>
      </c>
      <c r="CA77">
        <v>1</v>
      </c>
      <c r="CB77">
        <v>1</v>
      </c>
      <c r="CC77">
        <v>0</v>
      </c>
      <c r="CD77">
        <v>0</v>
      </c>
      <c r="CE77">
        <v>0</v>
      </c>
      <c r="CF77">
        <v>0</v>
      </c>
      <c r="CG77">
        <v>0</v>
      </c>
      <c r="CH77">
        <v>0</v>
      </c>
      <c r="CI77">
        <v>0</v>
      </c>
      <c r="CJ77" s="17">
        <v>0</v>
      </c>
      <c r="CK77">
        <v>0</v>
      </c>
      <c r="CL77">
        <v>65</v>
      </c>
      <c r="CM77">
        <v>1</v>
      </c>
      <c r="CN77">
        <v>0</v>
      </c>
      <c r="CO77">
        <v>25</v>
      </c>
      <c r="CP77" s="31" t="s">
        <v>80</v>
      </c>
    </row>
    <row r="78" spans="1:94" x14ac:dyDescent="0.25">
      <c r="A78">
        <v>77</v>
      </c>
      <c r="B78">
        <v>6</v>
      </c>
      <c r="C78" s="23" t="s">
        <v>107</v>
      </c>
      <c r="D78" s="12">
        <v>12.7</v>
      </c>
      <c r="E78" s="13">
        <f>D78/F78</f>
        <v>2.2898561177022105</v>
      </c>
      <c r="F78" s="7">
        <v>5.5461999999999998</v>
      </c>
      <c r="G78" s="7">
        <f t="shared" si="16"/>
        <v>10.410143882297788</v>
      </c>
      <c r="H78" s="15">
        <f t="shared" si="17"/>
        <v>14.98985611770221</v>
      </c>
      <c r="I78" s="11">
        <f t="shared" si="18"/>
        <v>0.18307577644744008</v>
      </c>
      <c r="J78" s="30">
        <f t="shared" si="19"/>
        <v>3.3009227299311251E-2</v>
      </c>
      <c r="K78" s="30">
        <f t="shared" si="20"/>
        <v>30.294559485821875</v>
      </c>
      <c r="L78" s="8">
        <v>0</v>
      </c>
      <c r="M78" s="9">
        <v>1</v>
      </c>
      <c r="N78" s="9">
        <v>0</v>
      </c>
      <c r="O78" s="9">
        <v>0</v>
      </c>
      <c r="P78" s="9">
        <v>0</v>
      </c>
      <c r="Q78" s="8">
        <v>894</v>
      </c>
      <c r="R78" s="9">
        <v>6</v>
      </c>
      <c r="S78" s="9">
        <f t="shared" si="21"/>
        <v>887</v>
      </c>
      <c r="T78" s="9">
        <f t="shared" si="22"/>
        <v>4</v>
      </c>
      <c r="U78" s="7">
        <v>15</v>
      </c>
      <c r="V78" s="7">
        <v>17.32</v>
      </c>
      <c r="W78" s="9">
        <v>0</v>
      </c>
      <c r="X78" s="9">
        <v>1</v>
      </c>
      <c r="Y78" s="9">
        <v>0</v>
      </c>
      <c r="Z78" s="9">
        <v>0</v>
      </c>
      <c r="AA78" s="9">
        <v>1</v>
      </c>
      <c r="AB78" s="27">
        <v>0</v>
      </c>
      <c r="AC78" s="9">
        <v>0</v>
      </c>
      <c r="AD78" s="9">
        <v>1</v>
      </c>
      <c r="AE78" s="27">
        <v>0</v>
      </c>
      <c r="AF78" s="9">
        <v>1</v>
      </c>
      <c r="AG78" s="27">
        <v>0</v>
      </c>
      <c r="AH78" s="19">
        <v>1995</v>
      </c>
      <c r="AI78" s="30">
        <v>0</v>
      </c>
      <c r="AJ78" s="30">
        <v>0</v>
      </c>
      <c r="AK78" s="30">
        <v>0</v>
      </c>
      <c r="AL78" s="37">
        <v>1</v>
      </c>
      <c r="AM78" s="36">
        <f>1-AN78</f>
        <v>0.75600000000000001</v>
      </c>
      <c r="AN78" s="17">
        <v>0.24399999999999999</v>
      </c>
      <c r="AO78">
        <v>0.68300000000000005</v>
      </c>
      <c r="AP78" s="34">
        <v>0.317</v>
      </c>
      <c r="AQ78" s="33">
        <f>1-AR78</f>
        <v>0.41139999999999999</v>
      </c>
      <c r="AR78" s="34">
        <v>0.58860000000000001</v>
      </c>
      <c r="AS78">
        <v>0</v>
      </c>
      <c r="AT78" s="17">
        <v>1</v>
      </c>
      <c r="AU78" t="s">
        <v>89</v>
      </c>
      <c r="AV78" s="17" t="s">
        <v>89</v>
      </c>
      <c r="AW78" s="17" t="s">
        <v>19</v>
      </c>
      <c r="AX78">
        <v>0</v>
      </c>
      <c r="AY78">
        <v>0</v>
      </c>
      <c r="AZ78">
        <v>0</v>
      </c>
      <c r="BA78">
        <v>0</v>
      </c>
      <c r="BB78">
        <v>0</v>
      </c>
      <c r="BC78">
        <v>0</v>
      </c>
      <c r="BD78" s="17">
        <v>1</v>
      </c>
      <c r="BE78">
        <v>0</v>
      </c>
      <c r="BF78">
        <v>1</v>
      </c>
      <c r="BG78" s="17">
        <v>0</v>
      </c>
      <c r="BH78">
        <v>994</v>
      </c>
      <c r="BI78">
        <v>44</v>
      </c>
      <c r="BJ78" s="23">
        <v>0.67400000000000004</v>
      </c>
      <c r="BK78" s="23">
        <v>37.799999999999997</v>
      </c>
      <c r="BL78">
        <v>1</v>
      </c>
      <c r="BM78">
        <v>0</v>
      </c>
      <c r="BN78">
        <v>0</v>
      </c>
      <c r="BO78">
        <v>0</v>
      </c>
      <c r="BP78">
        <v>0</v>
      </c>
      <c r="BQ78" s="17">
        <v>0</v>
      </c>
      <c r="BR78">
        <v>0</v>
      </c>
      <c r="BS78">
        <v>0</v>
      </c>
      <c r="BT78">
        <v>0</v>
      </c>
      <c r="BU78" s="17">
        <v>1</v>
      </c>
      <c r="BV78">
        <v>0</v>
      </c>
      <c r="BW78">
        <v>0</v>
      </c>
      <c r="BX78" s="17">
        <v>0</v>
      </c>
      <c r="BY78">
        <v>0</v>
      </c>
      <c r="BZ78">
        <v>0</v>
      </c>
      <c r="CA78">
        <v>1</v>
      </c>
      <c r="CB78">
        <v>1</v>
      </c>
      <c r="CC78">
        <v>0</v>
      </c>
      <c r="CD78">
        <v>0</v>
      </c>
      <c r="CE78">
        <v>0</v>
      </c>
      <c r="CF78">
        <v>0</v>
      </c>
      <c r="CG78">
        <v>0</v>
      </c>
      <c r="CH78">
        <v>0</v>
      </c>
      <c r="CI78">
        <v>0</v>
      </c>
      <c r="CJ78" s="17">
        <v>0</v>
      </c>
      <c r="CK78">
        <v>0</v>
      </c>
      <c r="CL78">
        <v>65</v>
      </c>
      <c r="CM78">
        <v>1</v>
      </c>
      <c r="CN78">
        <v>0</v>
      </c>
      <c r="CO78">
        <v>25</v>
      </c>
      <c r="CP78" s="31" t="s">
        <v>80</v>
      </c>
    </row>
    <row r="79" spans="1:94" x14ac:dyDescent="0.25">
      <c r="A79">
        <v>78</v>
      </c>
      <c r="B79">
        <v>6</v>
      </c>
      <c r="C79" s="23" t="s">
        <v>107</v>
      </c>
      <c r="D79" s="12">
        <v>10.7</v>
      </c>
      <c r="E79" s="13">
        <f>D79/F79</f>
        <v>0.82090468299269626</v>
      </c>
      <c r="F79" s="7">
        <v>13.0344</v>
      </c>
      <c r="G79" s="7">
        <f t="shared" si="16"/>
        <v>9.8790953170073035</v>
      </c>
      <c r="H79" s="15">
        <f t="shared" si="17"/>
        <v>11.520904682992695</v>
      </c>
      <c r="I79" s="11">
        <f t="shared" si="18"/>
        <v>0.40093595358979528</v>
      </c>
      <c r="J79" s="30">
        <f t="shared" si="19"/>
        <v>3.0759831951589284E-2</v>
      </c>
      <c r="K79" s="30">
        <f t="shared" si="20"/>
        <v>32.509930534530518</v>
      </c>
      <c r="L79" s="8">
        <v>0</v>
      </c>
      <c r="M79" s="9">
        <v>1</v>
      </c>
      <c r="N79" s="9">
        <v>0</v>
      </c>
      <c r="O79" s="9">
        <v>0</v>
      </c>
      <c r="P79" s="9">
        <v>0</v>
      </c>
      <c r="Q79" s="8">
        <v>894</v>
      </c>
      <c r="R79" s="9">
        <v>6</v>
      </c>
      <c r="S79" s="9">
        <f t="shared" si="21"/>
        <v>887</v>
      </c>
      <c r="T79" s="9">
        <f t="shared" si="22"/>
        <v>4</v>
      </c>
      <c r="U79" s="7">
        <v>17</v>
      </c>
      <c r="V79" s="7">
        <v>17.32</v>
      </c>
      <c r="W79" s="9">
        <v>0</v>
      </c>
      <c r="X79" s="9">
        <v>1</v>
      </c>
      <c r="Y79" s="9">
        <v>0</v>
      </c>
      <c r="Z79" s="9">
        <v>0</v>
      </c>
      <c r="AA79" s="9">
        <v>1</v>
      </c>
      <c r="AB79" s="27">
        <v>0</v>
      </c>
      <c r="AC79" s="9">
        <v>0</v>
      </c>
      <c r="AD79" s="9">
        <v>1</v>
      </c>
      <c r="AE79" s="27">
        <v>0</v>
      </c>
      <c r="AF79" s="9">
        <v>1</v>
      </c>
      <c r="AG79" s="27">
        <v>0</v>
      </c>
      <c r="AH79" s="19">
        <v>1995</v>
      </c>
      <c r="AI79" s="30">
        <v>0</v>
      </c>
      <c r="AJ79" s="30">
        <v>0</v>
      </c>
      <c r="AK79" s="30">
        <v>0</v>
      </c>
      <c r="AL79" s="37">
        <v>1</v>
      </c>
      <c r="AM79" s="36">
        <f>1-AN79</f>
        <v>0.75600000000000001</v>
      </c>
      <c r="AN79" s="17">
        <v>0.24399999999999999</v>
      </c>
      <c r="AO79">
        <v>0.68300000000000005</v>
      </c>
      <c r="AP79" s="34">
        <v>0.317</v>
      </c>
      <c r="AQ79" s="33">
        <f>1-AR79</f>
        <v>0.41139999999999999</v>
      </c>
      <c r="AR79" s="34">
        <v>0.58860000000000001</v>
      </c>
      <c r="AS79">
        <v>0</v>
      </c>
      <c r="AT79" s="17">
        <v>1</v>
      </c>
      <c r="AU79" t="s">
        <v>89</v>
      </c>
      <c r="AV79" s="17" t="s">
        <v>89</v>
      </c>
      <c r="AW79" s="17" t="s">
        <v>19</v>
      </c>
      <c r="AX79">
        <v>0</v>
      </c>
      <c r="AY79">
        <v>0</v>
      </c>
      <c r="AZ79">
        <v>0</v>
      </c>
      <c r="BA79">
        <v>0</v>
      </c>
      <c r="BB79">
        <v>0</v>
      </c>
      <c r="BC79">
        <v>0</v>
      </c>
      <c r="BD79" s="17">
        <v>1</v>
      </c>
      <c r="BE79">
        <v>0</v>
      </c>
      <c r="BF79">
        <v>1</v>
      </c>
      <c r="BG79" s="17">
        <v>0</v>
      </c>
      <c r="BH79">
        <v>994</v>
      </c>
      <c r="BI79">
        <v>44</v>
      </c>
      <c r="BJ79" s="23">
        <v>0.67400000000000004</v>
      </c>
      <c r="BK79" s="23">
        <v>37.799999999999997</v>
      </c>
      <c r="BL79">
        <v>1</v>
      </c>
      <c r="BM79">
        <v>0</v>
      </c>
      <c r="BN79">
        <v>0</v>
      </c>
      <c r="BO79">
        <v>0</v>
      </c>
      <c r="BP79">
        <v>0</v>
      </c>
      <c r="BQ79" s="17">
        <v>0</v>
      </c>
      <c r="BR79">
        <v>0</v>
      </c>
      <c r="BS79">
        <v>0</v>
      </c>
      <c r="BT79">
        <v>0</v>
      </c>
      <c r="BU79" s="17">
        <v>1</v>
      </c>
      <c r="BV79">
        <v>0</v>
      </c>
      <c r="BW79">
        <v>0</v>
      </c>
      <c r="BX79" s="17">
        <v>0</v>
      </c>
      <c r="BY79">
        <v>0</v>
      </c>
      <c r="BZ79">
        <v>0</v>
      </c>
      <c r="CA79">
        <v>1</v>
      </c>
      <c r="CB79">
        <v>1</v>
      </c>
      <c r="CC79">
        <v>0</v>
      </c>
      <c r="CD79">
        <v>0</v>
      </c>
      <c r="CE79">
        <v>0</v>
      </c>
      <c r="CF79">
        <v>0</v>
      </c>
      <c r="CG79">
        <v>0</v>
      </c>
      <c r="CH79">
        <v>0</v>
      </c>
      <c r="CI79">
        <v>0</v>
      </c>
      <c r="CJ79" s="17">
        <v>0</v>
      </c>
      <c r="CK79">
        <v>0</v>
      </c>
      <c r="CL79">
        <v>65</v>
      </c>
      <c r="CM79">
        <v>1</v>
      </c>
      <c r="CN79">
        <v>0</v>
      </c>
      <c r="CO79">
        <v>25</v>
      </c>
      <c r="CP79" s="31" t="s">
        <v>80</v>
      </c>
    </row>
    <row r="80" spans="1:94" s="41" customFormat="1" x14ac:dyDescent="0.25">
      <c r="A80" s="41">
        <v>79</v>
      </c>
      <c r="B80" s="41">
        <v>6</v>
      </c>
      <c r="C80" s="42" t="s">
        <v>107</v>
      </c>
      <c r="D80" s="43">
        <v>16.7</v>
      </c>
      <c r="E80" s="44">
        <f>D80/F80</f>
        <v>0.82927798192471935</v>
      </c>
      <c r="F80" s="45">
        <v>20.138000000000002</v>
      </c>
      <c r="G80" s="45">
        <f t="shared" si="16"/>
        <v>15.870722018075281</v>
      </c>
      <c r="H80" s="46">
        <f t="shared" si="17"/>
        <v>17.529277981924718</v>
      </c>
      <c r="I80" s="47">
        <f t="shared" si="18"/>
        <v>0.56013730963505137</v>
      </c>
      <c r="J80" s="48">
        <f t="shared" si="19"/>
        <v>2.7814942379335152E-2</v>
      </c>
      <c r="K80" s="48">
        <f t="shared" si="20"/>
        <v>35.951899031900943</v>
      </c>
      <c r="L80" s="49">
        <v>0</v>
      </c>
      <c r="M80" s="50">
        <v>1</v>
      </c>
      <c r="N80" s="50">
        <v>0</v>
      </c>
      <c r="O80" s="50">
        <v>0</v>
      </c>
      <c r="P80" s="50">
        <v>0</v>
      </c>
      <c r="Q80" s="49">
        <v>894</v>
      </c>
      <c r="R80" s="50">
        <v>6</v>
      </c>
      <c r="S80" s="50">
        <f t="shared" si="21"/>
        <v>887</v>
      </c>
      <c r="T80" s="50">
        <f t="shared" si="22"/>
        <v>4</v>
      </c>
      <c r="U80" s="45">
        <v>18</v>
      </c>
      <c r="V80" s="45">
        <v>17.32</v>
      </c>
      <c r="W80" s="50">
        <v>0</v>
      </c>
      <c r="X80" s="50">
        <v>1</v>
      </c>
      <c r="Y80" s="50">
        <v>0</v>
      </c>
      <c r="Z80" s="50">
        <v>0</v>
      </c>
      <c r="AA80" s="50">
        <v>1</v>
      </c>
      <c r="AB80" s="51">
        <v>0</v>
      </c>
      <c r="AC80" s="50">
        <v>0</v>
      </c>
      <c r="AD80" s="50">
        <v>1</v>
      </c>
      <c r="AE80" s="51">
        <v>0</v>
      </c>
      <c r="AF80" s="50">
        <v>1</v>
      </c>
      <c r="AG80" s="51">
        <v>0</v>
      </c>
      <c r="AH80" s="52">
        <v>1995</v>
      </c>
      <c r="AI80" s="48">
        <v>0</v>
      </c>
      <c r="AJ80" s="48">
        <v>0</v>
      </c>
      <c r="AK80" s="48">
        <v>0</v>
      </c>
      <c r="AL80" s="53">
        <v>1</v>
      </c>
      <c r="AM80" s="54">
        <f>1-AN80</f>
        <v>0.75600000000000001</v>
      </c>
      <c r="AN80" s="55">
        <v>0.24399999999999999</v>
      </c>
      <c r="AO80" s="41">
        <v>0.68300000000000005</v>
      </c>
      <c r="AP80" s="56">
        <v>0.317</v>
      </c>
      <c r="AQ80" s="57">
        <f>1-AR80</f>
        <v>0.41139999999999999</v>
      </c>
      <c r="AR80" s="56">
        <v>0.58860000000000001</v>
      </c>
      <c r="AS80">
        <v>0</v>
      </c>
      <c r="AT80" s="55">
        <v>1</v>
      </c>
      <c r="AU80" s="41" t="s">
        <v>89</v>
      </c>
      <c r="AV80" s="55" t="s">
        <v>89</v>
      </c>
      <c r="AW80" s="55" t="s">
        <v>19</v>
      </c>
      <c r="AX80">
        <v>0</v>
      </c>
      <c r="AY80">
        <v>0</v>
      </c>
      <c r="AZ80">
        <v>0</v>
      </c>
      <c r="BA80">
        <v>0</v>
      </c>
      <c r="BB80">
        <v>0</v>
      </c>
      <c r="BC80">
        <v>0</v>
      </c>
      <c r="BD80" s="55">
        <v>1</v>
      </c>
      <c r="BE80">
        <v>0</v>
      </c>
      <c r="BF80">
        <v>1</v>
      </c>
      <c r="BG80" s="55">
        <v>0</v>
      </c>
      <c r="BH80">
        <v>994</v>
      </c>
      <c r="BI80">
        <v>44</v>
      </c>
      <c r="BJ80" s="42">
        <v>0.67400000000000004</v>
      </c>
      <c r="BK80" s="42">
        <v>37.799999999999997</v>
      </c>
      <c r="BL80" s="41">
        <v>1</v>
      </c>
      <c r="BM80" s="41">
        <v>0</v>
      </c>
      <c r="BN80" s="41">
        <v>0</v>
      </c>
      <c r="BO80" s="41">
        <v>0</v>
      </c>
      <c r="BP80" s="41">
        <v>0</v>
      </c>
      <c r="BQ80" s="55">
        <v>0</v>
      </c>
      <c r="BR80" s="41">
        <v>0</v>
      </c>
      <c r="BS80" s="41">
        <v>0</v>
      </c>
      <c r="BT80" s="41">
        <v>0</v>
      </c>
      <c r="BU80" s="55">
        <v>1</v>
      </c>
      <c r="BV80" s="41">
        <v>0</v>
      </c>
      <c r="BW80" s="41">
        <v>0</v>
      </c>
      <c r="BX80" s="55">
        <v>0</v>
      </c>
      <c r="BY80" s="41">
        <v>0</v>
      </c>
      <c r="BZ80" s="41">
        <v>0</v>
      </c>
      <c r="CA80" s="41">
        <v>1</v>
      </c>
      <c r="CB80" s="41">
        <v>1</v>
      </c>
      <c r="CC80" s="41">
        <v>0</v>
      </c>
      <c r="CD80" s="41">
        <v>0</v>
      </c>
      <c r="CE80" s="41">
        <v>0</v>
      </c>
      <c r="CF80">
        <v>0</v>
      </c>
      <c r="CG80" s="41">
        <v>0</v>
      </c>
      <c r="CH80" s="41">
        <v>0</v>
      </c>
      <c r="CI80" s="41">
        <v>0</v>
      </c>
      <c r="CJ80" s="55">
        <v>0</v>
      </c>
      <c r="CK80">
        <v>0</v>
      </c>
      <c r="CL80">
        <v>65</v>
      </c>
      <c r="CM80">
        <v>1</v>
      </c>
      <c r="CN80">
        <v>0</v>
      </c>
      <c r="CO80">
        <v>25</v>
      </c>
      <c r="CP80" s="31" t="s">
        <v>80</v>
      </c>
    </row>
    <row r="81" spans="1:94" x14ac:dyDescent="0.25">
      <c r="A81">
        <v>80</v>
      </c>
      <c r="B81">
        <v>7</v>
      </c>
      <c r="C81" s="23" t="s">
        <v>109</v>
      </c>
      <c r="D81" s="12">
        <v>4.6028263992595297</v>
      </c>
      <c r="E81" s="13">
        <v>4.7651309065708088E-2</v>
      </c>
      <c r="F81" s="7">
        <v>96.593912937680855</v>
      </c>
      <c r="G81" s="7">
        <f t="shared" si="16"/>
        <v>4.5551750901938215</v>
      </c>
      <c r="H81" s="15">
        <f t="shared" si="17"/>
        <v>4.650477708325238</v>
      </c>
      <c r="I81" s="11">
        <f t="shared" si="18"/>
        <v>0.35802696519783439</v>
      </c>
      <c r="J81" s="30">
        <f t="shared" si="19"/>
        <v>3.7065168426174159E-3</v>
      </c>
      <c r="K81" s="30">
        <f t="shared" si="20"/>
        <v>269.79507782132026</v>
      </c>
      <c r="L81" s="8">
        <v>0</v>
      </c>
      <c r="M81" s="9">
        <v>0</v>
      </c>
      <c r="N81" s="9">
        <v>0</v>
      </c>
      <c r="O81" s="9">
        <v>0</v>
      </c>
      <c r="P81" s="9">
        <v>1</v>
      </c>
      <c r="Q81" s="8">
        <v>63471</v>
      </c>
      <c r="R81" s="9">
        <v>11</v>
      </c>
      <c r="S81" s="9">
        <f t="shared" si="21"/>
        <v>63459</v>
      </c>
      <c r="T81" s="9">
        <f t="shared" si="22"/>
        <v>3</v>
      </c>
      <c r="U81" s="7">
        <v>17</v>
      </c>
      <c r="V81" s="7">
        <v>9.6750000000000007</v>
      </c>
      <c r="W81" s="9">
        <v>0</v>
      </c>
      <c r="X81" s="9">
        <v>1</v>
      </c>
      <c r="Y81" s="9">
        <v>0</v>
      </c>
      <c r="Z81" s="9">
        <v>0</v>
      </c>
      <c r="AA81" s="9">
        <v>1</v>
      </c>
      <c r="AB81" s="27">
        <v>0</v>
      </c>
      <c r="AC81" s="9">
        <v>0</v>
      </c>
      <c r="AD81" s="9">
        <v>1</v>
      </c>
      <c r="AE81" s="27">
        <v>0</v>
      </c>
      <c r="AF81" s="9">
        <v>1</v>
      </c>
      <c r="AG81" s="27">
        <v>0</v>
      </c>
      <c r="AH81" s="19">
        <v>1997</v>
      </c>
      <c r="AI81" s="30">
        <v>0</v>
      </c>
      <c r="AJ81" s="30">
        <v>0</v>
      </c>
      <c r="AK81" s="30">
        <v>0</v>
      </c>
      <c r="AL81" s="37">
        <v>1</v>
      </c>
      <c r="AM81" s="36">
        <v>1</v>
      </c>
      <c r="AN81" s="17">
        <v>0</v>
      </c>
      <c r="AO81" s="33">
        <f>1-AP81</f>
        <v>0.66725000000000001</v>
      </c>
      <c r="AP81" s="34">
        <v>0.33274999999999999</v>
      </c>
      <c r="AQ81" t="s">
        <v>89</v>
      </c>
      <c r="AR81" s="34" t="s">
        <v>89</v>
      </c>
      <c r="AS81">
        <v>1</v>
      </c>
      <c r="AT81" s="17">
        <v>0</v>
      </c>
      <c r="AU81" t="s">
        <v>89</v>
      </c>
      <c r="AV81" s="17" t="s">
        <v>89</v>
      </c>
      <c r="AW81" s="17" t="s">
        <v>18</v>
      </c>
      <c r="AX81">
        <v>1</v>
      </c>
      <c r="AY81">
        <v>0</v>
      </c>
      <c r="AZ81">
        <v>0</v>
      </c>
      <c r="BA81">
        <v>0</v>
      </c>
      <c r="BB81">
        <v>0</v>
      </c>
      <c r="BC81">
        <v>0</v>
      </c>
      <c r="BD81" s="17">
        <v>0</v>
      </c>
      <c r="BE81">
        <v>1</v>
      </c>
      <c r="BF81">
        <v>0</v>
      </c>
      <c r="BG81" s="17">
        <v>0</v>
      </c>
      <c r="BH81">
        <v>17971</v>
      </c>
      <c r="BI81">
        <v>1451</v>
      </c>
      <c r="BJ81" s="23">
        <v>0.93899999999999995</v>
      </c>
      <c r="BK81" s="23">
        <v>34.975000000000001</v>
      </c>
      <c r="BL81">
        <v>1</v>
      </c>
      <c r="BM81">
        <v>0</v>
      </c>
      <c r="BN81">
        <v>0</v>
      </c>
      <c r="BO81">
        <v>0</v>
      </c>
      <c r="BP81">
        <v>0</v>
      </c>
      <c r="BQ81" s="17">
        <v>0</v>
      </c>
      <c r="BR81">
        <v>0</v>
      </c>
      <c r="BS81">
        <v>0</v>
      </c>
      <c r="BT81">
        <v>1</v>
      </c>
      <c r="BU81" s="17">
        <v>0</v>
      </c>
      <c r="BV81">
        <v>0</v>
      </c>
      <c r="BW81">
        <v>0</v>
      </c>
      <c r="BX81" s="17">
        <v>0</v>
      </c>
      <c r="BY81">
        <v>1</v>
      </c>
      <c r="BZ81">
        <v>1</v>
      </c>
      <c r="CA81">
        <v>1</v>
      </c>
      <c r="CB81">
        <v>1</v>
      </c>
      <c r="CC81">
        <v>0</v>
      </c>
      <c r="CD81">
        <v>0</v>
      </c>
      <c r="CE81">
        <v>1</v>
      </c>
      <c r="CF81">
        <v>0</v>
      </c>
      <c r="CG81">
        <v>0</v>
      </c>
      <c r="CH81">
        <v>0</v>
      </c>
      <c r="CI81">
        <v>0</v>
      </c>
      <c r="CJ81" s="17">
        <v>0</v>
      </c>
      <c r="CK81">
        <v>0</v>
      </c>
      <c r="CL81">
        <v>0</v>
      </c>
      <c r="CM81">
        <v>0</v>
      </c>
      <c r="CN81">
        <v>1</v>
      </c>
      <c r="CO81">
        <v>25</v>
      </c>
      <c r="CP81" s="31" t="s">
        <v>80</v>
      </c>
    </row>
    <row r="82" spans="1:94" x14ac:dyDescent="0.25">
      <c r="A82">
        <v>81</v>
      </c>
      <c r="B82">
        <v>7</v>
      </c>
      <c r="C82" s="23" t="s">
        <v>109</v>
      </c>
      <c r="D82" s="12">
        <v>4.6028263992595297</v>
      </c>
      <c r="E82" s="13">
        <v>6.3394358584268798E-2</v>
      </c>
      <c r="F82" s="7">
        <v>72.606246076945297</v>
      </c>
      <c r="G82" s="7">
        <f t="shared" si="16"/>
        <v>4.5394320406752611</v>
      </c>
      <c r="H82" s="15">
        <f t="shared" si="17"/>
        <v>4.6662207578437984</v>
      </c>
      <c r="I82" s="11">
        <f t="shared" si="18"/>
        <v>0.33823927122218672</v>
      </c>
      <c r="J82" s="30">
        <f t="shared" si="19"/>
        <v>4.658542336202505E-3</v>
      </c>
      <c r="K82" s="30">
        <f t="shared" si="20"/>
        <v>214.65942087266038</v>
      </c>
      <c r="L82" s="8">
        <v>0</v>
      </c>
      <c r="M82" s="9">
        <v>0</v>
      </c>
      <c r="N82" s="9">
        <v>0</v>
      </c>
      <c r="O82" s="9">
        <v>0</v>
      </c>
      <c r="P82" s="9">
        <v>1</v>
      </c>
      <c r="Q82" s="8">
        <v>40819</v>
      </c>
      <c r="R82" s="9">
        <v>11</v>
      </c>
      <c r="S82" s="9">
        <f t="shared" si="21"/>
        <v>40807</v>
      </c>
      <c r="T82" s="9">
        <f t="shared" si="22"/>
        <v>3</v>
      </c>
      <c r="U82" s="7">
        <v>17</v>
      </c>
      <c r="V82" s="7">
        <v>9.6750000000000007</v>
      </c>
      <c r="W82" s="9">
        <v>0</v>
      </c>
      <c r="X82" s="9">
        <v>1</v>
      </c>
      <c r="Y82" s="9">
        <v>0</v>
      </c>
      <c r="Z82" s="9">
        <v>0</v>
      </c>
      <c r="AA82" s="9">
        <v>1</v>
      </c>
      <c r="AB82" s="27">
        <v>0</v>
      </c>
      <c r="AC82" s="9">
        <v>0</v>
      </c>
      <c r="AD82" s="9">
        <v>1</v>
      </c>
      <c r="AE82" s="27">
        <v>0</v>
      </c>
      <c r="AF82" s="9">
        <v>1</v>
      </c>
      <c r="AG82" s="27">
        <v>0</v>
      </c>
      <c r="AH82" s="19">
        <v>1997</v>
      </c>
      <c r="AI82" s="30">
        <v>0</v>
      </c>
      <c r="AJ82" s="30">
        <v>0</v>
      </c>
      <c r="AK82" s="30">
        <v>0</v>
      </c>
      <c r="AL82" s="37">
        <v>1</v>
      </c>
      <c r="AM82" s="36">
        <v>1</v>
      </c>
      <c r="AN82" s="17">
        <v>0</v>
      </c>
      <c r="AO82" s="33">
        <f>1-AP82</f>
        <v>0.66725000000000001</v>
      </c>
      <c r="AP82" s="34">
        <v>0.33274999999999999</v>
      </c>
      <c r="AQ82" t="s">
        <v>89</v>
      </c>
      <c r="AR82" s="34" t="s">
        <v>89</v>
      </c>
      <c r="AS82">
        <v>1</v>
      </c>
      <c r="AT82" s="17">
        <v>0</v>
      </c>
      <c r="AU82" t="s">
        <v>89</v>
      </c>
      <c r="AV82" s="17" t="s">
        <v>89</v>
      </c>
      <c r="AW82" s="17" t="s">
        <v>18</v>
      </c>
      <c r="AX82">
        <v>1</v>
      </c>
      <c r="AY82">
        <v>0</v>
      </c>
      <c r="AZ82">
        <v>0</v>
      </c>
      <c r="BA82">
        <v>0</v>
      </c>
      <c r="BB82">
        <v>0</v>
      </c>
      <c r="BC82">
        <v>0</v>
      </c>
      <c r="BD82" s="17">
        <v>0</v>
      </c>
      <c r="BE82">
        <v>1</v>
      </c>
      <c r="BF82">
        <v>0</v>
      </c>
      <c r="BG82" s="17">
        <v>0</v>
      </c>
      <c r="BH82">
        <v>17971</v>
      </c>
      <c r="BI82">
        <v>1451</v>
      </c>
      <c r="BJ82" s="23">
        <v>0.93899999999999995</v>
      </c>
      <c r="BK82" s="23">
        <v>34.975000000000001</v>
      </c>
      <c r="BL82">
        <v>1</v>
      </c>
      <c r="BM82">
        <v>0</v>
      </c>
      <c r="BN82">
        <v>0</v>
      </c>
      <c r="BO82">
        <v>0</v>
      </c>
      <c r="BP82">
        <v>0</v>
      </c>
      <c r="BQ82" s="17">
        <v>0</v>
      </c>
      <c r="BR82">
        <v>0</v>
      </c>
      <c r="BS82">
        <v>0</v>
      </c>
      <c r="BT82">
        <v>1</v>
      </c>
      <c r="BU82" s="17">
        <v>0</v>
      </c>
      <c r="BV82">
        <v>0</v>
      </c>
      <c r="BW82">
        <v>0</v>
      </c>
      <c r="BX82" s="17">
        <v>0</v>
      </c>
      <c r="BY82">
        <v>1</v>
      </c>
      <c r="BZ82">
        <v>1</v>
      </c>
      <c r="CA82">
        <v>1</v>
      </c>
      <c r="CB82">
        <v>1</v>
      </c>
      <c r="CC82">
        <v>0</v>
      </c>
      <c r="CD82">
        <v>0</v>
      </c>
      <c r="CE82">
        <v>1</v>
      </c>
      <c r="CF82">
        <v>0</v>
      </c>
      <c r="CG82">
        <v>0</v>
      </c>
      <c r="CH82">
        <v>0</v>
      </c>
      <c r="CI82">
        <v>0</v>
      </c>
      <c r="CJ82" s="17">
        <v>0</v>
      </c>
      <c r="CK82">
        <v>0</v>
      </c>
      <c r="CL82">
        <v>0</v>
      </c>
      <c r="CM82">
        <v>0</v>
      </c>
      <c r="CN82">
        <v>1</v>
      </c>
      <c r="CO82">
        <v>25</v>
      </c>
      <c r="CP82" s="31" t="s">
        <v>80</v>
      </c>
    </row>
    <row r="83" spans="1:94" s="41" customFormat="1" x14ac:dyDescent="0.25">
      <c r="A83" s="41">
        <v>82</v>
      </c>
      <c r="B83" s="41">
        <v>7</v>
      </c>
      <c r="C83" s="42" t="s">
        <v>109</v>
      </c>
      <c r="D83" s="43">
        <v>4.6028263992595297</v>
      </c>
      <c r="E83" s="44">
        <v>7.2972386749453957E-2</v>
      </c>
      <c r="F83" s="45">
        <v>63.076275894100057</v>
      </c>
      <c r="G83" s="45">
        <f t="shared" si="16"/>
        <v>4.5298540125100759</v>
      </c>
      <c r="H83" s="46">
        <f t="shared" si="17"/>
        <v>4.6757987860089836</v>
      </c>
      <c r="I83" s="47">
        <f t="shared" si="18"/>
        <v>0.38661019633163585</v>
      </c>
      <c r="J83" s="48">
        <f t="shared" si="19"/>
        <v>6.1292489268187462E-3</v>
      </c>
      <c r="K83" s="48">
        <f t="shared" si="20"/>
        <v>163.15212711046283</v>
      </c>
      <c r="L83" s="49">
        <v>0</v>
      </c>
      <c r="M83" s="50">
        <v>0</v>
      </c>
      <c r="N83" s="50">
        <v>0</v>
      </c>
      <c r="O83" s="50">
        <v>0</v>
      </c>
      <c r="P83" s="50">
        <v>1</v>
      </c>
      <c r="Q83" s="49">
        <v>22652</v>
      </c>
      <c r="R83" s="50">
        <v>11</v>
      </c>
      <c r="S83" s="50">
        <f t="shared" si="21"/>
        <v>22640</v>
      </c>
      <c r="T83" s="50">
        <f t="shared" si="22"/>
        <v>3</v>
      </c>
      <c r="U83" s="45">
        <v>17</v>
      </c>
      <c r="V83" s="45">
        <v>9.6750000000000007</v>
      </c>
      <c r="W83" s="50">
        <v>0</v>
      </c>
      <c r="X83" s="50">
        <v>1</v>
      </c>
      <c r="Y83" s="50">
        <v>0</v>
      </c>
      <c r="Z83" s="50">
        <v>0</v>
      </c>
      <c r="AA83" s="50">
        <v>1</v>
      </c>
      <c r="AB83" s="51">
        <v>0</v>
      </c>
      <c r="AC83" s="50">
        <v>0</v>
      </c>
      <c r="AD83" s="50">
        <v>1</v>
      </c>
      <c r="AE83" s="51">
        <v>0</v>
      </c>
      <c r="AF83" s="50">
        <v>1</v>
      </c>
      <c r="AG83" s="51">
        <v>0</v>
      </c>
      <c r="AH83" s="52">
        <v>1997</v>
      </c>
      <c r="AI83" s="48">
        <v>0</v>
      </c>
      <c r="AJ83" s="48">
        <v>0</v>
      </c>
      <c r="AK83" s="48">
        <v>0</v>
      </c>
      <c r="AL83" s="53">
        <v>1</v>
      </c>
      <c r="AM83" s="54">
        <v>1</v>
      </c>
      <c r="AN83" s="55">
        <v>0</v>
      </c>
      <c r="AO83" s="57">
        <f>1-AP83</f>
        <v>0.66725000000000001</v>
      </c>
      <c r="AP83" s="56">
        <v>0.33274999999999999</v>
      </c>
      <c r="AQ83" s="41" t="s">
        <v>89</v>
      </c>
      <c r="AR83" s="56" t="s">
        <v>89</v>
      </c>
      <c r="AS83">
        <v>1</v>
      </c>
      <c r="AT83" s="55">
        <v>0</v>
      </c>
      <c r="AU83" s="41" t="s">
        <v>89</v>
      </c>
      <c r="AV83" s="55" t="s">
        <v>89</v>
      </c>
      <c r="AW83" s="55" t="s">
        <v>18</v>
      </c>
      <c r="AX83">
        <v>1</v>
      </c>
      <c r="AY83">
        <v>0</v>
      </c>
      <c r="AZ83">
        <v>0</v>
      </c>
      <c r="BA83">
        <v>0</v>
      </c>
      <c r="BB83">
        <v>0</v>
      </c>
      <c r="BC83">
        <v>0</v>
      </c>
      <c r="BD83" s="55">
        <v>0</v>
      </c>
      <c r="BE83">
        <v>1</v>
      </c>
      <c r="BF83">
        <v>0</v>
      </c>
      <c r="BG83" s="55">
        <v>0</v>
      </c>
      <c r="BH83">
        <v>17971</v>
      </c>
      <c r="BI83">
        <v>1451</v>
      </c>
      <c r="BJ83" s="42">
        <v>0.93899999999999995</v>
      </c>
      <c r="BK83" s="42">
        <v>34.975000000000001</v>
      </c>
      <c r="BL83" s="41">
        <v>1</v>
      </c>
      <c r="BM83" s="41">
        <v>0</v>
      </c>
      <c r="BN83" s="41">
        <v>0</v>
      </c>
      <c r="BO83" s="41">
        <v>0</v>
      </c>
      <c r="BP83" s="41">
        <v>0</v>
      </c>
      <c r="BQ83" s="55">
        <v>0</v>
      </c>
      <c r="BR83" s="41">
        <v>0</v>
      </c>
      <c r="BS83" s="41">
        <v>0</v>
      </c>
      <c r="BT83" s="41">
        <v>1</v>
      </c>
      <c r="BU83" s="55">
        <v>0</v>
      </c>
      <c r="BV83" s="41">
        <v>0</v>
      </c>
      <c r="BW83" s="41">
        <v>0</v>
      </c>
      <c r="BX83" s="55">
        <v>0</v>
      </c>
      <c r="BY83" s="41">
        <v>1</v>
      </c>
      <c r="BZ83" s="41">
        <v>1</v>
      </c>
      <c r="CA83" s="41">
        <v>1</v>
      </c>
      <c r="CB83" s="41">
        <v>1</v>
      </c>
      <c r="CC83" s="41">
        <v>0</v>
      </c>
      <c r="CD83" s="41">
        <v>0</v>
      </c>
      <c r="CE83" s="41">
        <v>1</v>
      </c>
      <c r="CF83">
        <v>0</v>
      </c>
      <c r="CG83" s="41">
        <v>0</v>
      </c>
      <c r="CH83" s="41">
        <v>0</v>
      </c>
      <c r="CI83" s="41">
        <v>0</v>
      </c>
      <c r="CJ83" s="55">
        <v>0</v>
      </c>
      <c r="CK83">
        <v>0</v>
      </c>
      <c r="CL83">
        <v>0</v>
      </c>
      <c r="CM83">
        <v>0</v>
      </c>
      <c r="CN83">
        <v>1</v>
      </c>
      <c r="CO83">
        <v>25</v>
      </c>
      <c r="CP83" s="31" t="s">
        <v>80</v>
      </c>
    </row>
    <row r="84" spans="1:94" x14ac:dyDescent="0.25">
      <c r="A84">
        <v>83</v>
      </c>
      <c r="B84">
        <v>8</v>
      </c>
      <c r="C84" s="23" t="s">
        <v>17</v>
      </c>
      <c r="D84" s="12">
        <v>12.1</v>
      </c>
      <c r="E84" s="13">
        <v>0.1</v>
      </c>
      <c r="F84" s="7">
        <f t="shared" ref="F84:F99" si="24">D84/E84</f>
        <v>120.99999999999999</v>
      </c>
      <c r="G84" s="7">
        <f t="shared" si="16"/>
        <v>12</v>
      </c>
      <c r="H84" s="15">
        <f t="shared" si="17"/>
        <v>12.2</v>
      </c>
      <c r="I84" s="11">
        <f t="shared" si="18"/>
        <v>0.53580225874082865</v>
      </c>
      <c r="J84" s="30">
        <f t="shared" si="19"/>
        <v>4.428117840833295E-3</v>
      </c>
      <c r="K84" s="30">
        <f t="shared" si="20"/>
        <v>225.82958176465723</v>
      </c>
      <c r="L84" s="8">
        <v>0</v>
      </c>
      <c r="M84" s="9">
        <v>0</v>
      </c>
      <c r="N84" s="9">
        <v>0</v>
      </c>
      <c r="O84" s="9">
        <v>1</v>
      </c>
      <c r="P84" s="9">
        <v>0</v>
      </c>
      <c r="Q84" s="8">
        <v>36369</v>
      </c>
      <c r="R84" s="9">
        <v>10</v>
      </c>
      <c r="S84" s="9">
        <f t="shared" si="21"/>
        <v>36358</v>
      </c>
      <c r="T84" s="9">
        <f t="shared" si="22"/>
        <v>4</v>
      </c>
      <c r="U84" s="7">
        <v>10.475</v>
      </c>
      <c r="V84" s="7">
        <v>20.417000000000002</v>
      </c>
      <c r="W84" s="9">
        <v>1</v>
      </c>
      <c r="X84" s="9">
        <v>0</v>
      </c>
      <c r="Y84" s="9">
        <v>0</v>
      </c>
      <c r="Z84" s="9">
        <v>0</v>
      </c>
      <c r="AA84" s="9">
        <v>0</v>
      </c>
      <c r="AB84" s="27">
        <v>1</v>
      </c>
      <c r="AC84" s="9">
        <v>0</v>
      </c>
      <c r="AD84" s="9">
        <v>1</v>
      </c>
      <c r="AE84" s="27">
        <v>0</v>
      </c>
      <c r="AF84" s="9">
        <v>1</v>
      </c>
      <c r="AG84" s="27">
        <v>0</v>
      </c>
      <c r="AH84" s="19">
        <v>2007</v>
      </c>
      <c r="AI84" s="30">
        <v>7.0999999999999994E-2</v>
      </c>
      <c r="AJ84" s="30">
        <v>0.13150000000000001</v>
      </c>
      <c r="AK84" s="30">
        <v>0.6623</v>
      </c>
      <c r="AL84" s="37">
        <v>0.13519999999999999</v>
      </c>
      <c r="AM84" s="36">
        <v>0.75800000000000001</v>
      </c>
      <c r="AN84" s="17">
        <f>1-AM84</f>
        <v>0.24199999999999999</v>
      </c>
      <c r="AO84">
        <v>1</v>
      </c>
      <c r="AP84" s="34">
        <v>0</v>
      </c>
      <c r="AQ84" t="s">
        <v>89</v>
      </c>
      <c r="AR84" s="34" t="s">
        <v>89</v>
      </c>
      <c r="AS84">
        <v>0</v>
      </c>
      <c r="AT84" s="17">
        <v>1</v>
      </c>
      <c r="AU84">
        <v>0.58150000000000002</v>
      </c>
      <c r="AV84" s="17">
        <f t="shared" ref="AV84:AV99" si="25">1-AU84</f>
        <v>0.41849999999999998</v>
      </c>
      <c r="AW84" s="17" t="s">
        <v>16</v>
      </c>
      <c r="AX84">
        <v>0</v>
      </c>
      <c r="AY84">
        <v>1</v>
      </c>
      <c r="AZ84">
        <v>0</v>
      </c>
      <c r="BA84">
        <v>0</v>
      </c>
      <c r="BB84">
        <v>0</v>
      </c>
      <c r="BC84">
        <v>0</v>
      </c>
      <c r="BD84" s="17">
        <v>0</v>
      </c>
      <c r="BE84">
        <v>0</v>
      </c>
      <c r="BF84">
        <v>1</v>
      </c>
      <c r="BG84" s="17">
        <v>0</v>
      </c>
      <c r="BH84">
        <v>3648</v>
      </c>
      <c r="BI84">
        <v>236</v>
      </c>
      <c r="BJ84" s="23">
        <v>0.43099999999999999</v>
      </c>
      <c r="BK84" s="23">
        <v>37</v>
      </c>
      <c r="BL84">
        <v>1</v>
      </c>
      <c r="BM84">
        <v>0</v>
      </c>
      <c r="BN84">
        <v>0</v>
      </c>
      <c r="BO84">
        <v>0</v>
      </c>
      <c r="BP84">
        <v>0</v>
      </c>
      <c r="BQ84" s="17">
        <v>0</v>
      </c>
      <c r="BR84">
        <v>0</v>
      </c>
      <c r="BS84">
        <v>0</v>
      </c>
      <c r="BT84">
        <v>1</v>
      </c>
      <c r="BU84" s="17">
        <v>0</v>
      </c>
      <c r="BV84">
        <v>0</v>
      </c>
      <c r="BW84">
        <v>0</v>
      </c>
      <c r="BX84" s="17">
        <v>0</v>
      </c>
      <c r="BY84">
        <v>0</v>
      </c>
      <c r="BZ84">
        <v>0</v>
      </c>
      <c r="CA84">
        <v>1</v>
      </c>
      <c r="CB84">
        <v>1</v>
      </c>
      <c r="CC84">
        <v>1</v>
      </c>
      <c r="CD84">
        <v>0</v>
      </c>
      <c r="CE84">
        <v>1</v>
      </c>
      <c r="CF84">
        <v>0</v>
      </c>
      <c r="CG84">
        <v>0</v>
      </c>
      <c r="CH84">
        <v>0</v>
      </c>
      <c r="CI84">
        <v>0</v>
      </c>
      <c r="CJ84" s="17">
        <v>1</v>
      </c>
      <c r="CK84">
        <v>2.5000000000000001E-2</v>
      </c>
      <c r="CL84">
        <v>44</v>
      </c>
      <c r="CM84">
        <v>1</v>
      </c>
      <c r="CN84">
        <v>0</v>
      </c>
      <c r="CO84">
        <v>34</v>
      </c>
      <c r="CP84" s="31" t="s">
        <v>80</v>
      </c>
    </row>
    <row r="85" spans="1:94" x14ac:dyDescent="0.25">
      <c r="A85">
        <v>84</v>
      </c>
      <c r="B85">
        <v>8</v>
      </c>
      <c r="C85" s="23" t="s">
        <v>17</v>
      </c>
      <c r="D85" s="12">
        <v>14.5</v>
      </c>
      <c r="E85" s="13">
        <v>0.2</v>
      </c>
      <c r="F85" s="7">
        <f t="shared" si="24"/>
        <v>72.5</v>
      </c>
      <c r="G85" s="7">
        <f t="shared" si="16"/>
        <v>14.3</v>
      </c>
      <c r="H85" s="15">
        <f t="shared" si="17"/>
        <v>14.7</v>
      </c>
      <c r="I85" s="11">
        <f t="shared" si="18"/>
        <v>0.46997485226817143</v>
      </c>
      <c r="J85" s="30">
        <f t="shared" si="19"/>
        <v>6.4824117554230553E-3</v>
      </c>
      <c r="K85" s="30">
        <f t="shared" si="20"/>
        <v>154.26357314674127</v>
      </c>
      <c r="L85" s="8">
        <v>0</v>
      </c>
      <c r="M85" s="9">
        <v>0</v>
      </c>
      <c r="N85" s="9">
        <v>0</v>
      </c>
      <c r="O85" s="9">
        <v>1</v>
      </c>
      <c r="P85" s="9">
        <v>0</v>
      </c>
      <c r="Q85" s="8">
        <v>18552</v>
      </c>
      <c r="R85" s="9">
        <v>10</v>
      </c>
      <c r="S85" s="9">
        <f t="shared" si="21"/>
        <v>18541</v>
      </c>
      <c r="T85" s="9">
        <f t="shared" si="22"/>
        <v>4</v>
      </c>
      <c r="U85" s="7">
        <v>11.016999999999999</v>
      </c>
      <c r="V85" s="7">
        <v>17.402999999999999</v>
      </c>
      <c r="W85" s="9">
        <v>1</v>
      </c>
      <c r="X85" s="9">
        <v>0</v>
      </c>
      <c r="Y85" s="9">
        <v>0</v>
      </c>
      <c r="Z85" s="9">
        <v>0</v>
      </c>
      <c r="AA85" s="9">
        <v>0</v>
      </c>
      <c r="AB85" s="27">
        <v>1</v>
      </c>
      <c r="AC85" s="9">
        <v>0</v>
      </c>
      <c r="AD85" s="9">
        <v>1</v>
      </c>
      <c r="AE85" s="27">
        <v>0</v>
      </c>
      <c r="AF85" s="9">
        <v>1</v>
      </c>
      <c r="AG85" s="27">
        <v>0</v>
      </c>
      <c r="AH85" s="19">
        <v>2007</v>
      </c>
      <c r="AI85" s="30">
        <v>7.0999999999999994E-2</v>
      </c>
      <c r="AJ85" s="30">
        <v>0.13150000000000001</v>
      </c>
      <c r="AK85" s="30">
        <v>0.6623</v>
      </c>
      <c r="AL85" s="37">
        <v>0.13519999999999999</v>
      </c>
      <c r="AM85" s="36">
        <v>0.84099999999999997</v>
      </c>
      <c r="AN85" s="17">
        <f>1-AM85</f>
        <v>0.15900000000000003</v>
      </c>
      <c r="AO85">
        <v>0</v>
      </c>
      <c r="AP85" s="34">
        <v>1</v>
      </c>
      <c r="AQ85" t="s">
        <v>89</v>
      </c>
      <c r="AR85" s="34" t="s">
        <v>89</v>
      </c>
      <c r="AS85">
        <v>0</v>
      </c>
      <c r="AT85" s="17">
        <v>1</v>
      </c>
      <c r="AU85">
        <v>0.58150000000000002</v>
      </c>
      <c r="AV85" s="17">
        <f t="shared" si="25"/>
        <v>0.41849999999999998</v>
      </c>
      <c r="AW85" s="17" t="s">
        <v>16</v>
      </c>
      <c r="AX85">
        <v>0</v>
      </c>
      <c r="AY85">
        <v>1</v>
      </c>
      <c r="AZ85">
        <v>0</v>
      </c>
      <c r="BA85">
        <v>0</v>
      </c>
      <c r="BB85">
        <v>0</v>
      </c>
      <c r="BC85">
        <v>0</v>
      </c>
      <c r="BD85" s="17">
        <v>0</v>
      </c>
      <c r="BE85">
        <v>0</v>
      </c>
      <c r="BF85">
        <v>1</v>
      </c>
      <c r="BG85" s="17">
        <v>0</v>
      </c>
      <c r="BH85">
        <v>3648</v>
      </c>
      <c r="BI85">
        <v>236</v>
      </c>
      <c r="BJ85" s="23">
        <v>0.43099999999999999</v>
      </c>
      <c r="BK85" s="23">
        <v>37</v>
      </c>
      <c r="BL85">
        <v>1</v>
      </c>
      <c r="BM85">
        <v>0</v>
      </c>
      <c r="BN85">
        <v>0</v>
      </c>
      <c r="BO85">
        <v>0</v>
      </c>
      <c r="BP85">
        <v>0</v>
      </c>
      <c r="BQ85" s="17">
        <v>0</v>
      </c>
      <c r="BR85">
        <v>0</v>
      </c>
      <c r="BS85">
        <v>0</v>
      </c>
      <c r="BT85">
        <v>1</v>
      </c>
      <c r="BU85" s="17">
        <v>0</v>
      </c>
      <c r="BV85">
        <v>0</v>
      </c>
      <c r="BW85">
        <v>0</v>
      </c>
      <c r="BX85" s="17">
        <v>0</v>
      </c>
      <c r="BY85">
        <v>0</v>
      </c>
      <c r="BZ85">
        <v>0</v>
      </c>
      <c r="CA85">
        <v>1</v>
      </c>
      <c r="CB85">
        <v>1</v>
      </c>
      <c r="CC85">
        <v>1</v>
      </c>
      <c r="CD85">
        <v>0</v>
      </c>
      <c r="CE85">
        <v>1</v>
      </c>
      <c r="CF85">
        <v>0</v>
      </c>
      <c r="CG85">
        <v>0</v>
      </c>
      <c r="CH85">
        <v>0</v>
      </c>
      <c r="CI85">
        <v>0</v>
      </c>
      <c r="CJ85" s="17">
        <v>1</v>
      </c>
      <c r="CK85">
        <v>2.5000000000000001E-2</v>
      </c>
      <c r="CL85">
        <v>44</v>
      </c>
      <c r="CM85">
        <v>1</v>
      </c>
      <c r="CN85">
        <v>0</v>
      </c>
      <c r="CO85">
        <v>34</v>
      </c>
      <c r="CP85" s="31" t="s">
        <v>80</v>
      </c>
    </row>
    <row r="86" spans="1:94" x14ac:dyDescent="0.25">
      <c r="A86">
        <v>85</v>
      </c>
      <c r="B86">
        <v>8</v>
      </c>
      <c r="C86" s="23" t="s">
        <v>17</v>
      </c>
      <c r="D86" s="12">
        <v>15.4</v>
      </c>
      <c r="E86" s="13">
        <v>0.2</v>
      </c>
      <c r="F86" s="7">
        <f t="shared" si="24"/>
        <v>77</v>
      </c>
      <c r="G86" s="7">
        <f t="shared" si="16"/>
        <v>15.200000000000001</v>
      </c>
      <c r="H86" s="15">
        <f t="shared" si="17"/>
        <v>15.6</v>
      </c>
      <c r="I86" s="11">
        <f t="shared" si="18"/>
        <v>0.49224647486232498</v>
      </c>
      <c r="J86" s="30">
        <f t="shared" si="19"/>
        <v>6.3928113618483759E-3</v>
      </c>
      <c r="K86" s="30">
        <f t="shared" si="20"/>
        <v>156.42570121306795</v>
      </c>
      <c r="L86" s="8">
        <v>0</v>
      </c>
      <c r="M86" s="9">
        <v>0</v>
      </c>
      <c r="N86" s="9">
        <v>0</v>
      </c>
      <c r="O86" s="9">
        <v>1</v>
      </c>
      <c r="P86" s="9">
        <v>0</v>
      </c>
      <c r="Q86" s="8">
        <v>18552</v>
      </c>
      <c r="R86" s="9">
        <v>11</v>
      </c>
      <c r="S86" s="9">
        <f t="shared" si="21"/>
        <v>18540</v>
      </c>
      <c r="T86" s="9">
        <f t="shared" si="22"/>
        <v>4</v>
      </c>
      <c r="U86" s="7">
        <v>11.016999999999999</v>
      </c>
      <c r="V86" s="7">
        <v>17.402999999999999</v>
      </c>
      <c r="W86" s="9">
        <v>1</v>
      </c>
      <c r="X86" s="9">
        <v>0</v>
      </c>
      <c r="Y86" s="9">
        <v>0</v>
      </c>
      <c r="Z86" s="9">
        <v>0</v>
      </c>
      <c r="AA86" s="9">
        <v>0</v>
      </c>
      <c r="AB86" s="27">
        <v>1</v>
      </c>
      <c r="AC86" s="9">
        <v>0</v>
      </c>
      <c r="AD86" s="9">
        <v>1</v>
      </c>
      <c r="AE86" s="27">
        <v>0</v>
      </c>
      <c r="AF86" s="9">
        <v>1</v>
      </c>
      <c r="AG86" s="27">
        <v>0</v>
      </c>
      <c r="AH86" s="19">
        <v>2007</v>
      </c>
      <c r="AI86" s="30">
        <v>7.0999999999999994E-2</v>
      </c>
      <c r="AJ86" s="30">
        <v>0.13150000000000001</v>
      </c>
      <c r="AK86" s="30">
        <v>0.6623</v>
      </c>
      <c r="AL86" s="37">
        <v>0.13519999999999999</v>
      </c>
      <c r="AM86" s="36">
        <v>0.84099999999999997</v>
      </c>
      <c r="AN86" s="17">
        <f>1-AM86</f>
        <v>0.15900000000000003</v>
      </c>
      <c r="AO86">
        <v>0</v>
      </c>
      <c r="AP86" s="34">
        <v>1</v>
      </c>
      <c r="AQ86" t="s">
        <v>89</v>
      </c>
      <c r="AR86" s="34" t="s">
        <v>89</v>
      </c>
      <c r="AS86">
        <v>0</v>
      </c>
      <c r="AT86" s="17">
        <v>1</v>
      </c>
      <c r="AU86">
        <v>0.58150000000000002</v>
      </c>
      <c r="AV86" s="17">
        <f t="shared" si="25"/>
        <v>0.41849999999999998</v>
      </c>
      <c r="AW86" s="17" t="s">
        <v>16</v>
      </c>
      <c r="AX86">
        <v>0</v>
      </c>
      <c r="AY86">
        <v>1</v>
      </c>
      <c r="AZ86">
        <v>0</v>
      </c>
      <c r="BA86">
        <v>0</v>
      </c>
      <c r="BB86">
        <v>0</v>
      </c>
      <c r="BC86">
        <v>0</v>
      </c>
      <c r="BD86" s="17">
        <v>0</v>
      </c>
      <c r="BE86">
        <v>0</v>
      </c>
      <c r="BF86">
        <v>1</v>
      </c>
      <c r="BG86" s="17">
        <v>0</v>
      </c>
      <c r="BH86">
        <v>3648</v>
      </c>
      <c r="BI86">
        <v>236</v>
      </c>
      <c r="BJ86" s="23">
        <v>0.43099999999999999</v>
      </c>
      <c r="BK86" s="23">
        <v>37</v>
      </c>
      <c r="BL86">
        <v>0</v>
      </c>
      <c r="BM86">
        <v>0</v>
      </c>
      <c r="BN86">
        <v>0</v>
      </c>
      <c r="BO86">
        <v>1</v>
      </c>
      <c r="BP86">
        <v>0</v>
      </c>
      <c r="BQ86" s="17">
        <v>0</v>
      </c>
      <c r="BR86">
        <v>0</v>
      </c>
      <c r="BS86">
        <v>0</v>
      </c>
      <c r="BT86">
        <v>1</v>
      </c>
      <c r="BU86" s="17">
        <v>0</v>
      </c>
      <c r="BV86">
        <v>0</v>
      </c>
      <c r="BW86">
        <v>0</v>
      </c>
      <c r="BX86" s="17">
        <v>0</v>
      </c>
      <c r="BY86">
        <v>0</v>
      </c>
      <c r="BZ86">
        <v>0</v>
      </c>
      <c r="CA86">
        <v>1</v>
      </c>
      <c r="CB86">
        <v>1</v>
      </c>
      <c r="CC86">
        <v>1</v>
      </c>
      <c r="CD86">
        <v>0</v>
      </c>
      <c r="CE86">
        <v>1</v>
      </c>
      <c r="CF86">
        <v>0</v>
      </c>
      <c r="CG86">
        <v>0</v>
      </c>
      <c r="CH86">
        <v>0</v>
      </c>
      <c r="CI86">
        <v>0</v>
      </c>
      <c r="CJ86" s="17">
        <v>1</v>
      </c>
      <c r="CK86">
        <v>2.5000000000000001E-2</v>
      </c>
      <c r="CL86">
        <v>44</v>
      </c>
      <c r="CM86">
        <v>1</v>
      </c>
      <c r="CN86">
        <v>0</v>
      </c>
      <c r="CO86">
        <v>34</v>
      </c>
      <c r="CP86" s="31" t="s">
        <v>80</v>
      </c>
    </row>
    <row r="87" spans="1:94" s="41" customFormat="1" x14ac:dyDescent="0.25">
      <c r="A87" s="41">
        <v>86</v>
      </c>
      <c r="B87" s="41">
        <v>8</v>
      </c>
      <c r="C87" s="42" t="s">
        <v>17</v>
      </c>
      <c r="D87" s="43">
        <v>7.1</v>
      </c>
      <c r="E87" s="44">
        <v>0.4</v>
      </c>
      <c r="F87" s="45">
        <f t="shared" si="24"/>
        <v>17.749999999999996</v>
      </c>
      <c r="G87" s="45">
        <f t="shared" si="16"/>
        <v>6.6999999999999993</v>
      </c>
      <c r="H87" s="46">
        <f t="shared" si="17"/>
        <v>7.5</v>
      </c>
      <c r="I87" s="47">
        <f t="shared" si="18"/>
        <v>0.12250395627520262</v>
      </c>
      <c r="J87" s="48">
        <f t="shared" si="19"/>
        <v>6.9016313394480366E-3</v>
      </c>
      <c r="K87" s="48">
        <f t="shared" si="20"/>
        <v>144.89327969233079</v>
      </c>
      <c r="L87" s="49">
        <v>0</v>
      </c>
      <c r="M87" s="50">
        <v>0</v>
      </c>
      <c r="N87" s="50">
        <v>0</v>
      </c>
      <c r="O87" s="50">
        <v>1</v>
      </c>
      <c r="P87" s="50">
        <v>0</v>
      </c>
      <c r="Q87" s="49">
        <v>20690</v>
      </c>
      <c r="R87" s="50">
        <v>10</v>
      </c>
      <c r="S87" s="50">
        <f t="shared" si="21"/>
        <v>20679</v>
      </c>
      <c r="T87" s="50">
        <f t="shared" si="22"/>
        <v>4</v>
      </c>
      <c r="U87" s="45">
        <v>11.016999999999999</v>
      </c>
      <c r="V87" s="45">
        <v>17.402999999999999</v>
      </c>
      <c r="W87" s="50">
        <v>1</v>
      </c>
      <c r="X87" s="50">
        <v>0</v>
      </c>
      <c r="Y87" s="50">
        <v>0</v>
      </c>
      <c r="Z87" s="50">
        <v>0</v>
      </c>
      <c r="AA87" s="50">
        <v>0</v>
      </c>
      <c r="AB87" s="51">
        <v>1</v>
      </c>
      <c r="AC87" s="50">
        <v>0</v>
      </c>
      <c r="AD87" s="50">
        <v>1</v>
      </c>
      <c r="AE87" s="51">
        <v>0</v>
      </c>
      <c r="AF87" s="50">
        <v>1</v>
      </c>
      <c r="AG87" s="51">
        <v>0</v>
      </c>
      <c r="AH87" s="52">
        <v>2007</v>
      </c>
      <c r="AI87" s="48">
        <v>7.0999999999999994E-2</v>
      </c>
      <c r="AJ87" s="48">
        <v>0.13150000000000001</v>
      </c>
      <c r="AK87" s="48">
        <v>0.6623</v>
      </c>
      <c r="AL87" s="53">
        <v>0.13519999999999999</v>
      </c>
      <c r="AM87" s="54">
        <v>0.84099999999999997</v>
      </c>
      <c r="AN87" s="55">
        <f>1-AM87</f>
        <v>0.15900000000000003</v>
      </c>
      <c r="AO87" s="57">
        <v>0</v>
      </c>
      <c r="AP87" s="56">
        <v>1</v>
      </c>
      <c r="AQ87" s="41" t="s">
        <v>89</v>
      </c>
      <c r="AR87" s="56" t="s">
        <v>89</v>
      </c>
      <c r="AS87">
        <v>0</v>
      </c>
      <c r="AT87" s="55">
        <v>1</v>
      </c>
      <c r="AU87" s="41">
        <v>0.58150000000000002</v>
      </c>
      <c r="AV87" s="55">
        <f t="shared" si="25"/>
        <v>0.41849999999999998</v>
      </c>
      <c r="AW87" s="55" t="s">
        <v>16</v>
      </c>
      <c r="AX87">
        <v>0</v>
      </c>
      <c r="AY87">
        <v>1</v>
      </c>
      <c r="AZ87">
        <v>0</v>
      </c>
      <c r="BA87">
        <v>0</v>
      </c>
      <c r="BB87">
        <v>0</v>
      </c>
      <c r="BC87">
        <v>0</v>
      </c>
      <c r="BD87" s="55">
        <v>0</v>
      </c>
      <c r="BE87">
        <v>0</v>
      </c>
      <c r="BF87">
        <v>1</v>
      </c>
      <c r="BG87" s="55">
        <v>0</v>
      </c>
      <c r="BH87">
        <v>3648</v>
      </c>
      <c r="BI87">
        <v>236</v>
      </c>
      <c r="BJ87" s="42">
        <v>0.43099999999999999</v>
      </c>
      <c r="BK87" s="42">
        <v>37</v>
      </c>
      <c r="BL87" s="41">
        <v>0</v>
      </c>
      <c r="BM87" s="41">
        <v>0</v>
      </c>
      <c r="BN87" s="41">
        <v>0</v>
      </c>
      <c r="BO87" s="41">
        <v>0</v>
      </c>
      <c r="BP87" s="41">
        <v>1</v>
      </c>
      <c r="BQ87" s="55">
        <v>0</v>
      </c>
      <c r="BR87" s="41">
        <v>0</v>
      </c>
      <c r="BS87" s="41">
        <v>0</v>
      </c>
      <c r="BT87" s="41">
        <v>1</v>
      </c>
      <c r="BU87" s="55">
        <v>0</v>
      </c>
      <c r="BV87" s="41">
        <v>0</v>
      </c>
      <c r="BW87" s="41">
        <v>0</v>
      </c>
      <c r="BX87" s="55">
        <v>0</v>
      </c>
      <c r="BY87" s="41">
        <v>0</v>
      </c>
      <c r="BZ87" s="41">
        <v>0</v>
      </c>
      <c r="CA87" s="41">
        <v>1</v>
      </c>
      <c r="CB87" s="41">
        <v>1</v>
      </c>
      <c r="CC87" s="41">
        <v>1</v>
      </c>
      <c r="CD87" s="41">
        <v>0</v>
      </c>
      <c r="CE87" s="41">
        <v>1</v>
      </c>
      <c r="CF87" s="41">
        <v>1</v>
      </c>
      <c r="CG87" s="41">
        <v>0</v>
      </c>
      <c r="CH87" s="41">
        <v>0</v>
      </c>
      <c r="CI87" s="41">
        <v>0</v>
      </c>
      <c r="CJ87" s="55">
        <v>1</v>
      </c>
      <c r="CK87">
        <v>2.5000000000000001E-2</v>
      </c>
      <c r="CL87">
        <v>44</v>
      </c>
      <c r="CM87">
        <v>1</v>
      </c>
      <c r="CN87">
        <v>0</v>
      </c>
      <c r="CO87">
        <v>34</v>
      </c>
      <c r="CP87" s="31" t="s">
        <v>80</v>
      </c>
    </row>
    <row r="88" spans="1:94" x14ac:dyDescent="0.25">
      <c r="A88">
        <v>87</v>
      </c>
      <c r="B88">
        <v>9</v>
      </c>
      <c r="C88" s="23" t="s">
        <v>4</v>
      </c>
      <c r="D88" s="12">
        <v>7.1</v>
      </c>
      <c r="E88" s="13">
        <v>0.2</v>
      </c>
      <c r="F88" s="7">
        <f t="shared" si="24"/>
        <v>35.499999999999993</v>
      </c>
      <c r="G88" s="7">
        <f t="shared" si="16"/>
        <v>6.8999999999999995</v>
      </c>
      <c r="H88" s="15">
        <f t="shared" si="17"/>
        <v>7.3</v>
      </c>
      <c r="I88" s="11">
        <f t="shared" si="18"/>
        <v>0.42671320708183785</v>
      </c>
      <c r="J88" s="30">
        <f t="shared" si="19"/>
        <v>1.2020090340333465E-2</v>
      </c>
      <c r="K88" s="30">
        <f t="shared" si="20"/>
        <v>83.194050268032981</v>
      </c>
      <c r="L88" s="8">
        <v>0</v>
      </c>
      <c r="M88" s="9">
        <v>0</v>
      </c>
      <c r="N88" s="9">
        <v>0</v>
      </c>
      <c r="O88" s="9">
        <v>1</v>
      </c>
      <c r="P88" s="9">
        <v>0</v>
      </c>
      <c r="Q88" s="8">
        <v>5668</v>
      </c>
      <c r="R88" s="9">
        <v>6</v>
      </c>
      <c r="S88" s="9">
        <f t="shared" si="21"/>
        <v>5661</v>
      </c>
      <c r="T88" s="9">
        <f t="shared" si="22"/>
        <v>12</v>
      </c>
      <c r="U88" s="7">
        <v>3.5219999999999998</v>
      </c>
      <c r="V88" s="7">
        <v>27.109000000000002</v>
      </c>
      <c r="W88" s="9">
        <v>1</v>
      </c>
      <c r="X88" s="9">
        <v>0</v>
      </c>
      <c r="Y88" s="9">
        <v>1</v>
      </c>
      <c r="Z88" s="9">
        <v>0</v>
      </c>
      <c r="AA88" s="9">
        <v>0</v>
      </c>
      <c r="AB88" s="27">
        <v>0</v>
      </c>
      <c r="AC88" s="9">
        <v>0</v>
      </c>
      <c r="AD88" s="9">
        <v>1</v>
      </c>
      <c r="AE88" s="27">
        <v>0</v>
      </c>
      <c r="AF88" s="9">
        <v>1</v>
      </c>
      <c r="AG88" s="27">
        <v>0</v>
      </c>
      <c r="AH88" s="19">
        <v>2000</v>
      </c>
      <c r="AI88" s="30">
        <v>0.57299999999999995</v>
      </c>
      <c r="AJ88" s="30">
        <v>0.13100000000000001</v>
      </c>
      <c r="AK88" s="30">
        <v>0.22800000000000001</v>
      </c>
      <c r="AL88" s="37">
        <v>6.8000000000000005E-2</v>
      </c>
      <c r="AM88" s="36">
        <v>0.48</v>
      </c>
      <c r="AN88" s="17">
        <v>0.52</v>
      </c>
      <c r="AO88">
        <v>0.54410000000000003</v>
      </c>
      <c r="AP88" s="34">
        <f t="shared" ref="AP88:AP96" si="26">1-AO88</f>
        <v>0.45589999999999997</v>
      </c>
      <c r="AQ88" t="s">
        <v>89</v>
      </c>
      <c r="AR88" s="34" t="s">
        <v>89</v>
      </c>
      <c r="AS88">
        <v>0</v>
      </c>
      <c r="AT88" s="17">
        <v>1</v>
      </c>
      <c r="AU88">
        <v>0.58699999999999997</v>
      </c>
      <c r="AV88" s="17">
        <f t="shared" si="25"/>
        <v>0.41300000000000003</v>
      </c>
      <c r="AW88" s="17" t="s">
        <v>3</v>
      </c>
      <c r="AX88">
        <v>0</v>
      </c>
      <c r="AY88">
        <v>0</v>
      </c>
      <c r="AZ88">
        <v>0</v>
      </c>
      <c r="BA88">
        <v>0</v>
      </c>
      <c r="BB88">
        <v>0</v>
      </c>
      <c r="BC88">
        <v>1</v>
      </c>
      <c r="BD88" s="17">
        <v>0</v>
      </c>
      <c r="BE88">
        <v>0</v>
      </c>
      <c r="BF88">
        <v>1</v>
      </c>
      <c r="BG88" s="17">
        <v>0</v>
      </c>
      <c r="BH88">
        <v>538</v>
      </c>
      <c r="BI88">
        <v>46</v>
      </c>
      <c r="BJ88" s="23">
        <v>0.502</v>
      </c>
      <c r="BK88" s="23">
        <v>42</v>
      </c>
      <c r="BL88">
        <v>1</v>
      </c>
      <c r="BM88">
        <v>0</v>
      </c>
      <c r="BN88">
        <v>0</v>
      </c>
      <c r="BO88">
        <v>0</v>
      </c>
      <c r="BP88">
        <v>0</v>
      </c>
      <c r="BQ88" s="17">
        <v>0</v>
      </c>
      <c r="BR88">
        <v>0</v>
      </c>
      <c r="BS88">
        <v>0</v>
      </c>
      <c r="BT88">
        <v>0</v>
      </c>
      <c r="BU88" s="17">
        <v>1</v>
      </c>
      <c r="BV88">
        <v>0</v>
      </c>
      <c r="BW88">
        <v>0</v>
      </c>
      <c r="BX88" s="17">
        <v>0</v>
      </c>
      <c r="BY88">
        <v>0</v>
      </c>
      <c r="BZ88">
        <v>0</v>
      </c>
      <c r="CA88">
        <v>1</v>
      </c>
      <c r="CB88">
        <v>1</v>
      </c>
      <c r="CC88">
        <v>1</v>
      </c>
      <c r="CD88">
        <v>0</v>
      </c>
      <c r="CE88">
        <v>1</v>
      </c>
      <c r="CF88">
        <v>0</v>
      </c>
      <c r="CG88">
        <v>0</v>
      </c>
      <c r="CH88">
        <v>0</v>
      </c>
      <c r="CI88">
        <v>1</v>
      </c>
      <c r="CJ88" s="17">
        <v>0</v>
      </c>
      <c r="CK88">
        <v>0.14599999999999999</v>
      </c>
      <c r="CL88">
        <v>187</v>
      </c>
      <c r="CM88">
        <v>1</v>
      </c>
      <c r="CN88">
        <v>0</v>
      </c>
      <c r="CO88">
        <v>27</v>
      </c>
      <c r="CP88" s="31" t="s">
        <v>80</v>
      </c>
    </row>
    <row r="89" spans="1:94" x14ac:dyDescent="0.25">
      <c r="A89">
        <v>88</v>
      </c>
      <c r="B89">
        <v>9</v>
      </c>
      <c r="C89" s="23" t="s">
        <v>4</v>
      </c>
      <c r="D89" s="12">
        <v>7.1</v>
      </c>
      <c r="E89" s="13">
        <v>0.2</v>
      </c>
      <c r="F89" s="7">
        <f t="shared" si="24"/>
        <v>35.499999999999993</v>
      </c>
      <c r="G89" s="7">
        <f t="shared" si="16"/>
        <v>6.8999999999999995</v>
      </c>
      <c r="H89" s="15">
        <f t="shared" si="17"/>
        <v>7.3</v>
      </c>
      <c r="I89" s="11">
        <f t="shared" si="18"/>
        <v>0.42674403673342659</v>
      </c>
      <c r="J89" s="30">
        <f t="shared" si="19"/>
        <v>1.2020958781223286E-2</v>
      </c>
      <c r="K89" s="30">
        <f t="shared" si="20"/>
        <v>83.188040005760442</v>
      </c>
      <c r="L89" s="8">
        <v>0</v>
      </c>
      <c r="M89" s="9">
        <v>0</v>
      </c>
      <c r="N89" s="9">
        <v>0</v>
      </c>
      <c r="O89" s="9">
        <v>1</v>
      </c>
      <c r="P89" s="9">
        <v>0</v>
      </c>
      <c r="Q89" s="8">
        <v>5668</v>
      </c>
      <c r="R89" s="9">
        <v>7</v>
      </c>
      <c r="S89" s="9">
        <f t="shared" si="21"/>
        <v>5660</v>
      </c>
      <c r="T89" s="9">
        <f t="shared" si="22"/>
        <v>12</v>
      </c>
      <c r="U89" s="7">
        <v>3.5219999999999998</v>
      </c>
      <c r="V89" s="7">
        <v>27.109000000000002</v>
      </c>
      <c r="W89" s="9">
        <v>1</v>
      </c>
      <c r="X89" s="9">
        <v>0</v>
      </c>
      <c r="Y89" s="9">
        <v>1</v>
      </c>
      <c r="Z89" s="9">
        <v>0</v>
      </c>
      <c r="AA89" s="9">
        <v>0</v>
      </c>
      <c r="AB89" s="27">
        <v>0</v>
      </c>
      <c r="AC89" s="9">
        <v>0</v>
      </c>
      <c r="AD89" s="9">
        <v>1</v>
      </c>
      <c r="AE89" s="27">
        <v>0</v>
      </c>
      <c r="AF89" s="9">
        <v>1</v>
      </c>
      <c r="AG89" s="27">
        <v>0</v>
      </c>
      <c r="AH89" s="19">
        <v>2000</v>
      </c>
      <c r="AI89" s="30">
        <v>0.57299999999999995</v>
      </c>
      <c r="AJ89" s="30">
        <v>0.13100000000000001</v>
      </c>
      <c r="AK89" s="30">
        <v>0.22800000000000001</v>
      </c>
      <c r="AL89" s="37">
        <v>6.8000000000000005E-2</v>
      </c>
      <c r="AM89" s="36">
        <v>0.48</v>
      </c>
      <c r="AN89" s="17">
        <v>0.52</v>
      </c>
      <c r="AO89">
        <v>0.54410000000000003</v>
      </c>
      <c r="AP89" s="34">
        <f t="shared" si="26"/>
        <v>0.45589999999999997</v>
      </c>
      <c r="AQ89" t="s">
        <v>89</v>
      </c>
      <c r="AR89" s="34" t="s">
        <v>89</v>
      </c>
      <c r="AS89">
        <v>0</v>
      </c>
      <c r="AT89" s="17">
        <v>1</v>
      </c>
      <c r="AU89">
        <v>0.58699999999999997</v>
      </c>
      <c r="AV89" s="17">
        <f t="shared" si="25"/>
        <v>0.41300000000000003</v>
      </c>
      <c r="AW89" s="17" t="s">
        <v>3</v>
      </c>
      <c r="AX89">
        <v>0</v>
      </c>
      <c r="AY89">
        <v>0</v>
      </c>
      <c r="AZ89">
        <v>0</v>
      </c>
      <c r="BA89">
        <v>0</v>
      </c>
      <c r="BB89">
        <v>0</v>
      </c>
      <c r="BC89">
        <v>1</v>
      </c>
      <c r="BD89" s="17">
        <v>0</v>
      </c>
      <c r="BE89">
        <v>0</v>
      </c>
      <c r="BF89">
        <v>1</v>
      </c>
      <c r="BG89" s="17">
        <v>0</v>
      </c>
      <c r="BH89">
        <v>538</v>
      </c>
      <c r="BI89">
        <v>46</v>
      </c>
      <c r="BJ89" s="23">
        <v>0.502</v>
      </c>
      <c r="BK89" s="23">
        <v>42</v>
      </c>
      <c r="BL89">
        <v>1</v>
      </c>
      <c r="BM89">
        <v>0</v>
      </c>
      <c r="BN89">
        <v>0</v>
      </c>
      <c r="BO89">
        <v>1</v>
      </c>
      <c r="BP89">
        <v>0</v>
      </c>
      <c r="BQ89" s="17">
        <v>0</v>
      </c>
      <c r="BR89">
        <v>0</v>
      </c>
      <c r="BS89">
        <v>0</v>
      </c>
      <c r="BT89">
        <v>0</v>
      </c>
      <c r="BU89" s="17">
        <v>1</v>
      </c>
      <c r="BV89">
        <v>0</v>
      </c>
      <c r="BW89">
        <v>0</v>
      </c>
      <c r="BX89" s="17">
        <v>0</v>
      </c>
      <c r="BY89">
        <v>0</v>
      </c>
      <c r="BZ89">
        <v>0</v>
      </c>
      <c r="CA89">
        <v>1</v>
      </c>
      <c r="CB89">
        <v>1</v>
      </c>
      <c r="CC89">
        <v>1</v>
      </c>
      <c r="CD89">
        <v>0</v>
      </c>
      <c r="CE89">
        <v>1</v>
      </c>
      <c r="CF89">
        <v>0</v>
      </c>
      <c r="CG89">
        <v>0</v>
      </c>
      <c r="CH89">
        <v>0</v>
      </c>
      <c r="CI89">
        <v>1</v>
      </c>
      <c r="CJ89" s="17">
        <v>0</v>
      </c>
      <c r="CK89">
        <v>0.14599999999999999</v>
      </c>
      <c r="CL89">
        <v>187</v>
      </c>
      <c r="CM89">
        <v>1</v>
      </c>
      <c r="CN89">
        <v>0</v>
      </c>
      <c r="CO89">
        <v>27</v>
      </c>
      <c r="CP89" s="31" t="s">
        <v>80</v>
      </c>
    </row>
    <row r="90" spans="1:94" x14ac:dyDescent="0.25">
      <c r="A90">
        <v>89</v>
      </c>
      <c r="B90">
        <v>9</v>
      </c>
      <c r="C90" s="23" t="s">
        <v>4</v>
      </c>
      <c r="D90" s="12">
        <v>-0.7</v>
      </c>
      <c r="E90" s="13">
        <v>0.3</v>
      </c>
      <c r="F90" s="7">
        <f t="shared" si="24"/>
        <v>-2.3333333333333335</v>
      </c>
      <c r="G90" s="7">
        <f t="shared" si="16"/>
        <v>-1</v>
      </c>
      <c r="H90" s="15">
        <f t="shared" si="17"/>
        <v>-0.39999999999999997</v>
      </c>
      <c r="I90" s="11">
        <f t="shared" si="18"/>
        <v>-1.625929627638574E-2</v>
      </c>
      <c r="J90" s="30">
        <f t="shared" si="19"/>
        <v>6.9682698327367442E-3</v>
      </c>
      <c r="K90" s="30">
        <f t="shared" si="20"/>
        <v>143.50764594419505</v>
      </c>
      <c r="L90" s="8">
        <v>0</v>
      </c>
      <c r="M90" s="9">
        <v>0</v>
      </c>
      <c r="N90" s="9">
        <v>0</v>
      </c>
      <c r="O90" s="9">
        <v>1</v>
      </c>
      <c r="P90" s="9">
        <v>0</v>
      </c>
      <c r="Q90" s="8">
        <v>20602</v>
      </c>
      <c r="R90" s="9">
        <v>12</v>
      </c>
      <c r="S90" s="9">
        <f t="shared" si="21"/>
        <v>20589</v>
      </c>
      <c r="T90" s="9">
        <f t="shared" si="22"/>
        <v>12</v>
      </c>
      <c r="U90" s="7">
        <v>3.5219999999999998</v>
      </c>
      <c r="V90" s="7">
        <v>27.109000000000002</v>
      </c>
      <c r="W90" s="9">
        <v>1</v>
      </c>
      <c r="X90" s="9">
        <v>0</v>
      </c>
      <c r="Y90" s="9">
        <v>1</v>
      </c>
      <c r="Z90" s="9">
        <v>0</v>
      </c>
      <c r="AA90" s="9">
        <v>0</v>
      </c>
      <c r="AB90" s="27">
        <v>0</v>
      </c>
      <c r="AC90" s="9">
        <v>0</v>
      </c>
      <c r="AD90" s="9">
        <v>1</v>
      </c>
      <c r="AE90" s="27">
        <v>0</v>
      </c>
      <c r="AF90" s="9">
        <v>1</v>
      </c>
      <c r="AG90" s="27">
        <v>0</v>
      </c>
      <c r="AH90" s="19">
        <v>2000</v>
      </c>
      <c r="AI90" s="30">
        <v>0.57299999999999995</v>
      </c>
      <c r="AJ90" s="30">
        <v>0.13100000000000001</v>
      </c>
      <c r="AK90" s="30">
        <v>0.22800000000000001</v>
      </c>
      <c r="AL90" s="37">
        <v>6.8000000000000005E-2</v>
      </c>
      <c r="AM90" s="36">
        <v>0.48</v>
      </c>
      <c r="AN90" s="17">
        <v>0.52</v>
      </c>
      <c r="AO90">
        <v>0.54410000000000003</v>
      </c>
      <c r="AP90" s="34">
        <f t="shared" si="26"/>
        <v>0.45589999999999997</v>
      </c>
      <c r="AQ90" t="s">
        <v>89</v>
      </c>
      <c r="AR90" s="34" t="s">
        <v>89</v>
      </c>
      <c r="AS90">
        <v>0</v>
      </c>
      <c r="AT90" s="17">
        <v>1</v>
      </c>
      <c r="AU90">
        <v>0.58699999999999997</v>
      </c>
      <c r="AV90" s="17">
        <f t="shared" si="25"/>
        <v>0.41300000000000003</v>
      </c>
      <c r="AW90" s="17" t="s">
        <v>3</v>
      </c>
      <c r="AX90">
        <v>0</v>
      </c>
      <c r="AY90">
        <v>0</v>
      </c>
      <c r="AZ90">
        <v>0</v>
      </c>
      <c r="BA90">
        <v>0</v>
      </c>
      <c r="BB90">
        <v>0</v>
      </c>
      <c r="BC90">
        <v>1</v>
      </c>
      <c r="BD90" s="17">
        <v>0</v>
      </c>
      <c r="BE90">
        <v>0</v>
      </c>
      <c r="BF90">
        <v>1</v>
      </c>
      <c r="BG90" s="17">
        <v>0</v>
      </c>
      <c r="BH90">
        <v>538</v>
      </c>
      <c r="BI90">
        <v>46</v>
      </c>
      <c r="BJ90" s="23">
        <v>0.502</v>
      </c>
      <c r="BK90" s="23">
        <v>42</v>
      </c>
      <c r="BL90">
        <v>1</v>
      </c>
      <c r="BM90">
        <v>0</v>
      </c>
      <c r="BN90">
        <v>0</v>
      </c>
      <c r="BO90">
        <v>0</v>
      </c>
      <c r="BP90">
        <v>1</v>
      </c>
      <c r="BQ90" s="17">
        <v>0</v>
      </c>
      <c r="BR90">
        <v>0</v>
      </c>
      <c r="BS90">
        <v>0</v>
      </c>
      <c r="BT90">
        <v>0</v>
      </c>
      <c r="BU90" s="17">
        <v>1</v>
      </c>
      <c r="BV90">
        <v>0</v>
      </c>
      <c r="BW90">
        <v>0</v>
      </c>
      <c r="BX90" s="17">
        <v>0</v>
      </c>
      <c r="BY90">
        <v>0</v>
      </c>
      <c r="BZ90">
        <v>0</v>
      </c>
      <c r="CA90">
        <v>1</v>
      </c>
      <c r="CB90">
        <v>1</v>
      </c>
      <c r="CC90">
        <v>1</v>
      </c>
      <c r="CD90">
        <v>0</v>
      </c>
      <c r="CE90">
        <v>1</v>
      </c>
      <c r="CF90">
        <v>0</v>
      </c>
      <c r="CG90">
        <v>0</v>
      </c>
      <c r="CH90">
        <v>0</v>
      </c>
      <c r="CI90">
        <v>1</v>
      </c>
      <c r="CJ90" s="17">
        <v>1</v>
      </c>
      <c r="CK90">
        <v>0.14599999999999999</v>
      </c>
      <c r="CL90">
        <v>187</v>
      </c>
      <c r="CM90">
        <v>1</v>
      </c>
      <c r="CN90">
        <v>0</v>
      </c>
      <c r="CO90">
        <v>27</v>
      </c>
      <c r="CP90" s="31" t="s">
        <v>80</v>
      </c>
    </row>
    <row r="91" spans="1:94" x14ac:dyDescent="0.25">
      <c r="A91">
        <v>90</v>
      </c>
      <c r="B91">
        <v>9</v>
      </c>
      <c r="C91" s="23" t="s">
        <v>4</v>
      </c>
      <c r="D91" s="12">
        <v>8.1</v>
      </c>
      <c r="E91" s="13">
        <v>0.3</v>
      </c>
      <c r="F91" s="7">
        <f t="shared" si="24"/>
        <v>27</v>
      </c>
      <c r="G91" s="7">
        <f t="shared" si="16"/>
        <v>7.8</v>
      </c>
      <c r="H91" s="15">
        <f t="shared" si="17"/>
        <v>8.4</v>
      </c>
      <c r="I91" s="11">
        <f t="shared" si="18"/>
        <v>0.48769524889134491</v>
      </c>
      <c r="J91" s="30">
        <f t="shared" si="19"/>
        <v>1.8062786995975737E-2</v>
      </c>
      <c r="K91" s="30">
        <f t="shared" si="20"/>
        <v>55.362442142665635</v>
      </c>
      <c r="L91" s="8">
        <v>0</v>
      </c>
      <c r="M91" s="9">
        <v>0</v>
      </c>
      <c r="N91" s="9">
        <v>0</v>
      </c>
      <c r="O91" s="9">
        <v>1</v>
      </c>
      <c r="P91" s="9">
        <v>0</v>
      </c>
      <c r="Q91" s="8">
        <v>2343</v>
      </c>
      <c r="R91" s="9">
        <v>6</v>
      </c>
      <c r="S91" s="9">
        <f t="shared" si="21"/>
        <v>2336</v>
      </c>
      <c r="T91" s="9">
        <f t="shared" si="22"/>
        <v>12</v>
      </c>
      <c r="U91" s="7">
        <v>3.5219999999999998</v>
      </c>
      <c r="V91" s="7">
        <v>27.109000000000002</v>
      </c>
      <c r="W91" s="9">
        <v>1</v>
      </c>
      <c r="X91" s="9">
        <v>0</v>
      </c>
      <c r="Y91" s="9">
        <v>1</v>
      </c>
      <c r="Z91" s="9">
        <v>0</v>
      </c>
      <c r="AA91" s="9">
        <v>0</v>
      </c>
      <c r="AB91" s="27">
        <v>0</v>
      </c>
      <c r="AC91" s="9">
        <v>0</v>
      </c>
      <c r="AD91" s="9">
        <v>1</v>
      </c>
      <c r="AE91" s="27">
        <v>0</v>
      </c>
      <c r="AF91" s="9">
        <v>1</v>
      </c>
      <c r="AG91" s="27">
        <v>0</v>
      </c>
      <c r="AH91" s="19">
        <v>2000</v>
      </c>
      <c r="AI91" s="30">
        <v>0.57299999999999995</v>
      </c>
      <c r="AJ91" s="30">
        <v>0.13100000000000001</v>
      </c>
      <c r="AK91" s="30">
        <v>0.22800000000000001</v>
      </c>
      <c r="AL91" s="37">
        <v>6.8000000000000005E-2</v>
      </c>
      <c r="AM91" s="36">
        <v>0.48</v>
      </c>
      <c r="AN91" s="17">
        <v>0.52</v>
      </c>
      <c r="AO91">
        <v>0.54410000000000003</v>
      </c>
      <c r="AP91" s="34">
        <f t="shared" si="26"/>
        <v>0.45589999999999997</v>
      </c>
      <c r="AQ91" t="s">
        <v>89</v>
      </c>
      <c r="AR91" s="34" t="s">
        <v>89</v>
      </c>
      <c r="AS91">
        <v>0</v>
      </c>
      <c r="AT91" s="17">
        <v>1</v>
      </c>
      <c r="AU91">
        <v>0.58699999999999997</v>
      </c>
      <c r="AV91" s="17">
        <f t="shared" si="25"/>
        <v>0.41300000000000003</v>
      </c>
      <c r="AW91" s="17" t="s">
        <v>3</v>
      </c>
      <c r="AX91">
        <v>0</v>
      </c>
      <c r="AY91">
        <v>0</v>
      </c>
      <c r="AZ91">
        <v>0</v>
      </c>
      <c r="BA91">
        <v>0</v>
      </c>
      <c r="BB91">
        <v>0</v>
      </c>
      <c r="BC91">
        <v>1</v>
      </c>
      <c r="BD91" s="17">
        <v>0</v>
      </c>
      <c r="BE91">
        <v>0</v>
      </c>
      <c r="BF91">
        <v>1</v>
      </c>
      <c r="BG91" s="17">
        <v>0</v>
      </c>
      <c r="BH91">
        <v>538</v>
      </c>
      <c r="BI91">
        <v>46</v>
      </c>
      <c r="BJ91" s="23">
        <v>0.502</v>
      </c>
      <c r="BK91" s="23">
        <v>42</v>
      </c>
      <c r="BL91">
        <v>1</v>
      </c>
      <c r="BM91">
        <v>0</v>
      </c>
      <c r="BN91">
        <v>0</v>
      </c>
      <c r="BO91">
        <v>0</v>
      </c>
      <c r="BP91">
        <v>0</v>
      </c>
      <c r="BQ91" s="17">
        <v>0</v>
      </c>
      <c r="BR91">
        <v>0</v>
      </c>
      <c r="BS91">
        <v>0</v>
      </c>
      <c r="BT91">
        <v>0</v>
      </c>
      <c r="BU91" s="17">
        <v>1</v>
      </c>
      <c r="BV91">
        <v>0</v>
      </c>
      <c r="BW91">
        <v>0</v>
      </c>
      <c r="BX91" s="17">
        <v>0</v>
      </c>
      <c r="BY91">
        <v>0</v>
      </c>
      <c r="BZ91">
        <v>0</v>
      </c>
      <c r="CA91">
        <v>1</v>
      </c>
      <c r="CB91">
        <v>1</v>
      </c>
      <c r="CC91">
        <v>1</v>
      </c>
      <c r="CD91">
        <v>0</v>
      </c>
      <c r="CE91">
        <v>1</v>
      </c>
      <c r="CF91">
        <v>0</v>
      </c>
      <c r="CG91">
        <v>0</v>
      </c>
      <c r="CH91">
        <v>0</v>
      </c>
      <c r="CI91">
        <v>1</v>
      </c>
      <c r="CJ91" s="17">
        <v>0</v>
      </c>
      <c r="CK91">
        <v>0.14599999999999999</v>
      </c>
      <c r="CL91">
        <v>187</v>
      </c>
      <c r="CM91">
        <v>1</v>
      </c>
      <c r="CN91">
        <v>0</v>
      </c>
      <c r="CO91">
        <v>27</v>
      </c>
      <c r="CP91" s="31" t="s">
        <v>80</v>
      </c>
    </row>
    <row r="92" spans="1:94" x14ac:dyDescent="0.25">
      <c r="A92">
        <v>91</v>
      </c>
      <c r="B92">
        <v>9</v>
      </c>
      <c r="C92" s="23" t="s">
        <v>4</v>
      </c>
      <c r="D92" s="12">
        <v>8.1</v>
      </c>
      <c r="E92" s="13">
        <v>0.3</v>
      </c>
      <c r="F92" s="7">
        <f t="shared" si="24"/>
        <v>27</v>
      </c>
      <c r="G92" s="7">
        <f t="shared" si="16"/>
        <v>7.8</v>
      </c>
      <c r="H92" s="15">
        <f t="shared" si="17"/>
        <v>8.4</v>
      </c>
      <c r="I92" s="11">
        <f t="shared" si="18"/>
        <v>0.48777482713269882</v>
      </c>
      <c r="J92" s="30">
        <f t="shared" si="19"/>
        <v>1.8065734338248103E-2</v>
      </c>
      <c r="K92" s="30">
        <f t="shared" si="20"/>
        <v>55.353410012392196</v>
      </c>
      <c r="L92" s="8">
        <v>0</v>
      </c>
      <c r="M92" s="9">
        <v>0</v>
      </c>
      <c r="N92" s="9">
        <v>0</v>
      </c>
      <c r="O92" s="9">
        <v>1</v>
      </c>
      <c r="P92" s="9">
        <v>0</v>
      </c>
      <c r="Q92" s="8">
        <v>2343</v>
      </c>
      <c r="R92" s="9">
        <v>7</v>
      </c>
      <c r="S92" s="9">
        <f t="shared" si="21"/>
        <v>2335</v>
      </c>
      <c r="T92" s="9">
        <f t="shared" si="22"/>
        <v>12</v>
      </c>
      <c r="U92" s="7">
        <v>3.5219999999999998</v>
      </c>
      <c r="V92" s="7">
        <v>27.109000000000002</v>
      </c>
      <c r="W92" s="9">
        <v>1</v>
      </c>
      <c r="X92" s="9">
        <v>0</v>
      </c>
      <c r="Y92" s="9">
        <v>1</v>
      </c>
      <c r="Z92" s="9">
        <v>0</v>
      </c>
      <c r="AA92" s="9">
        <v>0</v>
      </c>
      <c r="AB92" s="27">
        <v>0</v>
      </c>
      <c r="AC92" s="9">
        <v>0</v>
      </c>
      <c r="AD92" s="9">
        <v>1</v>
      </c>
      <c r="AE92" s="27">
        <v>0</v>
      </c>
      <c r="AF92" s="9">
        <v>1</v>
      </c>
      <c r="AG92" s="27">
        <v>0</v>
      </c>
      <c r="AH92" s="19">
        <v>2000</v>
      </c>
      <c r="AI92" s="30">
        <v>0.57299999999999995</v>
      </c>
      <c r="AJ92" s="30">
        <v>0.13100000000000001</v>
      </c>
      <c r="AK92" s="30">
        <v>0.22800000000000001</v>
      </c>
      <c r="AL92" s="37">
        <v>6.8000000000000005E-2</v>
      </c>
      <c r="AM92" s="36">
        <v>0.48</v>
      </c>
      <c r="AN92" s="17">
        <v>0.52</v>
      </c>
      <c r="AO92">
        <v>0.54410000000000003</v>
      </c>
      <c r="AP92" s="34">
        <f t="shared" si="26"/>
        <v>0.45589999999999997</v>
      </c>
      <c r="AQ92" t="s">
        <v>89</v>
      </c>
      <c r="AR92" s="34" t="s">
        <v>89</v>
      </c>
      <c r="AS92">
        <v>0</v>
      </c>
      <c r="AT92" s="17">
        <v>1</v>
      </c>
      <c r="AU92">
        <v>0.58699999999999997</v>
      </c>
      <c r="AV92" s="17">
        <f t="shared" si="25"/>
        <v>0.41300000000000003</v>
      </c>
      <c r="AW92" s="17" t="s">
        <v>3</v>
      </c>
      <c r="AX92">
        <v>0</v>
      </c>
      <c r="AY92">
        <v>0</v>
      </c>
      <c r="AZ92">
        <v>0</v>
      </c>
      <c r="BA92">
        <v>0</v>
      </c>
      <c r="BB92">
        <v>0</v>
      </c>
      <c r="BC92">
        <v>1</v>
      </c>
      <c r="BD92" s="17">
        <v>0</v>
      </c>
      <c r="BE92">
        <v>0</v>
      </c>
      <c r="BF92">
        <v>1</v>
      </c>
      <c r="BG92" s="17">
        <v>0</v>
      </c>
      <c r="BH92">
        <v>538</v>
      </c>
      <c r="BI92">
        <v>46</v>
      </c>
      <c r="BJ92" s="23">
        <v>0.502</v>
      </c>
      <c r="BK92" s="23">
        <v>42</v>
      </c>
      <c r="BL92">
        <v>0</v>
      </c>
      <c r="BM92">
        <v>0</v>
      </c>
      <c r="BN92">
        <v>0</v>
      </c>
      <c r="BO92">
        <v>1</v>
      </c>
      <c r="BP92">
        <v>0</v>
      </c>
      <c r="BQ92" s="17">
        <v>0</v>
      </c>
      <c r="BR92">
        <v>0</v>
      </c>
      <c r="BS92">
        <v>0</v>
      </c>
      <c r="BT92">
        <v>0</v>
      </c>
      <c r="BU92" s="17">
        <v>1</v>
      </c>
      <c r="BV92">
        <v>0</v>
      </c>
      <c r="BW92">
        <v>0</v>
      </c>
      <c r="BX92" s="17">
        <v>0</v>
      </c>
      <c r="BY92">
        <v>0</v>
      </c>
      <c r="BZ92">
        <v>0</v>
      </c>
      <c r="CA92">
        <v>1</v>
      </c>
      <c r="CB92">
        <v>1</v>
      </c>
      <c r="CC92">
        <v>1</v>
      </c>
      <c r="CD92">
        <v>0</v>
      </c>
      <c r="CE92">
        <v>1</v>
      </c>
      <c r="CF92">
        <v>0</v>
      </c>
      <c r="CG92">
        <v>0</v>
      </c>
      <c r="CH92">
        <v>0</v>
      </c>
      <c r="CI92">
        <v>1</v>
      </c>
      <c r="CJ92" s="17">
        <v>0</v>
      </c>
      <c r="CK92">
        <v>0.14599999999999999</v>
      </c>
      <c r="CL92">
        <v>187</v>
      </c>
      <c r="CM92">
        <v>1</v>
      </c>
      <c r="CN92">
        <v>0</v>
      </c>
      <c r="CO92">
        <v>27</v>
      </c>
      <c r="CP92" s="31" t="s">
        <v>80</v>
      </c>
    </row>
    <row r="93" spans="1:94" x14ac:dyDescent="0.25">
      <c r="A93">
        <v>92</v>
      </c>
      <c r="B93">
        <v>9</v>
      </c>
      <c r="C93" s="23" t="s">
        <v>4</v>
      </c>
      <c r="D93" s="12">
        <v>-1.1000000000000001</v>
      </c>
      <c r="E93" s="13">
        <v>0.5</v>
      </c>
      <c r="F93" s="7">
        <f t="shared" si="24"/>
        <v>-2.2000000000000002</v>
      </c>
      <c r="G93" s="7">
        <f t="shared" si="16"/>
        <v>-1.6</v>
      </c>
      <c r="H93" s="15">
        <f t="shared" si="17"/>
        <v>-0.60000000000000009</v>
      </c>
      <c r="I93" s="11">
        <f t="shared" si="18"/>
        <v>-2.7244002328770587E-2</v>
      </c>
      <c r="J93" s="30">
        <f t="shared" si="19"/>
        <v>1.2383637422168447E-2</v>
      </c>
      <c r="K93" s="30">
        <f t="shared" si="20"/>
        <v>80.751718247972903</v>
      </c>
      <c r="L93" s="8">
        <v>0</v>
      </c>
      <c r="M93" s="9">
        <v>0</v>
      </c>
      <c r="N93" s="9">
        <v>0</v>
      </c>
      <c r="O93" s="9">
        <v>1</v>
      </c>
      <c r="P93" s="9">
        <v>0</v>
      </c>
      <c r="Q93" s="8">
        <v>6529</v>
      </c>
      <c r="R93" s="9">
        <v>12</v>
      </c>
      <c r="S93" s="9">
        <f t="shared" si="21"/>
        <v>6516</v>
      </c>
      <c r="T93" s="9">
        <f t="shared" si="22"/>
        <v>12</v>
      </c>
      <c r="U93" s="7">
        <v>3.5219999999999998</v>
      </c>
      <c r="V93" s="7">
        <v>27.109000000000002</v>
      </c>
      <c r="W93" s="9">
        <v>1</v>
      </c>
      <c r="X93" s="9">
        <v>0</v>
      </c>
      <c r="Y93" s="9">
        <v>1</v>
      </c>
      <c r="Z93" s="9">
        <v>0</v>
      </c>
      <c r="AA93" s="9">
        <v>0</v>
      </c>
      <c r="AB93" s="27">
        <v>0</v>
      </c>
      <c r="AC93" s="9">
        <v>0</v>
      </c>
      <c r="AD93" s="9">
        <v>1</v>
      </c>
      <c r="AE93" s="27">
        <v>0</v>
      </c>
      <c r="AF93" s="9">
        <v>1</v>
      </c>
      <c r="AG93" s="27">
        <v>0</v>
      </c>
      <c r="AH93" s="19">
        <v>2000</v>
      </c>
      <c r="AI93" s="30">
        <v>0.57299999999999995</v>
      </c>
      <c r="AJ93" s="30">
        <v>0.13100000000000001</v>
      </c>
      <c r="AK93" s="30">
        <v>0.22800000000000001</v>
      </c>
      <c r="AL93" s="37">
        <v>6.8000000000000005E-2</v>
      </c>
      <c r="AM93" s="36">
        <v>0.48</v>
      </c>
      <c r="AN93" s="17">
        <v>0.52</v>
      </c>
      <c r="AO93">
        <v>0.54410000000000003</v>
      </c>
      <c r="AP93" s="34">
        <f t="shared" si="26"/>
        <v>0.45589999999999997</v>
      </c>
      <c r="AQ93" t="s">
        <v>89</v>
      </c>
      <c r="AR93" s="34" t="s">
        <v>89</v>
      </c>
      <c r="AS93">
        <v>0</v>
      </c>
      <c r="AT93" s="17">
        <v>1</v>
      </c>
      <c r="AU93">
        <v>0.58699999999999997</v>
      </c>
      <c r="AV93" s="17">
        <f t="shared" si="25"/>
        <v>0.41300000000000003</v>
      </c>
      <c r="AW93" s="17" t="s">
        <v>3</v>
      </c>
      <c r="AX93">
        <v>0</v>
      </c>
      <c r="AY93">
        <v>0</v>
      </c>
      <c r="AZ93">
        <v>0</v>
      </c>
      <c r="BA93">
        <v>0</v>
      </c>
      <c r="BB93">
        <v>0</v>
      </c>
      <c r="BC93">
        <v>1</v>
      </c>
      <c r="BD93" s="17">
        <v>0</v>
      </c>
      <c r="BE93">
        <v>0</v>
      </c>
      <c r="BF93">
        <v>1</v>
      </c>
      <c r="BG93" s="17">
        <v>0</v>
      </c>
      <c r="BH93">
        <v>538</v>
      </c>
      <c r="BI93">
        <v>46</v>
      </c>
      <c r="BJ93" s="23">
        <v>0.502</v>
      </c>
      <c r="BK93" s="23">
        <v>42</v>
      </c>
      <c r="BL93">
        <v>0</v>
      </c>
      <c r="BM93">
        <v>0</v>
      </c>
      <c r="BN93">
        <v>0</v>
      </c>
      <c r="BO93">
        <v>0</v>
      </c>
      <c r="BP93">
        <v>1</v>
      </c>
      <c r="BQ93" s="17">
        <v>0</v>
      </c>
      <c r="BR93">
        <v>0</v>
      </c>
      <c r="BS93">
        <v>0</v>
      </c>
      <c r="BT93">
        <v>0</v>
      </c>
      <c r="BU93" s="17">
        <v>1</v>
      </c>
      <c r="BV93">
        <v>0</v>
      </c>
      <c r="BW93">
        <v>0</v>
      </c>
      <c r="BX93" s="17">
        <v>0</v>
      </c>
      <c r="BY93">
        <v>0</v>
      </c>
      <c r="BZ93">
        <v>0</v>
      </c>
      <c r="CA93">
        <v>1</v>
      </c>
      <c r="CB93">
        <v>1</v>
      </c>
      <c r="CC93">
        <v>1</v>
      </c>
      <c r="CD93">
        <v>0</v>
      </c>
      <c r="CE93">
        <v>1</v>
      </c>
      <c r="CF93">
        <v>0</v>
      </c>
      <c r="CG93">
        <v>0</v>
      </c>
      <c r="CH93">
        <v>0</v>
      </c>
      <c r="CI93">
        <v>1</v>
      </c>
      <c r="CJ93" s="17">
        <v>1</v>
      </c>
      <c r="CK93">
        <v>0.14599999999999999</v>
      </c>
      <c r="CL93">
        <v>187</v>
      </c>
      <c r="CM93">
        <v>1</v>
      </c>
      <c r="CN93">
        <v>0</v>
      </c>
      <c r="CO93">
        <v>27</v>
      </c>
      <c r="CP93" s="31" t="s">
        <v>80</v>
      </c>
    </row>
    <row r="94" spans="1:94" x14ac:dyDescent="0.25">
      <c r="A94">
        <v>93</v>
      </c>
      <c r="B94">
        <v>9</v>
      </c>
      <c r="C94" s="23" t="s">
        <v>4</v>
      </c>
      <c r="D94" s="12">
        <v>5.7</v>
      </c>
      <c r="E94" s="13">
        <v>0.4</v>
      </c>
      <c r="F94" s="7">
        <f t="shared" si="24"/>
        <v>14.25</v>
      </c>
      <c r="G94" s="7">
        <f t="shared" si="16"/>
        <v>5.3</v>
      </c>
      <c r="H94" s="15">
        <f t="shared" si="17"/>
        <v>6.1000000000000005</v>
      </c>
      <c r="I94" s="11">
        <f t="shared" si="18"/>
        <v>0.24014745989109584</v>
      </c>
      <c r="J94" s="30">
        <f t="shared" si="19"/>
        <v>1.6852453325690936E-2</v>
      </c>
      <c r="K94" s="30">
        <f t="shared" si="20"/>
        <v>59.338541438090637</v>
      </c>
      <c r="L94" s="8">
        <v>0</v>
      </c>
      <c r="M94" s="9">
        <v>0</v>
      </c>
      <c r="N94" s="9">
        <v>0</v>
      </c>
      <c r="O94" s="9">
        <v>1</v>
      </c>
      <c r="P94" s="9">
        <v>0</v>
      </c>
      <c r="Q94" s="8">
        <v>3325</v>
      </c>
      <c r="R94" s="9">
        <v>6</v>
      </c>
      <c r="S94" s="9">
        <f t="shared" si="21"/>
        <v>3318</v>
      </c>
      <c r="T94" s="9">
        <f t="shared" si="22"/>
        <v>12</v>
      </c>
      <c r="U94" s="7">
        <v>3.5219999999999998</v>
      </c>
      <c r="V94" s="7">
        <v>27.109000000000002</v>
      </c>
      <c r="W94" s="9">
        <v>1</v>
      </c>
      <c r="X94" s="9">
        <v>0</v>
      </c>
      <c r="Y94" s="9">
        <v>1</v>
      </c>
      <c r="Z94" s="9">
        <v>0</v>
      </c>
      <c r="AA94" s="9">
        <v>0</v>
      </c>
      <c r="AB94" s="27">
        <v>0</v>
      </c>
      <c r="AC94" s="9">
        <v>0</v>
      </c>
      <c r="AD94" s="9">
        <v>1</v>
      </c>
      <c r="AE94" s="27">
        <v>0</v>
      </c>
      <c r="AF94" s="9">
        <v>1</v>
      </c>
      <c r="AG94" s="27">
        <v>0</v>
      </c>
      <c r="AH94" s="19">
        <v>2000</v>
      </c>
      <c r="AI94" s="30">
        <v>0.57299999999999995</v>
      </c>
      <c r="AJ94" s="30">
        <v>0.13100000000000001</v>
      </c>
      <c r="AK94" s="30">
        <v>0.22800000000000001</v>
      </c>
      <c r="AL94" s="37">
        <v>6.8000000000000005E-2</v>
      </c>
      <c r="AM94" s="36">
        <v>0.48</v>
      </c>
      <c r="AN94" s="17">
        <v>0.52</v>
      </c>
      <c r="AO94">
        <v>0.54410000000000003</v>
      </c>
      <c r="AP94" s="34">
        <f t="shared" si="26"/>
        <v>0.45589999999999997</v>
      </c>
      <c r="AQ94" t="s">
        <v>89</v>
      </c>
      <c r="AR94" s="34" t="s">
        <v>89</v>
      </c>
      <c r="AS94">
        <v>0</v>
      </c>
      <c r="AT94" s="17">
        <v>1</v>
      </c>
      <c r="AU94">
        <v>0.58699999999999997</v>
      </c>
      <c r="AV94" s="17">
        <f t="shared" si="25"/>
        <v>0.41300000000000003</v>
      </c>
      <c r="AW94" s="17" t="s">
        <v>3</v>
      </c>
      <c r="AX94">
        <v>0</v>
      </c>
      <c r="AY94">
        <v>0</v>
      </c>
      <c r="AZ94">
        <v>0</v>
      </c>
      <c r="BA94">
        <v>0</v>
      </c>
      <c r="BB94">
        <v>0</v>
      </c>
      <c r="BC94">
        <v>1</v>
      </c>
      <c r="BD94" s="17">
        <v>0</v>
      </c>
      <c r="BE94">
        <v>0</v>
      </c>
      <c r="BF94">
        <v>1</v>
      </c>
      <c r="BG94" s="17">
        <v>0</v>
      </c>
      <c r="BH94">
        <v>538</v>
      </c>
      <c r="BI94">
        <v>46</v>
      </c>
      <c r="BJ94" s="23">
        <v>0.502</v>
      </c>
      <c r="BK94" s="23">
        <v>42</v>
      </c>
      <c r="BL94">
        <v>1</v>
      </c>
      <c r="BM94">
        <v>0</v>
      </c>
      <c r="BN94">
        <v>0</v>
      </c>
      <c r="BO94">
        <v>0</v>
      </c>
      <c r="BP94">
        <v>0</v>
      </c>
      <c r="BQ94" s="17">
        <v>0</v>
      </c>
      <c r="BR94">
        <v>0</v>
      </c>
      <c r="BS94">
        <v>0</v>
      </c>
      <c r="BT94">
        <v>0</v>
      </c>
      <c r="BU94" s="17">
        <v>1</v>
      </c>
      <c r="BV94">
        <v>0</v>
      </c>
      <c r="BW94">
        <v>0</v>
      </c>
      <c r="BX94" s="17">
        <v>0</v>
      </c>
      <c r="BY94">
        <v>0</v>
      </c>
      <c r="BZ94">
        <v>0</v>
      </c>
      <c r="CA94">
        <v>1</v>
      </c>
      <c r="CB94">
        <v>1</v>
      </c>
      <c r="CC94">
        <v>1</v>
      </c>
      <c r="CD94">
        <v>0</v>
      </c>
      <c r="CE94">
        <v>1</v>
      </c>
      <c r="CF94">
        <v>0</v>
      </c>
      <c r="CG94">
        <v>0</v>
      </c>
      <c r="CH94">
        <v>0</v>
      </c>
      <c r="CI94">
        <v>1</v>
      </c>
      <c r="CJ94" s="17">
        <v>0</v>
      </c>
      <c r="CK94">
        <v>0.14599999999999999</v>
      </c>
      <c r="CL94">
        <v>187</v>
      </c>
      <c r="CM94">
        <v>1</v>
      </c>
      <c r="CN94">
        <v>0</v>
      </c>
      <c r="CO94">
        <v>27</v>
      </c>
      <c r="CP94" s="31" t="s">
        <v>80</v>
      </c>
    </row>
    <row r="95" spans="1:94" x14ac:dyDescent="0.25">
      <c r="A95">
        <v>94</v>
      </c>
      <c r="B95">
        <v>9</v>
      </c>
      <c r="C95" s="23" t="s">
        <v>4</v>
      </c>
      <c r="D95" s="12">
        <v>5.7</v>
      </c>
      <c r="E95" s="13">
        <v>0.3</v>
      </c>
      <c r="F95" s="7">
        <f t="shared" si="24"/>
        <v>19</v>
      </c>
      <c r="G95" s="7">
        <f t="shared" si="16"/>
        <v>5.4</v>
      </c>
      <c r="H95" s="15">
        <f t="shared" si="17"/>
        <v>6</v>
      </c>
      <c r="I95" s="11">
        <f t="shared" si="18"/>
        <v>0.31329086982171811</v>
      </c>
      <c r="J95" s="30">
        <f t="shared" si="19"/>
        <v>1.6488993148511478E-2</v>
      </c>
      <c r="K95" s="30">
        <f t="shared" si="20"/>
        <v>60.646516800225228</v>
      </c>
      <c r="L95" s="8">
        <v>0</v>
      </c>
      <c r="M95" s="9">
        <v>0</v>
      </c>
      <c r="N95" s="9">
        <v>0</v>
      </c>
      <c r="O95" s="9">
        <v>1</v>
      </c>
      <c r="P95" s="9">
        <v>0</v>
      </c>
      <c r="Q95" s="8">
        <v>3325</v>
      </c>
      <c r="R95" s="9">
        <v>7</v>
      </c>
      <c r="S95" s="9">
        <f t="shared" si="21"/>
        <v>3317</v>
      </c>
      <c r="T95" s="9">
        <f t="shared" si="22"/>
        <v>12</v>
      </c>
      <c r="U95" s="7">
        <v>3.5219999999999998</v>
      </c>
      <c r="V95" s="7">
        <v>27.109000000000002</v>
      </c>
      <c r="W95" s="9">
        <v>1</v>
      </c>
      <c r="X95" s="9">
        <v>0</v>
      </c>
      <c r="Y95" s="9">
        <v>1</v>
      </c>
      <c r="Z95" s="9">
        <v>0</v>
      </c>
      <c r="AA95" s="9">
        <v>0</v>
      </c>
      <c r="AB95" s="27">
        <v>0</v>
      </c>
      <c r="AC95" s="9">
        <v>0</v>
      </c>
      <c r="AD95" s="9">
        <v>1</v>
      </c>
      <c r="AE95" s="27">
        <v>0</v>
      </c>
      <c r="AF95" s="9">
        <v>1</v>
      </c>
      <c r="AG95" s="27">
        <v>0</v>
      </c>
      <c r="AH95" s="19">
        <v>2000</v>
      </c>
      <c r="AI95" s="30">
        <v>0.57299999999999995</v>
      </c>
      <c r="AJ95" s="30">
        <v>0.13100000000000001</v>
      </c>
      <c r="AK95" s="30">
        <v>0.22800000000000001</v>
      </c>
      <c r="AL95" s="37">
        <v>6.8000000000000005E-2</v>
      </c>
      <c r="AM95" s="36">
        <v>0.48</v>
      </c>
      <c r="AN95" s="17">
        <v>0.52</v>
      </c>
      <c r="AO95">
        <v>0.54410000000000003</v>
      </c>
      <c r="AP95" s="34">
        <f t="shared" si="26"/>
        <v>0.45589999999999997</v>
      </c>
      <c r="AQ95" t="s">
        <v>89</v>
      </c>
      <c r="AR95" s="34" t="s">
        <v>89</v>
      </c>
      <c r="AS95">
        <v>0</v>
      </c>
      <c r="AT95" s="17">
        <v>1</v>
      </c>
      <c r="AU95">
        <v>0.58699999999999997</v>
      </c>
      <c r="AV95" s="17">
        <f t="shared" si="25"/>
        <v>0.41300000000000003</v>
      </c>
      <c r="AW95" s="17" t="s">
        <v>3</v>
      </c>
      <c r="AX95">
        <v>0</v>
      </c>
      <c r="AY95">
        <v>0</v>
      </c>
      <c r="AZ95">
        <v>0</v>
      </c>
      <c r="BA95">
        <v>0</v>
      </c>
      <c r="BB95">
        <v>0</v>
      </c>
      <c r="BC95">
        <v>1</v>
      </c>
      <c r="BD95" s="17">
        <v>0</v>
      </c>
      <c r="BE95">
        <v>0</v>
      </c>
      <c r="BF95">
        <v>1</v>
      </c>
      <c r="BG95" s="17">
        <v>0</v>
      </c>
      <c r="BH95">
        <v>538</v>
      </c>
      <c r="BI95">
        <v>46</v>
      </c>
      <c r="BJ95" s="23">
        <v>0.502</v>
      </c>
      <c r="BK95" s="23">
        <v>42</v>
      </c>
      <c r="BL95">
        <v>0</v>
      </c>
      <c r="BM95">
        <v>0</v>
      </c>
      <c r="BN95">
        <v>0</v>
      </c>
      <c r="BO95">
        <v>1</v>
      </c>
      <c r="BP95">
        <v>0</v>
      </c>
      <c r="BQ95" s="17">
        <v>0</v>
      </c>
      <c r="BR95">
        <v>0</v>
      </c>
      <c r="BS95">
        <v>0</v>
      </c>
      <c r="BT95">
        <v>0</v>
      </c>
      <c r="BU95" s="17">
        <v>1</v>
      </c>
      <c r="BV95">
        <v>0</v>
      </c>
      <c r="BW95">
        <v>0</v>
      </c>
      <c r="BX95" s="17">
        <v>0</v>
      </c>
      <c r="BY95">
        <v>0</v>
      </c>
      <c r="BZ95">
        <v>0</v>
      </c>
      <c r="CA95">
        <v>1</v>
      </c>
      <c r="CB95">
        <v>1</v>
      </c>
      <c r="CC95">
        <v>1</v>
      </c>
      <c r="CD95">
        <v>0</v>
      </c>
      <c r="CE95">
        <v>1</v>
      </c>
      <c r="CF95">
        <v>0</v>
      </c>
      <c r="CG95">
        <v>0</v>
      </c>
      <c r="CH95">
        <v>0</v>
      </c>
      <c r="CI95">
        <v>1</v>
      </c>
      <c r="CJ95" s="17">
        <v>0</v>
      </c>
      <c r="CK95">
        <v>0.14599999999999999</v>
      </c>
      <c r="CL95">
        <v>187</v>
      </c>
      <c r="CM95">
        <v>1</v>
      </c>
      <c r="CN95">
        <v>0</v>
      </c>
      <c r="CO95">
        <v>27</v>
      </c>
      <c r="CP95" s="31" t="s">
        <v>80</v>
      </c>
    </row>
    <row r="96" spans="1:94" x14ac:dyDescent="0.25">
      <c r="A96">
        <v>95</v>
      </c>
      <c r="B96">
        <v>9</v>
      </c>
      <c r="C96" s="23" t="s">
        <v>4</v>
      </c>
      <c r="D96" s="12">
        <v>-1.1000000000000001</v>
      </c>
      <c r="E96" s="13">
        <v>0.4</v>
      </c>
      <c r="F96" s="7">
        <f t="shared" si="24"/>
        <v>-2.75</v>
      </c>
      <c r="G96" s="7">
        <f t="shared" si="16"/>
        <v>-1.5</v>
      </c>
      <c r="H96" s="15">
        <f t="shared" si="17"/>
        <v>-0.70000000000000007</v>
      </c>
      <c r="I96" s="11">
        <f t="shared" si="18"/>
        <v>-2.3185863094754445E-2</v>
      </c>
      <c r="J96" s="30">
        <f t="shared" si="19"/>
        <v>8.4312229435470724E-3</v>
      </c>
      <c r="K96" s="30">
        <f t="shared" si="20"/>
        <v>118.60675570978239</v>
      </c>
      <c r="L96" s="8">
        <v>0</v>
      </c>
      <c r="M96" s="9">
        <v>0</v>
      </c>
      <c r="N96" s="9">
        <v>0</v>
      </c>
      <c r="O96" s="9">
        <v>1</v>
      </c>
      <c r="P96" s="9">
        <v>0</v>
      </c>
      <c r="Q96" s="8">
        <v>14073</v>
      </c>
      <c r="R96" s="9">
        <v>12</v>
      </c>
      <c r="S96" s="9">
        <f t="shared" si="21"/>
        <v>14060</v>
      </c>
      <c r="T96" s="9">
        <f t="shared" si="22"/>
        <v>12</v>
      </c>
      <c r="U96" s="7">
        <v>3.5219999999999998</v>
      </c>
      <c r="V96" s="7">
        <v>27.109000000000002</v>
      </c>
      <c r="W96" s="9">
        <v>1</v>
      </c>
      <c r="X96" s="9">
        <v>0</v>
      </c>
      <c r="Y96" s="9">
        <v>1</v>
      </c>
      <c r="Z96" s="9">
        <v>0</v>
      </c>
      <c r="AA96" s="9">
        <v>0</v>
      </c>
      <c r="AB96" s="27">
        <v>0</v>
      </c>
      <c r="AC96" s="9">
        <v>0</v>
      </c>
      <c r="AD96" s="9">
        <v>1</v>
      </c>
      <c r="AE96" s="27">
        <v>0</v>
      </c>
      <c r="AF96" s="9">
        <v>1</v>
      </c>
      <c r="AG96" s="27">
        <v>0</v>
      </c>
      <c r="AH96" s="19">
        <v>2000</v>
      </c>
      <c r="AI96" s="30">
        <v>0.57299999999999995</v>
      </c>
      <c r="AJ96" s="30">
        <v>0.13100000000000001</v>
      </c>
      <c r="AK96" s="30">
        <v>0.22800000000000001</v>
      </c>
      <c r="AL96" s="37">
        <v>6.8000000000000005E-2</v>
      </c>
      <c r="AM96" s="36">
        <v>0.48</v>
      </c>
      <c r="AN96" s="17">
        <v>0.52</v>
      </c>
      <c r="AO96">
        <v>0.54410000000000003</v>
      </c>
      <c r="AP96" s="34">
        <f t="shared" si="26"/>
        <v>0.45589999999999997</v>
      </c>
      <c r="AQ96" t="s">
        <v>89</v>
      </c>
      <c r="AR96" s="34" t="s">
        <v>89</v>
      </c>
      <c r="AS96">
        <v>0</v>
      </c>
      <c r="AT96" s="17">
        <v>1</v>
      </c>
      <c r="AU96">
        <v>0.58699999999999997</v>
      </c>
      <c r="AV96" s="17">
        <f t="shared" si="25"/>
        <v>0.41300000000000003</v>
      </c>
      <c r="AW96" s="17" t="s">
        <v>3</v>
      </c>
      <c r="AX96">
        <v>0</v>
      </c>
      <c r="AY96">
        <v>0</v>
      </c>
      <c r="AZ96">
        <v>0</v>
      </c>
      <c r="BA96">
        <v>0</v>
      </c>
      <c r="BB96">
        <v>0</v>
      </c>
      <c r="BC96">
        <v>1</v>
      </c>
      <c r="BD96" s="17">
        <v>0</v>
      </c>
      <c r="BE96">
        <v>0</v>
      </c>
      <c r="BF96">
        <v>1</v>
      </c>
      <c r="BG96" s="17">
        <v>0</v>
      </c>
      <c r="BH96">
        <v>538</v>
      </c>
      <c r="BI96">
        <v>46</v>
      </c>
      <c r="BJ96" s="23">
        <v>0.502</v>
      </c>
      <c r="BK96" s="23">
        <v>42</v>
      </c>
      <c r="BL96">
        <v>0</v>
      </c>
      <c r="BM96">
        <v>0</v>
      </c>
      <c r="BN96">
        <v>0</v>
      </c>
      <c r="BO96">
        <v>0</v>
      </c>
      <c r="BP96">
        <v>1</v>
      </c>
      <c r="BQ96" s="17">
        <v>0</v>
      </c>
      <c r="BR96">
        <v>0</v>
      </c>
      <c r="BS96">
        <v>0</v>
      </c>
      <c r="BT96">
        <v>0</v>
      </c>
      <c r="BU96" s="17">
        <v>1</v>
      </c>
      <c r="BV96">
        <v>0</v>
      </c>
      <c r="BW96">
        <v>0</v>
      </c>
      <c r="BX96" s="17">
        <v>0</v>
      </c>
      <c r="BY96">
        <v>0</v>
      </c>
      <c r="BZ96">
        <v>0</v>
      </c>
      <c r="CA96">
        <v>1</v>
      </c>
      <c r="CB96">
        <v>1</v>
      </c>
      <c r="CC96">
        <v>1</v>
      </c>
      <c r="CD96">
        <v>0</v>
      </c>
      <c r="CE96">
        <v>1</v>
      </c>
      <c r="CF96">
        <v>0</v>
      </c>
      <c r="CG96">
        <v>0</v>
      </c>
      <c r="CH96">
        <v>0</v>
      </c>
      <c r="CI96">
        <v>1</v>
      </c>
      <c r="CJ96" s="17">
        <v>1</v>
      </c>
      <c r="CK96">
        <v>0.14599999999999999</v>
      </c>
      <c r="CL96">
        <v>187</v>
      </c>
      <c r="CM96">
        <v>1</v>
      </c>
      <c r="CN96">
        <v>0</v>
      </c>
      <c r="CO96">
        <v>27</v>
      </c>
      <c r="CP96" s="31" t="s">
        <v>80</v>
      </c>
    </row>
    <row r="97" spans="1:94" x14ac:dyDescent="0.25">
      <c r="A97">
        <v>96</v>
      </c>
      <c r="B97">
        <v>9</v>
      </c>
      <c r="C97" s="23" t="s">
        <v>4</v>
      </c>
      <c r="D97" s="12">
        <v>6.2</v>
      </c>
      <c r="E97" s="13">
        <v>0.2</v>
      </c>
      <c r="F97" s="7">
        <f t="shared" si="24"/>
        <v>31</v>
      </c>
      <c r="G97" s="7">
        <f t="shared" si="16"/>
        <v>6</v>
      </c>
      <c r="H97" s="15">
        <f t="shared" si="17"/>
        <v>6.4</v>
      </c>
      <c r="I97" s="11">
        <f t="shared" si="18"/>
        <v>0.40655956227172746</v>
      </c>
      <c r="J97" s="30">
        <f t="shared" si="19"/>
        <v>1.3114824589410561E-2</v>
      </c>
      <c r="K97" s="30">
        <f t="shared" si="20"/>
        <v>76.249590162833016</v>
      </c>
      <c r="L97" s="8">
        <v>0</v>
      </c>
      <c r="M97" s="9">
        <v>0</v>
      </c>
      <c r="N97" s="9">
        <v>0</v>
      </c>
      <c r="O97" s="9">
        <v>1</v>
      </c>
      <c r="P97" s="9">
        <v>0</v>
      </c>
      <c r="Q97" s="8">
        <v>4859</v>
      </c>
      <c r="R97" s="9">
        <v>5</v>
      </c>
      <c r="S97" s="9">
        <f t="shared" si="21"/>
        <v>4853</v>
      </c>
      <c r="T97" s="9">
        <f t="shared" si="22"/>
        <v>12</v>
      </c>
      <c r="U97" s="7">
        <v>3.5219999999999998</v>
      </c>
      <c r="V97" s="7">
        <v>27.109000000000002</v>
      </c>
      <c r="W97" s="9">
        <v>1</v>
      </c>
      <c r="X97" s="9">
        <v>0</v>
      </c>
      <c r="Y97" s="9">
        <v>1</v>
      </c>
      <c r="Z97" s="9">
        <v>0</v>
      </c>
      <c r="AA97" s="9">
        <v>0</v>
      </c>
      <c r="AB97" s="27">
        <v>0</v>
      </c>
      <c r="AC97" s="9">
        <v>0</v>
      </c>
      <c r="AD97" s="9">
        <v>1</v>
      </c>
      <c r="AE97" s="27">
        <v>0</v>
      </c>
      <c r="AF97" s="9">
        <v>1</v>
      </c>
      <c r="AG97" s="27">
        <v>0</v>
      </c>
      <c r="AH97" s="19">
        <v>2000</v>
      </c>
      <c r="AI97" s="30">
        <v>0.57299999999999995</v>
      </c>
      <c r="AJ97" s="30">
        <v>0.13100000000000001</v>
      </c>
      <c r="AK97" s="30">
        <v>0.22800000000000001</v>
      </c>
      <c r="AL97" s="37">
        <v>6.8000000000000005E-2</v>
      </c>
      <c r="AM97" s="36">
        <v>0.48</v>
      </c>
      <c r="AN97" s="17">
        <v>0.52</v>
      </c>
      <c r="AO97">
        <v>1</v>
      </c>
      <c r="AP97" s="34">
        <v>0</v>
      </c>
      <c r="AQ97" t="s">
        <v>89</v>
      </c>
      <c r="AR97" s="34" t="s">
        <v>89</v>
      </c>
      <c r="AS97">
        <v>0</v>
      </c>
      <c r="AT97" s="17">
        <v>1</v>
      </c>
      <c r="AU97">
        <v>0.58699999999999997</v>
      </c>
      <c r="AV97" s="17">
        <f t="shared" si="25"/>
        <v>0.41300000000000003</v>
      </c>
      <c r="AW97" s="17" t="s">
        <v>3</v>
      </c>
      <c r="AX97">
        <v>0</v>
      </c>
      <c r="AY97">
        <v>0</v>
      </c>
      <c r="AZ97">
        <v>0</v>
      </c>
      <c r="BA97">
        <v>0</v>
      </c>
      <c r="BB97">
        <v>0</v>
      </c>
      <c r="BC97">
        <v>1</v>
      </c>
      <c r="BD97" s="17">
        <v>0</v>
      </c>
      <c r="BE97">
        <v>0</v>
      </c>
      <c r="BF97">
        <v>1</v>
      </c>
      <c r="BG97" s="17">
        <v>0</v>
      </c>
      <c r="BH97">
        <v>538</v>
      </c>
      <c r="BI97">
        <v>46</v>
      </c>
      <c r="BJ97" s="23">
        <v>0.502</v>
      </c>
      <c r="BK97" s="23">
        <v>42</v>
      </c>
      <c r="BL97">
        <v>1</v>
      </c>
      <c r="BM97">
        <v>0</v>
      </c>
      <c r="BN97">
        <v>0</v>
      </c>
      <c r="BO97">
        <v>0</v>
      </c>
      <c r="BP97">
        <v>1</v>
      </c>
      <c r="BQ97" s="17">
        <v>0</v>
      </c>
      <c r="BR97">
        <v>0</v>
      </c>
      <c r="BS97">
        <v>0</v>
      </c>
      <c r="BT97">
        <v>0</v>
      </c>
      <c r="BU97" s="17">
        <v>1</v>
      </c>
      <c r="BV97">
        <v>0</v>
      </c>
      <c r="BW97">
        <v>0</v>
      </c>
      <c r="BX97" s="17">
        <v>0</v>
      </c>
      <c r="BY97">
        <v>0</v>
      </c>
      <c r="BZ97">
        <v>0</v>
      </c>
      <c r="CA97">
        <v>1</v>
      </c>
      <c r="CB97">
        <v>1</v>
      </c>
      <c r="CC97">
        <v>1</v>
      </c>
      <c r="CD97">
        <v>0</v>
      </c>
      <c r="CE97">
        <v>1</v>
      </c>
      <c r="CF97">
        <v>0</v>
      </c>
      <c r="CG97">
        <v>0</v>
      </c>
      <c r="CH97">
        <v>0</v>
      </c>
      <c r="CI97">
        <v>1</v>
      </c>
      <c r="CJ97" s="17">
        <v>0</v>
      </c>
      <c r="CK97">
        <v>0.14599999999999999</v>
      </c>
      <c r="CL97">
        <v>187</v>
      </c>
      <c r="CM97">
        <v>1</v>
      </c>
      <c r="CN97">
        <v>0</v>
      </c>
      <c r="CO97">
        <v>27</v>
      </c>
      <c r="CP97" s="31" t="s">
        <v>80</v>
      </c>
    </row>
    <row r="98" spans="1:94" x14ac:dyDescent="0.25">
      <c r="A98">
        <v>97</v>
      </c>
      <c r="B98">
        <v>9</v>
      </c>
      <c r="C98" s="23" t="s">
        <v>4</v>
      </c>
      <c r="D98" s="12">
        <v>13.2</v>
      </c>
      <c r="E98" s="13">
        <v>0.8</v>
      </c>
      <c r="F98" s="7">
        <f t="shared" si="24"/>
        <v>16.499999999999996</v>
      </c>
      <c r="G98" s="7">
        <f t="shared" si="16"/>
        <v>12.399999999999999</v>
      </c>
      <c r="H98" s="15">
        <f t="shared" si="17"/>
        <v>14</v>
      </c>
      <c r="I98" s="11">
        <f t="shared" si="18"/>
        <v>0.50318677540878542</v>
      </c>
      <c r="J98" s="30">
        <f t="shared" si="19"/>
        <v>3.0496168206593063E-2</v>
      </c>
      <c r="K98" s="30">
        <f t="shared" si="20"/>
        <v>32.79100486413919</v>
      </c>
      <c r="L98" s="8">
        <v>0</v>
      </c>
      <c r="M98" s="9">
        <v>0</v>
      </c>
      <c r="N98" s="9">
        <v>0</v>
      </c>
      <c r="O98" s="9">
        <v>1</v>
      </c>
      <c r="P98" s="9">
        <v>0</v>
      </c>
      <c r="Q98" s="8">
        <v>809</v>
      </c>
      <c r="R98" s="9">
        <v>5</v>
      </c>
      <c r="S98" s="9">
        <f t="shared" si="21"/>
        <v>803</v>
      </c>
      <c r="T98" s="9">
        <f t="shared" si="22"/>
        <v>12</v>
      </c>
      <c r="U98" s="7">
        <v>3.5219999999999998</v>
      </c>
      <c r="V98" s="7">
        <v>27.109000000000002</v>
      </c>
      <c r="W98" s="9">
        <v>1</v>
      </c>
      <c r="X98" s="9">
        <v>0</v>
      </c>
      <c r="Y98" s="9">
        <v>1</v>
      </c>
      <c r="Z98" s="9">
        <v>0</v>
      </c>
      <c r="AA98" s="9">
        <v>0</v>
      </c>
      <c r="AB98" s="27">
        <v>0</v>
      </c>
      <c r="AC98" s="9">
        <v>0</v>
      </c>
      <c r="AD98" s="9">
        <v>1</v>
      </c>
      <c r="AE98" s="27">
        <v>0</v>
      </c>
      <c r="AF98" s="9">
        <v>1</v>
      </c>
      <c r="AG98" s="27">
        <v>0</v>
      </c>
      <c r="AH98" s="19">
        <v>2000</v>
      </c>
      <c r="AI98" s="30">
        <v>0.57299999999999995</v>
      </c>
      <c r="AJ98" s="30">
        <v>0.13100000000000001</v>
      </c>
      <c r="AK98" s="30">
        <v>0.22800000000000001</v>
      </c>
      <c r="AL98" s="37">
        <v>6.8000000000000005E-2</v>
      </c>
      <c r="AM98" s="36">
        <v>0.48</v>
      </c>
      <c r="AN98" s="17">
        <v>0.52</v>
      </c>
      <c r="AO98">
        <v>0</v>
      </c>
      <c r="AP98" s="34">
        <v>1</v>
      </c>
      <c r="AQ98" t="s">
        <v>89</v>
      </c>
      <c r="AR98" s="34" t="s">
        <v>89</v>
      </c>
      <c r="AS98">
        <v>0</v>
      </c>
      <c r="AT98" s="17">
        <v>1</v>
      </c>
      <c r="AU98">
        <v>0.58699999999999997</v>
      </c>
      <c r="AV98" s="17">
        <f t="shared" si="25"/>
        <v>0.41300000000000003</v>
      </c>
      <c r="AW98" s="17" t="s">
        <v>3</v>
      </c>
      <c r="AX98">
        <v>0</v>
      </c>
      <c r="AY98">
        <v>0</v>
      </c>
      <c r="AZ98">
        <v>0</v>
      </c>
      <c r="BA98">
        <v>0</v>
      </c>
      <c r="BB98">
        <v>0</v>
      </c>
      <c r="BC98">
        <v>1</v>
      </c>
      <c r="BD98" s="17">
        <v>0</v>
      </c>
      <c r="BE98">
        <v>0</v>
      </c>
      <c r="BF98">
        <v>1</v>
      </c>
      <c r="BG98" s="17">
        <v>0</v>
      </c>
      <c r="BH98">
        <v>538</v>
      </c>
      <c r="BI98">
        <v>46</v>
      </c>
      <c r="BJ98" s="23">
        <v>0.502</v>
      </c>
      <c r="BK98" s="23">
        <v>42</v>
      </c>
      <c r="BL98">
        <v>1</v>
      </c>
      <c r="BM98">
        <v>0</v>
      </c>
      <c r="BN98">
        <v>0</v>
      </c>
      <c r="BO98">
        <v>0</v>
      </c>
      <c r="BP98">
        <v>1</v>
      </c>
      <c r="BQ98" s="17">
        <v>0</v>
      </c>
      <c r="BR98">
        <v>0</v>
      </c>
      <c r="BS98">
        <v>0</v>
      </c>
      <c r="BT98">
        <v>0</v>
      </c>
      <c r="BU98" s="17">
        <v>1</v>
      </c>
      <c r="BV98">
        <v>0</v>
      </c>
      <c r="BW98">
        <v>0</v>
      </c>
      <c r="BX98" s="17">
        <v>0</v>
      </c>
      <c r="BY98">
        <v>0</v>
      </c>
      <c r="BZ98">
        <v>0</v>
      </c>
      <c r="CA98">
        <v>1</v>
      </c>
      <c r="CB98">
        <v>1</v>
      </c>
      <c r="CC98">
        <v>1</v>
      </c>
      <c r="CD98">
        <v>0</v>
      </c>
      <c r="CE98">
        <v>1</v>
      </c>
      <c r="CF98">
        <v>0</v>
      </c>
      <c r="CG98">
        <v>0</v>
      </c>
      <c r="CH98">
        <v>0</v>
      </c>
      <c r="CI98">
        <v>1</v>
      </c>
      <c r="CJ98" s="17">
        <v>0</v>
      </c>
      <c r="CK98">
        <v>0.14599999999999999</v>
      </c>
      <c r="CL98">
        <v>187</v>
      </c>
      <c r="CM98">
        <v>1</v>
      </c>
      <c r="CN98">
        <v>0</v>
      </c>
      <c r="CO98">
        <v>27</v>
      </c>
      <c r="CP98" s="31" t="s">
        <v>80</v>
      </c>
    </row>
    <row r="99" spans="1:94" s="41" customFormat="1" x14ac:dyDescent="0.25">
      <c r="A99">
        <v>98</v>
      </c>
      <c r="B99" s="41">
        <v>9</v>
      </c>
      <c r="C99" s="42" t="s">
        <v>4</v>
      </c>
      <c r="D99" s="43">
        <v>5.7</v>
      </c>
      <c r="E99" s="44">
        <v>0.3</v>
      </c>
      <c r="F99" s="45">
        <f t="shared" si="24"/>
        <v>19</v>
      </c>
      <c r="G99" s="45">
        <f t="shared" si="16"/>
        <v>5.4</v>
      </c>
      <c r="H99" s="46">
        <f t="shared" si="17"/>
        <v>6</v>
      </c>
      <c r="I99" s="47">
        <f t="shared" si="18"/>
        <v>0.25526937707771807</v>
      </c>
      <c r="J99" s="48">
        <f t="shared" si="19"/>
        <v>1.3435230372511476E-2</v>
      </c>
      <c r="K99" s="48">
        <f t="shared" si="20"/>
        <v>74.431176263713581</v>
      </c>
      <c r="L99" s="49">
        <v>0</v>
      </c>
      <c r="M99" s="50">
        <v>0</v>
      </c>
      <c r="N99" s="50">
        <v>0</v>
      </c>
      <c r="O99" s="50">
        <v>1</v>
      </c>
      <c r="P99" s="50">
        <v>0</v>
      </c>
      <c r="Q99" s="49">
        <v>5186</v>
      </c>
      <c r="R99" s="50">
        <v>6</v>
      </c>
      <c r="S99" s="50">
        <f t="shared" si="21"/>
        <v>5179</v>
      </c>
      <c r="T99" s="50">
        <f t="shared" si="22"/>
        <v>12</v>
      </c>
      <c r="U99" s="45">
        <v>3.5219999999999998</v>
      </c>
      <c r="V99" s="45">
        <v>27.109000000000002</v>
      </c>
      <c r="W99" s="50">
        <v>1</v>
      </c>
      <c r="X99" s="50">
        <v>0</v>
      </c>
      <c r="Y99" s="50">
        <v>1</v>
      </c>
      <c r="Z99" s="50">
        <v>0</v>
      </c>
      <c r="AA99" s="50">
        <v>0</v>
      </c>
      <c r="AB99" s="51">
        <v>0</v>
      </c>
      <c r="AC99" s="50">
        <v>0</v>
      </c>
      <c r="AD99" s="50">
        <v>1</v>
      </c>
      <c r="AE99" s="51">
        <v>0</v>
      </c>
      <c r="AF99" s="50">
        <v>1</v>
      </c>
      <c r="AG99" s="51">
        <v>0</v>
      </c>
      <c r="AH99" s="52">
        <v>2000</v>
      </c>
      <c r="AI99" s="48">
        <v>0.57299999999999995</v>
      </c>
      <c r="AJ99" s="48">
        <v>0.13100000000000001</v>
      </c>
      <c r="AK99" s="48">
        <v>0.22800000000000001</v>
      </c>
      <c r="AL99" s="53">
        <v>6.8000000000000005E-2</v>
      </c>
      <c r="AM99" s="54">
        <v>0.48</v>
      </c>
      <c r="AN99" s="55">
        <v>0.52</v>
      </c>
      <c r="AO99" s="41">
        <v>0.54410000000000003</v>
      </c>
      <c r="AP99" s="56">
        <f>1-AO99</f>
        <v>0.45589999999999997</v>
      </c>
      <c r="AQ99" s="41">
        <v>1</v>
      </c>
      <c r="AR99" s="56">
        <v>0</v>
      </c>
      <c r="AS99">
        <v>0</v>
      </c>
      <c r="AT99" s="55">
        <v>1</v>
      </c>
      <c r="AU99" s="41">
        <v>0.58699999999999997</v>
      </c>
      <c r="AV99" s="55">
        <f t="shared" si="25"/>
        <v>0.41300000000000003</v>
      </c>
      <c r="AW99" s="55" t="s">
        <v>3</v>
      </c>
      <c r="AX99">
        <v>0</v>
      </c>
      <c r="AY99">
        <v>0</v>
      </c>
      <c r="AZ99">
        <v>0</v>
      </c>
      <c r="BA99">
        <v>0</v>
      </c>
      <c r="BB99">
        <v>0</v>
      </c>
      <c r="BC99">
        <v>1</v>
      </c>
      <c r="BD99" s="55">
        <v>0</v>
      </c>
      <c r="BE99">
        <v>0</v>
      </c>
      <c r="BF99">
        <v>1</v>
      </c>
      <c r="BG99" s="55">
        <v>0</v>
      </c>
      <c r="BH99">
        <v>538</v>
      </c>
      <c r="BI99">
        <v>46</v>
      </c>
      <c r="BJ99" s="42">
        <v>0.502</v>
      </c>
      <c r="BK99" s="42">
        <v>42</v>
      </c>
      <c r="BL99" s="41">
        <v>1</v>
      </c>
      <c r="BM99" s="41">
        <v>0</v>
      </c>
      <c r="BN99" s="41">
        <v>0</v>
      </c>
      <c r="BO99" s="41">
        <v>0</v>
      </c>
      <c r="BP99" s="41">
        <v>1</v>
      </c>
      <c r="BQ99" s="55">
        <v>0</v>
      </c>
      <c r="BR99" s="41">
        <v>0</v>
      </c>
      <c r="BS99" s="41">
        <v>0</v>
      </c>
      <c r="BT99" s="41">
        <v>0</v>
      </c>
      <c r="BU99" s="55">
        <v>1</v>
      </c>
      <c r="BV99" s="41">
        <v>0</v>
      </c>
      <c r="BW99" s="41">
        <v>0</v>
      </c>
      <c r="BX99" s="55">
        <v>0</v>
      </c>
      <c r="BY99" s="41">
        <v>0</v>
      </c>
      <c r="BZ99" s="41">
        <v>0</v>
      </c>
      <c r="CA99" s="41">
        <v>1</v>
      </c>
      <c r="CB99" s="41">
        <v>1</v>
      </c>
      <c r="CC99" s="41">
        <v>1</v>
      </c>
      <c r="CD99" s="41">
        <v>0</v>
      </c>
      <c r="CE99" s="41">
        <v>1</v>
      </c>
      <c r="CF99" s="41">
        <v>1</v>
      </c>
      <c r="CG99" s="41">
        <v>0</v>
      </c>
      <c r="CH99" s="41">
        <v>0</v>
      </c>
      <c r="CI99" s="41">
        <v>1</v>
      </c>
      <c r="CJ99" s="55">
        <v>0</v>
      </c>
      <c r="CK99">
        <v>0.14599999999999999</v>
      </c>
      <c r="CL99">
        <v>187</v>
      </c>
      <c r="CM99">
        <v>1</v>
      </c>
      <c r="CN99">
        <v>0</v>
      </c>
      <c r="CO99">
        <v>27</v>
      </c>
      <c r="CP99" s="31" t="s">
        <v>80</v>
      </c>
    </row>
    <row r="100" spans="1:94" x14ac:dyDescent="0.25">
      <c r="A100">
        <v>99</v>
      </c>
      <c r="B100">
        <v>10</v>
      </c>
      <c r="C100" s="23" t="s">
        <v>22</v>
      </c>
      <c r="D100" s="12">
        <v>7.3</v>
      </c>
      <c r="E100" s="13">
        <f t="shared" ref="E100:E114" si="27">D100/F100</f>
        <v>1.1388455538221529</v>
      </c>
      <c r="F100" s="7">
        <v>6.41</v>
      </c>
      <c r="G100" s="7">
        <f t="shared" si="16"/>
        <v>6.1611544461778465</v>
      </c>
      <c r="H100" s="15">
        <f t="shared" si="17"/>
        <v>8.4388455538221532</v>
      </c>
      <c r="I100" s="11">
        <f t="shared" si="18"/>
        <v>0.38030453864855263</v>
      </c>
      <c r="J100" s="30">
        <f t="shared" si="19"/>
        <v>5.9329881224423182E-2</v>
      </c>
      <c r="K100" s="30">
        <f t="shared" si="20"/>
        <v>16.854913230272057</v>
      </c>
      <c r="L100" s="8">
        <v>0</v>
      </c>
      <c r="M100" s="9">
        <v>0</v>
      </c>
      <c r="N100" s="9">
        <v>1</v>
      </c>
      <c r="O100" s="9">
        <v>0</v>
      </c>
      <c r="P100" s="9">
        <v>0</v>
      </c>
      <c r="Q100" s="8">
        <v>250</v>
      </c>
      <c r="R100" s="9">
        <v>6</v>
      </c>
      <c r="S100" s="9">
        <f t="shared" si="21"/>
        <v>243</v>
      </c>
      <c r="T100" s="9">
        <f t="shared" si="22"/>
        <v>15</v>
      </c>
      <c r="U100" s="7">
        <v>8.9</v>
      </c>
      <c r="V100" s="7">
        <f t="shared" ref="V100:V120" si="28">BK100-U100-6</f>
        <v>12.399999999999999</v>
      </c>
      <c r="W100" s="9">
        <v>1</v>
      </c>
      <c r="X100" s="9">
        <v>0</v>
      </c>
      <c r="Y100" s="9">
        <v>0</v>
      </c>
      <c r="Z100" s="9">
        <v>1</v>
      </c>
      <c r="AA100" s="9">
        <v>0</v>
      </c>
      <c r="AB100" s="27">
        <v>0</v>
      </c>
      <c r="AC100" s="9">
        <v>0</v>
      </c>
      <c r="AD100" s="9">
        <v>1</v>
      </c>
      <c r="AE100" s="27">
        <v>0</v>
      </c>
      <c r="AF100" s="9">
        <v>0</v>
      </c>
      <c r="AG100" s="27">
        <v>1</v>
      </c>
      <c r="AH100" s="19">
        <v>1985</v>
      </c>
      <c r="AI100" s="30">
        <v>0.42799999999999999</v>
      </c>
      <c r="AJ100" s="30">
        <f t="shared" ref="AJ100:AK114" si="29">(1-$AI$100-$AL$100)/2</f>
        <v>0.16000000000000003</v>
      </c>
      <c r="AK100" s="30">
        <f t="shared" si="29"/>
        <v>0.16000000000000003</v>
      </c>
      <c r="AL100" s="37">
        <v>0.252</v>
      </c>
      <c r="AM100" s="36" t="s">
        <v>89</v>
      </c>
      <c r="AN100" s="17" t="s">
        <v>89</v>
      </c>
      <c r="AO100">
        <v>0.66400000000000003</v>
      </c>
      <c r="AP100" s="34">
        <v>0.33600000000000002</v>
      </c>
      <c r="AQ100" t="s">
        <v>89</v>
      </c>
      <c r="AR100" s="34" t="s">
        <v>89</v>
      </c>
      <c r="AS100">
        <v>0</v>
      </c>
      <c r="AT100" s="17">
        <v>1</v>
      </c>
      <c r="AU100">
        <v>0.66800000000000004</v>
      </c>
      <c r="AV100" s="17">
        <v>0.33200000000000002</v>
      </c>
      <c r="AW100" s="17" t="s">
        <v>214</v>
      </c>
      <c r="AX100">
        <v>0</v>
      </c>
      <c r="AY100">
        <v>1</v>
      </c>
      <c r="AZ100">
        <v>0</v>
      </c>
      <c r="BA100">
        <v>0</v>
      </c>
      <c r="BB100">
        <v>0</v>
      </c>
      <c r="BC100">
        <v>0</v>
      </c>
      <c r="BD100" s="17">
        <v>0</v>
      </c>
      <c r="BE100">
        <v>0</v>
      </c>
      <c r="BF100">
        <v>1</v>
      </c>
      <c r="BG100" s="17">
        <v>0</v>
      </c>
      <c r="BH100">
        <v>1105</v>
      </c>
      <c r="BI100">
        <v>269</v>
      </c>
      <c r="BJ100" s="23">
        <v>0.22900000000000001</v>
      </c>
      <c r="BK100" s="23">
        <v>27.3</v>
      </c>
      <c r="BL100">
        <v>1</v>
      </c>
      <c r="BM100">
        <v>0</v>
      </c>
      <c r="BN100">
        <v>0</v>
      </c>
      <c r="BO100">
        <v>0</v>
      </c>
      <c r="BP100">
        <v>0</v>
      </c>
      <c r="BQ100" s="17">
        <v>0</v>
      </c>
      <c r="BR100">
        <v>0</v>
      </c>
      <c r="BS100">
        <v>0</v>
      </c>
      <c r="BT100">
        <v>1</v>
      </c>
      <c r="BU100" s="17">
        <v>0</v>
      </c>
      <c r="BV100">
        <v>0</v>
      </c>
      <c r="BW100">
        <v>0</v>
      </c>
      <c r="BX100" s="17">
        <v>0</v>
      </c>
      <c r="BY100">
        <v>1</v>
      </c>
      <c r="BZ100">
        <v>1</v>
      </c>
      <c r="CA100">
        <v>0</v>
      </c>
      <c r="CB100">
        <v>0</v>
      </c>
      <c r="CC100">
        <v>0</v>
      </c>
      <c r="CD100">
        <v>0</v>
      </c>
      <c r="CE100">
        <v>1</v>
      </c>
      <c r="CF100">
        <v>0</v>
      </c>
      <c r="CG100">
        <v>0</v>
      </c>
      <c r="CH100">
        <v>0</v>
      </c>
      <c r="CI100">
        <v>1</v>
      </c>
      <c r="CJ100" s="17">
        <v>0</v>
      </c>
      <c r="CK100">
        <v>0</v>
      </c>
      <c r="CL100">
        <v>110</v>
      </c>
      <c r="CM100">
        <v>0</v>
      </c>
      <c r="CN100">
        <v>1</v>
      </c>
      <c r="CO100">
        <v>19</v>
      </c>
      <c r="CP100" s="31" t="s">
        <v>80</v>
      </c>
    </row>
    <row r="101" spans="1:94" x14ac:dyDescent="0.25">
      <c r="A101">
        <v>100</v>
      </c>
      <c r="B101">
        <v>10</v>
      </c>
      <c r="C101" s="23" t="s">
        <v>22</v>
      </c>
      <c r="D101" s="12">
        <v>14.51</v>
      </c>
      <c r="E101" s="13">
        <f t="shared" si="27"/>
        <v>4.0530726256983236</v>
      </c>
      <c r="F101" s="7">
        <v>3.58</v>
      </c>
      <c r="G101" s="7">
        <f t="shared" si="16"/>
        <v>10.456927374301676</v>
      </c>
      <c r="H101" s="15">
        <f t="shared" si="17"/>
        <v>18.563072625698325</v>
      </c>
      <c r="I101" s="11">
        <f t="shared" si="18"/>
        <v>0.22383027853521564</v>
      </c>
      <c r="J101" s="30">
        <f t="shared" si="19"/>
        <v>6.2522424171847946E-2</v>
      </c>
      <c r="K101" s="30">
        <f t="shared" si="20"/>
        <v>15.994261470915124</v>
      </c>
      <c r="L101" s="8">
        <v>0</v>
      </c>
      <c r="M101" s="9">
        <v>0</v>
      </c>
      <c r="N101" s="9">
        <v>1</v>
      </c>
      <c r="O101" s="9">
        <v>0</v>
      </c>
      <c r="P101" s="9">
        <v>0</v>
      </c>
      <c r="Q101" s="8">
        <v>250</v>
      </c>
      <c r="R101" s="9">
        <v>6</v>
      </c>
      <c r="S101" s="9">
        <f t="shared" si="21"/>
        <v>243</v>
      </c>
      <c r="T101" s="9">
        <f t="shared" si="22"/>
        <v>15</v>
      </c>
      <c r="U101" s="7">
        <v>8.9</v>
      </c>
      <c r="V101" s="7">
        <f t="shared" si="28"/>
        <v>13.399999999999999</v>
      </c>
      <c r="W101" s="9">
        <v>1</v>
      </c>
      <c r="X101" s="9">
        <v>0</v>
      </c>
      <c r="Y101" s="9">
        <v>0</v>
      </c>
      <c r="Z101" s="9">
        <v>1</v>
      </c>
      <c r="AA101" s="9">
        <v>0</v>
      </c>
      <c r="AB101" s="27">
        <v>0</v>
      </c>
      <c r="AC101" s="9">
        <v>0</v>
      </c>
      <c r="AD101" s="9">
        <v>1</v>
      </c>
      <c r="AE101" s="27">
        <v>0</v>
      </c>
      <c r="AF101" s="9">
        <v>0</v>
      </c>
      <c r="AG101" s="27">
        <v>1</v>
      </c>
      <c r="AH101" s="19">
        <v>1985</v>
      </c>
      <c r="AI101" s="30">
        <v>0.42799999999999999</v>
      </c>
      <c r="AJ101" s="30">
        <f t="shared" si="29"/>
        <v>0.16000000000000003</v>
      </c>
      <c r="AK101" s="30">
        <f t="shared" si="29"/>
        <v>0.16000000000000003</v>
      </c>
      <c r="AL101" s="37">
        <v>0.252</v>
      </c>
      <c r="AM101" s="36" t="s">
        <v>89</v>
      </c>
      <c r="AN101" s="17" t="s">
        <v>89</v>
      </c>
      <c r="AO101">
        <v>0.66400000000000003</v>
      </c>
      <c r="AP101" s="34">
        <v>0.33600000000000002</v>
      </c>
      <c r="AQ101" t="s">
        <v>89</v>
      </c>
      <c r="AR101" s="34" t="s">
        <v>89</v>
      </c>
      <c r="AS101">
        <v>0</v>
      </c>
      <c r="AT101" s="17">
        <v>1</v>
      </c>
      <c r="AU101">
        <v>0.66800000000000004</v>
      </c>
      <c r="AV101" s="17">
        <v>0.33200000000000002</v>
      </c>
      <c r="AW101" s="17" t="s">
        <v>214</v>
      </c>
      <c r="AX101">
        <v>0</v>
      </c>
      <c r="AY101">
        <v>1</v>
      </c>
      <c r="AZ101">
        <v>0</v>
      </c>
      <c r="BA101">
        <v>0</v>
      </c>
      <c r="BB101">
        <v>0</v>
      </c>
      <c r="BC101">
        <v>0</v>
      </c>
      <c r="BD101" s="17">
        <v>0</v>
      </c>
      <c r="BE101">
        <v>0</v>
      </c>
      <c r="BF101">
        <v>1</v>
      </c>
      <c r="BG101" s="17">
        <v>0</v>
      </c>
      <c r="BH101">
        <v>1105</v>
      </c>
      <c r="BI101">
        <v>269</v>
      </c>
      <c r="BJ101" s="23">
        <v>0.22900000000000001</v>
      </c>
      <c r="BK101" s="23">
        <v>28.3</v>
      </c>
      <c r="BL101">
        <v>0</v>
      </c>
      <c r="BM101">
        <v>0</v>
      </c>
      <c r="BN101">
        <v>1</v>
      </c>
      <c r="BO101">
        <v>0</v>
      </c>
      <c r="BP101">
        <v>0</v>
      </c>
      <c r="BQ101" s="17">
        <v>0</v>
      </c>
      <c r="BR101">
        <v>0</v>
      </c>
      <c r="BS101">
        <v>0</v>
      </c>
      <c r="BT101">
        <v>1</v>
      </c>
      <c r="BU101" s="17">
        <v>0</v>
      </c>
      <c r="BV101">
        <v>1</v>
      </c>
      <c r="BW101">
        <v>1</v>
      </c>
      <c r="BX101" s="17">
        <v>1</v>
      </c>
      <c r="BY101">
        <v>1</v>
      </c>
      <c r="BZ101">
        <v>1</v>
      </c>
      <c r="CA101">
        <v>0</v>
      </c>
      <c r="CB101">
        <v>0</v>
      </c>
      <c r="CC101">
        <v>0</v>
      </c>
      <c r="CD101">
        <v>0</v>
      </c>
      <c r="CE101">
        <v>1</v>
      </c>
      <c r="CF101">
        <v>0</v>
      </c>
      <c r="CG101">
        <v>0</v>
      </c>
      <c r="CH101">
        <v>0</v>
      </c>
      <c r="CI101">
        <v>1</v>
      </c>
      <c r="CJ101" s="17">
        <v>0</v>
      </c>
      <c r="CK101">
        <v>0</v>
      </c>
      <c r="CL101">
        <v>110</v>
      </c>
      <c r="CM101">
        <v>0</v>
      </c>
      <c r="CN101">
        <v>1</v>
      </c>
      <c r="CO101">
        <v>19</v>
      </c>
      <c r="CP101" s="31" t="s">
        <v>80</v>
      </c>
    </row>
    <row r="102" spans="1:94" x14ac:dyDescent="0.25">
      <c r="A102">
        <v>101</v>
      </c>
      <c r="B102">
        <v>10</v>
      </c>
      <c r="C102" s="23" t="s">
        <v>22</v>
      </c>
      <c r="D102" s="12">
        <v>12.53</v>
      </c>
      <c r="E102" s="13">
        <f t="shared" si="27"/>
        <v>2.4377431906614788</v>
      </c>
      <c r="F102" s="7">
        <v>5.14</v>
      </c>
      <c r="G102" s="7">
        <f t="shared" si="16"/>
        <v>10.092256809338521</v>
      </c>
      <c r="H102" s="15">
        <f t="shared" si="17"/>
        <v>14.967743190661478</v>
      </c>
      <c r="I102" s="11">
        <f t="shared" si="18"/>
        <v>0.31314719471419267</v>
      </c>
      <c r="J102" s="30">
        <f t="shared" si="19"/>
        <v>6.0923578738169781E-2</v>
      </c>
      <c r="K102" s="30">
        <f t="shared" si="20"/>
        <v>16.414006214206207</v>
      </c>
      <c r="L102" s="8">
        <v>0</v>
      </c>
      <c r="M102" s="9">
        <v>0</v>
      </c>
      <c r="N102" s="9">
        <v>1</v>
      </c>
      <c r="O102" s="9">
        <v>0</v>
      </c>
      <c r="P102" s="9">
        <v>0</v>
      </c>
      <c r="Q102" s="8">
        <v>250</v>
      </c>
      <c r="R102" s="9">
        <v>6</v>
      </c>
      <c r="S102" s="9">
        <f t="shared" si="21"/>
        <v>243</v>
      </c>
      <c r="T102" s="9">
        <f t="shared" si="22"/>
        <v>15</v>
      </c>
      <c r="U102" s="7">
        <v>8.9</v>
      </c>
      <c r="V102" s="7">
        <f t="shared" si="28"/>
        <v>14.399999999999999</v>
      </c>
      <c r="W102" s="9">
        <v>1</v>
      </c>
      <c r="X102" s="9">
        <v>0</v>
      </c>
      <c r="Y102" s="9">
        <v>0</v>
      </c>
      <c r="Z102" s="9">
        <v>1</v>
      </c>
      <c r="AA102" s="9">
        <v>0</v>
      </c>
      <c r="AB102" s="27">
        <v>0</v>
      </c>
      <c r="AC102" s="9">
        <v>0</v>
      </c>
      <c r="AD102" s="9">
        <v>1</v>
      </c>
      <c r="AE102" s="27">
        <v>0</v>
      </c>
      <c r="AF102" s="9">
        <v>0</v>
      </c>
      <c r="AG102" s="27">
        <v>1</v>
      </c>
      <c r="AH102" s="19">
        <v>1985</v>
      </c>
      <c r="AI102" s="30">
        <v>0.42799999999999999</v>
      </c>
      <c r="AJ102" s="30">
        <f t="shared" si="29"/>
        <v>0.16000000000000003</v>
      </c>
      <c r="AK102" s="30">
        <f t="shared" si="29"/>
        <v>0.16000000000000003</v>
      </c>
      <c r="AL102" s="37">
        <v>0.252</v>
      </c>
      <c r="AM102" s="36" t="s">
        <v>89</v>
      </c>
      <c r="AN102" s="17" t="s">
        <v>89</v>
      </c>
      <c r="AO102">
        <v>0.66400000000000003</v>
      </c>
      <c r="AP102" s="34">
        <v>0.33600000000000002</v>
      </c>
      <c r="AQ102" t="s">
        <v>89</v>
      </c>
      <c r="AR102" s="34" t="s">
        <v>89</v>
      </c>
      <c r="AS102">
        <v>0</v>
      </c>
      <c r="AT102" s="17">
        <v>1</v>
      </c>
      <c r="AU102">
        <v>0.66800000000000004</v>
      </c>
      <c r="AV102" s="17">
        <v>0.33200000000000002</v>
      </c>
      <c r="AW102" s="17" t="s">
        <v>214</v>
      </c>
      <c r="AX102">
        <v>0</v>
      </c>
      <c r="AY102">
        <v>1</v>
      </c>
      <c r="AZ102">
        <v>0</v>
      </c>
      <c r="BA102">
        <v>0</v>
      </c>
      <c r="BB102">
        <v>0</v>
      </c>
      <c r="BC102">
        <v>0</v>
      </c>
      <c r="BD102" s="17">
        <v>0</v>
      </c>
      <c r="BE102">
        <v>0</v>
      </c>
      <c r="BF102">
        <v>1</v>
      </c>
      <c r="BG102" s="17">
        <v>0</v>
      </c>
      <c r="BH102">
        <v>1105</v>
      </c>
      <c r="BI102">
        <v>269</v>
      </c>
      <c r="BJ102" s="23">
        <v>0.22900000000000001</v>
      </c>
      <c r="BK102" s="23">
        <v>29.3</v>
      </c>
      <c r="BL102">
        <v>0</v>
      </c>
      <c r="BM102">
        <v>0</v>
      </c>
      <c r="BN102">
        <v>1</v>
      </c>
      <c r="BO102">
        <v>0</v>
      </c>
      <c r="BP102">
        <v>0</v>
      </c>
      <c r="BQ102" s="17">
        <v>0</v>
      </c>
      <c r="BR102">
        <v>0</v>
      </c>
      <c r="BS102">
        <v>0</v>
      </c>
      <c r="BT102">
        <v>1</v>
      </c>
      <c r="BU102" s="17">
        <v>0</v>
      </c>
      <c r="BV102">
        <v>1</v>
      </c>
      <c r="BW102">
        <v>1</v>
      </c>
      <c r="BX102" s="17">
        <v>1</v>
      </c>
      <c r="BY102">
        <v>1</v>
      </c>
      <c r="BZ102">
        <v>1</v>
      </c>
      <c r="CA102">
        <v>0</v>
      </c>
      <c r="CB102">
        <v>0</v>
      </c>
      <c r="CC102">
        <v>0</v>
      </c>
      <c r="CD102">
        <v>0</v>
      </c>
      <c r="CE102">
        <v>1</v>
      </c>
      <c r="CF102">
        <v>0</v>
      </c>
      <c r="CG102">
        <v>0</v>
      </c>
      <c r="CH102">
        <v>0</v>
      </c>
      <c r="CI102">
        <v>1</v>
      </c>
      <c r="CJ102" s="17">
        <v>0</v>
      </c>
      <c r="CK102">
        <v>0</v>
      </c>
      <c r="CL102">
        <v>110</v>
      </c>
      <c r="CM102">
        <v>0</v>
      </c>
      <c r="CN102">
        <v>1</v>
      </c>
      <c r="CO102">
        <v>19</v>
      </c>
      <c r="CP102" s="31" t="s">
        <v>80</v>
      </c>
    </row>
    <row r="103" spans="1:94" x14ac:dyDescent="0.25">
      <c r="A103">
        <v>102</v>
      </c>
      <c r="B103">
        <v>10</v>
      </c>
      <c r="C103" s="23" t="s">
        <v>22</v>
      </c>
      <c r="D103" s="12">
        <v>12.33</v>
      </c>
      <c r="E103" s="13">
        <f t="shared" si="27"/>
        <v>2.1113013698630136</v>
      </c>
      <c r="F103" s="7">
        <v>5.84</v>
      </c>
      <c r="G103" s="7">
        <f t="shared" si="16"/>
        <v>10.218698630136986</v>
      </c>
      <c r="H103" s="15">
        <f t="shared" si="17"/>
        <v>14.441301369863014</v>
      </c>
      <c r="I103" s="11">
        <f t="shared" si="18"/>
        <v>0.35082472695207928</v>
      </c>
      <c r="J103" s="30">
        <f t="shared" si="19"/>
        <v>6.0072727217821795E-2</v>
      </c>
      <c r="K103" s="30">
        <f t="shared" si="20"/>
        <v>16.646489119330838</v>
      </c>
      <c r="L103" s="8">
        <v>0</v>
      </c>
      <c r="M103" s="9">
        <v>0</v>
      </c>
      <c r="N103" s="9">
        <v>1</v>
      </c>
      <c r="O103" s="9">
        <v>0</v>
      </c>
      <c r="P103" s="9">
        <v>0</v>
      </c>
      <c r="Q103" s="8">
        <v>250</v>
      </c>
      <c r="R103" s="9">
        <v>6</v>
      </c>
      <c r="S103" s="9">
        <f t="shared" si="21"/>
        <v>243</v>
      </c>
      <c r="T103" s="9">
        <f t="shared" si="22"/>
        <v>15</v>
      </c>
      <c r="U103" s="7">
        <v>8.9</v>
      </c>
      <c r="V103" s="7">
        <f t="shared" si="28"/>
        <v>15.399999999999999</v>
      </c>
      <c r="W103" s="9">
        <v>1</v>
      </c>
      <c r="X103" s="9">
        <v>0</v>
      </c>
      <c r="Y103" s="9">
        <v>0</v>
      </c>
      <c r="Z103" s="9">
        <v>1</v>
      </c>
      <c r="AA103" s="9">
        <v>0</v>
      </c>
      <c r="AB103" s="27">
        <v>0</v>
      </c>
      <c r="AC103" s="9">
        <v>0</v>
      </c>
      <c r="AD103" s="9">
        <v>1</v>
      </c>
      <c r="AE103" s="27">
        <v>0</v>
      </c>
      <c r="AF103" s="9">
        <v>0</v>
      </c>
      <c r="AG103" s="27">
        <v>1</v>
      </c>
      <c r="AH103" s="19">
        <v>1985</v>
      </c>
      <c r="AI103" s="30">
        <v>0.42799999999999999</v>
      </c>
      <c r="AJ103" s="30">
        <f t="shared" si="29"/>
        <v>0.16000000000000003</v>
      </c>
      <c r="AK103" s="30">
        <f t="shared" si="29"/>
        <v>0.16000000000000003</v>
      </c>
      <c r="AL103" s="37">
        <v>0.252</v>
      </c>
      <c r="AM103" s="36" t="s">
        <v>89</v>
      </c>
      <c r="AN103" s="17" t="s">
        <v>89</v>
      </c>
      <c r="AO103">
        <v>0.66400000000000003</v>
      </c>
      <c r="AP103" s="34">
        <v>0.33600000000000002</v>
      </c>
      <c r="AQ103" t="s">
        <v>89</v>
      </c>
      <c r="AR103" s="34" t="s">
        <v>89</v>
      </c>
      <c r="AS103">
        <v>0</v>
      </c>
      <c r="AT103" s="17">
        <v>1</v>
      </c>
      <c r="AU103">
        <v>0.66800000000000004</v>
      </c>
      <c r="AV103" s="17">
        <v>0.33200000000000002</v>
      </c>
      <c r="AW103" s="17" t="s">
        <v>214</v>
      </c>
      <c r="AX103">
        <v>0</v>
      </c>
      <c r="AY103">
        <v>1</v>
      </c>
      <c r="AZ103">
        <v>0</v>
      </c>
      <c r="BA103">
        <v>0</v>
      </c>
      <c r="BB103">
        <v>0</v>
      </c>
      <c r="BC103">
        <v>0</v>
      </c>
      <c r="BD103" s="17">
        <v>0</v>
      </c>
      <c r="BE103">
        <v>0</v>
      </c>
      <c r="BF103">
        <v>1</v>
      </c>
      <c r="BG103" s="17">
        <v>0</v>
      </c>
      <c r="BH103">
        <v>1105</v>
      </c>
      <c r="BI103">
        <v>269</v>
      </c>
      <c r="BJ103" s="23">
        <v>0.22900000000000001</v>
      </c>
      <c r="BK103" s="23">
        <v>30.3</v>
      </c>
      <c r="BL103">
        <v>0</v>
      </c>
      <c r="BM103">
        <v>0</v>
      </c>
      <c r="BN103">
        <v>1</v>
      </c>
      <c r="BO103">
        <v>0</v>
      </c>
      <c r="BP103">
        <v>0</v>
      </c>
      <c r="BQ103" s="17">
        <v>0</v>
      </c>
      <c r="BR103">
        <v>0</v>
      </c>
      <c r="BS103">
        <v>0</v>
      </c>
      <c r="BT103">
        <v>1</v>
      </c>
      <c r="BU103" s="17">
        <v>0</v>
      </c>
      <c r="BV103">
        <v>1</v>
      </c>
      <c r="BW103">
        <v>1</v>
      </c>
      <c r="BX103" s="17">
        <v>1</v>
      </c>
      <c r="BY103">
        <v>1</v>
      </c>
      <c r="BZ103">
        <v>1</v>
      </c>
      <c r="CA103">
        <v>0</v>
      </c>
      <c r="CB103">
        <v>0</v>
      </c>
      <c r="CC103">
        <v>0</v>
      </c>
      <c r="CD103">
        <v>0</v>
      </c>
      <c r="CE103">
        <v>1</v>
      </c>
      <c r="CF103">
        <v>0</v>
      </c>
      <c r="CG103">
        <v>0</v>
      </c>
      <c r="CH103">
        <v>0</v>
      </c>
      <c r="CI103">
        <v>1</v>
      </c>
      <c r="CJ103" s="17">
        <v>0</v>
      </c>
      <c r="CK103">
        <v>0</v>
      </c>
      <c r="CL103">
        <v>110</v>
      </c>
      <c r="CM103">
        <v>0</v>
      </c>
      <c r="CN103">
        <v>1</v>
      </c>
      <c r="CO103">
        <v>19</v>
      </c>
      <c r="CP103" s="31" t="s">
        <v>80</v>
      </c>
    </row>
    <row r="104" spans="1:94" x14ac:dyDescent="0.25">
      <c r="A104">
        <v>103</v>
      </c>
      <c r="B104">
        <v>10</v>
      </c>
      <c r="C104" s="23" t="s">
        <v>22</v>
      </c>
      <c r="D104" s="12">
        <v>6.54</v>
      </c>
      <c r="E104" s="13">
        <f t="shared" si="27"/>
        <v>0.55897435897435899</v>
      </c>
      <c r="F104" s="7">
        <v>11.7</v>
      </c>
      <c r="G104" s="7">
        <f t="shared" si="16"/>
        <v>5.9810256410256413</v>
      </c>
      <c r="H104" s="15">
        <f t="shared" si="17"/>
        <v>7.0989743589743588</v>
      </c>
      <c r="I104" s="11">
        <f t="shared" si="18"/>
        <v>0.60107586511526123</v>
      </c>
      <c r="J104" s="30">
        <f t="shared" si="19"/>
        <v>5.1374005565406944E-2</v>
      </c>
      <c r="K104" s="30">
        <f t="shared" si="20"/>
        <v>19.465096968677038</v>
      </c>
      <c r="L104" s="8">
        <v>0</v>
      </c>
      <c r="M104" s="9">
        <v>0</v>
      </c>
      <c r="N104" s="9">
        <v>1</v>
      </c>
      <c r="O104" s="9">
        <v>0</v>
      </c>
      <c r="P104" s="9">
        <v>0</v>
      </c>
      <c r="Q104" s="8">
        <v>250</v>
      </c>
      <c r="R104" s="9">
        <v>7</v>
      </c>
      <c r="S104" s="9">
        <f t="shared" si="21"/>
        <v>242</v>
      </c>
      <c r="T104" s="9">
        <f t="shared" si="22"/>
        <v>15</v>
      </c>
      <c r="U104" s="7">
        <v>8.9</v>
      </c>
      <c r="V104" s="7">
        <f t="shared" si="28"/>
        <v>16.399999999999999</v>
      </c>
      <c r="W104" s="9">
        <v>1</v>
      </c>
      <c r="X104" s="9">
        <v>0</v>
      </c>
      <c r="Y104" s="9">
        <v>0</v>
      </c>
      <c r="Z104" s="9">
        <v>1</v>
      </c>
      <c r="AA104" s="9">
        <v>0</v>
      </c>
      <c r="AB104" s="27">
        <v>0</v>
      </c>
      <c r="AC104" s="9">
        <v>0</v>
      </c>
      <c r="AD104" s="9">
        <v>1</v>
      </c>
      <c r="AE104" s="27">
        <v>0</v>
      </c>
      <c r="AF104" s="9">
        <v>0</v>
      </c>
      <c r="AG104" s="27">
        <v>1</v>
      </c>
      <c r="AH104" s="19">
        <v>1985</v>
      </c>
      <c r="AI104" s="30">
        <v>0.42799999999999999</v>
      </c>
      <c r="AJ104" s="30">
        <f t="shared" si="29"/>
        <v>0.16000000000000003</v>
      </c>
      <c r="AK104" s="30">
        <f t="shared" si="29"/>
        <v>0.16000000000000003</v>
      </c>
      <c r="AL104" s="37">
        <v>0.252</v>
      </c>
      <c r="AM104" s="36" t="s">
        <v>89</v>
      </c>
      <c r="AN104" s="17" t="s">
        <v>89</v>
      </c>
      <c r="AO104">
        <v>0.66400000000000003</v>
      </c>
      <c r="AP104" s="34">
        <v>0.33600000000000002</v>
      </c>
      <c r="AQ104" t="s">
        <v>89</v>
      </c>
      <c r="AR104" s="34" t="s">
        <v>89</v>
      </c>
      <c r="AS104">
        <v>0</v>
      </c>
      <c r="AT104" s="17">
        <v>1</v>
      </c>
      <c r="AU104">
        <v>0.66800000000000004</v>
      </c>
      <c r="AV104" s="17">
        <v>0.33200000000000002</v>
      </c>
      <c r="AW104" s="17" t="s">
        <v>214</v>
      </c>
      <c r="AX104">
        <v>0</v>
      </c>
      <c r="AY104">
        <v>1</v>
      </c>
      <c r="AZ104">
        <v>0</v>
      </c>
      <c r="BA104">
        <v>0</v>
      </c>
      <c r="BB104">
        <v>0</v>
      </c>
      <c r="BC104">
        <v>0</v>
      </c>
      <c r="BD104" s="17">
        <v>0</v>
      </c>
      <c r="BE104">
        <v>0</v>
      </c>
      <c r="BF104">
        <v>1</v>
      </c>
      <c r="BG104" s="17">
        <v>0</v>
      </c>
      <c r="BH104">
        <v>1105</v>
      </c>
      <c r="BI104">
        <v>269</v>
      </c>
      <c r="BJ104" s="23">
        <v>0.22900000000000001</v>
      </c>
      <c r="BK104" s="23">
        <v>31.3</v>
      </c>
      <c r="BL104">
        <v>1</v>
      </c>
      <c r="BM104">
        <v>0</v>
      </c>
      <c r="BN104">
        <v>1</v>
      </c>
      <c r="BO104">
        <v>0</v>
      </c>
      <c r="BP104">
        <v>0</v>
      </c>
      <c r="BQ104" s="17">
        <v>0</v>
      </c>
      <c r="BR104">
        <v>0</v>
      </c>
      <c r="BS104">
        <v>0</v>
      </c>
      <c r="BT104">
        <v>1</v>
      </c>
      <c r="BU104" s="17">
        <v>0</v>
      </c>
      <c r="BV104">
        <v>0</v>
      </c>
      <c r="BW104">
        <v>0</v>
      </c>
      <c r="BX104" s="17">
        <v>0</v>
      </c>
      <c r="BY104">
        <v>1</v>
      </c>
      <c r="BZ104">
        <v>1</v>
      </c>
      <c r="CA104">
        <v>0</v>
      </c>
      <c r="CB104">
        <v>0</v>
      </c>
      <c r="CC104">
        <v>0</v>
      </c>
      <c r="CD104">
        <v>0</v>
      </c>
      <c r="CE104">
        <v>1</v>
      </c>
      <c r="CF104">
        <v>0</v>
      </c>
      <c r="CG104">
        <v>0</v>
      </c>
      <c r="CH104">
        <v>0</v>
      </c>
      <c r="CI104">
        <v>1</v>
      </c>
      <c r="CJ104" s="17">
        <v>1</v>
      </c>
      <c r="CK104">
        <v>0</v>
      </c>
      <c r="CL104">
        <v>110</v>
      </c>
      <c r="CM104">
        <v>0</v>
      </c>
      <c r="CN104">
        <v>1</v>
      </c>
      <c r="CO104">
        <v>19</v>
      </c>
      <c r="CP104" s="31" t="s">
        <v>80</v>
      </c>
    </row>
    <row r="105" spans="1:94" x14ac:dyDescent="0.25">
      <c r="A105">
        <v>104</v>
      </c>
      <c r="B105">
        <v>10</v>
      </c>
      <c r="C105" s="23" t="s">
        <v>22</v>
      </c>
      <c r="D105" s="12">
        <v>12.58</v>
      </c>
      <c r="E105" s="13">
        <f t="shared" si="27"/>
        <v>3.981012658227848</v>
      </c>
      <c r="F105" s="7">
        <v>3.16</v>
      </c>
      <c r="G105" s="7">
        <f t="shared" si="16"/>
        <v>8.5989873417721512</v>
      </c>
      <c r="H105" s="15">
        <f t="shared" si="17"/>
        <v>16.561012658227849</v>
      </c>
      <c r="I105" s="11">
        <f t="shared" si="18"/>
        <v>0.19906697682735652</v>
      </c>
      <c r="J105" s="30">
        <f t="shared" si="19"/>
        <v>6.2995878742834341E-2</v>
      </c>
      <c r="K105" s="30">
        <f t="shared" si="20"/>
        <v>15.874054302540356</v>
      </c>
      <c r="L105" s="8">
        <v>0</v>
      </c>
      <c r="M105" s="9">
        <v>0</v>
      </c>
      <c r="N105" s="9">
        <v>1</v>
      </c>
      <c r="O105" s="9">
        <v>0</v>
      </c>
      <c r="P105" s="9">
        <v>0</v>
      </c>
      <c r="Q105" s="8">
        <v>250</v>
      </c>
      <c r="R105" s="9">
        <v>7</v>
      </c>
      <c r="S105" s="9">
        <f t="shared" si="21"/>
        <v>242</v>
      </c>
      <c r="T105" s="9">
        <f t="shared" si="22"/>
        <v>15</v>
      </c>
      <c r="U105" s="7">
        <v>8.9</v>
      </c>
      <c r="V105" s="7">
        <f t="shared" si="28"/>
        <v>17.399999999999999</v>
      </c>
      <c r="W105" s="9">
        <v>1</v>
      </c>
      <c r="X105" s="9">
        <v>0</v>
      </c>
      <c r="Y105" s="9">
        <v>0</v>
      </c>
      <c r="Z105" s="9">
        <v>1</v>
      </c>
      <c r="AA105" s="9">
        <v>0</v>
      </c>
      <c r="AB105" s="27">
        <v>0</v>
      </c>
      <c r="AC105" s="9">
        <v>0</v>
      </c>
      <c r="AD105" s="9">
        <v>1</v>
      </c>
      <c r="AE105" s="27">
        <v>0</v>
      </c>
      <c r="AF105" s="9">
        <v>0</v>
      </c>
      <c r="AG105" s="27">
        <v>1</v>
      </c>
      <c r="AH105" s="19">
        <v>1985</v>
      </c>
      <c r="AI105" s="30">
        <v>0.42799999999999999</v>
      </c>
      <c r="AJ105" s="30">
        <f t="shared" si="29"/>
        <v>0.16000000000000003</v>
      </c>
      <c r="AK105" s="30">
        <f t="shared" si="29"/>
        <v>0.16000000000000003</v>
      </c>
      <c r="AL105" s="37">
        <v>0.252</v>
      </c>
      <c r="AM105" s="36" t="s">
        <v>89</v>
      </c>
      <c r="AN105" s="17" t="s">
        <v>89</v>
      </c>
      <c r="AO105">
        <v>0.66400000000000003</v>
      </c>
      <c r="AP105" s="34">
        <v>0.33600000000000002</v>
      </c>
      <c r="AQ105" t="s">
        <v>89</v>
      </c>
      <c r="AR105" s="34" t="s">
        <v>89</v>
      </c>
      <c r="AS105">
        <v>0</v>
      </c>
      <c r="AT105" s="17">
        <v>1</v>
      </c>
      <c r="AU105">
        <v>0.66800000000000004</v>
      </c>
      <c r="AV105" s="17">
        <v>0.33200000000000002</v>
      </c>
      <c r="AW105" s="17" t="s">
        <v>214</v>
      </c>
      <c r="AX105">
        <v>0</v>
      </c>
      <c r="AY105">
        <v>1</v>
      </c>
      <c r="AZ105">
        <v>0</v>
      </c>
      <c r="BA105">
        <v>0</v>
      </c>
      <c r="BB105">
        <v>0</v>
      </c>
      <c r="BC105">
        <v>0</v>
      </c>
      <c r="BD105" s="17">
        <v>0</v>
      </c>
      <c r="BE105">
        <v>0</v>
      </c>
      <c r="BF105">
        <v>1</v>
      </c>
      <c r="BG105" s="17">
        <v>0</v>
      </c>
      <c r="BH105">
        <v>1105</v>
      </c>
      <c r="BI105">
        <v>269</v>
      </c>
      <c r="BJ105" s="23">
        <v>0.22900000000000001</v>
      </c>
      <c r="BK105" s="23">
        <v>32.299999999999997</v>
      </c>
      <c r="BL105">
        <v>1</v>
      </c>
      <c r="BM105">
        <v>0</v>
      </c>
      <c r="BN105">
        <v>0</v>
      </c>
      <c r="BO105">
        <v>0</v>
      </c>
      <c r="BP105">
        <v>0</v>
      </c>
      <c r="BQ105" s="17">
        <v>0</v>
      </c>
      <c r="BR105">
        <v>0</v>
      </c>
      <c r="BS105">
        <v>0</v>
      </c>
      <c r="BT105">
        <v>1</v>
      </c>
      <c r="BU105" s="17">
        <v>0</v>
      </c>
      <c r="BV105">
        <v>1</v>
      </c>
      <c r="BW105">
        <v>1</v>
      </c>
      <c r="BX105" s="17">
        <v>1</v>
      </c>
      <c r="BY105">
        <v>1</v>
      </c>
      <c r="BZ105">
        <v>1</v>
      </c>
      <c r="CA105">
        <v>0</v>
      </c>
      <c r="CB105">
        <v>0</v>
      </c>
      <c r="CC105">
        <v>0</v>
      </c>
      <c r="CD105">
        <v>0</v>
      </c>
      <c r="CE105">
        <v>1</v>
      </c>
      <c r="CF105">
        <v>0</v>
      </c>
      <c r="CG105">
        <v>0</v>
      </c>
      <c r="CH105">
        <v>0</v>
      </c>
      <c r="CI105">
        <v>1</v>
      </c>
      <c r="CJ105" s="17">
        <v>1</v>
      </c>
      <c r="CK105">
        <v>0</v>
      </c>
      <c r="CL105">
        <v>110</v>
      </c>
      <c r="CM105">
        <v>0</v>
      </c>
      <c r="CN105">
        <v>1</v>
      </c>
      <c r="CO105">
        <v>19</v>
      </c>
      <c r="CP105" s="31" t="s">
        <v>80</v>
      </c>
    </row>
    <row r="106" spans="1:94" x14ac:dyDescent="0.25">
      <c r="A106">
        <v>105</v>
      </c>
      <c r="B106">
        <v>10</v>
      </c>
      <c r="C106" s="23" t="s">
        <v>22</v>
      </c>
      <c r="D106" s="12">
        <v>10</v>
      </c>
      <c r="E106" s="13">
        <f t="shared" si="27"/>
        <v>2.9325513196480939</v>
      </c>
      <c r="F106" s="7">
        <v>3.41</v>
      </c>
      <c r="G106" s="7">
        <f t="shared" si="16"/>
        <v>7.0674486803519061</v>
      </c>
      <c r="H106" s="15">
        <f t="shared" si="17"/>
        <v>12.932551319648095</v>
      </c>
      <c r="I106" s="11">
        <f t="shared" si="18"/>
        <v>0.21411924080287578</v>
      </c>
      <c r="J106" s="30">
        <f t="shared" si="19"/>
        <v>6.2791566217852132E-2</v>
      </c>
      <c r="K106" s="30">
        <f t="shared" si="20"/>
        <v>15.925705635858025</v>
      </c>
      <c r="L106" s="8">
        <v>0</v>
      </c>
      <c r="M106" s="9">
        <v>0</v>
      </c>
      <c r="N106" s="9">
        <v>1</v>
      </c>
      <c r="O106" s="9">
        <v>0</v>
      </c>
      <c r="P106" s="9">
        <v>0</v>
      </c>
      <c r="Q106" s="8">
        <v>250</v>
      </c>
      <c r="R106" s="9">
        <v>7</v>
      </c>
      <c r="S106" s="9">
        <f t="shared" si="21"/>
        <v>242</v>
      </c>
      <c r="T106" s="9">
        <f t="shared" si="22"/>
        <v>15</v>
      </c>
      <c r="U106" s="7">
        <v>8.9</v>
      </c>
      <c r="V106" s="7">
        <f t="shared" si="28"/>
        <v>18.399999999999999</v>
      </c>
      <c r="W106" s="9">
        <v>1</v>
      </c>
      <c r="X106" s="9">
        <v>0</v>
      </c>
      <c r="Y106" s="9">
        <v>0</v>
      </c>
      <c r="Z106" s="9">
        <v>1</v>
      </c>
      <c r="AA106" s="9">
        <v>0</v>
      </c>
      <c r="AB106" s="27">
        <v>0</v>
      </c>
      <c r="AC106" s="9">
        <v>0</v>
      </c>
      <c r="AD106" s="9">
        <v>1</v>
      </c>
      <c r="AE106" s="27">
        <v>0</v>
      </c>
      <c r="AF106" s="9">
        <v>0</v>
      </c>
      <c r="AG106" s="27">
        <v>1</v>
      </c>
      <c r="AH106" s="19">
        <v>1985</v>
      </c>
      <c r="AI106" s="30">
        <v>0.42799999999999999</v>
      </c>
      <c r="AJ106" s="30">
        <f t="shared" si="29"/>
        <v>0.16000000000000003</v>
      </c>
      <c r="AK106" s="30">
        <f t="shared" si="29"/>
        <v>0.16000000000000003</v>
      </c>
      <c r="AL106" s="37">
        <v>0.252</v>
      </c>
      <c r="AM106" s="36" t="s">
        <v>89</v>
      </c>
      <c r="AN106" s="17" t="s">
        <v>89</v>
      </c>
      <c r="AO106">
        <v>0.66400000000000003</v>
      </c>
      <c r="AP106" s="34">
        <v>0.33600000000000002</v>
      </c>
      <c r="AQ106" t="s">
        <v>89</v>
      </c>
      <c r="AR106" s="34" t="s">
        <v>89</v>
      </c>
      <c r="AS106">
        <v>0</v>
      </c>
      <c r="AT106" s="17">
        <v>1</v>
      </c>
      <c r="AU106">
        <v>0.66800000000000004</v>
      </c>
      <c r="AV106" s="17">
        <v>0.33200000000000002</v>
      </c>
      <c r="AW106" s="17" t="s">
        <v>214</v>
      </c>
      <c r="AX106">
        <v>0</v>
      </c>
      <c r="AY106">
        <v>1</v>
      </c>
      <c r="AZ106">
        <v>0</v>
      </c>
      <c r="BA106">
        <v>0</v>
      </c>
      <c r="BB106">
        <v>0</v>
      </c>
      <c r="BC106">
        <v>0</v>
      </c>
      <c r="BD106" s="17">
        <v>0</v>
      </c>
      <c r="BE106">
        <v>0</v>
      </c>
      <c r="BF106">
        <v>1</v>
      </c>
      <c r="BG106" s="17">
        <v>0</v>
      </c>
      <c r="BH106">
        <v>1105</v>
      </c>
      <c r="BI106">
        <v>269</v>
      </c>
      <c r="BJ106" s="23">
        <v>0.22900000000000001</v>
      </c>
      <c r="BK106" s="23">
        <v>33.299999999999997</v>
      </c>
      <c r="BL106">
        <v>1</v>
      </c>
      <c r="BM106">
        <v>0</v>
      </c>
      <c r="BN106">
        <v>0</v>
      </c>
      <c r="BO106">
        <v>0</v>
      </c>
      <c r="BP106">
        <v>0</v>
      </c>
      <c r="BQ106" s="17">
        <v>0</v>
      </c>
      <c r="BR106">
        <v>0</v>
      </c>
      <c r="BS106">
        <v>0</v>
      </c>
      <c r="BT106">
        <v>1</v>
      </c>
      <c r="BU106" s="17">
        <v>0</v>
      </c>
      <c r="BV106">
        <v>1</v>
      </c>
      <c r="BW106">
        <v>1</v>
      </c>
      <c r="BX106" s="17">
        <v>1</v>
      </c>
      <c r="BY106">
        <v>1</v>
      </c>
      <c r="BZ106">
        <v>1</v>
      </c>
      <c r="CA106">
        <v>0</v>
      </c>
      <c r="CB106">
        <v>0</v>
      </c>
      <c r="CC106">
        <v>0</v>
      </c>
      <c r="CD106">
        <v>0</v>
      </c>
      <c r="CE106">
        <v>1</v>
      </c>
      <c r="CF106">
        <v>0</v>
      </c>
      <c r="CG106">
        <v>0</v>
      </c>
      <c r="CH106">
        <v>0</v>
      </c>
      <c r="CI106">
        <v>1</v>
      </c>
      <c r="CJ106" s="17">
        <v>1</v>
      </c>
      <c r="CK106">
        <v>0</v>
      </c>
      <c r="CL106">
        <v>110</v>
      </c>
      <c r="CM106">
        <v>0</v>
      </c>
      <c r="CN106">
        <v>1</v>
      </c>
      <c r="CO106">
        <v>19</v>
      </c>
      <c r="CP106" s="31" t="s">
        <v>80</v>
      </c>
    </row>
    <row r="107" spans="1:94" x14ac:dyDescent="0.25">
      <c r="A107">
        <v>106</v>
      </c>
      <c r="B107">
        <v>10</v>
      </c>
      <c r="C107" s="23" t="s">
        <v>22</v>
      </c>
      <c r="D107" s="12">
        <v>11.13</v>
      </c>
      <c r="E107" s="13">
        <f t="shared" si="27"/>
        <v>1.6153846153846156</v>
      </c>
      <c r="F107" s="7">
        <v>6.89</v>
      </c>
      <c r="G107" s="7">
        <f t="shared" si="16"/>
        <v>9.5146153846153858</v>
      </c>
      <c r="H107" s="15">
        <f t="shared" si="17"/>
        <v>12.745384615384616</v>
      </c>
      <c r="I107" s="11">
        <f t="shared" si="18"/>
        <v>0.40496348573045571</v>
      </c>
      <c r="J107" s="30">
        <f t="shared" si="19"/>
        <v>5.8775542196002291E-2</v>
      </c>
      <c r="K107" s="30">
        <f t="shared" si="20"/>
        <v>17.013879628115394</v>
      </c>
      <c r="L107" s="8">
        <v>0</v>
      </c>
      <c r="M107" s="9">
        <v>0</v>
      </c>
      <c r="N107" s="9">
        <v>1</v>
      </c>
      <c r="O107" s="9">
        <v>0</v>
      </c>
      <c r="P107" s="9">
        <v>0</v>
      </c>
      <c r="Q107" s="8">
        <v>250</v>
      </c>
      <c r="R107" s="9">
        <v>7</v>
      </c>
      <c r="S107" s="9">
        <f t="shared" si="21"/>
        <v>242</v>
      </c>
      <c r="T107" s="9">
        <f t="shared" si="22"/>
        <v>15</v>
      </c>
      <c r="U107" s="7">
        <v>8.9</v>
      </c>
      <c r="V107" s="7">
        <f t="shared" si="28"/>
        <v>19.399999999999999</v>
      </c>
      <c r="W107" s="9">
        <v>1</v>
      </c>
      <c r="X107" s="9">
        <v>0</v>
      </c>
      <c r="Y107" s="9">
        <v>0</v>
      </c>
      <c r="Z107" s="9">
        <v>1</v>
      </c>
      <c r="AA107" s="9">
        <v>0</v>
      </c>
      <c r="AB107" s="27">
        <v>0</v>
      </c>
      <c r="AC107" s="9">
        <v>0</v>
      </c>
      <c r="AD107" s="9">
        <v>1</v>
      </c>
      <c r="AE107" s="27">
        <v>0</v>
      </c>
      <c r="AF107" s="9">
        <v>0</v>
      </c>
      <c r="AG107" s="27">
        <v>1</v>
      </c>
      <c r="AH107" s="19">
        <v>1985</v>
      </c>
      <c r="AI107" s="30">
        <v>0.42799999999999999</v>
      </c>
      <c r="AJ107" s="30">
        <f t="shared" si="29"/>
        <v>0.16000000000000003</v>
      </c>
      <c r="AK107" s="30">
        <f t="shared" si="29"/>
        <v>0.16000000000000003</v>
      </c>
      <c r="AL107" s="37">
        <v>0.252</v>
      </c>
      <c r="AM107" s="36" t="s">
        <v>89</v>
      </c>
      <c r="AN107" s="17" t="s">
        <v>89</v>
      </c>
      <c r="AO107">
        <v>0.66400000000000003</v>
      </c>
      <c r="AP107" s="34">
        <v>0.33600000000000002</v>
      </c>
      <c r="AQ107" t="s">
        <v>89</v>
      </c>
      <c r="AR107" s="34" t="s">
        <v>89</v>
      </c>
      <c r="AS107">
        <v>0</v>
      </c>
      <c r="AT107" s="17">
        <v>1</v>
      </c>
      <c r="AU107">
        <v>0.66800000000000004</v>
      </c>
      <c r="AV107" s="17">
        <v>0.33200000000000002</v>
      </c>
      <c r="AW107" s="17" t="s">
        <v>214</v>
      </c>
      <c r="AX107">
        <v>0</v>
      </c>
      <c r="AY107">
        <v>1</v>
      </c>
      <c r="AZ107">
        <v>0</v>
      </c>
      <c r="BA107">
        <v>0</v>
      </c>
      <c r="BB107">
        <v>0</v>
      </c>
      <c r="BC107">
        <v>0</v>
      </c>
      <c r="BD107" s="17">
        <v>0</v>
      </c>
      <c r="BE107">
        <v>0</v>
      </c>
      <c r="BF107">
        <v>1</v>
      </c>
      <c r="BG107" s="17">
        <v>0</v>
      </c>
      <c r="BH107">
        <v>1105</v>
      </c>
      <c r="BI107">
        <v>269</v>
      </c>
      <c r="BJ107" s="23">
        <v>0.22900000000000001</v>
      </c>
      <c r="BK107" s="23">
        <v>34.299999999999997</v>
      </c>
      <c r="BL107">
        <v>1</v>
      </c>
      <c r="BM107">
        <v>0</v>
      </c>
      <c r="BN107">
        <v>0</v>
      </c>
      <c r="BO107">
        <v>0</v>
      </c>
      <c r="BP107">
        <v>0</v>
      </c>
      <c r="BQ107" s="17">
        <v>0</v>
      </c>
      <c r="BR107">
        <v>0</v>
      </c>
      <c r="BS107">
        <v>0</v>
      </c>
      <c r="BT107">
        <v>1</v>
      </c>
      <c r="BU107" s="17">
        <v>0</v>
      </c>
      <c r="BV107">
        <v>1</v>
      </c>
      <c r="BW107">
        <v>1</v>
      </c>
      <c r="BX107" s="17">
        <v>1</v>
      </c>
      <c r="BY107">
        <v>1</v>
      </c>
      <c r="BZ107">
        <v>1</v>
      </c>
      <c r="CA107">
        <v>0</v>
      </c>
      <c r="CB107">
        <v>0</v>
      </c>
      <c r="CC107">
        <v>0</v>
      </c>
      <c r="CD107">
        <v>0</v>
      </c>
      <c r="CE107">
        <v>1</v>
      </c>
      <c r="CF107">
        <v>0</v>
      </c>
      <c r="CG107">
        <v>0</v>
      </c>
      <c r="CH107">
        <v>0</v>
      </c>
      <c r="CI107">
        <v>1</v>
      </c>
      <c r="CJ107" s="17">
        <v>1</v>
      </c>
      <c r="CK107">
        <v>0</v>
      </c>
      <c r="CL107">
        <v>110</v>
      </c>
      <c r="CM107">
        <v>0</v>
      </c>
      <c r="CN107">
        <v>1</v>
      </c>
      <c r="CO107">
        <v>19</v>
      </c>
      <c r="CP107" s="31" t="s">
        <v>80</v>
      </c>
    </row>
    <row r="108" spans="1:94" x14ac:dyDescent="0.25">
      <c r="A108">
        <v>107</v>
      </c>
      <c r="B108">
        <v>10</v>
      </c>
      <c r="C108" s="23" t="s">
        <v>22</v>
      </c>
      <c r="D108" s="12">
        <v>6.03</v>
      </c>
      <c r="E108" s="13">
        <f t="shared" si="27"/>
        <v>1.7179487179487181</v>
      </c>
      <c r="F108" s="7">
        <v>3.51</v>
      </c>
      <c r="G108" s="7">
        <f t="shared" si="16"/>
        <v>4.3120512820512822</v>
      </c>
      <c r="H108" s="15">
        <f t="shared" si="17"/>
        <v>7.7479487179487183</v>
      </c>
      <c r="I108" s="11">
        <f t="shared" si="18"/>
        <v>0.29631059031872276</v>
      </c>
      <c r="J108" s="30">
        <f t="shared" si="19"/>
        <v>8.441897160077573E-2</v>
      </c>
      <c r="K108" s="30">
        <f t="shared" si="20"/>
        <v>11.845678536918008</v>
      </c>
      <c r="L108" s="8">
        <v>0</v>
      </c>
      <c r="M108" s="9">
        <v>0</v>
      </c>
      <c r="N108" s="9">
        <v>1</v>
      </c>
      <c r="O108" s="9">
        <v>0</v>
      </c>
      <c r="P108" s="9">
        <v>0</v>
      </c>
      <c r="Q108" s="8">
        <v>135</v>
      </c>
      <c r="R108" s="9">
        <v>6</v>
      </c>
      <c r="S108" s="9">
        <f t="shared" si="21"/>
        <v>128</v>
      </c>
      <c r="T108" s="9">
        <f t="shared" si="22"/>
        <v>15</v>
      </c>
      <c r="U108" s="7">
        <v>8.9</v>
      </c>
      <c r="V108" s="7">
        <f t="shared" si="28"/>
        <v>20.399999999999999</v>
      </c>
      <c r="W108" s="9">
        <v>1</v>
      </c>
      <c r="X108" s="9">
        <v>0</v>
      </c>
      <c r="Y108" s="9">
        <v>0</v>
      </c>
      <c r="Z108" s="9">
        <v>1</v>
      </c>
      <c r="AA108" s="9">
        <v>0</v>
      </c>
      <c r="AB108" s="27">
        <v>0</v>
      </c>
      <c r="AC108" s="9">
        <v>0</v>
      </c>
      <c r="AD108" s="9">
        <v>1</v>
      </c>
      <c r="AE108" s="27">
        <v>0</v>
      </c>
      <c r="AF108" s="9">
        <v>0</v>
      </c>
      <c r="AG108" s="27">
        <v>1</v>
      </c>
      <c r="AH108" s="19">
        <v>1985</v>
      </c>
      <c r="AI108" s="30">
        <v>0.42799999999999999</v>
      </c>
      <c r="AJ108" s="30">
        <f t="shared" si="29"/>
        <v>0.16000000000000003</v>
      </c>
      <c r="AK108" s="30">
        <f t="shared" si="29"/>
        <v>0.16000000000000003</v>
      </c>
      <c r="AL108" s="37">
        <v>0.252</v>
      </c>
      <c r="AM108" s="36" t="s">
        <v>89</v>
      </c>
      <c r="AN108" s="17" t="s">
        <v>89</v>
      </c>
      <c r="AO108">
        <v>0.66400000000000003</v>
      </c>
      <c r="AP108" s="34">
        <v>0.33600000000000002</v>
      </c>
      <c r="AQ108" t="s">
        <v>89</v>
      </c>
      <c r="AR108" s="34" t="s">
        <v>89</v>
      </c>
      <c r="AS108">
        <v>0</v>
      </c>
      <c r="AT108" s="17">
        <v>1</v>
      </c>
      <c r="AU108">
        <v>0.66800000000000004</v>
      </c>
      <c r="AV108" s="17">
        <v>0.33200000000000002</v>
      </c>
      <c r="AW108" s="17" t="s">
        <v>214</v>
      </c>
      <c r="AX108">
        <v>0</v>
      </c>
      <c r="AY108">
        <v>1</v>
      </c>
      <c r="AZ108">
        <v>0</v>
      </c>
      <c r="BA108">
        <v>0</v>
      </c>
      <c r="BB108">
        <v>0</v>
      </c>
      <c r="BC108">
        <v>0</v>
      </c>
      <c r="BD108" s="17">
        <v>0</v>
      </c>
      <c r="BE108">
        <v>0</v>
      </c>
      <c r="BF108">
        <v>1</v>
      </c>
      <c r="BG108" s="17">
        <v>0</v>
      </c>
      <c r="BH108">
        <v>1105</v>
      </c>
      <c r="BI108">
        <v>269</v>
      </c>
      <c r="BJ108" s="23">
        <v>0.22900000000000001</v>
      </c>
      <c r="BK108" s="23">
        <v>35.299999999999997</v>
      </c>
      <c r="BL108">
        <v>1</v>
      </c>
      <c r="BM108">
        <v>0</v>
      </c>
      <c r="BN108">
        <v>0</v>
      </c>
      <c r="BO108">
        <v>0</v>
      </c>
      <c r="BP108">
        <v>0</v>
      </c>
      <c r="BQ108" s="17">
        <v>0</v>
      </c>
      <c r="BR108">
        <v>0</v>
      </c>
      <c r="BS108">
        <v>0</v>
      </c>
      <c r="BT108">
        <v>1</v>
      </c>
      <c r="BU108" s="17">
        <v>0</v>
      </c>
      <c r="BV108">
        <v>0</v>
      </c>
      <c r="BW108">
        <v>0</v>
      </c>
      <c r="BX108" s="17">
        <v>0</v>
      </c>
      <c r="BY108">
        <v>1</v>
      </c>
      <c r="BZ108">
        <v>1</v>
      </c>
      <c r="CA108">
        <v>0</v>
      </c>
      <c r="CB108">
        <v>0</v>
      </c>
      <c r="CC108">
        <v>0</v>
      </c>
      <c r="CD108">
        <v>0</v>
      </c>
      <c r="CE108">
        <v>1</v>
      </c>
      <c r="CF108">
        <v>0</v>
      </c>
      <c r="CG108">
        <v>0</v>
      </c>
      <c r="CH108">
        <v>0</v>
      </c>
      <c r="CI108">
        <v>1</v>
      </c>
      <c r="CJ108" s="17">
        <v>0</v>
      </c>
      <c r="CK108">
        <v>0</v>
      </c>
      <c r="CL108">
        <v>110</v>
      </c>
      <c r="CM108">
        <v>0</v>
      </c>
      <c r="CN108">
        <v>1</v>
      </c>
      <c r="CO108">
        <v>19</v>
      </c>
      <c r="CP108" s="31" t="s">
        <v>80</v>
      </c>
    </row>
    <row r="109" spans="1:94" x14ac:dyDescent="0.25">
      <c r="A109">
        <v>108</v>
      </c>
      <c r="B109">
        <v>10</v>
      </c>
      <c r="C109" s="23" t="s">
        <v>22</v>
      </c>
      <c r="D109" s="12">
        <v>6.26</v>
      </c>
      <c r="E109" s="13">
        <f t="shared" si="27"/>
        <v>1.68733153638814</v>
      </c>
      <c r="F109" s="7">
        <v>3.71</v>
      </c>
      <c r="G109" s="7">
        <f t="shared" si="16"/>
        <v>4.5726684636118602</v>
      </c>
      <c r="H109" s="15">
        <f t="shared" si="17"/>
        <v>7.9473315363881394</v>
      </c>
      <c r="I109" s="11">
        <f t="shared" si="18"/>
        <v>0.31270005357381991</v>
      </c>
      <c r="J109" s="30">
        <f t="shared" si="19"/>
        <v>8.4285728726097006E-2</v>
      </c>
      <c r="K109" s="30">
        <f t="shared" si="20"/>
        <v>11.864404746973191</v>
      </c>
      <c r="L109" s="8">
        <v>0</v>
      </c>
      <c r="M109" s="9">
        <v>0</v>
      </c>
      <c r="N109" s="9">
        <v>1</v>
      </c>
      <c r="O109" s="9">
        <v>0</v>
      </c>
      <c r="P109" s="9">
        <v>0</v>
      </c>
      <c r="Q109" s="8">
        <v>135</v>
      </c>
      <c r="R109" s="9">
        <v>7</v>
      </c>
      <c r="S109" s="9">
        <f t="shared" si="21"/>
        <v>127</v>
      </c>
      <c r="T109" s="9">
        <f t="shared" si="22"/>
        <v>15</v>
      </c>
      <c r="U109" s="7">
        <v>8.9</v>
      </c>
      <c r="V109" s="7">
        <f t="shared" si="28"/>
        <v>21.4</v>
      </c>
      <c r="W109" s="9">
        <v>1</v>
      </c>
      <c r="X109" s="9">
        <v>0</v>
      </c>
      <c r="Y109" s="9">
        <v>0</v>
      </c>
      <c r="Z109" s="9">
        <v>1</v>
      </c>
      <c r="AA109" s="9">
        <v>0</v>
      </c>
      <c r="AB109" s="27">
        <v>0</v>
      </c>
      <c r="AC109" s="9">
        <v>0</v>
      </c>
      <c r="AD109" s="9">
        <v>1</v>
      </c>
      <c r="AE109" s="27">
        <v>0</v>
      </c>
      <c r="AF109" s="9">
        <v>0</v>
      </c>
      <c r="AG109" s="27">
        <v>1</v>
      </c>
      <c r="AH109" s="19">
        <v>1985</v>
      </c>
      <c r="AI109" s="30">
        <v>0.42799999999999999</v>
      </c>
      <c r="AJ109" s="30">
        <f t="shared" si="29"/>
        <v>0.16000000000000003</v>
      </c>
      <c r="AK109" s="30">
        <f t="shared" si="29"/>
        <v>0.16000000000000003</v>
      </c>
      <c r="AL109" s="37">
        <v>0.252</v>
      </c>
      <c r="AM109" s="36" t="s">
        <v>89</v>
      </c>
      <c r="AN109" s="17" t="s">
        <v>89</v>
      </c>
      <c r="AO109">
        <v>0.66400000000000003</v>
      </c>
      <c r="AP109" s="34">
        <v>0.33600000000000002</v>
      </c>
      <c r="AQ109" t="s">
        <v>89</v>
      </c>
      <c r="AR109" s="34" t="s">
        <v>89</v>
      </c>
      <c r="AS109">
        <v>0</v>
      </c>
      <c r="AT109" s="17">
        <v>1</v>
      </c>
      <c r="AU109">
        <v>0.66800000000000004</v>
      </c>
      <c r="AV109" s="17">
        <v>0.33200000000000002</v>
      </c>
      <c r="AW109" s="17" t="s">
        <v>214</v>
      </c>
      <c r="AX109">
        <v>0</v>
      </c>
      <c r="AY109">
        <v>1</v>
      </c>
      <c r="AZ109">
        <v>0</v>
      </c>
      <c r="BA109">
        <v>0</v>
      </c>
      <c r="BB109">
        <v>0</v>
      </c>
      <c r="BC109">
        <v>0</v>
      </c>
      <c r="BD109" s="17">
        <v>0</v>
      </c>
      <c r="BE109">
        <v>0</v>
      </c>
      <c r="BF109">
        <v>1</v>
      </c>
      <c r="BG109" s="17">
        <v>0</v>
      </c>
      <c r="BH109">
        <v>1105</v>
      </c>
      <c r="BI109">
        <v>269</v>
      </c>
      <c r="BJ109" s="23">
        <v>0.22900000000000001</v>
      </c>
      <c r="BK109" s="23">
        <v>36.299999999999997</v>
      </c>
      <c r="BL109">
        <v>1</v>
      </c>
      <c r="BM109">
        <v>0</v>
      </c>
      <c r="BN109">
        <v>0</v>
      </c>
      <c r="BO109">
        <v>0</v>
      </c>
      <c r="BP109">
        <v>0</v>
      </c>
      <c r="BQ109" s="17">
        <v>0</v>
      </c>
      <c r="BR109">
        <v>0</v>
      </c>
      <c r="BS109">
        <v>0</v>
      </c>
      <c r="BT109">
        <v>1</v>
      </c>
      <c r="BU109" s="17">
        <v>0</v>
      </c>
      <c r="BV109">
        <v>0</v>
      </c>
      <c r="BW109">
        <v>0</v>
      </c>
      <c r="BX109" s="17">
        <v>0</v>
      </c>
      <c r="BY109">
        <v>1</v>
      </c>
      <c r="BZ109">
        <v>1</v>
      </c>
      <c r="CA109">
        <v>0</v>
      </c>
      <c r="CB109">
        <v>0</v>
      </c>
      <c r="CC109">
        <v>0</v>
      </c>
      <c r="CD109">
        <v>1</v>
      </c>
      <c r="CE109">
        <v>1</v>
      </c>
      <c r="CF109">
        <v>0</v>
      </c>
      <c r="CG109">
        <v>0</v>
      </c>
      <c r="CH109">
        <v>0</v>
      </c>
      <c r="CI109">
        <v>1</v>
      </c>
      <c r="CJ109" s="17">
        <v>0</v>
      </c>
      <c r="CK109">
        <v>0</v>
      </c>
      <c r="CL109">
        <v>110</v>
      </c>
      <c r="CM109">
        <v>0</v>
      </c>
      <c r="CN109">
        <v>1</v>
      </c>
      <c r="CO109">
        <v>19</v>
      </c>
      <c r="CP109" s="31" t="s">
        <v>80</v>
      </c>
    </row>
    <row r="110" spans="1:94" x14ac:dyDescent="0.25">
      <c r="A110">
        <v>109</v>
      </c>
      <c r="B110">
        <v>10</v>
      </c>
      <c r="C110" s="23" t="s">
        <v>22</v>
      </c>
      <c r="D110" s="12">
        <v>13.07</v>
      </c>
      <c r="E110" s="13">
        <f t="shared" si="27"/>
        <v>3.2675000000000001</v>
      </c>
      <c r="F110" s="7">
        <v>4</v>
      </c>
      <c r="G110" s="7">
        <f t="shared" si="16"/>
        <v>9.8025000000000002</v>
      </c>
      <c r="H110" s="15">
        <f t="shared" si="17"/>
        <v>16.337499999999999</v>
      </c>
      <c r="I110" s="11">
        <f t="shared" si="18"/>
        <v>0.33333333333333331</v>
      </c>
      <c r="J110" s="30">
        <f t="shared" si="19"/>
        <v>8.3333333333333329E-2</v>
      </c>
      <c r="K110" s="30">
        <f t="shared" si="20"/>
        <v>12</v>
      </c>
      <c r="L110" s="8">
        <v>0</v>
      </c>
      <c r="M110" s="9">
        <v>0</v>
      </c>
      <c r="N110" s="9">
        <v>1</v>
      </c>
      <c r="O110" s="9">
        <v>0</v>
      </c>
      <c r="P110" s="9">
        <v>0</v>
      </c>
      <c r="Q110" s="8">
        <v>135</v>
      </c>
      <c r="R110" s="9">
        <v>6</v>
      </c>
      <c r="S110" s="9">
        <f t="shared" si="21"/>
        <v>128</v>
      </c>
      <c r="T110" s="9">
        <f t="shared" si="22"/>
        <v>15</v>
      </c>
      <c r="U110" s="7">
        <v>8.9</v>
      </c>
      <c r="V110" s="7">
        <f t="shared" si="28"/>
        <v>22.4</v>
      </c>
      <c r="W110" s="9">
        <v>1</v>
      </c>
      <c r="X110" s="9">
        <v>0</v>
      </c>
      <c r="Y110" s="9">
        <v>0</v>
      </c>
      <c r="Z110" s="9">
        <v>1</v>
      </c>
      <c r="AA110" s="9">
        <v>0</v>
      </c>
      <c r="AB110" s="27">
        <v>0</v>
      </c>
      <c r="AC110" s="9">
        <v>0</v>
      </c>
      <c r="AD110" s="9">
        <v>1</v>
      </c>
      <c r="AE110" s="27">
        <v>0</v>
      </c>
      <c r="AF110" s="9">
        <v>0</v>
      </c>
      <c r="AG110" s="27">
        <v>1</v>
      </c>
      <c r="AH110" s="19">
        <v>1985</v>
      </c>
      <c r="AI110" s="30">
        <v>0.42799999999999999</v>
      </c>
      <c r="AJ110" s="30">
        <f t="shared" si="29"/>
        <v>0.16000000000000003</v>
      </c>
      <c r="AK110" s="30">
        <f t="shared" si="29"/>
        <v>0.16000000000000003</v>
      </c>
      <c r="AL110" s="37">
        <v>0.252</v>
      </c>
      <c r="AM110" s="36" t="s">
        <v>89</v>
      </c>
      <c r="AN110" s="17" t="s">
        <v>89</v>
      </c>
      <c r="AO110">
        <v>0.66400000000000003</v>
      </c>
      <c r="AP110" s="34">
        <v>0.33600000000000002</v>
      </c>
      <c r="AQ110" t="s">
        <v>89</v>
      </c>
      <c r="AR110" s="34" t="s">
        <v>89</v>
      </c>
      <c r="AS110">
        <v>0</v>
      </c>
      <c r="AT110" s="17">
        <v>1</v>
      </c>
      <c r="AU110">
        <v>0.66800000000000004</v>
      </c>
      <c r="AV110" s="17">
        <v>0.33200000000000002</v>
      </c>
      <c r="AW110" s="17" t="s">
        <v>214</v>
      </c>
      <c r="AX110">
        <v>0</v>
      </c>
      <c r="AY110">
        <v>1</v>
      </c>
      <c r="AZ110">
        <v>0</v>
      </c>
      <c r="BA110">
        <v>0</v>
      </c>
      <c r="BB110">
        <v>0</v>
      </c>
      <c r="BC110">
        <v>0</v>
      </c>
      <c r="BD110" s="17">
        <v>0</v>
      </c>
      <c r="BE110">
        <v>0</v>
      </c>
      <c r="BF110">
        <v>1</v>
      </c>
      <c r="BG110" s="17">
        <v>0</v>
      </c>
      <c r="BH110">
        <v>1105</v>
      </c>
      <c r="BI110">
        <v>269</v>
      </c>
      <c r="BJ110" s="23">
        <v>0.22900000000000001</v>
      </c>
      <c r="BK110" s="23">
        <v>37.299999999999997</v>
      </c>
      <c r="BL110">
        <v>0</v>
      </c>
      <c r="BM110">
        <v>0</v>
      </c>
      <c r="BN110">
        <v>1</v>
      </c>
      <c r="BO110">
        <v>0</v>
      </c>
      <c r="BP110">
        <v>0</v>
      </c>
      <c r="BQ110" s="17">
        <v>0</v>
      </c>
      <c r="BR110">
        <v>0</v>
      </c>
      <c r="BS110">
        <v>0</v>
      </c>
      <c r="BT110">
        <v>1</v>
      </c>
      <c r="BU110" s="17">
        <v>0</v>
      </c>
      <c r="BV110">
        <v>1</v>
      </c>
      <c r="BW110">
        <v>1</v>
      </c>
      <c r="BX110" s="17">
        <v>1</v>
      </c>
      <c r="BY110">
        <v>1</v>
      </c>
      <c r="BZ110">
        <v>1</v>
      </c>
      <c r="CA110">
        <v>0</v>
      </c>
      <c r="CB110">
        <v>0</v>
      </c>
      <c r="CC110">
        <v>0</v>
      </c>
      <c r="CD110">
        <v>0</v>
      </c>
      <c r="CE110">
        <v>1</v>
      </c>
      <c r="CF110">
        <v>0</v>
      </c>
      <c r="CG110">
        <v>0</v>
      </c>
      <c r="CH110">
        <v>0</v>
      </c>
      <c r="CI110">
        <v>1</v>
      </c>
      <c r="CJ110" s="17">
        <v>0</v>
      </c>
      <c r="CK110">
        <v>0</v>
      </c>
      <c r="CL110">
        <v>110</v>
      </c>
      <c r="CM110">
        <v>0</v>
      </c>
      <c r="CN110">
        <v>1</v>
      </c>
      <c r="CO110">
        <v>19</v>
      </c>
      <c r="CP110" s="31" t="s">
        <v>80</v>
      </c>
    </row>
    <row r="111" spans="1:94" x14ac:dyDescent="0.25">
      <c r="A111">
        <v>110</v>
      </c>
      <c r="B111">
        <v>10</v>
      </c>
      <c r="C111" s="23" t="s">
        <v>22</v>
      </c>
      <c r="D111" s="12">
        <v>14.34</v>
      </c>
      <c r="E111" s="13">
        <f t="shared" si="27"/>
        <v>1.2256410256410257</v>
      </c>
      <c r="F111" s="7">
        <v>11.7</v>
      </c>
      <c r="G111" s="7">
        <f t="shared" si="16"/>
        <v>13.114358974358975</v>
      </c>
      <c r="H111" s="15">
        <f t="shared" si="17"/>
        <v>15.565641025641025</v>
      </c>
      <c r="I111" s="11">
        <f t="shared" si="18"/>
        <v>0.72023528688055971</v>
      </c>
      <c r="J111" s="30">
        <f t="shared" si="19"/>
        <v>6.1558571528252976E-2</v>
      </c>
      <c r="K111" s="30">
        <f t="shared" si="20"/>
        <v>16.244691440590675</v>
      </c>
      <c r="L111" s="8">
        <v>0</v>
      </c>
      <c r="M111" s="9">
        <v>0</v>
      </c>
      <c r="N111" s="9">
        <v>1</v>
      </c>
      <c r="O111" s="9">
        <v>0</v>
      </c>
      <c r="P111" s="9">
        <v>0</v>
      </c>
      <c r="Q111" s="8">
        <v>135</v>
      </c>
      <c r="R111" s="9">
        <v>7</v>
      </c>
      <c r="S111" s="9">
        <f t="shared" si="21"/>
        <v>127</v>
      </c>
      <c r="T111" s="9">
        <f t="shared" si="22"/>
        <v>15</v>
      </c>
      <c r="U111" s="7">
        <v>8.9</v>
      </c>
      <c r="V111" s="7">
        <f t="shared" si="28"/>
        <v>23.4</v>
      </c>
      <c r="W111" s="9">
        <v>1</v>
      </c>
      <c r="X111" s="9">
        <v>0</v>
      </c>
      <c r="Y111" s="9">
        <v>0</v>
      </c>
      <c r="Z111" s="9">
        <v>1</v>
      </c>
      <c r="AA111" s="9">
        <v>0</v>
      </c>
      <c r="AB111" s="27">
        <v>0</v>
      </c>
      <c r="AC111" s="9">
        <v>0</v>
      </c>
      <c r="AD111" s="9">
        <v>1</v>
      </c>
      <c r="AE111" s="27">
        <v>0</v>
      </c>
      <c r="AF111" s="9">
        <v>0</v>
      </c>
      <c r="AG111" s="27">
        <v>1</v>
      </c>
      <c r="AH111" s="19">
        <v>1985</v>
      </c>
      <c r="AI111" s="30">
        <v>0.42799999999999999</v>
      </c>
      <c r="AJ111" s="30">
        <f t="shared" si="29"/>
        <v>0.16000000000000003</v>
      </c>
      <c r="AK111" s="30">
        <f t="shared" si="29"/>
        <v>0.16000000000000003</v>
      </c>
      <c r="AL111" s="37">
        <v>0.252</v>
      </c>
      <c r="AM111" s="36" t="s">
        <v>89</v>
      </c>
      <c r="AN111" s="17" t="s">
        <v>89</v>
      </c>
      <c r="AO111">
        <v>0.66400000000000003</v>
      </c>
      <c r="AP111" s="34">
        <v>0.33600000000000002</v>
      </c>
      <c r="AQ111" t="s">
        <v>89</v>
      </c>
      <c r="AR111" s="34" t="s">
        <v>89</v>
      </c>
      <c r="AS111">
        <v>0</v>
      </c>
      <c r="AT111" s="17">
        <v>1</v>
      </c>
      <c r="AU111">
        <v>0.66800000000000004</v>
      </c>
      <c r="AV111" s="17">
        <v>0.33200000000000002</v>
      </c>
      <c r="AW111" s="17" t="s">
        <v>214</v>
      </c>
      <c r="AX111">
        <v>0</v>
      </c>
      <c r="AY111">
        <v>1</v>
      </c>
      <c r="AZ111">
        <v>0</v>
      </c>
      <c r="BA111">
        <v>0</v>
      </c>
      <c r="BB111">
        <v>0</v>
      </c>
      <c r="BC111">
        <v>0</v>
      </c>
      <c r="BD111" s="17">
        <v>0</v>
      </c>
      <c r="BE111">
        <v>0</v>
      </c>
      <c r="BF111">
        <v>1</v>
      </c>
      <c r="BG111" s="17">
        <v>0</v>
      </c>
      <c r="BH111">
        <v>1105</v>
      </c>
      <c r="BI111">
        <v>269</v>
      </c>
      <c r="BJ111" s="23">
        <v>0.22900000000000001</v>
      </c>
      <c r="BK111" s="23">
        <v>38.299999999999997</v>
      </c>
      <c r="BL111">
        <v>0</v>
      </c>
      <c r="BM111">
        <v>0</v>
      </c>
      <c r="BN111">
        <v>1</v>
      </c>
      <c r="BO111">
        <v>0</v>
      </c>
      <c r="BP111">
        <v>0</v>
      </c>
      <c r="BQ111" s="17">
        <v>0</v>
      </c>
      <c r="BR111">
        <v>0</v>
      </c>
      <c r="BS111">
        <v>0</v>
      </c>
      <c r="BT111">
        <v>1</v>
      </c>
      <c r="BU111" s="17">
        <v>0</v>
      </c>
      <c r="BV111">
        <v>1</v>
      </c>
      <c r="BW111">
        <v>1</v>
      </c>
      <c r="BX111" s="17">
        <v>1</v>
      </c>
      <c r="BY111">
        <v>1</v>
      </c>
      <c r="BZ111">
        <v>1</v>
      </c>
      <c r="CA111">
        <v>0</v>
      </c>
      <c r="CB111">
        <v>0</v>
      </c>
      <c r="CC111">
        <v>0</v>
      </c>
      <c r="CD111">
        <v>1</v>
      </c>
      <c r="CE111">
        <v>1</v>
      </c>
      <c r="CF111">
        <v>0</v>
      </c>
      <c r="CG111">
        <v>0</v>
      </c>
      <c r="CH111">
        <v>0</v>
      </c>
      <c r="CI111">
        <v>1</v>
      </c>
      <c r="CJ111" s="17">
        <v>0</v>
      </c>
      <c r="CK111">
        <v>0</v>
      </c>
      <c r="CL111">
        <v>110</v>
      </c>
      <c r="CM111">
        <v>0</v>
      </c>
      <c r="CN111">
        <v>1</v>
      </c>
      <c r="CO111">
        <v>19</v>
      </c>
      <c r="CP111" s="31" t="s">
        <v>80</v>
      </c>
    </row>
    <row r="112" spans="1:94" x14ac:dyDescent="0.25">
      <c r="A112">
        <v>111</v>
      </c>
      <c r="B112">
        <v>10</v>
      </c>
      <c r="C112" s="23" t="s">
        <v>22</v>
      </c>
      <c r="D112" s="12">
        <v>12.13</v>
      </c>
      <c r="E112" s="13">
        <f t="shared" si="27"/>
        <v>3.9770491803278691</v>
      </c>
      <c r="F112" s="7">
        <v>3.05</v>
      </c>
      <c r="G112" s="7">
        <f t="shared" si="16"/>
        <v>8.1529508196721316</v>
      </c>
      <c r="H112" s="15">
        <f t="shared" si="17"/>
        <v>16.10704918032787</v>
      </c>
      <c r="I112" s="11">
        <f t="shared" si="18"/>
        <v>0.19239839057790684</v>
      </c>
      <c r="J112" s="30">
        <f t="shared" si="19"/>
        <v>6.3081439533739944E-2</v>
      </c>
      <c r="K112" s="30">
        <f t="shared" si="20"/>
        <v>15.852523458427685</v>
      </c>
      <c r="L112" s="8">
        <v>0</v>
      </c>
      <c r="M112" s="9">
        <v>0</v>
      </c>
      <c r="N112" s="9">
        <v>1</v>
      </c>
      <c r="O112" s="9">
        <v>0</v>
      </c>
      <c r="P112" s="9">
        <v>0</v>
      </c>
      <c r="Q112" s="8">
        <v>250</v>
      </c>
      <c r="R112" s="9">
        <v>7</v>
      </c>
      <c r="S112" s="9">
        <f t="shared" si="21"/>
        <v>242</v>
      </c>
      <c r="T112" s="9">
        <f t="shared" si="22"/>
        <v>15</v>
      </c>
      <c r="U112" s="7">
        <v>8.9</v>
      </c>
      <c r="V112" s="7">
        <f t="shared" si="28"/>
        <v>24.4</v>
      </c>
      <c r="W112" s="9">
        <v>1</v>
      </c>
      <c r="X112" s="9">
        <v>0</v>
      </c>
      <c r="Y112" s="9">
        <v>0</v>
      </c>
      <c r="Z112" s="9">
        <v>1</v>
      </c>
      <c r="AA112" s="9">
        <v>0</v>
      </c>
      <c r="AB112" s="27">
        <v>0</v>
      </c>
      <c r="AC112" s="9">
        <v>0</v>
      </c>
      <c r="AD112" s="9">
        <v>1</v>
      </c>
      <c r="AE112" s="27">
        <v>0</v>
      </c>
      <c r="AF112" s="9">
        <v>0</v>
      </c>
      <c r="AG112" s="27">
        <v>1</v>
      </c>
      <c r="AH112" s="19">
        <v>1985</v>
      </c>
      <c r="AI112" s="30">
        <v>0.42799999999999999</v>
      </c>
      <c r="AJ112" s="30">
        <f t="shared" si="29"/>
        <v>0.16000000000000003</v>
      </c>
      <c r="AK112" s="30">
        <f t="shared" si="29"/>
        <v>0.16000000000000003</v>
      </c>
      <c r="AL112" s="37">
        <v>0.252</v>
      </c>
      <c r="AM112" s="36" t="s">
        <v>89</v>
      </c>
      <c r="AN112" s="17" t="s">
        <v>89</v>
      </c>
      <c r="AO112">
        <v>0.66400000000000003</v>
      </c>
      <c r="AP112" s="34">
        <v>0.33600000000000002</v>
      </c>
      <c r="AQ112" t="s">
        <v>89</v>
      </c>
      <c r="AR112" s="34" t="s">
        <v>89</v>
      </c>
      <c r="AS112">
        <v>0</v>
      </c>
      <c r="AT112" s="17">
        <v>1</v>
      </c>
      <c r="AU112">
        <v>0.66800000000000004</v>
      </c>
      <c r="AV112" s="17">
        <v>0.33200000000000002</v>
      </c>
      <c r="AW112" s="17" t="s">
        <v>214</v>
      </c>
      <c r="AX112">
        <v>0</v>
      </c>
      <c r="AY112">
        <v>1</v>
      </c>
      <c r="AZ112">
        <v>0</v>
      </c>
      <c r="BA112">
        <v>0</v>
      </c>
      <c r="BB112">
        <v>0</v>
      </c>
      <c r="BC112">
        <v>0</v>
      </c>
      <c r="BD112" s="17">
        <v>0</v>
      </c>
      <c r="BE112">
        <v>0</v>
      </c>
      <c r="BF112">
        <v>1</v>
      </c>
      <c r="BG112" s="17">
        <v>0</v>
      </c>
      <c r="BH112">
        <v>1105</v>
      </c>
      <c r="BI112">
        <v>269</v>
      </c>
      <c r="BJ112" s="23">
        <v>0.22900000000000001</v>
      </c>
      <c r="BK112" s="23">
        <v>39.299999999999997</v>
      </c>
      <c r="BL112">
        <v>1</v>
      </c>
      <c r="BM112">
        <v>0</v>
      </c>
      <c r="BN112">
        <v>0</v>
      </c>
      <c r="BO112">
        <v>0</v>
      </c>
      <c r="BP112">
        <v>0</v>
      </c>
      <c r="BQ112" s="17">
        <v>0</v>
      </c>
      <c r="BR112">
        <v>0</v>
      </c>
      <c r="BS112">
        <v>0</v>
      </c>
      <c r="BT112">
        <v>1</v>
      </c>
      <c r="BU112" s="17">
        <v>0</v>
      </c>
      <c r="BV112">
        <v>1</v>
      </c>
      <c r="BW112">
        <v>1</v>
      </c>
      <c r="BX112" s="17">
        <v>1</v>
      </c>
      <c r="BY112">
        <v>1</v>
      </c>
      <c r="BZ112">
        <v>1</v>
      </c>
      <c r="CA112">
        <v>0</v>
      </c>
      <c r="CB112">
        <v>0</v>
      </c>
      <c r="CC112">
        <v>0</v>
      </c>
      <c r="CD112">
        <v>0</v>
      </c>
      <c r="CE112">
        <v>1</v>
      </c>
      <c r="CF112">
        <v>0</v>
      </c>
      <c r="CG112">
        <v>0</v>
      </c>
      <c r="CH112">
        <v>0</v>
      </c>
      <c r="CI112">
        <v>1</v>
      </c>
      <c r="CJ112" s="17">
        <v>1</v>
      </c>
      <c r="CK112">
        <v>0</v>
      </c>
      <c r="CL112">
        <v>110</v>
      </c>
      <c r="CM112">
        <v>0</v>
      </c>
      <c r="CN112">
        <v>1</v>
      </c>
      <c r="CO112">
        <v>19</v>
      </c>
      <c r="CP112" s="31" t="s">
        <v>80</v>
      </c>
    </row>
    <row r="113" spans="1:94" x14ac:dyDescent="0.25">
      <c r="A113">
        <v>112</v>
      </c>
      <c r="B113">
        <v>10</v>
      </c>
      <c r="C113" s="23" t="s">
        <v>22</v>
      </c>
      <c r="D113" s="12">
        <v>9.5299999999999994</v>
      </c>
      <c r="E113" s="13">
        <f t="shared" si="27"/>
        <v>2.9323076923076923</v>
      </c>
      <c r="F113" s="7">
        <v>3.25</v>
      </c>
      <c r="G113" s="7">
        <f t="shared" si="16"/>
        <v>6.5976923076923075</v>
      </c>
      <c r="H113" s="15">
        <f t="shared" si="17"/>
        <v>12.462307692307691</v>
      </c>
      <c r="I113" s="11">
        <f t="shared" si="18"/>
        <v>0.20450264387930378</v>
      </c>
      <c r="J113" s="30">
        <f t="shared" si="19"/>
        <v>6.2923890424401163E-2</v>
      </c>
      <c r="K113" s="30">
        <f t="shared" si="20"/>
        <v>15.892215075312818</v>
      </c>
      <c r="L113" s="8">
        <v>0</v>
      </c>
      <c r="M113" s="9">
        <v>0</v>
      </c>
      <c r="N113" s="9">
        <v>1</v>
      </c>
      <c r="O113" s="9">
        <v>0</v>
      </c>
      <c r="P113" s="9">
        <v>0</v>
      </c>
      <c r="Q113" s="8">
        <v>250</v>
      </c>
      <c r="R113" s="9">
        <v>7</v>
      </c>
      <c r="S113" s="9">
        <f t="shared" si="21"/>
        <v>242</v>
      </c>
      <c r="T113" s="9">
        <f t="shared" si="22"/>
        <v>15</v>
      </c>
      <c r="U113" s="7">
        <v>8.9</v>
      </c>
      <c r="V113" s="7">
        <f t="shared" si="28"/>
        <v>25.4</v>
      </c>
      <c r="W113" s="9">
        <v>1</v>
      </c>
      <c r="X113" s="9">
        <v>0</v>
      </c>
      <c r="Y113" s="9">
        <v>0</v>
      </c>
      <c r="Z113" s="9">
        <v>1</v>
      </c>
      <c r="AA113" s="9">
        <v>0</v>
      </c>
      <c r="AB113" s="27">
        <v>0</v>
      </c>
      <c r="AC113" s="9">
        <v>0</v>
      </c>
      <c r="AD113" s="9">
        <v>1</v>
      </c>
      <c r="AE113" s="27">
        <v>0</v>
      </c>
      <c r="AF113" s="9">
        <v>0</v>
      </c>
      <c r="AG113" s="27">
        <v>1</v>
      </c>
      <c r="AH113" s="19">
        <v>1985</v>
      </c>
      <c r="AI113" s="30">
        <v>0.42799999999999999</v>
      </c>
      <c r="AJ113" s="30">
        <f t="shared" si="29"/>
        <v>0.16000000000000003</v>
      </c>
      <c r="AK113" s="30">
        <f t="shared" si="29"/>
        <v>0.16000000000000003</v>
      </c>
      <c r="AL113" s="37">
        <v>0.252</v>
      </c>
      <c r="AM113" s="36" t="s">
        <v>89</v>
      </c>
      <c r="AN113" s="17" t="s">
        <v>89</v>
      </c>
      <c r="AO113">
        <v>0.66400000000000003</v>
      </c>
      <c r="AP113" s="34">
        <v>0.33600000000000002</v>
      </c>
      <c r="AQ113" t="s">
        <v>89</v>
      </c>
      <c r="AR113" s="34" t="s">
        <v>89</v>
      </c>
      <c r="AS113">
        <v>0</v>
      </c>
      <c r="AT113" s="17">
        <v>1</v>
      </c>
      <c r="AU113">
        <v>0.66800000000000004</v>
      </c>
      <c r="AV113" s="17">
        <v>0.33200000000000002</v>
      </c>
      <c r="AW113" s="17" t="s">
        <v>214</v>
      </c>
      <c r="AX113">
        <v>0</v>
      </c>
      <c r="AY113">
        <v>1</v>
      </c>
      <c r="AZ113">
        <v>0</v>
      </c>
      <c r="BA113">
        <v>0</v>
      </c>
      <c r="BB113">
        <v>0</v>
      </c>
      <c r="BC113">
        <v>0</v>
      </c>
      <c r="BD113" s="17">
        <v>0</v>
      </c>
      <c r="BE113">
        <v>0</v>
      </c>
      <c r="BF113">
        <v>1</v>
      </c>
      <c r="BG113" s="17">
        <v>0</v>
      </c>
      <c r="BH113">
        <v>1105</v>
      </c>
      <c r="BI113">
        <v>269</v>
      </c>
      <c r="BJ113" s="23">
        <v>0.22900000000000001</v>
      </c>
      <c r="BK113" s="23">
        <v>40.299999999999997</v>
      </c>
      <c r="BL113">
        <v>1</v>
      </c>
      <c r="BM113">
        <v>0</v>
      </c>
      <c r="BN113">
        <v>0</v>
      </c>
      <c r="BO113">
        <v>0</v>
      </c>
      <c r="BP113">
        <v>0</v>
      </c>
      <c r="BQ113" s="17">
        <v>0</v>
      </c>
      <c r="BR113">
        <v>0</v>
      </c>
      <c r="BS113">
        <v>0</v>
      </c>
      <c r="BT113">
        <v>1</v>
      </c>
      <c r="BU113" s="17">
        <v>0</v>
      </c>
      <c r="BV113">
        <v>1</v>
      </c>
      <c r="BW113">
        <v>1</v>
      </c>
      <c r="BX113" s="17">
        <v>1</v>
      </c>
      <c r="BY113">
        <v>1</v>
      </c>
      <c r="BZ113">
        <v>1</v>
      </c>
      <c r="CA113">
        <v>0</v>
      </c>
      <c r="CB113">
        <v>0</v>
      </c>
      <c r="CC113">
        <v>0</v>
      </c>
      <c r="CD113">
        <v>0</v>
      </c>
      <c r="CE113">
        <v>1</v>
      </c>
      <c r="CF113">
        <v>0</v>
      </c>
      <c r="CG113">
        <v>0</v>
      </c>
      <c r="CH113">
        <v>0</v>
      </c>
      <c r="CI113">
        <v>1</v>
      </c>
      <c r="CJ113" s="17">
        <v>1</v>
      </c>
      <c r="CK113">
        <v>0</v>
      </c>
      <c r="CL113">
        <v>110</v>
      </c>
      <c r="CM113">
        <v>0</v>
      </c>
      <c r="CN113">
        <v>1</v>
      </c>
      <c r="CO113">
        <v>19</v>
      </c>
      <c r="CP113" s="31" t="s">
        <v>80</v>
      </c>
    </row>
    <row r="114" spans="1:94" s="41" customFormat="1" x14ac:dyDescent="0.25">
      <c r="A114" s="41">
        <v>113</v>
      </c>
      <c r="B114" s="41">
        <v>10</v>
      </c>
      <c r="C114" s="42" t="s">
        <v>22</v>
      </c>
      <c r="D114" s="43">
        <v>10.99</v>
      </c>
      <c r="E114" s="44">
        <f t="shared" si="27"/>
        <v>1.6138032305433188</v>
      </c>
      <c r="F114" s="45">
        <v>6.81</v>
      </c>
      <c r="G114" s="45">
        <f t="shared" si="16"/>
        <v>9.3761967694566817</v>
      </c>
      <c r="H114" s="46">
        <f t="shared" si="17"/>
        <v>12.603803230543319</v>
      </c>
      <c r="I114" s="47">
        <f t="shared" si="18"/>
        <v>0.40102133631589526</v>
      </c>
      <c r="J114" s="48">
        <f t="shared" si="19"/>
        <v>5.8887127212319423E-2</v>
      </c>
      <c r="K114" s="48">
        <f t="shared" si="20"/>
        <v>16.981640085692547</v>
      </c>
      <c r="L114" s="49">
        <v>0</v>
      </c>
      <c r="M114" s="50">
        <v>0</v>
      </c>
      <c r="N114" s="50">
        <v>1</v>
      </c>
      <c r="O114" s="50">
        <v>0</v>
      </c>
      <c r="P114" s="50">
        <v>0</v>
      </c>
      <c r="Q114" s="49">
        <v>250</v>
      </c>
      <c r="R114" s="50">
        <v>7</v>
      </c>
      <c r="S114" s="50">
        <f t="shared" si="21"/>
        <v>242</v>
      </c>
      <c r="T114" s="50">
        <f t="shared" si="22"/>
        <v>15</v>
      </c>
      <c r="U114" s="45">
        <v>8.9</v>
      </c>
      <c r="V114" s="45">
        <f t="shared" si="28"/>
        <v>26.4</v>
      </c>
      <c r="W114" s="50">
        <v>1</v>
      </c>
      <c r="X114" s="50">
        <v>0</v>
      </c>
      <c r="Y114" s="50">
        <v>0</v>
      </c>
      <c r="Z114" s="50">
        <v>1</v>
      </c>
      <c r="AA114" s="50">
        <v>0</v>
      </c>
      <c r="AB114" s="51">
        <v>0</v>
      </c>
      <c r="AC114" s="50">
        <v>0</v>
      </c>
      <c r="AD114" s="50">
        <v>1</v>
      </c>
      <c r="AE114" s="51">
        <v>0</v>
      </c>
      <c r="AF114" s="50">
        <v>0</v>
      </c>
      <c r="AG114" s="51">
        <v>1</v>
      </c>
      <c r="AH114" s="52">
        <v>1985</v>
      </c>
      <c r="AI114" s="48">
        <v>0.42799999999999999</v>
      </c>
      <c r="AJ114" s="48">
        <f t="shared" si="29"/>
        <v>0.16000000000000003</v>
      </c>
      <c r="AK114" s="48">
        <f t="shared" si="29"/>
        <v>0.16000000000000003</v>
      </c>
      <c r="AL114" s="53">
        <v>0.252</v>
      </c>
      <c r="AM114" s="54" t="s">
        <v>89</v>
      </c>
      <c r="AN114" s="55" t="s">
        <v>89</v>
      </c>
      <c r="AO114" s="41">
        <v>0.66400000000000003</v>
      </c>
      <c r="AP114" s="56">
        <v>0.33600000000000002</v>
      </c>
      <c r="AQ114" s="41" t="s">
        <v>89</v>
      </c>
      <c r="AR114" s="56" t="s">
        <v>89</v>
      </c>
      <c r="AS114">
        <v>0</v>
      </c>
      <c r="AT114" s="55">
        <v>1</v>
      </c>
      <c r="AU114" s="41">
        <v>0.66800000000000004</v>
      </c>
      <c r="AV114" s="55">
        <v>0.33200000000000002</v>
      </c>
      <c r="AW114" s="55" t="s">
        <v>214</v>
      </c>
      <c r="AX114">
        <v>0</v>
      </c>
      <c r="AY114">
        <v>1</v>
      </c>
      <c r="AZ114">
        <v>0</v>
      </c>
      <c r="BA114">
        <v>0</v>
      </c>
      <c r="BB114">
        <v>0</v>
      </c>
      <c r="BC114">
        <v>0</v>
      </c>
      <c r="BD114" s="55">
        <v>0</v>
      </c>
      <c r="BE114">
        <v>0</v>
      </c>
      <c r="BF114">
        <v>1</v>
      </c>
      <c r="BG114" s="55">
        <v>0</v>
      </c>
      <c r="BH114">
        <v>1105</v>
      </c>
      <c r="BI114">
        <v>269</v>
      </c>
      <c r="BJ114" s="42">
        <v>0.22900000000000001</v>
      </c>
      <c r="BK114" s="42">
        <v>41.3</v>
      </c>
      <c r="BL114" s="41">
        <v>1</v>
      </c>
      <c r="BM114" s="41">
        <v>0</v>
      </c>
      <c r="BN114" s="41">
        <v>0</v>
      </c>
      <c r="BO114" s="41">
        <v>0</v>
      </c>
      <c r="BP114" s="41">
        <v>0</v>
      </c>
      <c r="BQ114" s="55">
        <v>0</v>
      </c>
      <c r="BR114" s="41">
        <v>0</v>
      </c>
      <c r="BS114" s="41">
        <v>0</v>
      </c>
      <c r="BT114" s="41">
        <v>1</v>
      </c>
      <c r="BU114" s="55">
        <v>0</v>
      </c>
      <c r="BV114" s="41">
        <v>1</v>
      </c>
      <c r="BW114" s="41">
        <v>1</v>
      </c>
      <c r="BX114" s="55">
        <v>1</v>
      </c>
      <c r="BY114" s="41">
        <v>1</v>
      </c>
      <c r="BZ114" s="41">
        <v>1</v>
      </c>
      <c r="CA114" s="41">
        <v>0</v>
      </c>
      <c r="CB114" s="41">
        <v>0</v>
      </c>
      <c r="CC114" s="41">
        <v>0</v>
      </c>
      <c r="CD114" s="41">
        <v>0</v>
      </c>
      <c r="CE114" s="41">
        <v>1</v>
      </c>
      <c r="CF114">
        <v>0</v>
      </c>
      <c r="CG114" s="41">
        <v>0</v>
      </c>
      <c r="CH114" s="41">
        <v>0</v>
      </c>
      <c r="CI114" s="41">
        <v>1</v>
      </c>
      <c r="CJ114" s="55">
        <v>1</v>
      </c>
      <c r="CK114">
        <v>0</v>
      </c>
      <c r="CL114">
        <v>110</v>
      </c>
      <c r="CM114">
        <v>0</v>
      </c>
      <c r="CN114">
        <v>1</v>
      </c>
      <c r="CO114">
        <v>19</v>
      </c>
      <c r="CP114" s="31" t="s">
        <v>80</v>
      </c>
    </row>
    <row r="115" spans="1:94" x14ac:dyDescent="0.25">
      <c r="A115">
        <v>114</v>
      </c>
      <c r="B115">
        <v>11</v>
      </c>
      <c r="C115" s="23" t="s">
        <v>116</v>
      </c>
      <c r="D115" s="12">
        <v>11.3</v>
      </c>
      <c r="E115" s="13">
        <v>0.5</v>
      </c>
      <c r="F115" s="7">
        <f t="shared" ref="F115:F136" si="30">D115/E115</f>
        <v>22.6</v>
      </c>
      <c r="G115" s="7">
        <f t="shared" si="16"/>
        <v>10.8</v>
      </c>
      <c r="H115" s="15">
        <f t="shared" si="17"/>
        <v>11.8</v>
      </c>
      <c r="I115" s="11">
        <f t="shared" si="18"/>
        <v>0.32038983361101409</v>
      </c>
      <c r="J115" s="30">
        <f t="shared" si="19"/>
        <v>1.4176541310221863E-2</v>
      </c>
      <c r="K115" s="30">
        <f t="shared" si="20"/>
        <v>70.539067189749545</v>
      </c>
      <c r="L115" s="8">
        <v>0</v>
      </c>
      <c r="M115" s="9">
        <v>1</v>
      </c>
      <c r="N115" s="9">
        <v>0</v>
      </c>
      <c r="O115" s="9">
        <v>0</v>
      </c>
      <c r="P115" s="9">
        <v>0</v>
      </c>
      <c r="Q115" s="8">
        <v>4481</v>
      </c>
      <c r="R115" s="9">
        <v>15</v>
      </c>
      <c r="S115" s="9">
        <f t="shared" si="21"/>
        <v>4465</v>
      </c>
      <c r="T115" s="9">
        <f t="shared" si="22"/>
        <v>6</v>
      </c>
      <c r="U115" s="7">
        <v>9.15</v>
      </c>
      <c r="V115" s="7">
        <f t="shared" si="28"/>
        <v>27.53</v>
      </c>
      <c r="W115" s="9">
        <v>1</v>
      </c>
      <c r="X115" s="9">
        <v>0</v>
      </c>
      <c r="Y115" s="9">
        <v>0</v>
      </c>
      <c r="Z115" s="9">
        <v>0</v>
      </c>
      <c r="AA115" s="9">
        <v>1</v>
      </c>
      <c r="AB115" s="27">
        <v>0</v>
      </c>
      <c r="AC115" s="9">
        <v>0</v>
      </c>
      <c r="AD115" s="9">
        <v>0</v>
      </c>
      <c r="AE115" s="27">
        <v>1</v>
      </c>
      <c r="AF115" s="9">
        <v>0</v>
      </c>
      <c r="AG115" s="27">
        <v>1</v>
      </c>
      <c r="AH115" s="19">
        <v>2011</v>
      </c>
      <c r="AI115" s="30" t="s">
        <v>89</v>
      </c>
      <c r="AJ115" s="30" t="s">
        <v>89</v>
      </c>
      <c r="AK115" s="30" t="s">
        <v>89</v>
      </c>
      <c r="AL115" s="37" t="s">
        <v>89</v>
      </c>
      <c r="AM115" s="36">
        <f t="shared" ref="AM115:AM120" si="31">1-AN115</f>
        <v>0.86599999999999999</v>
      </c>
      <c r="AN115" s="17">
        <v>0.13400000000000001</v>
      </c>
      <c r="AO115">
        <v>0.49099999999999999</v>
      </c>
      <c r="AP115" s="34">
        <v>0.50900000000000001</v>
      </c>
      <c r="AQ115" t="s">
        <v>89</v>
      </c>
      <c r="AR115" s="34" t="s">
        <v>89</v>
      </c>
      <c r="AS115">
        <v>0</v>
      </c>
      <c r="AT115" s="17">
        <v>1</v>
      </c>
      <c r="AU115">
        <v>0.41399999999999998</v>
      </c>
      <c r="AV115" s="17">
        <v>0.58599999999999997</v>
      </c>
      <c r="AW115" s="17" t="s">
        <v>25</v>
      </c>
      <c r="AX115">
        <v>0</v>
      </c>
      <c r="AY115">
        <v>0</v>
      </c>
      <c r="AZ115">
        <v>0</v>
      </c>
      <c r="BA115">
        <v>0</v>
      </c>
      <c r="BB115">
        <v>0</v>
      </c>
      <c r="BC115">
        <v>0</v>
      </c>
      <c r="BD115" s="17">
        <v>1</v>
      </c>
      <c r="BE115">
        <v>0</v>
      </c>
      <c r="BF115">
        <v>1</v>
      </c>
      <c r="BG115" s="17">
        <v>0</v>
      </c>
      <c r="BH115">
        <v>3903</v>
      </c>
      <c r="BI115">
        <v>118</v>
      </c>
      <c r="BJ115" s="23">
        <v>0.83</v>
      </c>
      <c r="BK115" s="23">
        <v>42.68</v>
      </c>
      <c r="BL115">
        <v>1</v>
      </c>
      <c r="BM115">
        <v>0</v>
      </c>
      <c r="BN115">
        <v>0</v>
      </c>
      <c r="BO115">
        <v>0</v>
      </c>
      <c r="BP115">
        <v>0</v>
      </c>
      <c r="BQ115" s="17">
        <v>0</v>
      </c>
      <c r="BR115">
        <v>0</v>
      </c>
      <c r="BS115">
        <v>0</v>
      </c>
      <c r="BT115">
        <v>0</v>
      </c>
      <c r="BU115" s="17">
        <v>0</v>
      </c>
      <c r="BV115">
        <v>1</v>
      </c>
      <c r="BW115">
        <v>0</v>
      </c>
      <c r="BX115" s="17">
        <v>0</v>
      </c>
      <c r="BY115">
        <v>1</v>
      </c>
      <c r="BZ115">
        <v>1</v>
      </c>
      <c r="CA115">
        <v>0</v>
      </c>
      <c r="CB115">
        <v>0</v>
      </c>
      <c r="CC115">
        <v>1</v>
      </c>
      <c r="CD115">
        <v>0</v>
      </c>
      <c r="CE115">
        <v>1</v>
      </c>
      <c r="CF115">
        <v>1</v>
      </c>
      <c r="CG115">
        <v>0</v>
      </c>
      <c r="CH115">
        <v>0</v>
      </c>
      <c r="CI115">
        <v>1</v>
      </c>
      <c r="CJ115" s="17">
        <v>1</v>
      </c>
      <c r="CK115">
        <v>5.0000000000000001E-3</v>
      </c>
      <c r="CL115">
        <v>12</v>
      </c>
      <c r="CM115">
        <v>1</v>
      </c>
      <c r="CN115">
        <v>0</v>
      </c>
      <c r="CO115">
        <v>40</v>
      </c>
      <c r="CP115" s="31" t="s">
        <v>80</v>
      </c>
    </row>
    <row r="116" spans="1:94" x14ac:dyDescent="0.25">
      <c r="A116">
        <v>115</v>
      </c>
      <c r="B116">
        <v>11</v>
      </c>
      <c r="C116" s="23" t="s">
        <v>116</v>
      </c>
      <c r="D116" s="12">
        <v>18</v>
      </c>
      <c r="E116" s="13">
        <v>1.4</v>
      </c>
      <c r="F116" s="7">
        <f t="shared" si="30"/>
        <v>12.857142857142858</v>
      </c>
      <c r="G116" s="7">
        <f t="shared" si="16"/>
        <v>16.600000000000001</v>
      </c>
      <c r="H116" s="15">
        <f t="shared" si="17"/>
        <v>19.399999999999999</v>
      </c>
      <c r="I116" s="11">
        <f t="shared" si="18"/>
        <v>0.18894683311768237</v>
      </c>
      <c r="J116" s="30">
        <f t="shared" si="19"/>
        <v>1.4695864798041962E-2</v>
      </c>
      <c r="K116" s="30">
        <f t="shared" si="20"/>
        <v>68.04635274905614</v>
      </c>
      <c r="L116" s="8">
        <v>0</v>
      </c>
      <c r="M116" s="9">
        <v>1</v>
      </c>
      <c r="N116" s="9">
        <v>0</v>
      </c>
      <c r="O116" s="9">
        <v>0</v>
      </c>
      <c r="P116" s="9">
        <v>0</v>
      </c>
      <c r="Q116" s="8">
        <v>4481</v>
      </c>
      <c r="R116" s="9">
        <v>15</v>
      </c>
      <c r="S116" s="9">
        <f t="shared" si="21"/>
        <v>4465</v>
      </c>
      <c r="T116" s="9">
        <f t="shared" si="22"/>
        <v>6</v>
      </c>
      <c r="U116" s="7">
        <v>9.15</v>
      </c>
      <c r="V116" s="7">
        <f t="shared" si="28"/>
        <v>27.53</v>
      </c>
      <c r="W116" s="9">
        <v>1</v>
      </c>
      <c r="X116" s="9">
        <v>0</v>
      </c>
      <c r="Y116" s="9">
        <v>0</v>
      </c>
      <c r="Z116" s="9">
        <v>0</v>
      </c>
      <c r="AA116" s="9">
        <v>1</v>
      </c>
      <c r="AB116" s="27">
        <v>0</v>
      </c>
      <c r="AC116" s="9">
        <v>0</v>
      </c>
      <c r="AD116" s="9">
        <v>0</v>
      </c>
      <c r="AE116" s="27">
        <v>1</v>
      </c>
      <c r="AF116" s="9">
        <v>0</v>
      </c>
      <c r="AG116" s="27">
        <v>1</v>
      </c>
      <c r="AH116" s="19">
        <v>2011</v>
      </c>
      <c r="AI116" s="30" t="s">
        <v>89</v>
      </c>
      <c r="AJ116" s="30" t="s">
        <v>89</v>
      </c>
      <c r="AK116" s="30" t="s">
        <v>89</v>
      </c>
      <c r="AL116" s="37" t="s">
        <v>89</v>
      </c>
      <c r="AM116" s="36">
        <f t="shared" si="31"/>
        <v>0.86599999999999999</v>
      </c>
      <c r="AN116" s="17">
        <v>0.13400000000000001</v>
      </c>
      <c r="AO116">
        <v>0.49099999999999999</v>
      </c>
      <c r="AP116" s="34">
        <v>0.50900000000000001</v>
      </c>
      <c r="AQ116" t="s">
        <v>89</v>
      </c>
      <c r="AR116" s="34" t="s">
        <v>89</v>
      </c>
      <c r="AS116">
        <v>0</v>
      </c>
      <c r="AT116" s="17">
        <v>1</v>
      </c>
      <c r="AU116">
        <v>0.41399999999999998</v>
      </c>
      <c r="AV116" s="17">
        <v>0.58599999999999997</v>
      </c>
      <c r="AW116" s="17" t="s">
        <v>25</v>
      </c>
      <c r="AX116">
        <v>0</v>
      </c>
      <c r="AY116">
        <v>0</v>
      </c>
      <c r="AZ116">
        <v>0</v>
      </c>
      <c r="BA116">
        <v>0</v>
      </c>
      <c r="BB116">
        <v>0</v>
      </c>
      <c r="BC116">
        <v>0</v>
      </c>
      <c r="BD116" s="17">
        <v>1</v>
      </c>
      <c r="BE116">
        <v>0</v>
      </c>
      <c r="BF116">
        <v>1</v>
      </c>
      <c r="BG116" s="17">
        <v>0</v>
      </c>
      <c r="BH116">
        <v>3903</v>
      </c>
      <c r="BI116">
        <v>118</v>
      </c>
      <c r="BJ116" s="23">
        <v>0.83</v>
      </c>
      <c r="BK116" s="23">
        <v>42.68</v>
      </c>
      <c r="BL116">
        <v>0</v>
      </c>
      <c r="BM116">
        <v>0</v>
      </c>
      <c r="BN116">
        <v>0</v>
      </c>
      <c r="BO116">
        <v>0</v>
      </c>
      <c r="BP116">
        <v>0</v>
      </c>
      <c r="BQ116" s="17">
        <v>1</v>
      </c>
      <c r="BR116">
        <v>0</v>
      </c>
      <c r="BS116">
        <v>1</v>
      </c>
      <c r="BT116">
        <v>0</v>
      </c>
      <c r="BU116" s="17">
        <v>0</v>
      </c>
      <c r="BV116">
        <v>1</v>
      </c>
      <c r="BW116">
        <v>0</v>
      </c>
      <c r="BX116" s="17">
        <v>0</v>
      </c>
      <c r="BY116">
        <v>1</v>
      </c>
      <c r="BZ116">
        <v>1</v>
      </c>
      <c r="CA116">
        <v>0</v>
      </c>
      <c r="CB116">
        <v>0</v>
      </c>
      <c r="CC116">
        <v>1</v>
      </c>
      <c r="CD116">
        <v>0</v>
      </c>
      <c r="CE116">
        <v>1</v>
      </c>
      <c r="CF116">
        <v>1</v>
      </c>
      <c r="CG116">
        <v>0</v>
      </c>
      <c r="CH116">
        <v>0</v>
      </c>
      <c r="CI116">
        <v>1</v>
      </c>
      <c r="CJ116" s="17">
        <v>1</v>
      </c>
      <c r="CK116">
        <v>5.0000000000000001E-3</v>
      </c>
      <c r="CL116">
        <v>12</v>
      </c>
      <c r="CM116">
        <v>1</v>
      </c>
      <c r="CN116">
        <v>0</v>
      </c>
      <c r="CO116">
        <v>40</v>
      </c>
      <c r="CP116" s="31" t="s">
        <v>80</v>
      </c>
    </row>
    <row r="117" spans="1:94" x14ac:dyDescent="0.25">
      <c r="A117">
        <v>116</v>
      </c>
      <c r="B117">
        <v>11</v>
      </c>
      <c r="C117" s="23" t="s">
        <v>116</v>
      </c>
      <c r="D117" s="12">
        <v>21.2</v>
      </c>
      <c r="E117" s="13">
        <v>1.7</v>
      </c>
      <c r="F117" s="7">
        <f t="shared" si="30"/>
        <v>12.470588235294118</v>
      </c>
      <c r="G117" s="7">
        <f t="shared" si="16"/>
        <v>19.5</v>
      </c>
      <c r="H117" s="15">
        <f t="shared" si="17"/>
        <v>22.9</v>
      </c>
      <c r="I117" s="11">
        <f t="shared" si="18"/>
        <v>0.25336910128038576</v>
      </c>
      <c r="J117" s="30">
        <f t="shared" si="19"/>
        <v>2.0317333593238476E-2</v>
      </c>
      <c r="K117" s="30">
        <f t="shared" si="20"/>
        <v>49.219056989485857</v>
      </c>
      <c r="L117" s="8">
        <v>0</v>
      </c>
      <c r="M117" s="9">
        <v>1</v>
      </c>
      <c r="N117" s="9">
        <v>0</v>
      </c>
      <c r="O117" s="9">
        <v>0</v>
      </c>
      <c r="P117" s="9">
        <v>0</v>
      </c>
      <c r="Q117" s="8">
        <v>2282</v>
      </c>
      <c r="R117" s="9">
        <v>14</v>
      </c>
      <c r="S117" s="9">
        <f t="shared" si="21"/>
        <v>2267</v>
      </c>
      <c r="T117" s="9">
        <f t="shared" si="22"/>
        <v>6</v>
      </c>
      <c r="U117" s="7">
        <v>9.15</v>
      </c>
      <c r="V117" s="7">
        <f t="shared" si="28"/>
        <v>27.53</v>
      </c>
      <c r="W117" s="9">
        <v>1</v>
      </c>
      <c r="X117" s="9">
        <v>0</v>
      </c>
      <c r="Y117" s="9">
        <v>0</v>
      </c>
      <c r="Z117" s="9">
        <v>0</v>
      </c>
      <c r="AA117" s="9">
        <v>1</v>
      </c>
      <c r="AB117" s="27">
        <v>0</v>
      </c>
      <c r="AC117" s="9">
        <v>0</v>
      </c>
      <c r="AD117" s="9">
        <v>0</v>
      </c>
      <c r="AE117" s="27">
        <v>1</v>
      </c>
      <c r="AF117" s="9">
        <v>0</v>
      </c>
      <c r="AG117" s="27">
        <v>1</v>
      </c>
      <c r="AH117" s="19">
        <v>2011</v>
      </c>
      <c r="AI117" s="30" t="s">
        <v>89</v>
      </c>
      <c r="AJ117" s="30" t="s">
        <v>89</v>
      </c>
      <c r="AK117" s="30" t="s">
        <v>89</v>
      </c>
      <c r="AL117" s="37" t="s">
        <v>89</v>
      </c>
      <c r="AM117" s="36">
        <f t="shared" si="31"/>
        <v>0.86599999999999999</v>
      </c>
      <c r="AN117" s="17">
        <v>0.13400000000000001</v>
      </c>
      <c r="AO117">
        <v>0</v>
      </c>
      <c r="AP117" s="34">
        <v>1</v>
      </c>
      <c r="AQ117" t="s">
        <v>89</v>
      </c>
      <c r="AR117" s="34" t="s">
        <v>89</v>
      </c>
      <c r="AS117">
        <v>0</v>
      </c>
      <c r="AT117" s="17">
        <v>1</v>
      </c>
      <c r="AU117">
        <v>0.41399999999999998</v>
      </c>
      <c r="AV117" s="17">
        <v>0.58599999999999997</v>
      </c>
      <c r="AW117" s="17" t="s">
        <v>25</v>
      </c>
      <c r="AX117">
        <v>0</v>
      </c>
      <c r="AY117">
        <v>0</v>
      </c>
      <c r="AZ117">
        <v>0</v>
      </c>
      <c r="BA117">
        <v>0</v>
      </c>
      <c r="BB117">
        <v>0</v>
      </c>
      <c r="BC117">
        <v>0</v>
      </c>
      <c r="BD117" s="17">
        <v>1</v>
      </c>
      <c r="BE117">
        <v>0</v>
      </c>
      <c r="BF117">
        <v>1</v>
      </c>
      <c r="BG117" s="17">
        <v>0</v>
      </c>
      <c r="BH117">
        <v>3903</v>
      </c>
      <c r="BI117">
        <v>118</v>
      </c>
      <c r="BJ117" s="23">
        <v>0.83</v>
      </c>
      <c r="BK117" s="23">
        <v>42.68</v>
      </c>
      <c r="BL117">
        <v>0</v>
      </c>
      <c r="BM117">
        <v>0</v>
      </c>
      <c r="BN117">
        <v>0</v>
      </c>
      <c r="BO117">
        <v>0</v>
      </c>
      <c r="BP117">
        <v>0</v>
      </c>
      <c r="BQ117" s="17">
        <v>1</v>
      </c>
      <c r="BR117">
        <v>0</v>
      </c>
      <c r="BS117">
        <v>1</v>
      </c>
      <c r="BT117">
        <v>0</v>
      </c>
      <c r="BU117" s="17">
        <v>0</v>
      </c>
      <c r="BV117">
        <v>1</v>
      </c>
      <c r="BW117">
        <v>0</v>
      </c>
      <c r="BX117" s="17">
        <v>0</v>
      </c>
      <c r="BY117">
        <v>1</v>
      </c>
      <c r="BZ117">
        <v>1</v>
      </c>
      <c r="CA117">
        <v>0</v>
      </c>
      <c r="CB117">
        <v>0</v>
      </c>
      <c r="CC117">
        <v>1</v>
      </c>
      <c r="CD117">
        <v>0</v>
      </c>
      <c r="CE117">
        <v>1</v>
      </c>
      <c r="CF117">
        <v>1</v>
      </c>
      <c r="CG117">
        <v>0</v>
      </c>
      <c r="CH117">
        <v>0</v>
      </c>
      <c r="CI117">
        <v>1</v>
      </c>
      <c r="CJ117" s="17">
        <v>1</v>
      </c>
      <c r="CK117">
        <v>5.0000000000000001E-3</v>
      </c>
      <c r="CL117">
        <v>12</v>
      </c>
      <c r="CM117">
        <v>1</v>
      </c>
      <c r="CN117">
        <v>0</v>
      </c>
      <c r="CO117">
        <v>40</v>
      </c>
      <c r="CP117" s="31" t="s">
        <v>80</v>
      </c>
    </row>
    <row r="118" spans="1:94" x14ac:dyDescent="0.25">
      <c r="A118">
        <v>117</v>
      </c>
      <c r="B118">
        <v>11</v>
      </c>
      <c r="C118" s="23" t="s">
        <v>116</v>
      </c>
      <c r="D118" s="12">
        <v>15</v>
      </c>
      <c r="E118" s="13">
        <v>2.2999999999999998</v>
      </c>
      <c r="F118" s="7">
        <f t="shared" si="30"/>
        <v>6.5217391304347831</v>
      </c>
      <c r="G118" s="7">
        <f t="shared" si="16"/>
        <v>12.7</v>
      </c>
      <c r="H118" s="15">
        <f t="shared" si="17"/>
        <v>17.3</v>
      </c>
      <c r="I118" s="11">
        <f t="shared" si="18"/>
        <v>0.13821298512211169</v>
      </c>
      <c r="J118" s="30">
        <f t="shared" si="19"/>
        <v>2.1192657718723789E-2</v>
      </c>
      <c r="K118" s="30">
        <f t="shared" si="20"/>
        <v>47.186153491097834</v>
      </c>
      <c r="L118" s="8">
        <v>0</v>
      </c>
      <c r="M118" s="9">
        <v>1</v>
      </c>
      <c r="N118" s="9">
        <v>0</v>
      </c>
      <c r="O118" s="9">
        <v>0</v>
      </c>
      <c r="P118" s="9">
        <v>0</v>
      </c>
      <c r="Q118" s="8">
        <v>2199</v>
      </c>
      <c r="R118" s="9">
        <v>14</v>
      </c>
      <c r="S118" s="9">
        <f t="shared" si="21"/>
        <v>2184</v>
      </c>
      <c r="T118" s="9">
        <f t="shared" si="22"/>
        <v>6</v>
      </c>
      <c r="U118" s="7">
        <v>9.15</v>
      </c>
      <c r="V118" s="7">
        <f t="shared" si="28"/>
        <v>27.53</v>
      </c>
      <c r="W118" s="9">
        <v>1</v>
      </c>
      <c r="X118" s="9">
        <v>0</v>
      </c>
      <c r="Y118" s="9">
        <v>0</v>
      </c>
      <c r="Z118" s="9">
        <v>0</v>
      </c>
      <c r="AA118" s="9">
        <v>1</v>
      </c>
      <c r="AB118" s="27">
        <v>0</v>
      </c>
      <c r="AC118" s="9">
        <v>0</v>
      </c>
      <c r="AD118" s="9">
        <v>0</v>
      </c>
      <c r="AE118" s="27">
        <v>1</v>
      </c>
      <c r="AF118" s="9">
        <v>0</v>
      </c>
      <c r="AG118" s="27">
        <v>1</v>
      </c>
      <c r="AH118" s="19">
        <v>2011</v>
      </c>
      <c r="AI118" s="30" t="s">
        <v>89</v>
      </c>
      <c r="AJ118" s="30" t="s">
        <v>89</v>
      </c>
      <c r="AK118" s="30" t="s">
        <v>89</v>
      </c>
      <c r="AL118" s="37" t="s">
        <v>89</v>
      </c>
      <c r="AM118" s="36">
        <f t="shared" si="31"/>
        <v>0.86599999999999999</v>
      </c>
      <c r="AN118" s="17">
        <v>0.13400000000000001</v>
      </c>
      <c r="AO118">
        <v>1</v>
      </c>
      <c r="AP118" s="34">
        <v>0</v>
      </c>
      <c r="AQ118" t="s">
        <v>89</v>
      </c>
      <c r="AR118" s="34" t="s">
        <v>89</v>
      </c>
      <c r="AS118">
        <v>0</v>
      </c>
      <c r="AT118" s="17">
        <v>1</v>
      </c>
      <c r="AU118">
        <v>0.41399999999999998</v>
      </c>
      <c r="AV118" s="17">
        <v>0.58599999999999997</v>
      </c>
      <c r="AW118" s="17" t="s">
        <v>25</v>
      </c>
      <c r="AX118">
        <v>0</v>
      </c>
      <c r="AY118">
        <v>0</v>
      </c>
      <c r="AZ118">
        <v>0</v>
      </c>
      <c r="BA118">
        <v>0</v>
      </c>
      <c r="BB118">
        <v>0</v>
      </c>
      <c r="BC118">
        <v>0</v>
      </c>
      <c r="BD118" s="17">
        <v>1</v>
      </c>
      <c r="BE118">
        <v>0</v>
      </c>
      <c r="BF118">
        <v>1</v>
      </c>
      <c r="BG118" s="17">
        <v>0</v>
      </c>
      <c r="BH118">
        <v>3903</v>
      </c>
      <c r="BI118">
        <v>118</v>
      </c>
      <c r="BJ118" s="23">
        <v>0.83</v>
      </c>
      <c r="BK118" s="23">
        <v>42.68</v>
      </c>
      <c r="BL118">
        <v>0</v>
      </c>
      <c r="BM118">
        <v>0</v>
      </c>
      <c r="BN118">
        <v>0</v>
      </c>
      <c r="BO118">
        <v>0</v>
      </c>
      <c r="BP118">
        <v>0</v>
      </c>
      <c r="BQ118" s="17">
        <v>1</v>
      </c>
      <c r="BR118">
        <v>0</v>
      </c>
      <c r="BS118">
        <v>1</v>
      </c>
      <c r="BT118">
        <v>0</v>
      </c>
      <c r="BU118" s="17">
        <v>0</v>
      </c>
      <c r="BV118">
        <v>1</v>
      </c>
      <c r="BW118">
        <v>0</v>
      </c>
      <c r="BX118" s="17">
        <v>0</v>
      </c>
      <c r="BY118">
        <v>1</v>
      </c>
      <c r="BZ118">
        <v>1</v>
      </c>
      <c r="CA118">
        <v>0</v>
      </c>
      <c r="CB118">
        <v>0</v>
      </c>
      <c r="CC118">
        <v>1</v>
      </c>
      <c r="CD118">
        <v>0</v>
      </c>
      <c r="CE118">
        <v>1</v>
      </c>
      <c r="CF118">
        <v>1</v>
      </c>
      <c r="CG118">
        <v>0</v>
      </c>
      <c r="CH118">
        <v>0</v>
      </c>
      <c r="CI118">
        <v>1</v>
      </c>
      <c r="CJ118" s="17">
        <v>1</v>
      </c>
      <c r="CK118">
        <v>5.0000000000000001E-3</v>
      </c>
      <c r="CL118">
        <v>12</v>
      </c>
      <c r="CM118">
        <v>1</v>
      </c>
      <c r="CN118">
        <v>0</v>
      </c>
      <c r="CO118">
        <v>40</v>
      </c>
      <c r="CP118" s="31" t="s">
        <v>80</v>
      </c>
    </row>
    <row r="119" spans="1:94" x14ac:dyDescent="0.25">
      <c r="A119">
        <v>118</v>
      </c>
      <c r="B119">
        <v>11</v>
      </c>
      <c r="C119" s="23" t="s">
        <v>116</v>
      </c>
      <c r="D119" s="12">
        <v>21.4</v>
      </c>
      <c r="E119" s="13">
        <v>1.8</v>
      </c>
      <c r="F119" s="7">
        <f t="shared" si="30"/>
        <v>11.888888888888888</v>
      </c>
      <c r="G119" s="7">
        <f t="shared" si="16"/>
        <v>19.599999999999998</v>
      </c>
      <c r="H119" s="15">
        <f t="shared" si="17"/>
        <v>23.2</v>
      </c>
      <c r="I119" s="11">
        <f t="shared" si="18"/>
        <v>0.22661558764273609</v>
      </c>
      <c r="J119" s="30">
        <f t="shared" si="19"/>
        <v>1.9061124194248831E-2</v>
      </c>
      <c r="K119" s="30">
        <f t="shared" si="20"/>
        <v>52.46280281315844</v>
      </c>
      <c r="L119" s="8">
        <v>0</v>
      </c>
      <c r="M119" s="9">
        <v>1</v>
      </c>
      <c r="N119" s="9">
        <v>0</v>
      </c>
      <c r="O119" s="9">
        <v>0</v>
      </c>
      <c r="P119" s="9">
        <v>0</v>
      </c>
      <c r="Q119" s="8">
        <v>2626</v>
      </c>
      <c r="R119" s="9">
        <v>14</v>
      </c>
      <c r="S119" s="9">
        <f t="shared" si="21"/>
        <v>2611</v>
      </c>
      <c r="T119" s="9">
        <f t="shared" si="22"/>
        <v>6</v>
      </c>
      <c r="U119" s="7">
        <v>9.15</v>
      </c>
      <c r="V119" s="7">
        <f t="shared" si="28"/>
        <v>27.53</v>
      </c>
      <c r="W119" s="9">
        <v>1</v>
      </c>
      <c r="X119" s="9">
        <v>0</v>
      </c>
      <c r="Y119" s="9">
        <v>0</v>
      </c>
      <c r="Z119" s="9">
        <v>0</v>
      </c>
      <c r="AA119" s="9">
        <v>1</v>
      </c>
      <c r="AB119" s="27">
        <v>0</v>
      </c>
      <c r="AC119" s="9">
        <v>0</v>
      </c>
      <c r="AD119" s="9">
        <v>0</v>
      </c>
      <c r="AE119" s="27">
        <v>1</v>
      </c>
      <c r="AF119" s="9">
        <v>0</v>
      </c>
      <c r="AG119" s="27">
        <v>1</v>
      </c>
      <c r="AH119" s="19">
        <v>2011</v>
      </c>
      <c r="AI119" s="30" t="s">
        <v>89</v>
      </c>
      <c r="AJ119" s="30" t="s">
        <v>89</v>
      </c>
      <c r="AK119" s="30" t="s">
        <v>89</v>
      </c>
      <c r="AL119" s="37" t="s">
        <v>89</v>
      </c>
      <c r="AM119" s="36">
        <f t="shared" si="31"/>
        <v>0.86599999999999999</v>
      </c>
      <c r="AN119" s="17">
        <v>0.13400000000000001</v>
      </c>
      <c r="AO119">
        <v>0.49099999999999999</v>
      </c>
      <c r="AP119" s="34">
        <v>0.50900000000000001</v>
      </c>
      <c r="AQ119" t="s">
        <v>89</v>
      </c>
      <c r="AR119" s="34" t="s">
        <v>89</v>
      </c>
      <c r="AS119">
        <v>0</v>
      </c>
      <c r="AT119" s="17">
        <v>1</v>
      </c>
      <c r="AU119">
        <v>0.41399999999999998</v>
      </c>
      <c r="AV119" s="17">
        <v>0.58599999999999997</v>
      </c>
      <c r="AW119" s="17" t="s">
        <v>25</v>
      </c>
      <c r="AX119">
        <v>0</v>
      </c>
      <c r="AY119">
        <v>0</v>
      </c>
      <c r="AZ119">
        <v>0</v>
      </c>
      <c r="BA119">
        <v>0</v>
      </c>
      <c r="BB119">
        <v>0</v>
      </c>
      <c r="BC119">
        <v>0</v>
      </c>
      <c r="BD119" s="17">
        <v>1</v>
      </c>
      <c r="BE119">
        <v>0</v>
      </c>
      <c r="BF119">
        <v>1</v>
      </c>
      <c r="BG119" s="17">
        <v>0</v>
      </c>
      <c r="BH119">
        <v>3903</v>
      </c>
      <c r="BI119">
        <v>118</v>
      </c>
      <c r="BJ119" s="23">
        <v>0.83</v>
      </c>
      <c r="BK119" s="23">
        <v>42.68</v>
      </c>
      <c r="BL119">
        <v>0</v>
      </c>
      <c r="BM119">
        <v>0</v>
      </c>
      <c r="BN119">
        <v>0</v>
      </c>
      <c r="BO119">
        <v>0</v>
      </c>
      <c r="BP119">
        <v>0</v>
      </c>
      <c r="BQ119" s="17">
        <v>1</v>
      </c>
      <c r="BR119">
        <v>0</v>
      </c>
      <c r="BS119">
        <v>1</v>
      </c>
      <c r="BT119">
        <v>0</v>
      </c>
      <c r="BU119" s="17">
        <v>0</v>
      </c>
      <c r="BV119">
        <v>1</v>
      </c>
      <c r="BW119">
        <v>0</v>
      </c>
      <c r="BX119" s="17">
        <v>0</v>
      </c>
      <c r="BY119">
        <v>1</v>
      </c>
      <c r="BZ119">
        <v>1</v>
      </c>
      <c r="CA119">
        <v>0</v>
      </c>
      <c r="CB119">
        <v>0</v>
      </c>
      <c r="CC119">
        <v>1</v>
      </c>
      <c r="CD119">
        <v>0</v>
      </c>
      <c r="CE119">
        <v>1</v>
      </c>
      <c r="CF119">
        <v>1</v>
      </c>
      <c r="CG119">
        <v>0</v>
      </c>
      <c r="CH119">
        <v>0</v>
      </c>
      <c r="CI119">
        <v>1</v>
      </c>
      <c r="CJ119" s="17">
        <v>1</v>
      </c>
      <c r="CK119">
        <v>5.0000000000000001E-3</v>
      </c>
      <c r="CL119">
        <v>12</v>
      </c>
      <c r="CM119">
        <v>1</v>
      </c>
      <c r="CN119">
        <v>0</v>
      </c>
      <c r="CO119">
        <v>40</v>
      </c>
      <c r="CP119" s="31" t="s">
        <v>80</v>
      </c>
    </row>
    <row r="120" spans="1:94" s="41" customFormat="1" x14ac:dyDescent="0.25">
      <c r="A120" s="41">
        <v>119</v>
      </c>
      <c r="B120" s="41">
        <v>11</v>
      </c>
      <c r="C120" s="42" t="s">
        <v>116</v>
      </c>
      <c r="D120" s="43">
        <v>13.8</v>
      </c>
      <c r="E120" s="44">
        <v>2.1</v>
      </c>
      <c r="F120" s="45">
        <f t="shared" si="30"/>
        <v>6.5714285714285712</v>
      </c>
      <c r="G120" s="45">
        <f t="shared" si="16"/>
        <v>11.700000000000001</v>
      </c>
      <c r="H120" s="46">
        <f t="shared" si="17"/>
        <v>15.9</v>
      </c>
      <c r="I120" s="47">
        <f t="shared" si="18"/>
        <v>0.15143053318554164</v>
      </c>
      <c r="J120" s="48">
        <f t="shared" si="19"/>
        <v>2.3043776789104162E-2</v>
      </c>
      <c r="K120" s="48">
        <f t="shared" si="20"/>
        <v>43.395664224313791</v>
      </c>
      <c r="L120" s="49">
        <v>0</v>
      </c>
      <c r="M120" s="50">
        <v>1</v>
      </c>
      <c r="N120" s="50">
        <v>0</v>
      </c>
      <c r="O120" s="50">
        <v>0</v>
      </c>
      <c r="P120" s="50">
        <v>0</v>
      </c>
      <c r="Q120" s="49">
        <v>1855</v>
      </c>
      <c r="R120" s="50">
        <v>14</v>
      </c>
      <c r="S120" s="50">
        <f t="shared" si="21"/>
        <v>1840</v>
      </c>
      <c r="T120" s="50">
        <f t="shared" si="22"/>
        <v>6</v>
      </c>
      <c r="U120" s="45">
        <v>9.15</v>
      </c>
      <c r="V120" s="45">
        <f t="shared" si="28"/>
        <v>27.53</v>
      </c>
      <c r="W120" s="50">
        <v>1</v>
      </c>
      <c r="X120" s="50">
        <v>0</v>
      </c>
      <c r="Y120" s="50">
        <v>0</v>
      </c>
      <c r="Z120" s="50">
        <v>0</v>
      </c>
      <c r="AA120" s="50">
        <v>1</v>
      </c>
      <c r="AB120" s="51">
        <v>0</v>
      </c>
      <c r="AC120" s="50">
        <v>0</v>
      </c>
      <c r="AD120" s="50">
        <v>0</v>
      </c>
      <c r="AE120" s="51">
        <v>1</v>
      </c>
      <c r="AF120" s="50">
        <v>0</v>
      </c>
      <c r="AG120" s="51">
        <v>1</v>
      </c>
      <c r="AH120" s="52">
        <v>2011</v>
      </c>
      <c r="AI120" s="48" t="s">
        <v>89</v>
      </c>
      <c r="AJ120" s="48" t="s">
        <v>89</v>
      </c>
      <c r="AK120" s="48" t="s">
        <v>89</v>
      </c>
      <c r="AL120" s="53" t="s">
        <v>89</v>
      </c>
      <c r="AM120" s="54">
        <f t="shared" si="31"/>
        <v>0.86599999999999999</v>
      </c>
      <c r="AN120" s="55">
        <v>0.13400000000000001</v>
      </c>
      <c r="AO120" s="41">
        <v>0.49099999999999999</v>
      </c>
      <c r="AP120" s="56">
        <v>0.50900000000000001</v>
      </c>
      <c r="AQ120" s="41" t="s">
        <v>89</v>
      </c>
      <c r="AR120" s="56" t="s">
        <v>89</v>
      </c>
      <c r="AS120">
        <v>0</v>
      </c>
      <c r="AT120" s="55">
        <v>1</v>
      </c>
      <c r="AU120" s="41">
        <v>0.41399999999999998</v>
      </c>
      <c r="AV120" s="55">
        <v>0.58599999999999997</v>
      </c>
      <c r="AW120" s="55" t="s">
        <v>25</v>
      </c>
      <c r="AX120">
        <v>0</v>
      </c>
      <c r="AY120">
        <v>0</v>
      </c>
      <c r="AZ120">
        <v>0</v>
      </c>
      <c r="BA120">
        <v>0</v>
      </c>
      <c r="BB120">
        <v>0</v>
      </c>
      <c r="BC120">
        <v>0</v>
      </c>
      <c r="BD120" s="55">
        <v>1</v>
      </c>
      <c r="BE120">
        <v>0</v>
      </c>
      <c r="BF120">
        <v>1</v>
      </c>
      <c r="BG120" s="55">
        <v>0</v>
      </c>
      <c r="BH120">
        <v>3903</v>
      </c>
      <c r="BI120">
        <v>118</v>
      </c>
      <c r="BJ120" s="42">
        <v>0.83</v>
      </c>
      <c r="BK120" s="42">
        <v>42.68</v>
      </c>
      <c r="BL120" s="41">
        <v>0</v>
      </c>
      <c r="BM120" s="41">
        <v>0</v>
      </c>
      <c r="BN120" s="41">
        <v>0</v>
      </c>
      <c r="BO120" s="41">
        <v>0</v>
      </c>
      <c r="BP120" s="41">
        <v>0</v>
      </c>
      <c r="BQ120" s="55">
        <v>1</v>
      </c>
      <c r="BR120" s="41">
        <v>0</v>
      </c>
      <c r="BS120" s="41">
        <v>1</v>
      </c>
      <c r="BT120" s="41">
        <v>0</v>
      </c>
      <c r="BU120" s="55">
        <v>0</v>
      </c>
      <c r="BV120" s="41">
        <v>1</v>
      </c>
      <c r="BW120" s="41">
        <v>0</v>
      </c>
      <c r="BX120" s="55">
        <v>0</v>
      </c>
      <c r="BY120" s="41">
        <v>1</v>
      </c>
      <c r="BZ120" s="41">
        <v>1</v>
      </c>
      <c r="CA120" s="41">
        <v>0</v>
      </c>
      <c r="CB120" s="41">
        <v>0</v>
      </c>
      <c r="CC120" s="41">
        <v>1</v>
      </c>
      <c r="CD120" s="41">
        <v>0</v>
      </c>
      <c r="CE120" s="41">
        <v>1</v>
      </c>
      <c r="CF120">
        <v>1</v>
      </c>
      <c r="CG120" s="41">
        <v>0</v>
      </c>
      <c r="CH120" s="41">
        <v>0</v>
      </c>
      <c r="CI120" s="41">
        <v>1</v>
      </c>
      <c r="CJ120" s="55">
        <v>1</v>
      </c>
      <c r="CK120">
        <v>5.0000000000000001E-3</v>
      </c>
      <c r="CL120">
        <v>12</v>
      </c>
      <c r="CM120">
        <v>1</v>
      </c>
      <c r="CN120">
        <v>0</v>
      </c>
      <c r="CO120">
        <v>40</v>
      </c>
      <c r="CP120" s="31" t="s">
        <v>80</v>
      </c>
    </row>
    <row r="121" spans="1:94" x14ac:dyDescent="0.25">
      <c r="A121">
        <v>120</v>
      </c>
      <c r="B121">
        <v>12</v>
      </c>
      <c r="C121" s="23" t="s">
        <v>117</v>
      </c>
      <c r="D121" s="12">
        <v>4.7</v>
      </c>
      <c r="E121" s="13">
        <v>0.1</v>
      </c>
      <c r="F121" s="7">
        <f t="shared" si="30"/>
        <v>47</v>
      </c>
      <c r="G121" s="7">
        <f t="shared" si="16"/>
        <v>4.6000000000000005</v>
      </c>
      <c r="H121" s="15">
        <f t="shared" si="17"/>
        <v>4.8</v>
      </c>
      <c r="I121" s="11">
        <f t="shared" si="18"/>
        <v>0.57012642774554001</v>
      </c>
      <c r="J121" s="30">
        <f t="shared" si="19"/>
        <v>1.2130349526500854E-2</v>
      </c>
      <c r="K121" s="30">
        <f t="shared" si="20"/>
        <v>82.437855382099784</v>
      </c>
      <c r="L121" s="8">
        <v>0</v>
      </c>
      <c r="M121" s="9">
        <v>0</v>
      </c>
      <c r="N121" s="9">
        <v>1</v>
      </c>
      <c r="O121" s="9">
        <v>0</v>
      </c>
      <c r="P121" s="9">
        <v>0</v>
      </c>
      <c r="Q121" s="8">
        <v>4596</v>
      </c>
      <c r="R121" s="9">
        <v>8</v>
      </c>
      <c r="S121" s="9">
        <f t="shared" si="21"/>
        <v>4587</v>
      </c>
      <c r="T121" s="9">
        <f t="shared" si="22"/>
        <v>15</v>
      </c>
      <c r="U121" s="7">
        <v>10.683</v>
      </c>
      <c r="V121" s="7">
        <v>7.8520000000000003</v>
      </c>
      <c r="W121" s="9">
        <v>1</v>
      </c>
      <c r="X121" s="9">
        <v>0</v>
      </c>
      <c r="Y121" s="9">
        <v>0</v>
      </c>
      <c r="Z121" s="9">
        <v>0</v>
      </c>
      <c r="AA121" s="9">
        <v>1</v>
      </c>
      <c r="AB121" s="27">
        <v>0</v>
      </c>
      <c r="AC121" s="9">
        <v>0</v>
      </c>
      <c r="AD121" s="9">
        <v>1</v>
      </c>
      <c r="AE121" s="27">
        <v>0</v>
      </c>
      <c r="AF121" s="9">
        <v>1</v>
      </c>
      <c r="AG121" s="27">
        <v>0</v>
      </c>
      <c r="AH121" s="19">
        <v>2008</v>
      </c>
      <c r="AI121" s="30" t="s">
        <v>89</v>
      </c>
      <c r="AJ121" s="30" t="s">
        <v>89</v>
      </c>
      <c r="AK121" s="30" t="s">
        <v>89</v>
      </c>
      <c r="AL121" s="37" t="s">
        <v>89</v>
      </c>
      <c r="AM121" s="36" t="s">
        <v>89</v>
      </c>
      <c r="AN121" s="17" t="s">
        <v>89</v>
      </c>
      <c r="AO121" s="33">
        <f>1-AP121</f>
        <v>0.66700000000000004</v>
      </c>
      <c r="AP121" s="34">
        <v>0.33300000000000002</v>
      </c>
      <c r="AQ121" t="s">
        <v>89</v>
      </c>
      <c r="AR121" s="34" t="s">
        <v>89</v>
      </c>
      <c r="AS121">
        <v>0</v>
      </c>
      <c r="AT121" s="17">
        <v>1</v>
      </c>
      <c r="AU121">
        <f t="shared" ref="AU121:AU135" si="32">1-AV121</f>
        <v>0.32399999999999995</v>
      </c>
      <c r="AV121" s="17">
        <v>0.67600000000000005</v>
      </c>
      <c r="AW121" s="17" t="s">
        <v>13</v>
      </c>
      <c r="AX121">
        <v>0</v>
      </c>
      <c r="AY121">
        <v>1</v>
      </c>
      <c r="AZ121">
        <v>0</v>
      </c>
      <c r="BA121">
        <v>0</v>
      </c>
      <c r="BB121">
        <v>0</v>
      </c>
      <c r="BC121">
        <v>0</v>
      </c>
      <c r="BD121" s="17">
        <v>0</v>
      </c>
      <c r="BE121">
        <v>0</v>
      </c>
      <c r="BF121">
        <v>1</v>
      </c>
      <c r="BG121" s="17">
        <v>0</v>
      </c>
      <c r="BH121">
        <v>1466</v>
      </c>
      <c r="BI121">
        <v>97</v>
      </c>
      <c r="BJ121" s="23">
        <v>0.73299999999999998</v>
      </c>
      <c r="BK121" s="23">
        <v>35.192</v>
      </c>
      <c r="BL121">
        <v>1</v>
      </c>
      <c r="BM121">
        <v>0</v>
      </c>
      <c r="BN121">
        <v>0</v>
      </c>
      <c r="BO121">
        <v>0</v>
      </c>
      <c r="BP121">
        <v>0</v>
      </c>
      <c r="BQ121" s="17">
        <v>0</v>
      </c>
      <c r="BR121">
        <v>0</v>
      </c>
      <c r="BS121">
        <v>0</v>
      </c>
      <c r="BT121">
        <v>1</v>
      </c>
      <c r="BU121" s="17">
        <v>0</v>
      </c>
      <c r="BV121">
        <v>0</v>
      </c>
      <c r="BW121">
        <v>0</v>
      </c>
      <c r="BX121" s="17">
        <v>0</v>
      </c>
      <c r="BY121">
        <v>1</v>
      </c>
      <c r="BZ121">
        <v>1</v>
      </c>
      <c r="CA121">
        <v>1</v>
      </c>
      <c r="CB121">
        <v>1</v>
      </c>
      <c r="CC121">
        <v>0</v>
      </c>
      <c r="CD121">
        <v>0</v>
      </c>
      <c r="CE121">
        <v>1</v>
      </c>
      <c r="CF121">
        <v>1</v>
      </c>
      <c r="CG121">
        <v>0</v>
      </c>
      <c r="CH121">
        <v>0</v>
      </c>
      <c r="CI121">
        <v>1</v>
      </c>
      <c r="CJ121" s="17">
        <v>0</v>
      </c>
      <c r="CK121">
        <v>1.7999999999999999E-2</v>
      </c>
      <c r="CL121">
        <v>23</v>
      </c>
      <c r="CM121">
        <v>1</v>
      </c>
      <c r="CN121">
        <v>0</v>
      </c>
      <c r="CO121">
        <v>36</v>
      </c>
      <c r="CP121" s="31" t="s">
        <v>80</v>
      </c>
    </row>
    <row r="122" spans="1:94" x14ac:dyDescent="0.25">
      <c r="A122">
        <v>121</v>
      </c>
      <c r="B122">
        <v>12</v>
      </c>
      <c r="C122" s="23" t="s">
        <v>117</v>
      </c>
      <c r="D122" s="12">
        <v>4.4000000000000004</v>
      </c>
      <c r="E122" s="13">
        <v>0.2</v>
      </c>
      <c r="F122" s="7">
        <f t="shared" si="30"/>
        <v>22</v>
      </c>
      <c r="G122" s="7">
        <f t="shared" si="16"/>
        <v>4.2</v>
      </c>
      <c r="H122" s="15">
        <f t="shared" si="17"/>
        <v>4.6000000000000005</v>
      </c>
      <c r="I122" s="11">
        <f t="shared" si="18"/>
        <v>0.36970873993771308</v>
      </c>
      <c r="J122" s="30">
        <f t="shared" si="19"/>
        <v>1.6804942724441503E-2</v>
      </c>
      <c r="K122" s="30">
        <f t="shared" si="20"/>
        <v>59.506302187247357</v>
      </c>
      <c r="L122" s="8">
        <v>0</v>
      </c>
      <c r="M122" s="9">
        <v>0</v>
      </c>
      <c r="N122" s="9">
        <v>1</v>
      </c>
      <c r="O122" s="9">
        <v>0</v>
      </c>
      <c r="P122" s="9">
        <v>0</v>
      </c>
      <c r="Q122" s="8">
        <v>3065</v>
      </c>
      <c r="R122" s="9">
        <v>7</v>
      </c>
      <c r="S122" s="9">
        <f t="shared" si="21"/>
        <v>3057</v>
      </c>
      <c r="T122" s="9">
        <f t="shared" si="22"/>
        <v>15</v>
      </c>
      <c r="U122" s="7">
        <v>10.608000000000001</v>
      </c>
      <c r="V122" s="7">
        <v>7.89</v>
      </c>
      <c r="W122" s="9">
        <v>1</v>
      </c>
      <c r="X122" s="9">
        <v>0</v>
      </c>
      <c r="Y122" s="9">
        <v>0</v>
      </c>
      <c r="Z122" s="9">
        <v>0</v>
      </c>
      <c r="AA122" s="9">
        <v>1</v>
      </c>
      <c r="AB122" s="27">
        <v>0</v>
      </c>
      <c r="AC122" s="9">
        <v>0</v>
      </c>
      <c r="AD122" s="9">
        <v>1</v>
      </c>
      <c r="AE122" s="27">
        <v>0</v>
      </c>
      <c r="AF122" s="9">
        <v>1</v>
      </c>
      <c r="AG122" s="27">
        <v>0</v>
      </c>
      <c r="AH122" s="19">
        <v>2008</v>
      </c>
      <c r="AI122" s="30" t="s">
        <v>89</v>
      </c>
      <c r="AJ122" s="30" t="s">
        <v>89</v>
      </c>
      <c r="AK122" s="30" t="s">
        <v>89</v>
      </c>
      <c r="AL122" s="37" t="s">
        <v>89</v>
      </c>
      <c r="AM122" s="36" t="s">
        <v>89</v>
      </c>
      <c r="AN122" s="17" t="s">
        <v>89</v>
      </c>
      <c r="AO122">
        <v>1</v>
      </c>
      <c r="AP122" s="34">
        <v>0</v>
      </c>
      <c r="AQ122" t="s">
        <v>89</v>
      </c>
      <c r="AR122" s="34" t="s">
        <v>89</v>
      </c>
      <c r="AS122">
        <v>0</v>
      </c>
      <c r="AT122" s="17">
        <v>1</v>
      </c>
      <c r="AU122">
        <f t="shared" si="32"/>
        <v>0.35099999999999998</v>
      </c>
      <c r="AV122" s="17">
        <v>0.64900000000000002</v>
      </c>
      <c r="AW122" s="17" t="s">
        <v>13</v>
      </c>
      <c r="AX122">
        <v>0</v>
      </c>
      <c r="AY122">
        <v>1</v>
      </c>
      <c r="AZ122">
        <v>0</v>
      </c>
      <c r="BA122">
        <v>0</v>
      </c>
      <c r="BB122">
        <v>0</v>
      </c>
      <c r="BC122">
        <v>0</v>
      </c>
      <c r="BD122" s="17">
        <v>0</v>
      </c>
      <c r="BE122">
        <v>0</v>
      </c>
      <c r="BF122">
        <v>1</v>
      </c>
      <c r="BG122" s="17">
        <v>0</v>
      </c>
      <c r="BH122">
        <v>1466</v>
      </c>
      <c r="BI122">
        <v>97</v>
      </c>
      <c r="BJ122" s="23">
        <v>0.73299999999999998</v>
      </c>
      <c r="BK122" s="23">
        <v>35.417000000000002</v>
      </c>
      <c r="BL122">
        <v>1</v>
      </c>
      <c r="BM122">
        <v>0</v>
      </c>
      <c r="BN122">
        <v>0</v>
      </c>
      <c r="BO122">
        <v>0</v>
      </c>
      <c r="BP122">
        <v>0</v>
      </c>
      <c r="BQ122" s="17">
        <v>0</v>
      </c>
      <c r="BR122">
        <v>0</v>
      </c>
      <c r="BS122">
        <v>0</v>
      </c>
      <c r="BT122">
        <v>1</v>
      </c>
      <c r="BU122" s="17">
        <v>0</v>
      </c>
      <c r="BV122">
        <v>0</v>
      </c>
      <c r="BW122">
        <v>0</v>
      </c>
      <c r="BX122" s="17">
        <v>0</v>
      </c>
      <c r="BY122">
        <v>1</v>
      </c>
      <c r="BZ122">
        <v>1</v>
      </c>
      <c r="CA122">
        <v>1</v>
      </c>
      <c r="CB122">
        <v>1</v>
      </c>
      <c r="CC122">
        <v>0</v>
      </c>
      <c r="CD122">
        <v>0</v>
      </c>
      <c r="CE122">
        <v>1</v>
      </c>
      <c r="CF122">
        <v>1</v>
      </c>
      <c r="CG122">
        <v>0</v>
      </c>
      <c r="CH122">
        <v>0</v>
      </c>
      <c r="CI122">
        <v>1</v>
      </c>
      <c r="CJ122" s="17">
        <v>0</v>
      </c>
      <c r="CK122">
        <v>1.7999999999999999E-2</v>
      </c>
      <c r="CL122">
        <v>23</v>
      </c>
      <c r="CM122">
        <v>1</v>
      </c>
      <c r="CN122">
        <v>0</v>
      </c>
      <c r="CO122">
        <v>36</v>
      </c>
      <c r="CP122" s="31" t="s">
        <v>80</v>
      </c>
    </row>
    <row r="123" spans="1:94" x14ac:dyDescent="0.25">
      <c r="A123">
        <v>122</v>
      </c>
      <c r="B123">
        <v>12</v>
      </c>
      <c r="C123" s="23" t="s">
        <v>117</v>
      </c>
      <c r="D123" s="12">
        <v>5.3</v>
      </c>
      <c r="E123" s="13">
        <v>0.3</v>
      </c>
      <c r="F123" s="7">
        <f t="shared" si="30"/>
        <v>17.666666666666668</v>
      </c>
      <c r="G123" s="7">
        <f t="shared" si="16"/>
        <v>5</v>
      </c>
      <c r="H123" s="15">
        <f t="shared" si="17"/>
        <v>5.6</v>
      </c>
      <c r="I123" s="11">
        <f t="shared" si="18"/>
        <v>0.41240453514173858</v>
      </c>
      <c r="J123" s="30">
        <f t="shared" si="19"/>
        <v>2.3343652932551237E-2</v>
      </c>
      <c r="K123" s="30">
        <f t="shared" si="20"/>
        <v>42.838196870446261</v>
      </c>
      <c r="L123" s="8">
        <v>0</v>
      </c>
      <c r="M123" s="9">
        <v>0</v>
      </c>
      <c r="N123" s="9">
        <v>1</v>
      </c>
      <c r="O123" s="9">
        <v>0</v>
      </c>
      <c r="P123" s="9">
        <v>0</v>
      </c>
      <c r="Q123" s="8">
        <v>1531</v>
      </c>
      <c r="R123" s="9">
        <v>7</v>
      </c>
      <c r="S123" s="9">
        <f t="shared" si="21"/>
        <v>1523</v>
      </c>
      <c r="T123" s="9">
        <f t="shared" si="22"/>
        <v>15</v>
      </c>
      <c r="U123" s="7">
        <v>10.833</v>
      </c>
      <c r="V123" s="7">
        <v>7.7789999999999999</v>
      </c>
      <c r="W123" s="9">
        <v>1</v>
      </c>
      <c r="X123" s="9">
        <v>0</v>
      </c>
      <c r="Y123" s="9">
        <v>0</v>
      </c>
      <c r="Z123" s="9">
        <v>0</v>
      </c>
      <c r="AA123" s="9">
        <v>1</v>
      </c>
      <c r="AB123" s="27">
        <v>0</v>
      </c>
      <c r="AC123" s="9">
        <v>0</v>
      </c>
      <c r="AD123" s="9">
        <v>1</v>
      </c>
      <c r="AE123" s="27">
        <v>0</v>
      </c>
      <c r="AF123" s="9">
        <v>1</v>
      </c>
      <c r="AG123" s="27">
        <v>0</v>
      </c>
      <c r="AH123" s="19">
        <v>2008</v>
      </c>
      <c r="AI123" s="30" t="s">
        <v>89</v>
      </c>
      <c r="AJ123" s="30" t="s">
        <v>89</v>
      </c>
      <c r="AK123" s="30" t="s">
        <v>89</v>
      </c>
      <c r="AL123" s="37" t="s">
        <v>89</v>
      </c>
      <c r="AM123" s="36" t="s">
        <v>89</v>
      </c>
      <c r="AN123" s="17" t="s">
        <v>89</v>
      </c>
      <c r="AO123">
        <v>0</v>
      </c>
      <c r="AP123" s="34">
        <v>1</v>
      </c>
      <c r="AQ123" t="s">
        <v>89</v>
      </c>
      <c r="AR123" s="34" t="s">
        <v>89</v>
      </c>
      <c r="AS123">
        <v>0</v>
      </c>
      <c r="AT123" s="17">
        <v>1</v>
      </c>
      <c r="AU123">
        <f t="shared" si="32"/>
        <v>0.27</v>
      </c>
      <c r="AV123" s="17">
        <v>0.73</v>
      </c>
      <c r="AW123" s="17" t="s">
        <v>13</v>
      </c>
      <c r="AX123">
        <v>0</v>
      </c>
      <c r="AY123">
        <v>1</v>
      </c>
      <c r="AZ123">
        <v>0</v>
      </c>
      <c r="BA123">
        <v>0</v>
      </c>
      <c r="BB123">
        <v>0</v>
      </c>
      <c r="BC123">
        <v>0</v>
      </c>
      <c r="BD123" s="17">
        <v>0</v>
      </c>
      <c r="BE123">
        <v>0</v>
      </c>
      <c r="BF123">
        <v>1</v>
      </c>
      <c r="BG123" s="17">
        <v>0</v>
      </c>
      <c r="BH123">
        <v>1466</v>
      </c>
      <c r="BI123">
        <v>97</v>
      </c>
      <c r="BJ123" s="23">
        <v>0.73299999999999998</v>
      </c>
      <c r="BK123" s="23">
        <v>34.741</v>
      </c>
      <c r="BL123">
        <v>1</v>
      </c>
      <c r="BM123">
        <v>0</v>
      </c>
      <c r="BN123">
        <v>0</v>
      </c>
      <c r="BO123">
        <v>0</v>
      </c>
      <c r="BP123">
        <v>0</v>
      </c>
      <c r="BQ123" s="17">
        <v>0</v>
      </c>
      <c r="BR123">
        <v>0</v>
      </c>
      <c r="BS123">
        <v>0</v>
      </c>
      <c r="BT123">
        <v>1</v>
      </c>
      <c r="BU123" s="17">
        <v>0</v>
      </c>
      <c r="BV123">
        <v>0</v>
      </c>
      <c r="BW123">
        <v>0</v>
      </c>
      <c r="BX123" s="17">
        <v>0</v>
      </c>
      <c r="BY123">
        <v>1</v>
      </c>
      <c r="BZ123">
        <v>1</v>
      </c>
      <c r="CA123">
        <v>1</v>
      </c>
      <c r="CB123">
        <v>1</v>
      </c>
      <c r="CC123">
        <v>0</v>
      </c>
      <c r="CD123">
        <v>0</v>
      </c>
      <c r="CE123">
        <v>1</v>
      </c>
      <c r="CF123">
        <v>1</v>
      </c>
      <c r="CG123">
        <v>0</v>
      </c>
      <c r="CH123">
        <v>0</v>
      </c>
      <c r="CI123">
        <v>1</v>
      </c>
      <c r="CJ123" s="17">
        <v>0</v>
      </c>
      <c r="CK123">
        <v>1.7999999999999999E-2</v>
      </c>
      <c r="CL123">
        <v>23</v>
      </c>
      <c r="CM123">
        <v>1</v>
      </c>
      <c r="CN123">
        <v>0</v>
      </c>
      <c r="CO123">
        <v>36</v>
      </c>
      <c r="CP123" s="31" t="s">
        <v>80</v>
      </c>
    </row>
    <row r="124" spans="1:94" x14ac:dyDescent="0.25">
      <c r="A124">
        <v>123</v>
      </c>
      <c r="B124">
        <v>12</v>
      </c>
      <c r="C124" s="23" t="s">
        <v>117</v>
      </c>
      <c r="D124" s="12">
        <v>-4.3</v>
      </c>
      <c r="E124" s="13">
        <v>3.6</v>
      </c>
      <c r="F124" s="7">
        <f t="shared" si="30"/>
        <v>-1.1944444444444444</v>
      </c>
      <c r="G124" s="7">
        <f t="shared" si="16"/>
        <v>-7.9</v>
      </c>
      <c r="H124" s="15">
        <f t="shared" si="17"/>
        <v>-0.69999999999999973</v>
      </c>
      <c r="I124" s="11">
        <f t="shared" si="18"/>
        <v>-1.7633318655114288E-2</v>
      </c>
      <c r="J124" s="30">
        <f t="shared" si="19"/>
        <v>1.476277840893289E-2</v>
      </c>
      <c r="K124" s="30">
        <f t="shared" si="20"/>
        <v>67.737926581279893</v>
      </c>
      <c r="L124" s="8">
        <v>0</v>
      </c>
      <c r="M124" s="9">
        <v>0</v>
      </c>
      <c r="N124" s="9">
        <v>1</v>
      </c>
      <c r="O124" s="9">
        <v>0</v>
      </c>
      <c r="P124" s="9">
        <v>0</v>
      </c>
      <c r="Q124" s="8">
        <v>4596</v>
      </c>
      <c r="R124" s="9">
        <v>8</v>
      </c>
      <c r="S124" s="9">
        <f t="shared" si="21"/>
        <v>4587</v>
      </c>
      <c r="T124" s="9">
        <f t="shared" si="22"/>
        <v>15</v>
      </c>
      <c r="U124" s="7">
        <v>10.68</v>
      </c>
      <c r="V124" s="7">
        <v>7.8520000000000003</v>
      </c>
      <c r="W124" s="9">
        <v>1</v>
      </c>
      <c r="X124" s="9">
        <v>0</v>
      </c>
      <c r="Y124" s="9">
        <v>0</v>
      </c>
      <c r="Z124" s="9">
        <v>0</v>
      </c>
      <c r="AA124" s="9">
        <v>1</v>
      </c>
      <c r="AB124" s="27">
        <v>0</v>
      </c>
      <c r="AC124" s="9">
        <v>0</v>
      </c>
      <c r="AD124" s="9">
        <v>1</v>
      </c>
      <c r="AE124" s="27">
        <v>0</v>
      </c>
      <c r="AF124" s="9">
        <v>1</v>
      </c>
      <c r="AG124" s="27">
        <v>0</v>
      </c>
      <c r="AH124" s="19">
        <v>2008</v>
      </c>
      <c r="AI124" s="30" t="s">
        <v>89</v>
      </c>
      <c r="AJ124" s="30" t="s">
        <v>89</v>
      </c>
      <c r="AK124" s="30" t="s">
        <v>89</v>
      </c>
      <c r="AL124" s="37" t="s">
        <v>89</v>
      </c>
      <c r="AM124" s="36" t="s">
        <v>89</v>
      </c>
      <c r="AN124" s="17" t="s">
        <v>89</v>
      </c>
      <c r="AO124">
        <f>1-AP124</f>
        <v>0.66700000000000004</v>
      </c>
      <c r="AP124" s="34">
        <v>0.33300000000000002</v>
      </c>
      <c r="AQ124" t="s">
        <v>89</v>
      </c>
      <c r="AR124" s="34" t="s">
        <v>89</v>
      </c>
      <c r="AS124">
        <v>0</v>
      </c>
      <c r="AT124" s="17">
        <v>1</v>
      </c>
      <c r="AU124">
        <f t="shared" si="32"/>
        <v>0.32399999999999995</v>
      </c>
      <c r="AV124" s="17">
        <v>0.67600000000000005</v>
      </c>
      <c r="AW124" s="17" t="s">
        <v>13</v>
      </c>
      <c r="AX124">
        <v>0</v>
      </c>
      <c r="AY124">
        <v>1</v>
      </c>
      <c r="AZ124">
        <v>0</v>
      </c>
      <c r="BA124">
        <v>0</v>
      </c>
      <c r="BB124">
        <v>0</v>
      </c>
      <c r="BC124">
        <v>0</v>
      </c>
      <c r="BD124" s="17">
        <v>0</v>
      </c>
      <c r="BE124">
        <v>0</v>
      </c>
      <c r="BF124">
        <v>1</v>
      </c>
      <c r="BG124" s="17">
        <v>0</v>
      </c>
      <c r="BH124">
        <v>1466</v>
      </c>
      <c r="BI124">
        <v>97</v>
      </c>
      <c r="BJ124" s="23">
        <v>0.73299999999999998</v>
      </c>
      <c r="BK124" s="23">
        <v>35.192</v>
      </c>
      <c r="BL124">
        <v>0</v>
      </c>
      <c r="BM124">
        <v>0</v>
      </c>
      <c r="BN124">
        <v>0</v>
      </c>
      <c r="BO124">
        <v>0</v>
      </c>
      <c r="BP124">
        <v>0</v>
      </c>
      <c r="BQ124" s="17">
        <v>1</v>
      </c>
      <c r="BR124">
        <v>0</v>
      </c>
      <c r="BS124">
        <v>1</v>
      </c>
      <c r="BT124">
        <v>0</v>
      </c>
      <c r="BU124" s="17">
        <v>0</v>
      </c>
      <c r="BV124">
        <v>0</v>
      </c>
      <c r="BW124">
        <v>0</v>
      </c>
      <c r="BX124" s="17">
        <v>1</v>
      </c>
      <c r="BY124">
        <v>1</v>
      </c>
      <c r="BZ124">
        <v>1</v>
      </c>
      <c r="CA124">
        <v>1</v>
      </c>
      <c r="CB124">
        <v>1</v>
      </c>
      <c r="CC124">
        <v>0</v>
      </c>
      <c r="CD124">
        <v>0</v>
      </c>
      <c r="CE124">
        <v>1</v>
      </c>
      <c r="CF124">
        <v>1</v>
      </c>
      <c r="CG124">
        <v>0</v>
      </c>
      <c r="CH124">
        <v>0</v>
      </c>
      <c r="CI124">
        <v>1</v>
      </c>
      <c r="CJ124" s="17">
        <v>0</v>
      </c>
      <c r="CK124">
        <v>1.7999999999999999E-2</v>
      </c>
      <c r="CL124">
        <v>23</v>
      </c>
      <c r="CM124">
        <v>1</v>
      </c>
      <c r="CN124">
        <v>0</v>
      </c>
      <c r="CO124">
        <v>36</v>
      </c>
      <c r="CP124" s="31" t="s">
        <v>80</v>
      </c>
    </row>
    <row r="125" spans="1:94" x14ac:dyDescent="0.25">
      <c r="A125">
        <v>124</v>
      </c>
      <c r="B125">
        <v>12</v>
      </c>
      <c r="C125" s="23" t="s">
        <v>117</v>
      </c>
      <c r="D125" s="12">
        <v>-19.5</v>
      </c>
      <c r="E125" s="13">
        <v>12.6</v>
      </c>
      <c r="F125" s="7">
        <f t="shared" si="30"/>
        <v>-1.5476190476190477</v>
      </c>
      <c r="G125" s="7">
        <f t="shared" si="16"/>
        <v>-32.1</v>
      </c>
      <c r="H125" s="15">
        <f t="shared" si="17"/>
        <v>-6.9</v>
      </c>
      <c r="I125" s="11">
        <f t="shared" si="18"/>
        <v>-2.7979907931522052E-2</v>
      </c>
      <c r="J125" s="30">
        <f t="shared" si="19"/>
        <v>1.8079325124983479E-2</v>
      </c>
      <c r="K125" s="30">
        <f t="shared" si="20"/>
        <v>55.311799145539943</v>
      </c>
      <c r="L125" s="8">
        <v>0</v>
      </c>
      <c r="M125" s="9">
        <v>0</v>
      </c>
      <c r="N125" s="9">
        <v>1</v>
      </c>
      <c r="O125" s="9">
        <v>0</v>
      </c>
      <c r="P125" s="9">
        <v>0</v>
      </c>
      <c r="Q125" s="8">
        <v>3065</v>
      </c>
      <c r="R125" s="9">
        <v>7</v>
      </c>
      <c r="S125" s="9">
        <f t="shared" si="21"/>
        <v>3057</v>
      </c>
      <c r="T125" s="9">
        <f t="shared" si="22"/>
        <v>15</v>
      </c>
      <c r="U125" s="7">
        <v>10.61</v>
      </c>
      <c r="V125" s="7">
        <v>7.89</v>
      </c>
      <c r="W125" s="9">
        <v>1</v>
      </c>
      <c r="X125" s="9">
        <v>0</v>
      </c>
      <c r="Y125" s="9">
        <v>0</v>
      </c>
      <c r="Z125" s="9">
        <v>0</v>
      </c>
      <c r="AA125" s="9">
        <v>1</v>
      </c>
      <c r="AB125" s="27">
        <v>0</v>
      </c>
      <c r="AC125" s="9">
        <v>0</v>
      </c>
      <c r="AD125" s="9">
        <v>1</v>
      </c>
      <c r="AE125" s="27">
        <v>0</v>
      </c>
      <c r="AF125" s="9">
        <v>1</v>
      </c>
      <c r="AG125" s="27">
        <v>0</v>
      </c>
      <c r="AH125" s="19">
        <v>2008</v>
      </c>
      <c r="AI125" s="30" t="s">
        <v>89</v>
      </c>
      <c r="AJ125" s="30" t="s">
        <v>89</v>
      </c>
      <c r="AK125" s="30" t="s">
        <v>89</v>
      </c>
      <c r="AL125" s="37" t="s">
        <v>89</v>
      </c>
      <c r="AM125" s="36" t="s">
        <v>89</v>
      </c>
      <c r="AN125" s="17" t="s">
        <v>89</v>
      </c>
      <c r="AO125">
        <v>1</v>
      </c>
      <c r="AP125" s="34">
        <v>0</v>
      </c>
      <c r="AQ125" t="s">
        <v>89</v>
      </c>
      <c r="AR125" s="34" t="s">
        <v>89</v>
      </c>
      <c r="AS125">
        <v>0</v>
      </c>
      <c r="AT125" s="17">
        <v>1</v>
      </c>
      <c r="AU125">
        <f t="shared" si="32"/>
        <v>0.35099999999999998</v>
      </c>
      <c r="AV125" s="17">
        <v>0.64900000000000002</v>
      </c>
      <c r="AW125" s="17" t="s">
        <v>13</v>
      </c>
      <c r="AX125">
        <v>0</v>
      </c>
      <c r="AY125">
        <v>1</v>
      </c>
      <c r="AZ125">
        <v>0</v>
      </c>
      <c r="BA125">
        <v>0</v>
      </c>
      <c r="BB125">
        <v>0</v>
      </c>
      <c r="BC125">
        <v>0</v>
      </c>
      <c r="BD125" s="17">
        <v>0</v>
      </c>
      <c r="BE125">
        <v>0</v>
      </c>
      <c r="BF125">
        <v>1</v>
      </c>
      <c r="BG125" s="17">
        <v>0</v>
      </c>
      <c r="BH125">
        <v>1466</v>
      </c>
      <c r="BI125">
        <v>97</v>
      </c>
      <c r="BJ125" s="23">
        <v>0.73299999999999998</v>
      </c>
      <c r="BK125" s="23">
        <v>35.417000000000002</v>
      </c>
      <c r="BL125">
        <v>0</v>
      </c>
      <c r="BM125">
        <v>0</v>
      </c>
      <c r="BN125">
        <v>0</v>
      </c>
      <c r="BO125">
        <v>0</v>
      </c>
      <c r="BP125">
        <v>0</v>
      </c>
      <c r="BQ125" s="17">
        <v>1</v>
      </c>
      <c r="BR125">
        <v>0</v>
      </c>
      <c r="BS125">
        <v>1</v>
      </c>
      <c r="BT125">
        <v>0</v>
      </c>
      <c r="BU125" s="17">
        <v>0</v>
      </c>
      <c r="BV125">
        <v>0</v>
      </c>
      <c r="BW125">
        <v>0</v>
      </c>
      <c r="BX125" s="17">
        <v>1</v>
      </c>
      <c r="BY125">
        <v>1</v>
      </c>
      <c r="BZ125">
        <v>1</v>
      </c>
      <c r="CA125">
        <v>1</v>
      </c>
      <c r="CB125">
        <v>1</v>
      </c>
      <c r="CC125">
        <v>0</v>
      </c>
      <c r="CD125">
        <v>0</v>
      </c>
      <c r="CE125">
        <v>1</v>
      </c>
      <c r="CF125">
        <v>1</v>
      </c>
      <c r="CG125">
        <v>0</v>
      </c>
      <c r="CH125">
        <v>0</v>
      </c>
      <c r="CI125">
        <v>1</v>
      </c>
      <c r="CJ125" s="17">
        <v>0</v>
      </c>
      <c r="CK125">
        <v>1.7999999999999999E-2</v>
      </c>
      <c r="CL125">
        <v>23</v>
      </c>
      <c r="CM125">
        <v>1</v>
      </c>
      <c r="CN125">
        <v>0</v>
      </c>
      <c r="CO125">
        <v>36</v>
      </c>
      <c r="CP125" s="31" t="s">
        <v>80</v>
      </c>
    </row>
    <row r="126" spans="1:94" x14ac:dyDescent="0.25">
      <c r="A126">
        <v>125</v>
      </c>
      <c r="B126">
        <v>12</v>
      </c>
      <c r="C126" s="23" t="s">
        <v>117</v>
      </c>
      <c r="D126" s="12">
        <v>6.4</v>
      </c>
      <c r="E126" s="13">
        <v>2.6</v>
      </c>
      <c r="F126" s="7">
        <f t="shared" si="30"/>
        <v>2.4615384615384617</v>
      </c>
      <c r="G126" s="7">
        <f t="shared" si="16"/>
        <v>3.8000000000000003</v>
      </c>
      <c r="H126" s="15">
        <f t="shared" si="17"/>
        <v>9</v>
      </c>
      <c r="I126" s="11">
        <f t="shared" si="18"/>
        <v>6.2949818167269231E-2</v>
      </c>
      <c r="J126" s="30">
        <f t="shared" si="19"/>
        <v>2.5573363630453125E-2</v>
      </c>
      <c r="K126" s="30">
        <f t="shared" si="20"/>
        <v>39.103186207745694</v>
      </c>
      <c r="L126" s="8">
        <v>0</v>
      </c>
      <c r="M126" s="9">
        <v>0</v>
      </c>
      <c r="N126" s="9">
        <v>1</v>
      </c>
      <c r="O126" s="9">
        <v>0</v>
      </c>
      <c r="P126" s="9">
        <v>0</v>
      </c>
      <c r="Q126" s="8">
        <v>1531</v>
      </c>
      <c r="R126" s="9">
        <v>7</v>
      </c>
      <c r="S126" s="9">
        <f t="shared" si="21"/>
        <v>1523</v>
      </c>
      <c r="T126" s="9">
        <f t="shared" si="22"/>
        <v>15</v>
      </c>
      <c r="U126" s="7">
        <v>10.83</v>
      </c>
      <c r="V126" s="7">
        <v>7.7789999999999999</v>
      </c>
      <c r="W126" s="9">
        <v>1</v>
      </c>
      <c r="X126" s="9">
        <v>0</v>
      </c>
      <c r="Y126" s="9">
        <v>0</v>
      </c>
      <c r="Z126" s="9">
        <v>0</v>
      </c>
      <c r="AA126" s="9">
        <v>1</v>
      </c>
      <c r="AB126" s="27">
        <v>0</v>
      </c>
      <c r="AC126" s="9">
        <v>0</v>
      </c>
      <c r="AD126" s="9">
        <v>1</v>
      </c>
      <c r="AE126" s="27">
        <v>0</v>
      </c>
      <c r="AF126" s="9">
        <v>1</v>
      </c>
      <c r="AG126" s="27">
        <v>0</v>
      </c>
      <c r="AH126" s="19">
        <v>2008</v>
      </c>
      <c r="AI126" s="30" t="s">
        <v>89</v>
      </c>
      <c r="AJ126" s="30" t="s">
        <v>89</v>
      </c>
      <c r="AK126" s="30" t="s">
        <v>89</v>
      </c>
      <c r="AL126" s="37" t="s">
        <v>89</v>
      </c>
      <c r="AM126" s="36" t="s">
        <v>89</v>
      </c>
      <c r="AN126" s="17" t="s">
        <v>89</v>
      </c>
      <c r="AO126">
        <v>0</v>
      </c>
      <c r="AP126" s="34">
        <v>1</v>
      </c>
      <c r="AQ126" t="s">
        <v>89</v>
      </c>
      <c r="AR126" s="34" t="s">
        <v>89</v>
      </c>
      <c r="AS126">
        <v>0</v>
      </c>
      <c r="AT126" s="17">
        <v>1</v>
      </c>
      <c r="AU126">
        <f t="shared" si="32"/>
        <v>0.27</v>
      </c>
      <c r="AV126" s="17">
        <v>0.73</v>
      </c>
      <c r="AW126" s="17" t="s">
        <v>13</v>
      </c>
      <c r="AX126">
        <v>0</v>
      </c>
      <c r="AY126">
        <v>1</v>
      </c>
      <c r="AZ126">
        <v>0</v>
      </c>
      <c r="BA126">
        <v>0</v>
      </c>
      <c r="BB126">
        <v>0</v>
      </c>
      <c r="BC126">
        <v>0</v>
      </c>
      <c r="BD126" s="17">
        <v>0</v>
      </c>
      <c r="BE126">
        <v>0</v>
      </c>
      <c r="BF126">
        <v>1</v>
      </c>
      <c r="BG126" s="17">
        <v>0</v>
      </c>
      <c r="BH126">
        <v>1466</v>
      </c>
      <c r="BI126">
        <v>97</v>
      </c>
      <c r="BJ126" s="23">
        <v>0.73299999999999998</v>
      </c>
      <c r="BK126" s="23">
        <v>34.741</v>
      </c>
      <c r="BL126">
        <v>0</v>
      </c>
      <c r="BM126">
        <v>0</v>
      </c>
      <c r="BN126">
        <v>0</v>
      </c>
      <c r="BO126">
        <v>0</v>
      </c>
      <c r="BP126">
        <v>0</v>
      </c>
      <c r="BQ126" s="17">
        <v>1</v>
      </c>
      <c r="BR126">
        <v>0</v>
      </c>
      <c r="BS126">
        <v>1</v>
      </c>
      <c r="BT126">
        <v>0</v>
      </c>
      <c r="BU126" s="17">
        <v>0</v>
      </c>
      <c r="BV126">
        <v>0</v>
      </c>
      <c r="BW126">
        <v>0</v>
      </c>
      <c r="BX126" s="17">
        <v>1</v>
      </c>
      <c r="BY126">
        <v>1</v>
      </c>
      <c r="BZ126">
        <v>1</v>
      </c>
      <c r="CA126">
        <v>1</v>
      </c>
      <c r="CB126">
        <v>1</v>
      </c>
      <c r="CC126">
        <v>0</v>
      </c>
      <c r="CD126">
        <v>0</v>
      </c>
      <c r="CE126">
        <v>1</v>
      </c>
      <c r="CF126">
        <v>1</v>
      </c>
      <c r="CG126">
        <v>0</v>
      </c>
      <c r="CH126">
        <v>0</v>
      </c>
      <c r="CI126">
        <v>1</v>
      </c>
      <c r="CJ126" s="17">
        <v>0</v>
      </c>
      <c r="CK126">
        <v>1.7999999999999999E-2</v>
      </c>
      <c r="CL126">
        <v>23</v>
      </c>
      <c r="CM126">
        <v>1</v>
      </c>
      <c r="CN126">
        <v>0</v>
      </c>
      <c r="CO126">
        <v>36</v>
      </c>
      <c r="CP126" s="31" t="s">
        <v>80</v>
      </c>
    </row>
    <row r="127" spans="1:94" x14ac:dyDescent="0.25">
      <c r="A127">
        <v>126</v>
      </c>
      <c r="B127">
        <v>12</v>
      </c>
      <c r="C127" s="23" t="s">
        <v>117</v>
      </c>
      <c r="D127" s="12">
        <v>6.2</v>
      </c>
      <c r="E127" s="13">
        <v>5</v>
      </c>
      <c r="F127" s="7">
        <f t="shared" si="30"/>
        <v>1.24</v>
      </c>
      <c r="G127" s="7">
        <f t="shared" si="16"/>
        <v>1.2000000000000002</v>
      </c>
      <c r="H127" s="15">
        <f t="shared" si="17"/>
        <v>11.2</v>
      </c>
      <c r="I127" s="11">
        <f t="shared" si="18"/>
        <v>1.8305624004556733E-2</v>
      </c>
      <c r="J127" s="30">
        <f t="shared" si="19"/>
        <v>1.4762600003674785E-2</v>
      </c>
      <c r="K127" s="30">
        <f t="shared" si="20"/>
        <v>67.738745190621884</v>
      </c>
      <c r="L127" s="8">
        <v>0</v>
      </c>
      <c r="M127" s="9">
        <v>0</v>
      </c>
      <c r="N127" s="9">
        <v>1</v>
      </c>
      <c r="O127" s="9">
        <v>0</v>
      </c>
      <c r="P127" s="9">
        <v>0</v>
      </c>
      <c r="Q127" s="8">
        <v>4596</v>
      </c>
      <c r="R127" s="9">
        <v>8</v>
      </c>
      <c r="S127" s="9">
        <f t="shared" si="21"/>
        <v>4587</v>
      </c>
      <c r="T127" s="9">
        <f t="shared" si="22"/>
        <v>15</v>
      </c>
      <c r="U127" s="7">
        <v>10.68</v>
      </c>
      <c r="V127" s="7">
        <v>7.8520000000000003</v>
      </c>
      <c r="W127" s="9">
        <v>1</v>
      </c>
      <c r="X127" s="9">
        <v>0</v>
      </c>
      <c r="Y127" s="9">
        <v>0</v>
      </c>
      <c r="Z127" s="9">
        <v>0</v>
      </c>
      <c r="AA127" s="9">
        <v>1</v>
      </c>
      <c r="AB127" s="27">
        <v>0</v>
      </c>
      <c r="AC127" s="9">
        <v>0</v>
      </c>
      <c r="AD127" s="9">
        <v>1</v>
      </c>
      <c r="AE127" s="27">
        <v>0</v>
      </c>
      <c r="AF127" s="9">
        <v>1</v>
      </c>
      <c r="AG127" s="27">
        <v>0</v>
      </c>
      <c r="AH127" s="19">
        <v>2008</v>
      </c>
      <c r="AI127" s="30" t="s">
        <v>89</v>
      </c>
      <c r="AJ127" s="30" t="s">
        <v>89</v>
      </c>
      <c r="AK127" s="30" t="s">
        <v>89</v>
      </c>
      <c r="AL127" s="37" t="s">
        <v>89</v>
      </c>
      <c r="AM127" s="36" t="s">
        <v>89</v>
      </c>
      <c r="AN127" s="17" t="s">
        <v>89</v>
      </c>
      <c r="AO127">
        <f>1-AP127</f>
        <v>0.66700000000000004</v>
      </c>
      <c r="AP127" s="34">
        <v>0.33300000000000002</v>
      </c>
      <c r="AQ127" t="s">
        <v>89</v>
      </c>
      <c r="AR127" s="34" t="s">
        <v>89</v>
      </c>
      <c r="AS127">
        <v>0</v>
      </c>
      <c r="AT127" s="17">
        <v>1</v>
      </c>
      <c r="AU127">
        <f t="shared" si="32"/>
        <v>0.32399999999999995</v>
      </c>
      <c r="AV127" s="17">
        <v>0.67600000000000005</v>
      </c>
      <c r="AW127" s="17" t="s">
        <v>13</v>
      </c>
      <c r="AX127">
        <v>0</v>
      </c>
      <c r="AY127">
        <v>1</v>
      </c>
      <c r="AZ127">
        <v>0</v>
      </c>
      <c r="BA127">
        <v>0</v>
      </c>
      <c r="BB127">
        <v>0</v>
      </c>
      <c r="BC127">
        <v>0</v>
      </c>
      <c r="BD127" s="17">
        <v>0</v>
      </c>
      <c r="BE127">
        <v>0</v>
      </c>
      <c r="BF127">
        <v>1</v>
      </c>
      <c r="BG127" s="17">
        <v>0</v>
      </c>
      <c r="BH127">
        <v>1466</v>
      </c>
      <c r="BI127">
        <v>97</v>
      </c>
      <c r="BJ127" s="23">
        <v>0.73299999999999998</v>
      </c>
      <c r="BK127" s="23">
        <v>35.192</v>
      </c>
      <c r="BL127">
        <v>0</v>
      </c>
      <c r="BM127">
        <v>0</v>
      </c>
      <c r="BN127">
        <v>0</v>
      </c>
      <c r="BO127">
        <v>0</v>
      </c>
      <c r="BP127">
        <v>0</v>
      </c>
      <c r="BQ127" s="17">
        <v>1</v>
      </c>
      <c r="BR127">
        <v>0</v>
      </c>
      <c r="BS127">
        <v>1</v>
      </c>
      <c r="BT127">
        <v>0</v>
      </c>
      <c r="BU127" s="17">
        <v>0</v>
      </c>
      <c r="BV127">
        <v>0</v>
      </c>
      <c r="BW127">
        <v>0</v>
      </c>
      <c r="BX127" s="17">
        <v>1</v>
      </c>
      <c r="BY127">
        <v>1</v>
      </c>
      <c r="BZ127">
        <v>1</v>
      </c>
      <c r="CA127">
        <v>1</v>
      </c>
      <c r="CB127">
        <v>1</v>
      </c>
      <c r="CC127">
        <v>0</v>
      </c>
      <c r="CD127">
        <v>0</v>
      </c>
      <c r="CE127">
        <v>1</v>
      </c>
      <c r="CF127">
        <v>1</v>
      </c>
      <c r="CG127">
        <v>0</v>
      </c>
      <c r="CH127">
        <v>0</v>
      </c>
      <c r="CI127">
        <v>1</v>
      </c>
      <c r="CJ127" s="17">
        <v>1</v>
      </c>
      <c r="CK127">
        <v>1.7999999999999999E-2</v>
      </c>
      <c r="CL127">
        <v>23</v>
      </c>
      <c r="CM127">
        <v>1</v>
      </c>
      <c r="CN127">
        <v>0</v>
      </c>
      <c r="CO127">
        <v>36</v>
      </c>
      <c r="CP127" s="31" t="s">
        <v>80</v>
      </c>
    </row>
    <row r="128" spans="1:94" x14ac:dyDescent="0.25">
      <c r="A128">
        <v>127</v>
      </c>
      <c r="B128">
        <v>12</v>
      </c>
      <c r="C128" s="23" t="s">
        <v>117</v>
      </c>
      <c r="D128" s="12">
        <v>22.1</v>
      </c>
      <c r="E128" s="13">
        <v>17.7</v>
      </c>
      <c r="F128" s="7">
        <f t="shared" si="30"/>
        <v>1.2485875706214691</v>
      </c>
      <c r="G128" s="7">
        <f t="shared" si="16"/>
        <v>4.4000000000000021</v>
      </c>
      <c r="H128" s="15">
        <f t="shared" si="17"/>
        <v>39.799999999999997</v>
      </c>
      <c r="I128" s="11">
        <f t="shared" si="18"/>
        <v>2.257670603186834E-2</v>
      </c>
      <c r="J128" s="30">
        <f t="shared" si="19"/>
        <v>1.8081796233668308E-2</v>
      </c>
      <c r="K128" s="30">
        <f t="shared" si="20"/>
        <v>55.304240080860986</v>
      </c>
      <c r="L128" s="8">
        <v>0</v>
      </c>
      <c r="M128" s="9">
        <v>0</v>
      </c>
      <c r="N128" s="9">
        <v>1</v>
      </c>
      <c r="O128" s="9">
        <v>0</v>
      </c>
      <c r="P128" s="9">
        <v>0</v>
      </c>
      <c r="Q128" s="8">
        <v>3065</v>
      </c>
      <c r="R128" s="9">
        <v>7</v>
      </c>
      <c r="S128" s="9">
        <f t="shared" si="21"/>
        <v>3057</v>
      </c>
      <c r="T128" s="9">
        <f t="shared" si="22"/>
        <v>15</v>
      </c>
      <c r="U128" s="7">
        <v>10.61</v>
      </c>
      <c r="V128" s="7">
        <v>7.89</v>
      </c>
      <c r="W128" s="9">
        <v>1</v>
      </c>
      <c r="X128" s="9">
        <v>0</v>
      </c>
      <c r="Y128" s="9">
        <v>0</v>
      </c>
      <c r="Z128" s="9">
        <v>0</v>
      </c>
      <c r="AA128" s="9">
        <v>1</v>
      </c>
      <c r="AB128" s="27">
        <v>0</v>
      </c>
      <c r="AC128" s="9">
        <v>0</v>
      </c>
      <c r="AD128" s="9">
        <v>1</v>
      </c>
      <c r="AE128" s="27">
        <v>0</v>
      </c>
      <c r="AF128" s="9">
        <v>1</v>
      </c>
      <c r="AG128" s="27">
        <v>0</v>
      </c>
      <c r="AH128" s="19">
        <v>2008</v>
      </c>
      <c r="AI128" s="30" t="s">
        <v>89</v>
      </c>
      <c r="AJ128" s="30" t="s">
        <v>89</v>
      </c>
      <c r="AK128" s="30" t="s">
        <v>89</v>
      </c>
      <c r="AL128" s="37" t="s">
        <v>89</v>
      </c>
      <c r="AM128" s="36" t="s">
        <v>89</v>
      </c>
      <c r="AN128" s="17" t="s">
        <v>89</v>
      </c>
      <c r="AO128">
        <v>1</v>
      </c>
      <c r="AP128" s="34">
        <v>0</v>
      </c>
      <c r="AQ128" t="s">
        <v>89</v>
      </c>
      <c r="AR128" s="34" t="s">
        <v>89</v>
      </c>
      <c r="AS128">
        <v>0</v>
      </c>
      <c r="AT128" s="17">
        <v>1</v>
      </c>
      <c r="AU128">
        <f t="shared" si="32"/>
        <v>0.35099999999999998</v>
      </c>
      <c r="AV128" s="17">
        <v>0.64900000000000002</v>
      </c>
      <c r="AW128" s="17" t="s">
        <v>13</v>
      </c>
      <c r="AX128">
        <v>0</v>
      </c>
      <c r="AY128">
        <v>1</v>
      </c>
      <c r="AZ128">
        <v>0</v>
      </c>
      <c r="BA128">
        <v>0</v>
      </c>
      <c r="BB128">
        <v>0</v>
      </c>
      <c r="BC128">
        <v>0</v>
      </c>
      <c r="BD128" s="17">
        <v>0</v>
      </c>
      <c r="BE128">
        <v>0</v>
      </c>
      <c r="BF128">
        <v>1</v>
      </c>
      <c r="BG128" s="17">
        <v>0</v>
      </c>
      <c r="BH128">
        <v>1466</v>
      </c>
      <c r="BI128">
        <v>97</v>
      </c>
      <c r="BJ128" s="23">
        <v>0.73299999999999998</v>
      </c>
      <c r="BK128" s="23">
        <v>35.417000000000002</v>
      </c>
      <c r="BL128">
        <v>0</v>
      </c>
      <c r="BM128">
        <v>0</v>
      </c>
      <c r="BN128">
        <v>0</v>
      </c>
      <c r="BO128">
        <v>0</v>
      </c>
      <c r="BP128">
        <v>0</v>
      </c>
      <c r="BQ128" s="17">
        <v>1</v>
      </c>
      <c r="BR128">
        <v>0</v>
      </c>
      <c r="BS128">
        <v>1</v>
      </c>
      <c r="BT128">
        <v>0</v>
      </c>
      <c r="BU128" s="17">
        <v>0</v>
      </c>
      <c r="BV128">
        <v>0</v>
      </c>
      <c r="BW128">
        <v>0</v>
      </c>
      <c r="BX128" s="17">
        <v>1</v>
      </c>
      <c r="BY128">
        <v>1</v>
      </c>
      <c r="BZ128">
        <v>1</v>
      </c>
      <c r="CA128">
        <v>1</v>
      </c>
      <c r="CB128">
        <v>1</v>
      </c>
      <c r="CC128">
        <v>0</v>
      </c>
      <c r="CD128">
        <v>0</v>
      </c>
      <c r="CE128">
        <v>1</v>
      </c>
      <c r="CF128">
        <v>1</v>
      </c>
      <c r="CG128">
        <v>0</v>
      </c>
      <c r="CH128">
        <v>0</v>
      </c>
      <c r="CI128">
        <v>1</v>
      </c>
      <c r="CJ128" s="17">
        <v>1</v>
      </c>
      <c r="CK128">
        <v>1.7999999999999999E-2</v>
      </c>
      <c r="CL128">
        <v>23</v>
      </c>
      <c r="CM128">
        <v>1</v>
      </c>
      <c r="CN128">
        <v>0</v>
      </c>
      <c r="CO128">
        <v>36</v>
      </c>
      <c r="CP128" s="31" t="s">
        <v>80</v>
      </c>
    </row>
    <row r="129" spans="1:94" x14ac:dyDescent="0.25">
      <c r="A129">
        <v>128</v>
      </c>
      <c r="B129">
        <v>12</v>
      </c>
      <c r="C129" s="23" t="s">
        <v>117</v>
      </c>
      <c r="D129" s="12">
        <v>-6.4</v>
      </c>
      <c r="E129" s="13">
        <v>6.5</v>
      </c>
      <c r="F129" s="7">
        <f t="shared" si="30"/>
        <v>-0.98461538461538467</v>
      </c>
      <c r="G129" s="7">
        <f t="shared" si="16"/>
        <v>-12.9</v>
      </c>
      <c r="H129" s="15">
        <f t="shared" si="17"/>
        <v>9.9999999999999645E-2</v>
      </c>
      <c r="I129" s="11">
        <f t="shared" si="18"/>
        <v>-2.5221939773177167E-2</v>
      </c>
      <c r="J129" s="30">
        <f t="shared" si="19"/>
        <v>2.5616032582133057E-2</v>
      </c>
      <c r="K129" s="30">
        <f t="shared" si="20"/>
        <v>39.038051532519155</v>
      </c>
      <c r="L129" s="8">
        <v>0</v>
      </c>
      <c r="M129" s="9">
        <v>0</v>
      </c>
      <c r="N129" s="9">
        <v>1</v>
      </c>
      <c r="O129" s="9">
        <v>0</v>
      </c>
      <c r="P129" s="9">
        <v>0</v>
      </c>
      <c r="Q129" s="8">
        <v>1531</v>
      </c>
      <c r="R129" s="9">
        <v>7</v>
      </c>
      <c r="S129" s="9">
        <f t="shared" si="21"/>
        <v>1523</v>
      </c>
      <c r="T129" s="9">
        <f t="shared" si="22"/>
        <v>15</v>
      </c>
      <c r="U129" s="7">
        <v>10.83</v>
      </c>
      <c r="V129" s="7">
        <v>7.7789999999999999</v>
      </c>
      <c r="W129" s="9">
        <v>1</v>
      </c>
      <c r="X129" s="9">
        <v>0</v>
      </c>
      <c r="Y129" s="9">
        <v>0</v>
      </c>
      <c r="Z129" s="9">
        <v>0</v>
      </c>
      <c r="AA129" s="9">
        <v>1</v>
      </c>
      <c r="AB129" s="27">
        <v>0</v>
      </c>
      <c r="AC129" s="9">
        <v>0</v>
      </c>
      <c r="AD129" s="9">
        <v>1</v>
      </c>
      <c r="AE129" s="27">
        <v>0</v>
      </c>
      <c r="AF129" s="9">
        <v>1</v>
      </c>
      <c r="AG129" s="27">
        <v>0</v>
      </c>
      <c r="AH129" s="19">
        <v>2008</v>
      </c>
      <c r="AI129" s="30" t="s">
        <v>89</v>
      </c>
      <c r="AJ129" s="30" t="s">
        <v>89</v>
      </c>
      <c r="AK129" s="30" t="s">
        <v>89</v>
      </c>
      <c r="AL129" s="37" t="s">
        <v>89</v>
      </c>
      <c r="AM129" s="36" t="s">
        <v>89</v>
      </c>
      <c r="AN129" s="17" t="s">
        <v>89</v>
      </c>
      <c r="AO129">
        <v>0</v>
      </c>
      <c r="AP129" s="34">
        <v>1</v>
      </c>
      <c r="AQ129" t="s">
        <v>89</v>
      </c>
      <c r="AR129" s="34" t="s">
        <v>89</v>
      </c>
      <c r="AS129">
        <v>0</v>
      </c>
      <c r="AT129" s="17">
        <v>1</v>
      </c>
      <c r="AU129">
        <f t="shared" si="32"/>
        <v>0.27</v>
      </c>
      <c r="AV129" s="17">
        <v>0.73</v>
      </c>
      <c r="AW129" s="17" t="s">
        <v>13</v>
      </c>
      <c r="AX129">
        <v>0</v>
      </c>
      <c r="AY129">
        <v>1</v>
      </c>
      <c r="AZ129">
        <v>0</v>
      </c>
      <c r="BA129">
        <v>0</v>
      </c>
      <c r="BB129">
        <v>0</v>
      </c>
      <c r="BC129">
        <v>0</v>
      </c>
      <c r="BD129" s="17">
        <v>0</v>
      </c>
      <c r="BE129">
        <v>0</v>
      </c>
      <c r="BF129">
        <v>1</v>
      </c>
      <c r="BG129" s="17">
        <v>0</v>
      </c>
      <c r="BH129">
        <v>1466</v>
      </c>
      <c r="BI129">
        <v>97</v>
      </c>
      <c r="BJ129" s="23">
        <v>0.73299999999999998</v>
      </c>
      <c r="BK129" s="23">
        <v>34.741</v>
      </c>
      <c r="BL129">
        <v>0</v>
      </c>
      <c r="BM129">
        <v>0</v>
      </c>
      <c r="BN129">
        <v>0</v>
      </c>
      <c r="BO129">
        <v>0</v>
      </c>
      <c r="BP129">
        <v>0</v>
      </c>
      <c r="BQ129" s="17">
        <v>1</v>
      </c>
      <c r="BR129">
        <v>0</v>
      </c>
      <c r="BS129">
        <v>1</v>
      </c>
      <c r="BT129">
        <v>0</v>
      </c>
      <c r="BU129" s="17">
        <v>0</v>
      </c>
      <c r="BV129">
        <v>0</v>
      </c>
      <c r="BW129">
        <v>0</v>
      </c>
      <c r="BX129" s="17">
        <v>1</v>
      </c>
      <c r="BY129">
        <v>1</v>
      </c>
      <c r="BZ129">
        <v>1</v>
      </c>
      <c r="CA129">
        <v>1</v>
      </c>
      <c r="CB129">
        <v>1</v>
      </c>
      <c r="CC129">
        <v>0</v>
      </c>
      <c r="CD129">
        <v>0</v>
      </c>
      <c r="CE129">
        <v>1</v>
      </c>
      <c r="CF129">
        <v>1</v>
      </c>
      <c r="CG129">
        <v>0</v>
      </c>
      <c r="CH129">
        <v>0</v>
      </c>
      <c r="CI129">
        <v>1</v>
      </c>
      <c r="CJ129" s="17">
        <v>1</v>
      </c>
      <c r="CK129">
        <v>1.7999999999999999E-2</v>
      </c>
      <c r="CL129">
        <v>23</v>
      </c>
      <c r="CM129">
        <v>1</v>
      </c>
      <c r="CN129">
        <v>0</v>
      </c>
      <c r="CO129">
        <v>36</v>
      </c>
      <c r="CP129" s="31" t="s">
        <v>80</v>
      </c>
    </row>
    <row r="130" spans="1:94" x14ac:dyDescent="0.25">
      <c r="A130">
        <v>129</v>
      </c>
      <c r="B130">
        <v>12</v>
      </c>
      <c r="C130" s="23" t="s">
        <v>117</v>
      </c>
      <c r="D130" s="12">
        <v>6.9</v>
      </c>
      <c r="E130" s="13">
        <v>0.4</v>
      </c>
      <c r="F130" s="7">
        <f t="shared" si="30"/>
        <v>17.25</v>
      </c>
      <c r="G130" s="7">
        <f t="shared" ref="G130:G193" si="33">D130-E130</f>
        <v>6.5</v>
      </c>
      <c r="H130" s="15">
        <f t="shared" ref="H130:H193" si="34">D130+E130</f>
        <v>7.3000000000000007</v>
      </c>
      <c r="I130" s="11">
        <f t="shared" ref="I130:I193" si="35">IFERROR(F130/SQRT(F130^2+S130), "X")</f>
        <v>0.24681767895018253</v>
      </c>
      <c r="J130" s="30">
        <f t="shared" ref="J130:J193" si="36">IFERROR(SQRT((1-I130^2)/S130), "X")</f>
        <v>1.4308271243488843E-2</v>
      </c>
      <c r="K130" s="30">
        <f t="shared" ref="K130:K193" si="37">IFERROR(1/J130, "X")</f>
        <v>69.889645155773977</v>
      </c>
      <c r="L130" s="8">
        <v>0</v>
      </c>
      <c r="M130" s="9">
        <v>0</v>
      </c>
      <c r="N130" s="9">
        <v>1</v>
      </c>
      <c r="O130" s="9">
        <v>0</v>
      </c>
      <c r="P130" s="9">
        <v>0</v>
      </c>
      <c r="Q130" s="8">
        <v>4596</v>
      </c>
      <c r="R130" s="9">
        <v>8</v>
      </c>
      <c r="S130" s="9">
        <f t="shared" ref="S130:S193" si="38">Q130-R130-1</f>
        <v>4587</v>
      </c>
      <c r="T130" s="9">
        <f t="shared" ref="T130:T193" si="39">COUNTIF(B:B,B130)</f>
        <v>15</v>
      </c>
      <c r="U130" s="7">
        <v>10.68</v>
      </c>
      <c r="V130" s="7">
        <v>7.8520000000000003</v>
      </c>
      <c r="W130" s="9">
        <v>1</v>
      </c>
      <c r="X130" s="9">
        <v>0</v>
      </c>
      <c r="Y130" s="9">
        <v>0</v>
      </c>
      <c r="Z130" s="9">
        <v>0</v>
      </c>
      <c r="AA130" s="9">
        <v>1</v>
      </c>
      <c r="AB130" s="27">
        <v>0</v>
      </c>
      <c r="AC130" s="9">
        <v>0</v>
      </c>
      <c r="AD130" s="9">
        <v>1</v>
      </c>
      <c r="AE130" s="27">
        <v>0</v>
      </c>
      <c r="AF130" s="9">
        <v>1</v>
      </c>
      <c r="AG130" s="27">
        <v>0</v>
      </c>
      <c r="AH130" s="19">
        <v>2008</v>
      </c>
      <c r="AI130" s="30" t="s">
        <v>89</v>
      </c>
      <c r="AJ130" s="30" t="s">
        <v>89</v>
      </c>
      <c r="AK130" s="30" t="s">
        <v>89</v>
      </c>
      <c r="AL130" s="37" t="s">
        <v>89</v>
      </c>
      <c r="AM130" s="36" t="s">
        <v>89</v>
      </c>
      <c r="AN130" s="17" t="s">
        <v>89</v>
      </c>
      <c r="AO130">
        <f>1-AP130</f>
        <v>0.66700000000000004</v>
      </c>
      <c r="AP130" s="34">
        <v>0.33300000000000002</v>
      </c>
      <c r="AQ130" t="s">
        <v>89</v>
      </c>
      <c r="AR130" s="34" t="s">
        <v>89</v>
      </c>
      <c r="AS130">
        <v>0</v>
      </c>
      <c r="AT130" s="17">
        <v>1</v>
      </c>
      <c r="AU130">
        <f t="shared" si="32"/>
        <v>0.32399999999999995</v>
      </c>
      <c r="AV130" s="17">
        <v>0.67600000000000005</v>
      </c>
      <c r="AW130" s="17" t="s">
        <v>13</v>
      </c>
      <c r="AX130">
        <v>0</v>
      </c>
      <c r="AY130">
        <v>1</v>
      </c>
      <c r="AZ130">
        <v>0</v>
      </c>
      <c r="BA130">
        <v>0</v>
      </c>
      <c r="BB130">
        <v>0</v>
      </c>
      <c r="BC130">
        <v>0</v>
      </c>
      <c r="BD130" s="17">
        <v>0</v>
      </c>
      <c r="BE130">
        <v>0</v>
      </c>
      <c r="BF130">
        <v>1</v>
      </c>
      <c r="BG130" s="17">
        <v>0</v>
      </c>
      <c r="BH130">
        <v>1466</v>
      </c>
      <c r="BI130">
        <v>97</v>
      </c>
      <c r="BJ130" s="23">
        <v>0.73299999999999998</v>
      </c>
      <c r="BK130" s="23">
        <v>35.192</v>
      </c>
      <c r="BL130">
        <v>0</v>
      </c>
      <c r="BM130">
        <v>0</v>
      </c>
      <c r="BN130">
        <v>0</v>
      </c>
      <c r="BO130">
        <v>0</v>
      </c>
      <c r="BP130">
        <v>0</v>
      </c>
      <c r="BQ130" s="17">
        <v>1</v>
      </c>
      <c r="BR130">
        <v>0</v>
      </c>
      <c r="BS130">
        <v>1</v>
      </c>
      <c r="BT130">
        <v>0</v>
      </c>
      <c r="BU130" s="17">
        <v>0</v>
      </c>
      <c r="BV130">
        <v>1</v>
      </c>
      <c r="BW130">
        <v>0</v>
      </c>
      <c r="BX130" s="17">
        <v>0</v>
      </c>
      <c r="BY130">
        <v>1</v>
      </c>
      <c r="BZ130">
        <v>1</v>
      </c>
      <c r="CA130">
        <v>1</v>
      </c>
      <c r="CB130">
        <v>1</v>
      </c>
      <c r="CC130">
        <v>0</v>
      </c>
      <c r="CD130">
        <v>0</v>
      </c>
      <c r="CE130">
        <v>1</v>
      </c>
      <c r="CF130">
        <v>1</v>
      </c>
      <c r="CG130">
        <v>0</v>
      </c>
      <c r="CH130">
        <v>0</v>
      </c>
      <c r="CI130">
        <v>1</v>
      </c>
      <c r="CJ130" s="17">
        <v>0</v>
      </c>
      <c r="CK130">
        <v>1.7999999999999999E-2</v>
      </c>
      <c r="CL130">
        <v>23</v>
      </c>
      <c r="CM130">
        <v>1</v>
      </c>
      <c r="CN130">
        <v>0</v>
      </c>
      <c r="CO130">
        <v>36</v>
      </c>
      <c r="CP130" s="31" t="s">
        <v>80</v>
      </c>
    </row>
    <row r="131" spans="1:94" x14ac:dyDescent="0.25">
      <c r="A131">
        <v>130</v>
      </c>
      <c r="B131">
        <v>12</v>
      </c>
      <c r="C131" s="23" t="s">
        <v>117</v>
      </c>
      <c r="D131" s="12">
        <v>6.6</v>
      </c>
      <c r="E131" s="13">
        <v>0.5</v>
      </c>
      <c r="F131" s="7">
        <f t="shared" si="30"/>
        <v>13.2</v>
      </c>
      <c r="G131" s="7">
        <f t="shared" si="33"/>
        <v>6.1</v>
      </c>
      <c r="H131" s="15">
        <f t="shared" si="34"/>
        <v>7.1</v>
      </c>
      <c r="I131" s="11">
        <f t="shared" si="35"/>
        <v>0.23221449381289103</v>
      </c>
      <c r="J131" s="30">
        <f t="shared" si="36"/>
        <v>1.7592007107037198E-2</v>
      </c>
      <c r="K131" s="30">
        <f t="shared" si="37"/>
        <v>56.843997044542888</v>
      </c>
      <c r="L131" s="8">
        <v>0</v>
      </c>
      <c r="M131" s="9">
        <v>0</v>
      </c>
      <c r="N131" s="9">
        <v>1</v>
      </c>
      <c r="O131" s="9">
        <v>0</v>
      </c>
      <c r="P131" s="9">
        <v>0</v>
      </c>
      <c r="Q131" s="8">
        <v>3065</v>
      </c>
      <c r="R131" s="9">
        <v>7</v>
      </c>
      <c r="S131" s="9">
        <f t="shared" si="38"/>
        <v>3057</v>
      </c>
      <c r="T131" s="9">
        <f t="shared" si="39"/>
        <v>15</v>
      </c>
      <c r="U131" s="7">
        <v>10.61</v>
      </c>
      <c r="V131" s="7">
        <v>7.89</v>
      </c>
      <c r="W131" s="9">
        <v>1</v>
      </c>
      <c r="X131" s="9">
        <v>0</v>
      </c>
      <c r="Y131" s="9">
        <v>0</v>
      </c>
      <c r="Z131" s="9">
        <v>0</v>
      </c>
      <c r="AA131" s="9">
        <v>1</v>
      </c>
      <c r="AB131" s="27">
        <v>0</v>
      </c>
      <c r="AC131" s="9">
        <v>0</v>
      </c>
      <c r="AD131" s="9">
        <v>1</v>
      </c>
      <c r="AE131" s="27">
        <v>0</v>
      </c>
      <c r="AF131" s="9">
        <v>1</v>
      </c>
      <c r="AG131" s="27">
        <v>0</v>
      </c>
      <c r="AH131" s="19">
        <v>2008</v>
      </c>
      <c r="AI131" s="30" t="s">
        <v>89</v>
      </c>
      <c r="AJ131" s="30" t="s">
        <v>89</v>
      </c>
      <c r="AK131" s="30" t="s">
        <v>89</v>
      </c>
      <c r="AL131" s="37" t="s">
        <v>89</v>
      </c>
      <c r="AM131" s="36" t="s">
        <v>89</v>
      </c>
      <c r="AN131" s="17" t="s">
        <v>89</v>
      </c>
      <c r="AO131">
        <v>1</v>
      </c>
      <c r="AP131" s="34">
        <v>0</v>
      </c>
      <c r="AQ131" t="s">
        <v>89</v>
      </c>
      <c r="AR131" s="34" t="s">
        <v>89</v>
      </c>
      <c r="AS131">
        <v>0</v>
      </c>
      <c r="AT131" s="17">
        <v>1</v>
      </c>
      <c r="AU131">
        <f t="shared" si="32"/>
        <v>0.35099999999999998</v>
      </c>
      <c r="AV131" s="17">
        <v>0.64900000000000002</v>
      </c>
      <c r="AW131" s="17" t="s">
        <v>13</v>
      </c>
      <c r="AX131">
        <v>0</v>
      </c>
      <c r="AY131">
        <v>1</v>
      </c>
      <c r="AZ131">
        <v>0</v>
      </c>
      <c r="BA131">
        <v>0</v>
      </c>
      <c r="BB131">
        <v>0</v>
      </c>
      <c r="BC131">
        <v>0</v>
      </c>
      <c r="BD131" s="17">
        <v>0</v>
      </c>
      <c r="BE131">
        <v>0</v>
      </c>
      <c r="BF131">
        <v>1</v>
      </c>
      <c r="BG131" s="17">
        <v>0</v>
      </c>
      <c r="BH131">
        <v>1466</v>
      </c>
      <c r="BI131">
        <v>97</v>
      </c>
      <c r="BJ131" s="23">
        <v>0.73299999999999998</v>
      </c>
      <c r="BK131" s="23">
        <v>35.417000000000002</v>
      </c>
      <c r="BL131">
        <v>0</v>
      </c>
      <c r="BM131">
        <v>0</v>
      </c>
      <c r="BN131">
        <v>0</v>
      </c>
      <c r="BO131">
        <v>0</v>
      </c>
      <c r="BP131">
        <v>0</v>
      </c>
      <c r="BQ131" s="17">
        <v>1</v>
      </c>
      <c r="BR131">
        <v>0</v>
      </c>
      <c r="BS131">
        <v>1</v>
      </c>
      <c r="BT131">
        <v>0</v>
      </c>
      <c r="BU131" s="17">
        <v>0</v>
      </c>
      <c r="BV131">
        <v>1</v>
      </c>
      <c r="BW131">
        <v>0</v>
      </c>
      <c r="BX131" s="17">
        <v>0</v>
      </c>
      <c r="BY131">
        <v>1</v>
      </c>
      <c r="BZ131">
        <v>1</v>
      </c>
      <c r="CA131">
        <v>1</v>
      </c>
      <c r="CB131">
        <v>1</v>
      </c>
      <c r="CC131">
        <v>0</v>
      </c>
      <c r="CD131">
        <v>0</v>
      </c>
      <c r="CE131">
        <v>1</v>
      </c>
      <c r="CF131">
        <v>1</v>
      </c>
      <c r="CG131">
        <v>0</v>
      </c>
      <c r="CH131">
        <v>0</v>
      </c>
      <c r="CI131">
        <v>1</v>
      </c>
      <c r="CJ131" s="17">
        <v>0</v>
      </c>
      <c r="CK131">
        <v>1.7999999999999999E-2</v>
      </c>
      <c r="CL131">
        <v>23</v>
      </c>
      <c r="CM131">
        <v>1</v>
      </c>
      <c r="CN131">
        <v>0</v>
      </c>
      <c r="CO131">
        <v>36</v>
      </c>
      <c r="CP131" s="31" t="s">
        <v>80</v>
      </c>
    </row>
    <row r="132" spans="1:94" x14ac:dyDescent="0.25">
      <c r="A132">
        <v>131</v>
      </c>
      <c r="B132">
        <v>12</v>
      </c>
      <c r="C132" s="23" t="s">
        <v>117</v>
      </c>
      <c r="D132" s="12">
        <v>7.4</v>
      </c>
      <c r="E132" s="13">
        <v>0.5</v>
      </c>
      <c r="F132" s="7">
        <f t="shared" si="30"/>
        <v>14.8</v>
      </c>
      <c r="G132" s="7">
        <f t="shared" si="33"/>
        <v>6.9</v>
      </c>
      <c r="H132" s="15">
        <f t="shared" si="34"/>
        <v>7.9</v>
      </c>
      <c r="I132" s="11">
        <f t="shared" si="35"/>
        <v>0.35459503793303371</v>
      </c>
      <c r="J132" s="30">
        <f t="shared" si="36"/>
        <v>2.3959124184664435E-2</v>
      </c>
      <c r="K132" s="30">
        <f t="shared" si="37"/>
        <v>41.737752694652841</v>
      </c>
      <c r="L132" s="8">
        <v>0</v>
      </c>
      <c r="M132" s="9">
        <v>0</v>
      </c>
      <c r="N132" s="9">
        <v>1</v>
      </c>
      <c r="O132" s="9">
        <v>0</v>
      </c>
      <c r="P132" s="9">
        <v>0</v>
      </c>
      <c r="Q132" s="8">
        <v>1531</v>
      </c>
      <c r="R132" s="9">
        <v>7</v>
      </c>
      <c r="S132" s="9">
        <f t="shared" si="38"/>
        <v>1523</v>
      </c>
      <c r="T132" s="9">
        <f t="shared" si="39"/>
        <v>15</v>
      </c>
      <c r="U132" s="7">
        <v>10.83</v>
      </c>
      <c r="V132" s="7">
        <v>7.7789999999999999</v>
      </c>
      <c r="W132" s="9">
        <v>1</v>
      </c>
      <c r="X132" s="9">
        <v>0</v>
      </c>
      <c r="Y132" s="9">
        <v>0</v>
      </c>
      <c r="Z132" s="9">
        <v>0</v>
      </c>
      <c r="AA132" s="9">
        <v>1</v>
      </c>
      <c r="AB132" s="27">
        <v>0</v>
      </c>
      <c r="AC132" s="9">
        <v>0</v>
      </c>
      <c r="AD132" s="9">
        <v>1</v>
      </c>
      <c r="AE132" s="27">
        <v>0</v>
      </c>
      <c r="AF132" s="9">
        <v>1</v>
      </c>
      <c r="AG132" s="27">
        <v>0</v>
      </c>
      <c r="AH132" s="19">
        <v>2008</v>
      </c>
      <c r="AI132" s="30" t="s">
        <v>89</v>
      </c>
      <c r="AJ132" s="30" t="s">
        <v>89</v>
      </c>
      <c r="AK132" s="30" t="s">
        <v>89</v>
      </c>
      <c r="AL132" s="37" t="s">
        <v>89</v>
      </c>
      <c r="AM132" s="36" t="s">
        <v>89</v>
      </c>
      <c r="AN132" s="17" t="s">
        <v>89</v>
      </c>
      <c r="AO132">
        <v>0</v>
      </c>
      <c r="AP132" s="34">
        <v>1</v>
      </c>
      <c r="AQ132" t="s">
        <v>89</v>
      </c>
      <c r="AR132" s="34" t="s">
        <v>89</v>
      </c>
      <c r="AS132">
        <v>0</v>
      </c>
      <c r="AT132" s="17">
        <v>1</v>
      </c>
      <c r="AU132">
        <f t="shared" si="32"/>
        <v>0.27</v>
      </c>
      <c r="AV132" s="17">
        <v>0.73</v>
      </c>
      <c r="AW132" s="17" t="s">
        <v>13</v>
      </c>
      <c r="AX132">
        <v>0</v>
      </c>
      <c r="AY132">
        <v>1</v>
      </c>
      <c r="AZ132">
        <v>0</v>
      </c>
      <c r="BA132">
        <v>0</v>
      </c>
      <c r="BB132">
        <v>0</v>
      </c>
      <c r="BC132">
        <v>0</v>
      </c>
      <c r="BD132" s="17">
        <v>0</v>
      </c>
      <c r="BE132">
        <v>0</v>
      </c>
      <c r="BF132">
        <v>1</v>
      </c>
      <c r="BG132" s="17">
        <v>0</v>
      </c>
      <c r="BH132">
        <v>1466</v>
      </c>
      <c r="BI132">
        <v>97</v>
      </c>
      <c r="BJ132" s="23">
        <v>0.73299999999999998</v>
      </c>
      <c r="BK132" s="23">
        <v>34.741</v>
      </c>
      <c r="BL132">
        <v>0</v>
      </c>
      <c r="BM132">
        <v>0</v>
      </c>
      <c r="BN132">
        <v>0</v>
      </c>
      <c r="BO132">
        <v>0</v>
      </c>
      <c r="BP132">
        <v>0</v>
      </c>
      <c r="BQ132" s="17">
        <v>1</v>
      </c>
      <c r="BR132">
        <v>0</v>
      </c>
      <c r="BS132">
        <v>1</v>
      </c>
      <c r="BT132">
        <v>0</v>
      </c>
      <c r="BU132" s="17">
        <v>0</v>
      </c>
      <c r="BV132">
        <v>1</v>
      </c>
      <c r="BW132">
        <v>0</v>
      </c>
      <c r="BX132" s="17">
        <v>0</v>
      </c>
      <c r="BY132">
        <v>1</v>
      </c>
      <c r="BZ132">
        <v>1</v>
      </c>
      <c r="CA132">
        <v>1</v>
      </c>
      <c r="CB132">
        <v>1</v>
      </c>
      <c r="CC132">
        <v>0</v>
      </c>
      <c r="CD132">
        <v>0</v>
      </c>
      <c r="CE132">
        <v>1</v>
      </c>
      <c r="CF132">
        <v>1</v>
      </c>
      <c r="CG132">
        <v>0</v>
      </c>
      <c r="CH132">
        <v>0</v>
      </c>
      <c r="CI132">
        <v>1</v>
      </c>
      <c r="CJ132" s="17">
        <v>0</v>
      </c>
      <c r="CK132">
        <v>1.7999999999999999E-2</v>
      </c>
      <c r="CL132">
        <v>23</v>
      </c>
      <c r="CM132">
        <v>1</v>
      </c>
      <c r="CN132">
        <v>0</v>
      </c>
      <c r="CO132">
        <v>36</v>
      </c>
      <c r="CP132" s="31" t="s">
        <v>80</v>
      </c>
    </row>
    <row r="133" spans="1:94" x14ac:dyDescent="0.25">
      <c r="A133">
        <v>132</v>
      </c>
      <c r="B133">
        <v>12</v>
      </c>
      <c r="C133" s="23" t="s">
        <v>117</v>
      </c>
      <c r="D133" s="12">
        <v>6.2</v>
      </c>
      <c r="E133" s="13">
        <v>0.6</v>
      </c>
      <c r="F133" s="7">
        <f t="shared" si="30"/>
        <v>10.333333333333334</v>
      </c>
      <c r="G133" s="7">
        <f t="shared" si="33"/>
        <v>5.6000000000000005</v>
      </c>
      <c r="H133" s="15">
        <f t="shared" si="34"/>
        <v>6.8</v>
      </c>
      <c r="I133" s="11">
        <f t="shared" si="35"/>
        <v>0.15082702916904969</v>
      </c>
      <c r="J133" s="30">
        <f t="shared" si="36"/>
        <v>1.4596164113133841E-2</v>
      </c>
      <c r="K133" s="30">
        <f t="shared" si="37"/>
        <v>68.511150755025113</v>
      </c>
      <c r="L133" s="8">
        <v>0</v>
      </c>
      <c r="M133" s="9">
        <v>0</v>
      </c>
      <c r="N133" s="9">
        <v>1</v>
      </c>
      <c r="O133" s="9">
        <v>0</v>
      </c>
      <c r="P133" s="9">
        <v>0</v>
      </c>
      <c r="Q133" s="8">
        <v>4596</v>
      </c>
      <c r="R133" s="9">
        <v>8</v>
      </c>
      <c r="S133" s="9">
        <f t="shared" si="38"/>
        <v>4587</v>
      </c>
      <c r="T133" s="9">
        <f t="shared" si="39"/>
        <v>15</v>
      </c>
      <c r="U133" s="7">
        <v>10.68</v>
      </c>
      <c r="V133" s="7">
        <v>7.8520000000000003</v>
      </c>
      <c r="W133" s="9">
        <v>1</v>
      </c>
      <c r="X133" s="9">
        <v>0</v>
      </c>
      <c r="Y133" s="9">
        <v>0</v>
      </c>
      <c r="Z133" s="9">
        <v>0</v>
      </c>
      <c r="AA133" s="9">
        <v>1</v>
      </c>
      <c r="AB133" s="27">
        <v>0</v>
      </c>
      <c r="AC133" s="9">
        <v>0</v>
      </c>
      <c r="AD133" s="9">
        <v>1</v>
      </c>
      <c r="AE133" s="27">
        <v>0</v>
      </c>
      <c r="AF133" s="9">
        <v>1</v>
      </c>
      <c r="AG133" s="27">
        <v>0</v>
      </c>
      <c r="AH133" s="19">
        <v>2008</v>
      </c>
      <c r="AI133" s="30" t="s">
        <v>89</v>
      </c>
      <c r="AJ133" s="30" t="s">
        <v>89</v>
      </c>
      <c r="AK133" s="30" t="s">
        <v>89</v>
      </c>
      <c r="AL133" s="37" t="s">
        <v>89</v>
      </c>
      <c r="AM133" s="36" t="s">
        <v>89</v>
      </c>
      <c r="AN133" s="17" t="s">
        <v>89</v>
      </c>
      <c r="AO133">
        <f>1-AP133</f>
        <v>0.66700000000000004</v>
      </c>
      <c r="AP133" s="34">
        <v>0.33300000000000002</v>
      </c>
      <c r="AQ133" t="s">
        <v>89</v>
      </c>
      <c r="AR133" s="34" t="s">
        <v>89</v>
      </c>
      <c r="AS133">
        <v>0</v>
      </c>
      <c r="AT133" s="17">
        <v>1</v>
      </c>
      <c r="AU133">
        <f t="shared" si="32"/>
        <v>0.32399999999999995</v>
      </c>
      <c r="AV133" s="17">
        <v>0.67600000000000005</v>
      </c>
      <c r="AW133" s="17" t="s">
        <v>13</v>
      </c>
      <c r="AX133">
        <v>0</v>
      </c>
      <c r="AY133">
        <v>1</v>
      </c>
      <c r="AZ133">
        <v>0</v>
      </c>
      <c r="BA133">
        <v>0</v>
      </c>
      <c r="BB133">
        <v>0</v>
      </c>
      <c r="BC133">
        <v>0</v>
      </c>
      <c r="BD133" s="17">
        <v>0</v>
      </c>
      <c r="BE133">
        <v>0</v>
      </c>
      <c r="BF133">
        <v>1</v>
      </c>
      <c r="BG133" s="17">
        <v>0</v>
      </c>
      <c r="BH133">
        <v>1466</v>
      </c>
      <c r="BI133">
        <v>97</v>
      </c>
      <c r="BJ133" s="23">
        <v>0.73299999999999998</v>
      </c>
      <c r="BK133" s="23">
        <v>35.192</v>
      </c>
      <c r="BL133">
        <v>0</v>
      </c>
      <c r="BM133">
        <v>0</v>
      </c>
      <c r="BN133">
        <v>0</v>
      </c>
      <c r="BO133">
        <v>0</v>
      </c>
      <c r="BP133">
        <v>0</v>
      </c>
      <c r="BQ133" s="17">
        <v>1</v>
      </c>
      <c r="BR133">
        <v>0</v>
      </c>
      <c r="BS133">
        <v>1</v>
      </c>
      <c r="BT133">
        <v>0</v>
      </c>
      <c r="BU133" s="17">
        <v>0</v>
      </c>
      <c r="BV133">
        <v>0</v>
      </c>
      <c r="BW133">
        <v>0</v>
      </c>
      <c r="BX133" s="17">
        <v>1</v>
      </c>
      <c r="BY133">
        <v>1</v>
      </c>
      <c r="BZ133">
        <v>1</v>
      </c>
      <c r="CA133">
        <v>1</v>
      </c>
      <c r="CB133">
        <v>1</v>
      </c>
      <c r="CC133">
        <v>0</v>
      </c>
      <c r="CD133">
        <v>0</v>
      </c>
      <c r="CE133">
        <v>1</v>
      </c>
      <c r="CF133">
        <v>1</v>
      </c>
      <c r="CG133">
        <v>0</v>
      </c>
      <c r="CH133">
        <v>0</v>
      </c>
      <c r="CI133">
        <v>1</v>
      </c>
      <c r="CJ133" s="17">
        <v>0</v>
      </c>
      <c r="CK133">
        <v>1.7999999999999999E-2</v>
      </c>
      <c r="CL133">
        <v>23</v>
      </c>
      <c r="CM133">
        <v>1</v>
      </c>
      <c r="CN133">
        <v>0</v>
      </c>
      <c r="CO133">
        <v>36</v>
      </c>
      <c r="CP133" s="31" t="s">
        <v>80</v>
      </c>
    </row>
    <row r="134" spans="1:94" x14ac:dyDescent="0.25">
      <c r="A134">
        <v>133</v>
      </c>
      <c r="B134">
        <v>12</v>
      </c>
      <c r="C134" s="23" t="s">
        <v>117</v>
      </c>
      <c r="D134" s="12">
        <v>6</v>
      </c>
      <c r="E134" s="13">
        <v>0.7</v>
      </c>
      <c r="F134" s="7">
        <f t="shared" si="30"/>
        <v>8.5714285714285712</v>
      </c>
      <c r="G134" s="7">
        <f t="shared" si="33"/>
        <v>5.3</v>
      </c>
      <c r="H134" s="15">
        <f t="shared" si="34"/>
        <v>6.7</v>
      </c>
      <c r="I134" s="11">
        <f t="shared" si="35"/>
        <v>0.15319637175030965</v>
      </c>
      <c r="J134" s="30">
        <f t="shared" si="36"/>
        <v>1.7872910037536129E-2</v>
      </c>
      <c r="K134" s="30">
        <f t="shared" si="37"/>
        <v>55.950597742607734</v>
      </c>
      <c r="L134" s="8">
        <v>0</v>
      </c>
      <c r="M134" s="9">
        <v>0</v>
      </c>
      <c r="N134" s="9">
        <v>1</v>
      </c>
      <c r="O134" s="9">
        <v>0</v>
      </c>
      <c r="P134" s="9">
        <v>0</v>
      </c>
      <c r="Q134" s="8">
        <v>3065</v>
      </c>
      <c r="R134" s="9">
        <v>7</v>
      </c>
      <c r="S134" s="9">
        <f t="shared" si="38"/>
        <v>3057</v>
      </c>
      <c r="T134" s="9">
        <f t="shared" si="39"/>
        <v>15</v>
      </c>
      <c r="U134" s="7">
        <v>10.61</v>
      </c>
      <c r="V134" s="7">
        <v>7.89</v>
      </c>
      <c r="W134" s="9">
        <v>1</v>
      </c>
      <c r="X134" s="9">
        <v>0</v>
      </c>
      <c r="Y134" s="9">
        <v>0</v>
      </c>
      <c r="Z134" s="9">
        <v>0</v>
      </c>
      <c r="AA134" s="9">
        <v>1</v>
      </c>
      <c r="AB134" s="27">
        <v>0</v>
      </c>
      <c r="AC134" s="9">
        <v>0</v>
      </c>
      <c r="AD134" s="9">
        <v>1</v>
      </c>
      <c r="AE134" s="27">
        <v>0</v>
      </c>
      <c r="AF134" s="9">
        <v>1</v>
      </c>
      <c r="AG134" s="27">
        <v>0</v>
      </c>
      <c r="AH134" s="19">
        <v>2008</v>
      </c>
      <c r="AI134" s="30" t="s">
        <v>89</v>
      </c>
      <c r="AJ134" s="30" t="s">
        <v>89</v>
      </c>
      <c r="AK134" s="30" t="s">
        <v>89</v>
      </c>
      <c r="AL134" s="37" t="s">
        <v>89</v>
      </c>
      <c r="AM134" s="36" t="s">
        <v>89</v>
      </c>
      <c r="AN134" s="17" t="s">
        <v>89</v>
      </c>
      <c r="AO134">
        <v>1</v>
      </c>
      <c r="AP134" s="34">
        <v>0</v>
      </c>
      <c r="AQ134" t="s">
        <v>89</v>
      </c>
      <c r="AR134" s="34" t="s">
        <v>89</v>
      </c>
      <c r="AS134">
        <v>0</v>
      </c>
      <c r="AT134" s="17">
        <v>1</v>
      </c>
      <c r="AU134">
        <f t="shared" si="32"/>
        <v>0.35099999999999998</v>
      </c>
      <c r="AV134" s="17">
        <v>0.64900000000000002</v>
      </c>
      <c r="AW134" s="17" t="s">
        <v>13</v>
      </c>
      <c r="AX134">
        <v>0</v>
      </c>
      <c r="AY134">
        <v>1</v>
      </c>
      <c r="AZ134">
        <v>0</v>
      </c>
      <c r="BA134">
        <v>0</v>
      </c>
      <c r="BB134">
        <v>0</v>
      </c>
      <c r="BC134">
        <v>0</v>
      </c>
      <c r="BD134" s="17">
        <v>0</v>
      </c>
      <c r="BE134">
        <v>0</v>
      </c>
      <c r="BF134">
        <v>1</v>
      </c>
      <c r="BG134" s="17">
        <v>0</v>
      </c>
      <c r="BH134">
        <v>1466</v>
      </c>
      <c r="BI134">
        <v>97</v>
      </c>
      <c r="BJ134" s="23">
        <v>0.73299999999999998</v>
      </c>
      <c r="BK134" s="23">
        <v>35.417000000000002</v>
      </c>
      <c r="BL134">
        <v>0</v>
      </c>
      <c r="BM134">
        <v>0</v>
      </c>
      <c r="BN134">
        <v>0</v>
      </c>
      <c r="BO134">
        <v>0</v>
      </c>
      <c r="BP134">
        <v>0</v>
      </c>
      <c r="BQ134" s="17">
        <v>1</v>
      </c>
      <c r="BR134">
        <v>0</v>
      </c>
      <c r="BS134">
        <v>1</v>
      </c>
      <c r="BT134">
        <v>0</v>
      </c>
      <c r="BU134" s="17">
        <v>0</v>
      </c>
      <c r="BV134">
        <v>0</v>
      </c>
      <c r="BW134">
        <v>0</v>
      </c>
      <c r="BX134" s="17">
        <v>1</v>
      </c>
      <c r="BY134">
        <v>1</v>
      </c>
      <c r="BZ134">
        <v>1</v>
      </c>
      <c r="CA134">
        <v>1</v>
      </c>
      <c r="CB134">
        <v>1</v>
      </c>
      <c r="CC134">
        <v>0</v>
      </c>
      <c r="CD134">
        <v>0</v>
      </c>
      <c r="CE134">
        <v>1</v>
      </c>
      <c r="CF134">
        <v>1</v>
      </c>
      <c r="CG134">
        <v>0</v>
      </c>
      <c r="CH134">
        <v>0</v>
      </c>
      <c r="CI134">
        <v>1</v>
      </c>
      <c r="CJ134" s="17">
        <v>0</v>
      </c>
      <c r="CK134">
        <v>1.7999999999999999E-2</v>
      </c>
      <c r="CL134">
        <v>23</v>
      </c>
      <c r="CM134">
        <v>1</v>
      </c>
      <c r="CN134">
        <v>0</v>
      </c>
      <c r="CO134">
        <v>36</v>
      </c>
      <c r="CP134" s="31" t="s">
        <v>80</v>
      </c>
    </row>
    <row r="135" spans="1:94" s="41" customFormat="1" x14ac:dyDescent="0.25">
      <c r="A135" s="41">
        <v>134</v>
      </c>
      <c r="B135" s="41">
        <v>12</v>
      </c>
      <c r="C135" s="42" t="s">
        <v>117</v>
      </c>
      <c r="D135" s="43">
        <v>6.6</v>
      </c>
      <c r="E135" s="44">
        <v>0.8</v>
      </c>
      <c r="F135" s="45">
        <f t="shared" si="30"/>
        <v>8.2499999999999982</v>
      </c>
      <c r="G135" s="45">
        <f t="shared" si="33"/>
        <v>5.8</v>
      </c>
      <c r="H135" s="46">
        <f t="shared" si="34"/>
        <v>7.3999999999999995</v>
      </c>
      <c r="I135" s="47">
        <f t="shared" si="35"/>
        <v>0.20682847442746988</v>
      </c>
      <c r="J135" s="48">
        <f t="shared" si="36"/>
        <v>2.5070118112420596E-2</v>
      </c>
      <c r="K135" s="48">
        <f t="shared" si="37"/>
        <v>39.888124799243194</v>
      </c>
      <c r="L135" s="49">
        <v>0</v>
      </c>
      <c r="M135" s="50">
        <v>0</v>
      </c>
      <c r="N135" s="50">
        <v>1</v>
      </c>
      <c r="O135" s="50">
        <v>0</v>
      </c>
      <c r="P135" s="50">
        <v>0</v>
      </c>
      <c r="Q135" s="49">
        <v>1531</v>
      </c>
      <c r="R135" s="50">
        <v>7</v>
      </c>
      <c r="S135" s="50">
        <f t="shared" si="38"/>
        <v>1523</v>
      </c>
      <c r="T135" s="50">
        <f t="shared" si="39"/>
        <v>15</v>
      </c>
      <c r="U135" s="45">
        <v>10.83</v>
      </c>
      <c r="V135" s="45">
        <v>7.7789999999999999</v>
      </c>
      <c r="W135" s="50">
        <v>1</v>
      </c>
      <c r="X135" s="50">
        <v>0</v>
      </c>
      <c r="Y135" s="50">
        <v>0</v>
      </c>
      <c r="Z135" s="50">
        <v>0</v>
      </c>
      <c r="AA135" s="50">
        <v>1</v>
      </c>
      <c r="AB135" s="51">
        <v>0</v>
      </c>
      <c r="AC135" s="50">
        <v>0</v>
      </c>
      <c r="AD135" s="50">
        <v>1</v>
      </c>
      <c r="AE135" s="51">
        <v>0</v>
      </c>
      <c r="AF135" s="50">
        <v>1</v>
      </c>
      <c r="AG135" s="51">
        <v>0</v>
      </c>
      <c r="AH135" s="52">
        <v>2008</v>
      </c>
      <c r="AI135" s="48" t="s">
        <v>89</v>
      </c>
      <c r="AJ135" s="48" t="s">
        <v>89</v>
      </c>
      <c r="AK135" s="48" t="s">
        <v>89</v>
      </c>
      <c r="AL135" s="53" t="s">
        <v>89</v>
      </c>
      <c r="AM135" s="54" t="s">
        <v>89</v>
      </c>
      <c r="AN135" s="55" t="s">
        <v>89</v>
      </c>
      <c r="AO135" s="41">
        <v>0</v>
      </c>
      <c r="AP135" s="56">
        <v>1</v>
      </c>
      <c r="AQ135" s="41" t="s">
        <v>89</v>
      </c>
      <c r="AR135" s="56" t="s">
        <v>89</v>
      </c>
      <c r="AS135">
        <v>0</v>
      </c>
      <c r="AT135" s="55">
        <v>1</v>
      </c>
      <c r="AU135" s="41">
        <f t="shared" si="32"/>
        <v>0.27</v>
      </c>
      <c r="AV135" s="55">
        <v>0.73</v>
      </c>
      <c r="AW135" s="55" t="s">
        <v>13</v>
      </c>
      <c r="AX135">
        <v>0</v>
      </c>
      <c r="AY135">
        <v>1</v>
      </c>
      <c r="AZ135">
        <v>0</v>
      </c>
      <c r="BA135">
        <v>0</v>
      </c>
      <c r="BB135">
        <v>0</v>
      </c>
      <c r="BC135">
        <v>0</v>
      </c>
      <c r="BD135" s="55">
        <v>0</v>
      </c>
      <c r="BE135">
        <v>0</v>
      </c>
      <c r="BF135">
        <v>1</v>
      </c>
      <c r="BG135" s="55">
        <v>0</v>
      </c>
      <c r="BH135">
        <v>1466</v>
      </c>
      <c r="BI135">
        <v>97</v>
      </c>
      <c r="BJ135" s="42">
        <v>0.73299999999999998</v>
      </c>
      <c r="BK135" s="42">
        <v>34.741</v>
      </c>
      <c r="BL135" s="41">
        <v>0</v>
      </c>
      <c r="BM135" s="41">
        <v>0</v>
      </c>
      <c r="BN135" s="41">
        <v>0</v>
      </c>
      <c r="BO135" s="41">
        <v>0</v>
      </c>
      <c r="BP135" s="41">
        <v>0</v>
      </c>
      <c r="BQ135" s="55">
        <v>1</v>
      </c>
      <c r="BR135" s="41">
        <v>0</v>
      </c>
      <c r="BS135" s="41">
        <v>1</v>
      </c>
      <c r="BT135" s="41">
        <v>0</v>
      </c>
      <c r="BU135" s="55">
        <v>0</v>
      </c>
      <c r="BV135" s="41">
        <v>0</v>
      </c>
      <c r="BW135" s="41">
        <v>0</v>
      </c>
      <c r="BX135" s="55">
        <v>1</v>
      </c>
      <c r="BY135" s="41">
        <v>1</v>
      </c>
      <c r="BZ135" s="41">
        <v>1</v>
      </c>
      <c r="CA135" s="41">
        <v>1</v>
      </c>
      <c r="CB135" s="41">
        <v>1</v>
      </c>
      <c r="CC135" s="41">
        <v>0</v>
      </c>
      <c r="CD135" s="41">
        <v>0</v>
      </c>
      <c r="CE135" s="41">
        <v>1</v>
      </c>
      <c r="CF135">
        <v>1</v>
      </c>
      <c r="CG135" s="41">
        <v>0</v>
      </c>
      <c r="CH135" s="41">
        <v>0</v>
      </c>
      <c r="CI135" s="41">
        <v>1</v>
      </c>
      <c r="CJ135" s="55">
        <v>0</v>
      </c>
      <c r="CK135">
        <v>1.7999999999999999E-2</v>
      </c>
      <c r="CL135">
        <v>23</v>
      </c>
      <c r="CM135">
        <v>1</v>
      </c>
      <c r="CN135">
        <v>0</v>
      </c>
      <c r="CO135">
        <v>36</v>
      </c>
      <c r="CP135" s="31" t="s">
        <v>80</v>
      </c>
    </row>
    <row r="136" spans="1:94" x14ac:dyDescent="0.25">
      <c r="A136">
        <v>135</v>
      </c>
      <c r="B136">
        <v>13</v>
      </c>
      <c r="C136" s="23" t="s">
        <v>118</v>
      </c>
      <c r="D136" s="12">
        <v>5.51</v>
      </c>
      <c r="E136" s="13">
        <v>0.253</v>
      </c>
      <c r="F136" s="7">
        <f t="shared" si="30"/>
        <v>21.778656126482211</v>
      </c>
      <c r="G136" s="7">
        <f t="shared" si="33"/>
        <v>5.2569999999999997</v>
      </c>
      <c r="H136" s="15">
        <f t="shared" si="34"/>
        <v>5.7629999999999999</v>
      </c>
      <c r="I136" s="11">
        <f t="shared" si="35"/>
        <v>0.295080178546265</v>
      </c>
      <c r="J136" s="30">
        <f t="shared" si="36"/>
        <v>1.354905357027315E-2</v>
      </c>
      <c r="K136" s="30">
        <f t="shared" si="37"/>
        <v>73.805893143268449</v>
      </c>
      <c r="L136" s="8">
        <v>0</v>
      </c>
      <c r="M136" s="9">
        <v>0</v>
      </c>
      <c r="N136" s="9">
        <v>1</v>
      </c>
      <c r="O136" s="9">
        <v>0</v>
      </c>
      <c r="P136" s="9">
        <v>0</v>
      </c>
      <c r="Q136" s="8">
        <v>4979</v>
      </c>
      <c r="R136" s="9">
        <v>5</v>
      </c>
      <c r="S136" s="9">
        <f t="shared" si="38"/>
        <v>4973</v>
      </c>
      <c r="T136" s="9">
        <f t="shared" si="39"/>
        <v>7</v>
      </c>
      <c r="U136" s="7">
        <v>5.87</v>
      </c>
      <c r="V136" s="7">
        <v>29.5</v>
      </c>
      <c r="W136" s="9">
        <v>1</v>
      </c>
      <c r="X136" s="9">
        <v>0</v>
      </c>
      <c r="Y136" s="9">
        <v>0</v>
      </c>
      <c r="Z136" s="9">
        <v>0</v>
      </c>
      <c r="AA136" s="9">
        <v>0</v>
      </c>
      <c r="AB136" s="27">
        <v>1</v>
      </c>
      <c r="AC136" s="9">
        <v>1</v>
      </c>
      <c r="AD136" s="9">
        <v>0</v>
      </c>
      <c r="AE136" s="27">
        <v>0</v>
      </c>
      <c r="AF136" s="9">
        <v>1</v>
      </c>
      <c r="AG136" s="27">
        <v>0</v>
      </c>
      <c r="AH136" s="19">
        <v>2013</v>
      </c>
      <c r="AI136" s="30" t="s">
        <v>89</v>
      </c>
      <c r="AJ136" s="30" t="s">
        <v>89</v>
      </c>
      <c r="AK136" s="30" t="s">
        <v>89</v>
      </c>
      <c r="AL136" s="37" t="s">
        <v>89</v>
      </c>
      <c r="AM136" s="36" t="s">
        <v>89</v>
      </c>
      <c r="AN136" s="17" t="s">
        <v>89</v>
      </c>
      <c r="AO136">
        <v>0.85</v>
      </c>
      <c r="AP136" s="34">
        <v>0.15</v>
      </c>
      <c r="AQ136" t="s">
        <v>89</v>
      </c>
      <c r="AR136" s="34" t="s">
        <v>89</v>
      </c>
      <c r="AS136">
        <v>0</v>
      </c>
      <c r="AT136" s="17">
        <v>1</v>
      </c>
      <c r="AU136">
        <v>0.68</v>
      </c>
      <c r="AV136" s="17">
        <v>0.32</v>
      </c>
      <c r="AW136" s="17" t="s">
        <v>19</v>
      </c>
      <c r="AX136">
        <v>0</v>
      </c>
      <c r="AY136">
        <v>0</v>
      </c>
      <c r="AZ136">
        <v>0</v>
      </c>
      <c r="BA136">
        <v>0</v>
      </c>
      <c r="BB136">
        <v>0</v>
      </c>
      <c r="BC136">
        <v>0</v>
      </c>
      <c r="BD136" s="17">
        <v>1</v>
      </c>
      <c r="BE136">
        <v>0</v>
      </c>
      <c r="BF136">
        <v>1</v>
      </c>
      <c r="BG136" s="17">
        <v>0</v>
      </c>
      <c r="BH136">
        <v>2172</v>
      </c>
      <c r="BI136">
        <v>70</v>
      </c>
      <c r="BJ136" s="23">
        <v>0.90700000000000003</v>
      </c>
      <c r="BK136" s="23">
        <v>43</v>
      </c>
      <c r="BL136">
        <v>1</v>
      </c>
      <c r="BM136">
        <v>0</v>
      </c>
      <c r="BN136">
        <v>0</v>
      </c>
      <c r="BO136">
        <v>0</v>
      </c>
      <c r="BP136">
        <v>0</v>
      </c>
      <c r="BQ136" s="17">
        <v>0</v>
      </c>
      <c r="BR136">
        <v>0</v>
      </c>
      <c r="BS136">
        <v>0</v>
      </c>
      <c r="BT136">
        <v>1</v>
      </c>
      <c r="BU136" s="17">
        <v>0</v>
      </c>
      <c r="BV136">
        <v>0</v>
      </c>
      <c r="BW136">
        <v>0</v>
      </c>
      <c r="BX136" s="17">
        <v>0</v>
      </c>
      <c r="BY136">
        <v>0</v>
      </c>
      <c r="BZ136">
        <v>0</v>
      </c>
      <c r="CA136">
        <v>0</v>
      </c>
      <c r="CB136">
        <v>1</v>
      </c>
      <c r="CC136">
        <v>0</v>
      </c>
      <c r="CD136">
        <v>0</v>
      </c>
      <c r="CE136">
        <v>1</v>
      </c>
      <c r="CF136">
        <v>0</v>
      </c>
      <c r="CG136">
        <v>0</v>
      </c>
      <c r="CH136">
        <v>1</v>
      </c>
      <c r="CI136">
        <v>1</v>
      </c>
      <c r="CJ136" s="17">
        <v>0</v>
      </c>
      <c r="CK136">
        <v>0.29799999999999999</v>
      </c>
      <c r="CL136">
        <v>3</v>
      </c>
      <c r="CM136">
        <v>1</v>
      </c>
      <c r="CN136">
        <v>0</v>
      </c>
      <c r="CO136">
        <v>35</v>
      </c>
      <c r="CP136" s="31" t="s">
        <v>80</v>
      </c>
    </row>
    <row r="137" spans="1:94" x14ac:dyDescent="0.25">
      <c r="A137">
        <v>136</v>
      </c>
      <c r="B137">
        <v>13</v>
      </c>
      <c r="C137" s="23" t="s">
        <v>118</v>
      </c>
      <c r="D137" s="12">
        <v>4.8840854459892276</v>
      </c>
      <c r="E137" s="13">
        <f t="shared" ref="E137:E142" si="40">D137/F137</f>
        <v>1.1482677169217248</v>
      </c>
      <c r="F137" s="7">
        <v>4.2534379169715582</v>
      </c>
      <c r="G137" s="7">
        <f t="shared" si="33"/>
        <v>3.7358177290675028</v>
      </c>
      <c r="H137" s="15">
        <f t="shared" si="34"/>
        <v>6.0323531629109528</v>
      </c>
      <c r="I137" s="11">
        <f t="shared" si="35"/>
        <v>6.0224455523967213E-2</v>
      </c>
      <c r="J137" s="30">
        <f t="shared" si="36"/>
        <v>1.4159006596444444E-2</v>
      </c>
      <c r="K137" s="30">
        <f t="shared" si="37"/>
        <v>70.626423766983493</v>
      </c>
      <c r="L137" s="8">
        <v>0</v>
      </c>
      <c r="M137" s="9">
        <v>0</v>
      </c>
      <c r="N137" s="9">
        <v>1</v>
      </c>
      <c r="O137" s="9">
        <v>0</v>
      </c>
      <c r="P137" s="9">
        <v>0</v>
      </c>
      <c r="Q137" s="8">
        <v>4979</v>
      </c>
      <c r="R137" s="9">
        <v>8</v>
      </c>
      <c r="S137" s="9">
        <f t="shared" si="38"/>
        <v>4970</v>
      </c>
      <c r="T137" s="9">
        <f t="shared" si="39"/>
        <v>7</v>
      </c>
      <c r="U137" s="7">
        <v>5.87</v>
      </c>
      <c r="V137" s="7">
        <v>29.5</v>
      </c>
      <c r="W137" s="9">
        <v>1</v>
      </c>
      <c r="X137" s="9">
        <v>0</v>
      </c>
      <c r="Y137" s="9">
        <v>0</v>
      </c>
      <c r="Z137" s="9">
        <v>0</v>
      </c>
      <c r="AA137" s="9">
        <v>0</v>
      </c>
      <c r="AB137" s="27">
        <v>1</v>
      </c>
      <c r="AC137" s="9">
        <v>1</v>
      </c>
      <c r="AD137" s="9">
        <v>0</v>
      </c>
      <c r="AE137" s="27">
        <v>0</v>
      </c>
      <c r="AF137" s="9">
        <v>1</v>
      </c>
      <c r="AG137" s="27">
        <v>0</v>
      </c>
      <c r="AH137" s="19">
        <v>2013</v>
      </c>
      <c r="AI137" s="30" t="s">
        <v>89</v>
      </c>
      <c r="AJ137" s="30" t="s">
        <v>89</v>
      </c>
      <c r="AK137" s="30" t="s">
        <v>89</v>
      </c>
      <c r="AL137" s="37" t="s">
        <v>89</v>
      </c>
      <c r="AM137" s="36" t="s">
        <v>89</v>
      </c>
      <c r="AN137" s="17" t="s">
        <v>89</v>
      </c>
      <c r="AO137">
        <v>0.85</v>
      </c>
      <c r="AP137" s="34">
        <v>0.15</v>
      </c>
      <c r="AQ137" t="s">
        <v>89</v>
      </c>
      <c r="AR137" s="34" t="s">
        <v>89</v>
      </c>
      <c r="AS137">
        <v>0</v>
      </c>
      <c r="AT137" s="17">
        <v>1</v>
      </c>
      <c r="AU137">
        <v>0.68</v>
      </c>
      <c r="AV137" s="17">
        <v>0.32</v>
      </c>
      <c r="AW137" s="17" t="s">
        <v>19</v>
      </c>
      <c r="AX137">
        <v>0</v>
      </c>
      <c r="AY137">
        <v>0</v>
      </c>
      <c r="AZ137">
        <v>0</v>
      </c>
      <c r="BA137">
        <v>0</v>
      </c>
      <c r="BB137">
        <v>0</v>
      </c>
      <c r="BC137">
        <v>0</v>
      </c>
      <c r="BD137" s="17">
        <v>1</v>
      </c>
      <c r="BE137">
        <v>0</v>
      </c>
      <c r="BF137">
        <v>1</v>
      </c>
      <c r="BG137" s="17">
        <v>0</v>
      </c>
      <c r="BH137">
        <v>2172</v>
      </c>
      <c r="BI137">
        <v>70</v>
      </c>
      <c r="BJ137" s="23">
        <v>0.90700000000000003</v>
      </c>
      <c r="BK137" s="23">
        <v>43</v>
      </c>
      <c r="BL137">
        <v>1</v>
      </c>
      <c r="BM137">
        <v>0</v>
      </c>
      <c r="BN137">
        <v>0</v>
      </c>
      <c r="BO137">
        <v>0</v>
      </c>
      <c r="BP137">
        <v>0</v>
      </c>
      <c r="BQ137" s="17">
        <v>0</v>
      </c>
      <c r="BR137">
        <v>0</v>
      </c>
      <c r="BS137">
        <v>0</v>
      </c>
      <c r="BT137">
        <v>1</v>
      </c>
      <c r="BU137" s="17">
        <v>0</v>
      </c>
      <c r="BV137">
        <v>0</v>
      </c>
      <c r="BW137">
        <v>0</v>
      </c>
      <c r="BX137" s="17">
        <v>0</v>
      </c>
      <c r="BY137">
        <v>0</v>
      </c>
      <c r="BZ137">
        <v>0</v>
      </c>
      <c r="CA137">
        <v>0</v>
      </c>
      <c r="CB137">
        <v>1</v>
      </c>
      <c r="CC137">
        <v>0</v>
      </c>
      <c r="CD137">
        <v>0</v>
      </c>
      <c r="CE137">
        <v>1</v>
      </c>
      <c r="CF137">
        <v>0</v>
      </c>
      <c r="CG137">
        <v>0</v>
      </c>
      <c r="CH137">
        <v>1</v>
      </c>
      <c r="CI137">
        <v>1</v>
      </c>
      <c r="CJ137" s="17">
        <v>0</v>
      </c>
      <c r="CK137">
        <v>0.29799999999999999</v>
      </c>
      <c r="CL137">
        <v>3</v>
      </c>
      <c r="CM137">
        <v>1</v>
      </c>
      <c r="CN137">
        <v>0</v>
      </c>
      <c r="CO137">
        <v>35</v>
      </c>
      <c r="CP137" s="31" t="s">
        <v>80</v>
      </c>
    </row>
    <row r="138" spans="1:94" x14ac:dyDescent="0.25">
      <c r="A138">
        <v>137</v>
      </c>
      <c r="B138">
        <v>13</v>
      </c>
      <c r="C138" s="23" t="s">
        <v>118</v>
      </c>
      <c r="D138" s="12">
        <v>5.5730247103205288</v>
      </c>
      <c r="E138" s="13">
        <f t="shared" si="40"/>
        <v>0.89784986733651528</v>
      </c>
      <c r="F138" s="7">
        <v>6.2070786142153009</v>
      </c>
      <c r="G138" s="7">
        <f t="shared" si="33"/>
        <v>4.6751748429840134</v>
      </c>
      <c r="H138" s="15">
        <f t="shared" si="34"/>
        <v>6.4708745776570442</v>
      </c>
      <c r="I138" s="11">
        <f t="shared" si="35"/>
        <v>8.7706584814015456E-2</v>
      </c>
      <c r="J138" s="30">
        <f t="shared" si="36"/>
        <v>1.4130090863220576E-2</v>
      </c>
      <c r="K138" s="30">
        <f t="shared" si="37"/>
        <v>70.770953257131197</v>
      </c>
      <c r="L138" s="8">
        <v>0</v>
      </c>
      <c r="M138" s="9">
        <v>0</v>
      </c>
      <c r="N138" s="9">
        <v>1</v>
      </c>
      <c r="O138" s="9">
        <v>0</v>
      </c>
      <c r="P138" s="9">
        <v>0</v>
      </c>
      <c r="Q138" s="8">
        <v>4979</v>
      </c>
      <c r="R138" s="9">
        <v>8</v>
      </c>
      <c r="S138" s="9">
        <f t="shared" si="38"/>
        <v>4970</v>
      </c>
      <c r="T138" s="9">
        <f t="shared" si="39"/>
        <v>7</v>
      </c>
      <c r="U138" s="7">
        <v>5.87</v>
      </c>
      <c r="V138" s="7">
        <v>29.5</v>
      </c>
      <c r="W138" s="9">
        <v>1</v>
      </c>
      <c r="X138" s="9">
        <v>0</v>
      </c>
      <c r="Y138" s="9">
        <v>0</v>
      </c>
      <c r="Z138" s="9">
        <v>0</v>
      </c>
      <c r="AA138" s="9">
        <v>0</v>
      </c>
      <c r="AB138" s="27">
        <v>1</v>
      </c>
      <c r="AC138" s="9">
        <v>1</v>
      </c>
      <c r="AD138" s="9">
        <v>0</v>
      </c>
      <c r="AE138" s="27">
        <v>0</v>
      </c>
      <c r="AF138" s="9">
        <v>1</v>
      </c>
      <c r="AG138" s="27">
        <v>0</v>
      </c>
      <c r="AH138" s="19">
        <v>2013</v>
      </c>
      <c r="AI138" s="30" t="s">
        <v>89</v>
      </c>
      <c r="AJ138" s="30" t="s">
        <v>89</v>
      </c>
      <c r="AK138" s="30" t="s">
        <v>89</v>
      </c>
      <c r="AL138" s="37" t="s">
        <v>89</v>
      </c>
      <c r="AM138" s="36" t="s">
        <v>89</v>
      </c>
      <c r="AN138" s="17" t="s">
        <v>89</v>
      </c>
      <c r="AO138">
        <v>0.85</v>
      </c>
      <c r="AP138" s="34">
        <v>0.15</v>
      </c>
      <c r="AQ138" t="s">
        <v>89</v>
      </c>
      <c r="AR138" s="34" t="s">
        <v>89</v>
      </c>
      <c r="AS138">
        <v>0</v>
      </c>
      <c r="AT138" s="17">
        <v>1</v>
      </c>
      <c r="AU138">
        <v>0.68</v>
      </c>
      <c r="AV138" s="17">
        <v>0.32</v>
      </c>
      <c r="AW138" s="17" t="s">
        <v>19</v>
      </c>
      <c r="AX138">
        <v>0</v>
      </c>
      <c r="AY138">
        <v>0</v>
      </c>
      <c r="AZ138">
        <v>0</v>
      </c>
      <c r="BA138">
        <v>0</v>
      </c>
      <c r="BB138">
        <v>0</v>
      </c>
      <c r="BC138">
        <v>0</v>
      </c>
      <c r="BD138" s="17">
        <v>1</v>
      </c>
      <c r="BE138">
        <v>0</v>
      </c>
      <c r="BF138">
        <v>1</v>
      </c>
      <c r="BG138" s="17">
        <v>0</v>
      </c>
      <c r="BH138">
        <v>2172</v>
      </c>
      <c r="BI138">
        <v>70</v>
      </c>
      <c r="BJ138" s="23">
        <v>0.90700000000000003</v>
      </c>
      <c r="BK138" s="23">
        <v>43</v>
      </c>
      <c r="BL138">
        <v>1</v>
      </c>
      <c r="BM138">
        <v>0</v>
      </c>
      <c r="BN138">
        <v>0</v>
      </c>
      <c r="BO138">
        <v>0</v>
      </c>
      <c r="BP138">
        <v>0</v>
      </c>
      <c r="BQ138" s="17">
        <v>0</v>
      </c>
      <c r="BR138">
        <v>0</v>
      </c>
      <c r="BS138">
        <v>0</v>
      </c>
      <c r="BT138">
        <v>1</v>
      </c>
      <c r="BU138" s="17">
        <v>0</v>
      </c>
      <c r="BV138">
        <v>0</v>
      </c>
      <c r="BW138">
        <v>0</v>
      </c>
      <c r="BX138" s="17">
        <v>0</v>
      </c>
      <c r="BY138">
        <v>0</v>
      </c>
      <c r="BZ138">
        <v>0</v>
      </c>
      <c r="CA138">
        <v>0</v>
      </c>
      <c r="CB138">
        <v>1</v>
      </c>
      <c r="CC138">
        <v>0</v>
      </c>
      <c r="CD138">
        <v>0</v>
      </c>
      <c r="CE138">
        <v>1</v>
      </c>
      <c r="CF138">
        <v>0</v>
      </c>
      <c r="CG138">
        <v>0</v>
      </c>
      <c r="CH138">
        <v>1</v>
      </c>
      <c r="CI138">
        <v>1</v>
      </c>
      <c r="CJ138" s="17">
        <v>0</v>
      </c>
      <c r="CK138">
        <v>0.29799999999999999</v>
      </c>
      <c r="CL138">
        <v>3</v>
      </c>
      <c r="CM138">
        <v>1</v>
      </c>
      <c r="CN138">
        <v>0</v>
      </c>
      <c r="CO138">
        <v>35</v>
      </c>
      <c r="CP138" s="31" t="s">
        <v>80</v>
      </c>
    </row>
    <row r="139" spans="1:94" x14ac:dyDescent="0.25">
      <c r="A139">
        <v>138</v>
      </c>
      <c r="B139">
        <v>13</v>
      </c>
      <c r="C139" s="23" t="s">
        <v>118</v>
      </c>
      <c r="D139" s="12">
        <v>10.70510715693943</v>
      </c>
      <c r="E139" s="13">
        <f t="shared" si="40"/>
        <v>1.3975793543583506</v>
      </c>
      <c r="F139" s="7">
        <v>7.6597490679549312</v>
      </c>
      <c r="G139" s="7">
        <f t="shared" si="33"/>
        <v>9.3075278025810793</v>
      </c>
      <c r="H139" s="15">
        <f t="shared" si="34"/>
        <v>12.102686511297781</v>
      </c>
      <c r="I139" s="11">
        <f t="shared" si="35"/>
        <v>0.10801595217731309</v>
      </c>
      <c r="J139" s="30">
        <f t="shared" si="36"/>
        <v>1.4101761195964629E-2</v>
      </c>
      <c r="K139" s="30">
        <f t="shared" si="37"/>
        <v>70.913128232958641</v>
      </c>
      <c r="L139" s="8">
        <v>0</v>
      </c>
      <c r="M139" s="9">
        <v>0</v>
      </c>
      <c r="N139" s="9">
        <v>1</v>
      </c>
      <c r="O139" s="9">
        <v>0</v>
      </c>
      <c r="P139" s="9">
        <v>0</v>
      </c>
      <c r="Q139" s="8">
        <v>4979</v>
      </c>
      <c r="R139" s="9">
        <v>8</v>
      </c>
      <c r="S139" s="9">
        <f t="shared" si="38"/>
        <v>4970</v>
      </c>
      <c r="T139" s="9">
        <f t="shared" si="39"/>
        <v>7</v>
      </c>
      <c r="U139" s="7">
        <v>5.87</v>
      </c>
      <c r="V139" s="7">
        <v>29.5</v>
      </c>
      <c r="W139" s="9">
        <v>1</v>
      </c>
      <c r="X139" s="9">
        <v>0</v>
      </c>
      <c r="Y139" s="9">
        <v>0</v>
      </c>
      <c r="Z139" s="9">
        <v>0</v>
      </c>
      <c r="AA139" s="9">
        <v>0</v>
      </c>
      <c r="AB139" s="27">
        <v>1</v>
      </c>
      <c r="AC139" s="9">
        <v>1</v>
      </c>
      <c r="AD139" s="9">
        <v>0</v>
      </c>
      <c r="AE139" s="27">
        <v>0</v>
      </c>
      <c r="AF139" s="9">
        <v>1</v>
      </c>
      <c r="AG139" s="27">
        <v>0</v>
      </c>
      <c r="AH139" s="19">
        <v>2013</v>
      </c>
      <c r="AI139" s="30" t="s">
        <v>89</v>
      </c>
      <c r="AJ139" s="30" t="s">
        <v>89</v>
      </c>
      <c r="AK139" s="30" t="s">
        <v>89</v>
      </c>
      <c r="AL139" s="37" t="s">
        <v>89</v>
      </c>
      <c r="AM139" s="36" t="s">
        <v>89</v>
      </c>
      <c r="AN139" s="17" t="s">
        <v>89</v>
      </c>
      <c r="AO139">
        <v>0.85</v>
      </c>
      <c r="AP139" s="34">
        <v>0.15</v>
      </c>
      <c r="AQ139" t="s">
        <v>89</v>
      </c>
      <c r="AR139" s="34" t="s">
        <v>89</v>
      </c>
      <c r="AS139">
        <v>0</v>
      </c>
      <c r="AT139" s="17">
        <v>1</v>
      </c>
      <c r="AU139">
        <v>0.68</v>
      </c>
      <c r="AV139" s="17">
        <v>0.32</v>
      </c>
      <c r="AW139" s="17" t="s">
        <v>19</v>
      </c>
      <c r="AX139">
        <v>0</v>
      </c>
      <c r="AY139">
        <v>0</v>
      </c>
      <c r="AZ139">
        <v>0</v>
      </c>
      <c r="BA139">
        <v>0</v>
      </c>
      <c r="BB139">
        <v>0</v>
      </c>
      <c r="BC139">
        <v>0</v>
      </c>
      <c r="BD139" s="17">
        <v>1</v>
      </c>
      <c r="BE139">
        <v>0</v>
      </c>
      <c r="BF139">
        <v>1</v>
      </c>
      <c r="BG139" s="17">
        <v>0</v>
      </c>
      <c r="BH139">
        <v>2172</v>
      </c>
      <c r="BI139">
        <v>70</v>
      </c>
      <c r="BJ139" s="23">
        <v>0.90700000000000003</v>
      </c>
      <c r="BK139" s="23">
        <v>43</v>
      </c>
      <c r="BL139">
        <v>1</v>
      </c>
      <c r="BM139">
        <v>0</v>
      </c>
      <c r="BN139">
        <v>0</v>
      </c>
      <c r="BO139">
        <v>0</v>
      </c>
      <c r="BP139">
        <v>0</v>
      </c>
      <c r="BQ139" s="17">
        <v>0</v>
      </c>
      <c r="BR139">
        <v>0</v>
      </c>
      <c r="BS139">
        <v>0</v>
      </c>
      <c r="BT139">
        <v>1</v>
      </c>
      <c r="BU139" s="17">
        <v>0</v>
      </c>
      <c r="BV139">
        <v>0</v>
      </c>
      <c r="BW139">
        <v>0</v>
      </c>
      <c r="BX139" s="17">
        <v>0</v>
      </c>
      <c r="BY139">
        <v>0</v>
      </c>
      <c r="BZ139">
        <v>0</v>
      </c>
      <c r="CA139">
        <v>0</v>
      </c>
      <c r="CB139">
        <v>1</v>
      </c>
      <c r="CC139">
        <v>0</v>
      </c>
      <c r="CD139">
        <v>0</v>
      </c>
      <c r="CE139">
        <v>1</v>
      </c>
      <c r="CF139">
        <v>0</v>
      </c>
      <c r="CG139">
        <v>0</v>
      </c>
      <c r="CH139">
        <v>1</v>
      </c>
      <c r="CI139">
        <v>1</v>
      </c>
      <c r="CJ139" s="17">
        <v>0</v>
      </c>
      <c r="CK139">
        <v>0.29799999999999999</v>
      </c>
      <c r="CL139">
        <v>3</v>
      </c>
      <c r="CM139">
        <v>1</v>
      </c>
      <c r="CN139">
        <v>0</v>
      </c>
      <c r="CO139">
        <v>35</v>
      </c>
      <c r="CP139" s="31" t="s">
        <v>80</v>
      </c>
    </row>
    <row r="140" spans="1:94" x14ac:dyDescent="0.25">
      <c r="A140">
        <v>139</v>
      </c>
      <c r="B140">
        <v>13</v>
      </c>
      <c r="C140" s="23" t="s">
        <v>118</v>
      </c>
      <c r="D140" s="12">
        <v>8.6486779067039983</v>
      </c>
      <c r="E140" s="13">
        <f t="shared" si="40"/>
        <v>0.98694243098033674</v>
      </c>
      <c r="F140" s="7">
        <v>8.7631027253668758</v>
      </c>
      <c r="G140" s="7">
        <f t="shared" si="33"/>
        <v>7.6617354757236615</v>
      </c>
      <c r="H140" s="15">
        <f t="shared" si="34"/>
        <v>9.635620337684335</v>
      </c>
      <c r="I140" s="11">
        <f t="shared" si="35"/>
        <v>0.12343877343338963</v>
      </c>
      <c r="J140" s="30">
        <f t="shared" si="36"/>
        <v>1.408619495878633E-2</v>
      </c>
      <c r="K140" s="30">
        <f t="shared" si="37"/>
        <v>70.99149223234663</v>
      </c>
      <c r="L140" s="8">
        <v>0</v>
      </c>
      <c r="M140" s="9">
        <v>0</v>
      </c>
      <c r="N140" s="9">
        <v>1</v>
      </c>
      <c r="O140" s="9">
        <v>0</v>
      </c>
      <c r="P140" s="9">
        <v>0</v>
      </c>
      <c r="Q140" s="8">
        <v>4979</v>
      </c>
      <c r="R140" s="9">
        <v>15</v>
      </c>
      <c r="S140" s="9">
        <f t="shared" si="38"/>
        <v>4963</v>
      </c>
      <c r="T140" s="9">
        <f t="shared" si="39"/>
        <v>7</v>
      </c>
      <c r="U140" s="7">
        <v>5.87</v>
      </c>
      <c r="V140" s="7">
        <v>29.5</v>
      </c>
      <c r="W140" s="9">
        <v>1</v>
      </c>
      <c r="X140" s="9">
        <v>0</v>
      </c>
      <c r="Y140" s="9">
        <v>0</v>
      </c>
      <c r="Z140" s="9">
        <v>0</v>
      </c>
      <c r="AA140" s="9">
        <v>0</v>
      </c>
      <c r="AB140" s="27">
        <v>1</v>
      </c>
      <c r="AC140" s="9">
        <v>1</v>
      </c>
      <c r="AD140" s="9">
        <v>0</v>
      </c>
      <c r="AE140" s="27">
        <v>0</v>
      </c>
      <c r="AF140" s="9">
        <v>1</v>
      </c>
      <c r="AG140" s="27">
        <v>0</v>
      </c>
      <c r="AH140" s="19">
        <v>2013</v>
      </c>
      <c r="AI140" s="30" t="s">
        <v>89</v>
      </c>
      <c r="AJ140" s="30" t="s">
        <v>89</v>
      </c>
      <c r="AK140" s="30" t="s">
        <v>89</v>
      </c>
      <c r="AL140" s="37" t="s">
        <v>89</v>
      </c>
      <c r="AM140" s="36" t="s">
        <v>89</v>
      </c>
      <c r="AN140" s="17" t="s">
        <v>89</v>
      </c>
      <c r="AO140">
        <v>0.85</v>
      </c>
      <c r="AP140" s="34">
        <v>0.15</v>
      </c>
      <c r="AQ140" t="s">
        <v>89</v>
      </c>
      <c r="AR140" s="34" t="s">
        <v>89</v>
      </c>
      <c r="AS140">
        <v>0</v>
      </c>
      <c r="AT140" s="17">
        <v>1</v>
      </c>
      <c r="AU140">
        <v>0.68</v>
      </c>
      <c r="AV140" s="17">
        <v>0.32</v>
      </c>
      <c r="AW140" s="17" t="s">
        <v>19</v>
      </c>
      <c r="AX140">
        <v>0</v>
      </c>
      <c r="AY140">
        <v>0</v>
      </c>
      <c r="AZ140">
        <v>0</v>
      </c>
      <c r="BA140">
        <v>0</v>
      </c>
      <c r="BB140">
        <v>0</v>
      </c>
      <c r="BC140">
        <v>0</v>
      </c>
      <c r="BD140" s="17">
        <v>1</v>
      </c>
      <c r="BE140">
        <v>0</v>
      </c>
      <c r="BF140">
        <v>1</v>
      </c>
      <c r="BG140" s="17">
        <v>0</v>
      </c>
      <c r="BH140">
        <v>2172</v>
      </c>
      <c r="BI140">
        <v>70</v>
      </c>
      <c r="BJ140" s="23">
        <v>0.90700000000000003</v>
      </c>
      <c r="BK140" s="23">
        <v>43</v>
      </c>
      <c r="BL140">
        <v>1</v>
      </c>
      <c r="BM140">
        <v>0</v>
      </c>
      <c r="BN140">
        <v>0</v>
      </c>
      <c r="BO140">
        <v>0</v>
      </c>
      <c r="BP140">
        <v>0</v>
      </c>
      <c r="BQ140" s="17">
        <v>0</v>
      </c>
      <c r="BR140">
        <v>0</v>
      </c>
      <c r="BS140">
        <v>0</v>
      </c>
      <c r="BT140">
        <v>1</v>
      </c>
      <c r="BU140" s="17">
        <v>0</v>
      </c>
      <c r="BV140">
        <v>0</v>
      </c>
      <c r="BW140">
        <v>0</v>
      </c>
      <c r="BX140" s="17">
        <v>0</v>
      </c>
      <c r="BY140">
        <v>0</v>
      </c>
      <c r="BZ140">
        <v>0</v>
      </c>
      <c r="CA140">
        <v>0</v>
      </c>
      <c r="CB140">
        <v>1</v>
      </c>
      <c r="CC140">
        <v>0</v>
      </c>
      <c r="CD140">
        <v>0</v>
      </c>
      <c r="CE140">
        <v>1</v>
      </c>
      <c r="CF140">
        <v>0</v>
      </c>
      <c r="CG140">
        <v>0</v>
      </c>
      <c r="CH140">
        <v>1</v>
      </c>
      <c r="CI140">
        <v>1</v>
      </c>
      <c r="CJ140" s="17">
        <v>0</v>
      </c>
      <c r="CK140">
        <v>0.29799999999999999</v>
      </c>
      <c r="CL140">
        <v>3</v>
      </c>
      <c r="CM140">
        <v>1</v>
      </c>
      <c r="CN140">
        <v>0</v>
      </c>
      <c r="CO140">
        <v>35</v>
      </c>
      <c r="CP140" s="31" t="s">
        <v>80</v>
      </c>
    </row>
    <row r="141" spans="1:94" x14ac:dyDescent="0.25">
      <c r="A141">
        <v>140</v>
      </c>
      <c r="B141">
        <v>13</v>
      </c>
      <c r="C141" s="23" t="s">
        <v>118</v>
      </c>
      <c r="D141" s="12">
        <v>6.2610778657974198</v>
      </c>
      <c r="E141" s="13">
        <f t="shared" si="40"/>
        <v>0.41588918524664004</v>
      </c>
      <c r="F141" s="7">
        <v>15.05467823618528</v>
      </c>
      <c r="G141" s="7">
        <f t="shared" si="33"/>
        <v>5.8451886805507796</v>
      </c>
      <c r="H141" s="15">
        <f t="shared" si="34"/>
        <v>6.67696705104406</v>
      </c>
      <c r="I141" s="11">
        <f t="shared" si="35"/>
        <v>0.20897903623751837</v>
      </c>
      <c r="J141" s="30">
        <f t="shared" si="36"/>
        <v>1.3881335287207825E-2</v>
      </c>
      <c r="K141" s="30">
        <f t="shared" si="37"/>
        <v>72.03917917907637</v>
      </c>
      <c r="L141" s="8">
        <v>0</v>
      </c>
      <c r="M141" s="9">
        <v>0</v>
      </c>
      <c r="N141" s="9">
        <v>1</v>
      </c>
      <c r="O141" s="9">
        <v>0</v>
      </c>
      <c r="P141" s="9">
        <v>0</v>
      </c>
      <c r="Q141" s="8">
        <v>4979</v>
      </c>
      <c r="R141" s="9">
        <v>15</v>
      </c>
      <c r="S141" s="9">
        <f t="shared" si="38"/>
        <v>4963</v>
      </c>
      <c r="T141" s="9">
        <f t="shared" si="39"/>
        <v>7</v>
      </c>
      <c r="U141" s="7">
        <v>5.87</v>
      </c>
      <c r="V141" s="7">
        <v>29.5</v>
      </c>
      <c r="W141" s="9">
        <v>1</v>
      </c>
      <c r="X141" s="9">
        <v>0</v>
      </c>
      <c r="Y141" s="9">
        <v>0</v>
      </c>
      <c r="Z141" s="9">
        <v>0</v>
      </c>
      <c r="AA141" s="9">
        <v>0</v>
      </c>
      <c r="AB141" s="27">
        <v>1</v>
      </c>
      <c r="AC141" s="9">
        <v>1</v>
      </c>
      <c r="AD141" s="9">
        <v>0</v>
      </c>
      <c r="AE141" s="27">
        <v>0</v>
      </c>
      <c r="AF141" s="9">
        <v>1</v>
      </c>
      <c r="AG141" s="27">
        <v>0</v>
      </c>
      <c r="AH141" s="19">
        <v>2013</v>
      </c>
      <c r="AI141" s="30" t="s">
        <v>89</v>
      </c>
      <c r="AJ141" s="30" t="s">
        <v>89</v>
      </c>
      <c r="AK141" s="30" t="s">
        <v>89</v>
      </c>
      <c r="AL141" s="37" t="s">
        <v>89</v>
      </c>
      <c r="AM141" s="36" t="s">
        <v>89</v>
      </c>
      <c r="AN141" s="17" t="s">
        <v>89</v>
      </c>
      <c r="AO141">
        <v>0.85</v>
      </c>
      <c r="AP141" s="34">
        <v>0.15</v>
      </c>
      <c r="AQ141" t="s">
        <v>89</v>
      </c>
      <c r="AR141" s="34" t="s">
        <v>89</v>
      </c>
      <c r="AS141">
        <v>0</v>
      </c>
      <c r="AT141" s="17">
        <v>1</v>
      </c>
      <c r="AU141">
        <v>0.68</v>
      </c>
      <c r="AV141" s="17">
        <v>0.32</v>
      </c>
      <c r="AW141" s="17" t="s">
        <v>19</v>
      </c>
      <c r="AX141">
        <v>0</v>
      </c>
      <c r="AY141">
        <v>0</v>
      </c>
      <c r="AZ141">
        <v>0</v>
      </c>
      <c r="BA141">
        <v>0</v>
      </c>
      <c r="BB141">
        <v>0</v>
      </c>
      <c r="BC141">
        <v>0</v>
      </c>
      <c r="BD141" s="17">
        <v>1</v>
      </c>
      <c r="BE141">
        <v>0</v>
      </c>
      <c r="BF141">
        <v>1</v>
      </c>
      <c r="BG141" s="17">
        <v>0</v>
      </c>
      <c r="BH141">
        <v>2172</v>
      </c>
      <c r="BI141">
        <v>70</v>
      </c>
      <c r="BJ141" s="23">
        <v>0.90700000000000003</v>
      </c>
      <c r="BK141" s="23">
        <v>43</v>
      </c>
      <c r="BL141">
        <v>1</v>
      </c>
      <c r="BM141">
        <v>0</v>
      </c>
      <c r="BN141">
        <v>0</v>
      </c>
      <c r="BO141">
        <v>0</v>
      </c>
      <c r="BP141">
        <v>0</v>
      </c>
      <c r="BQ141" s="17">
        <v>0</v>
      </c>
      <c r="BR141">
        <v>0</v>
      </c>
      <c r="BS141">
        <v>0</v>
      </c>
      <c r="BT141">
        <v>1</v>
      </c>
      <c r="BU141" s="17">
        <v>0</v>
      </c>
      <c r="BV141">
        <v>0</v>
      </c>
      <c r="BW141">
        <v>0</v>
      </c>
      <c r="BX141" s="17">
        <v>0</v>
      </c>
      <c r="BY141">
        <v>0</v>
      </c>
      <c r="BZ141">
        <v>0</v>
      </c>
      <c r="CA141">
        <v>0</v>
      </c>
      <c r="CB141">
        <v>1</v>
      </c>
      <c r="CC141">
        <v>0</v>
      </c>
      <c r="CD141">
        <v>0</v>
      </c>
      <c r="CE141">
        <v>1</v>
      </c>
      <c r="CF141">
        <v>0</v>
      </c>
      <c r="CG141">
        <v>0</v>
      </c>
      <c r="CH141">
        <v>1</v>
      </c>
      <c r="CI141">
        <v>1</v>
      </c>
      <c r="CJ141" s="17">
        <v>0</v>
      </c>
      <c r="CK141">
        <v>0.29799999999999999</v>
      </c>
      <c r="CL141">
        <v>3</v>
      </c>
      <c r="CM141">
        <v>1</v>
      </c>
      <c r="CN141">
        <v>0</v>
      </c>
      <c r="CO141">
        <v>35</v>
      </c>
      <c r="CP141" s="31" t="s">
        <v>80</v>
      </c>
    </row>
    <row r="142" spans="1:94" s="41" customFormat="1" x14ac:dyDescent="0.25">
      <c r="A142" s="41">
        <v>141</v>
      </c>
      <c r="B142" s="41">
        <v>13</v>
      </c>
      <c r="C142" s="42" t="s">
        <v>118</v>
      </c>
      <c r="D142" s="43">
        <v>10.7324983570344</v>
      </c>
      <c r="E142" s="44">
        <f t="shared" si="40"/>
        <v>0.51814326001821898</v>
      </c>
      <c r="F142" s="45">
        <v>20.713380227424022</v>
      </c>
      <c r="G142" s="45">
        <f t="shared" si="33"/>
        <v>10.214355097016181</v>
      </c>
      <c r="H142" s="46">
        <f t="shared" si="34"/>
        <v>11.250641617052619</v>
      </c>
      <c r="I142" s="47">
        <f t="shared" si="35"/>
        <v>0.28208127557332185</v>
      </c>
      <c r="J142" s="48">
        <f t="shared" si="36"/>
        <v>1.3618312051253372E-2</v>
      </c>
      <c r="K142" s="48">
        <f t="shared" si="37"/>
        <v>73.430539426357484</v>
      </c>
      <c r="L142" s="49">
        <v>0</v>
      </c>
      <c r="M142" s="50">
        <v>0</v>
      </c>
      <c r="N142" s="50">
        <v>1</v>
      </c>
      <c r="O142" s="50">
        <v>0</v>
      </c>
      <c r="P142" s="50">
        <v>0</v>
      </c>
      <c r="Q142" s="49">
        <v>4979</v>
      </c>
      <c r="R142" s="50">
        <v>15</v>
      </c>
      <c r="S142" s="50">
        <f t="shared" si="38"/>
        <v>4963</v>
      </c>
      <c r="T142" s="50">
        <f t="shared" si="39"/>
        <v>7</v>
      </c>
      <c r="U142" s="45">
        <v>5.87</v>
      </c>
      <c r="V142" s="45">
        <v>29.5</v>
      </c>
      <c r="W142" s="50">
        <v>1</v>
      </c>
      <c r="X142" s="50">
        <v>0</v>
      </c>
      <c r="Y142" s="50">
        <v>0</v>
      </c>
      <c r="Z142" s="50">
        <v>0</v>
      </c>
      <c r="AA142" s="50">
        <v>0</v>
      </c>
      <c r="AB142" s="51">
        <v>1</v>
      </c>
      <c r="AC142" s="50">
        <v>1</v>
      </c>
      <c r="AD142" s="50">
        <v>0</v>
      </c>
      <c r="AE142" s="51">
        <v>0</v>
      </c>
      <c r="AF142" s="50">
        <v>1</v>
      </c>
      <c r="AG142" s="51">
        <v>0</v>
      </c>
      <c r="AH142" s="52">
        <v>2013</v>
      </c>
      <c r="AI142" s="48" t="s">
        <v>89</v>
      </c>
      <c r="AJ142" s="48" t="s">
        <v>89</v>
      </c>
      <c r="AK142" s="48" t="s">
        <v>89</v>
      </c>
      <c r="AL142" s="53" t="s">
        <v>89</v>
      </c>
      <c r="AM142" s="54" t="s">
        <v>89</v>
      </c>
      <c r="AN142" s="55" t="s">
        <v>89</v>
      </c>
      <c r="AO142" s="41">
        <v>0.85</v>
      </c>
      <c r="AP142" s="56">
        <v>0.15</v>
      </c>
      <c r="AQ142" s="41" t="s">
        <v>89</v>
      </c>
      <c r="AR142" s="56" t="s">
        <v>89</v>
      </c>
      <c r="AS142">
        <v>0</v>
      </c>
      <c r="AT142" s="55">
        <v>1</v>
      </c>
      <c r="AU142" s="41">
        <v>0.68</v>
      </c>
      <c r="AV142" s="55">
        <v>0.32</v>
      </c>
      <c r="AW142" s="55" t="s">
        <v>19</v>
      </c>
      <c r="AX142">
        <v>0</v>
      </c>
      <c r="AY142">
        <v>0</v>
      </c>
      <c r="AZ142">
        <v>0</v>
      </c>
      <c r="BA142">
        <v>0</v>
      </c>
      <c r="BB142">
        <v>0</v>
      </c>
      <c r="BC142">
        <v>0</v>
      </c>
      <c r="BD142" s="55">
        <v>1</v>
      </c>
      <c r="BE142">
        <v>0</v>
      </c>
      <c r="BF142">
        <v>1</v>
      </c>
      <c r="BG142" s="55">
        <v>0</v>
      </c>
      <c r="BH142">
        <v>2172</v>
      </c>
      <c r="BI142">
        <v>70</v>
      </c>
      <c r="BJ142" s="42">
        <v>0.90700000000000003</v>
      </c>
      <c r="BK142" s="42">
        <v>43</v>
      </c>
      <c r="BL142" s="41">
        <v>1</v>
      </c>
      <c r="BM142" s="41">
        <v>0</v>
      </c>
      <c r="BN142" s="41">
        <v>0</v>
      </c>
      <c r="BO142" s="41">
        <v>0</v>
      </c>
      <c r="BP142" s="41">
        <v>0</v>
      </c>
      <c r="BQ142" s="55">
        <v>0</v>
      </c>
      <c r="BR142" s="41">
        <v>0</v>
      </c>
      <c r="BS142" s="41">
        <v>0</v>
      </c>
      <c r="BT142" s="41">
        <v>1</v>
      </c>
      <c r="BU142" s="55">
        <v>0</v>
      </c>
      <c r="BV142" s="41">
        <v>0</v>
      </c>
      <c r="BW142" s="41">
        <v>0</v>
      </c>
      <c r="BX142" s="55">
        <v>0</v>
      </c>
      <c r="BY142" s="41">
        <v>0</v>
      </c>
      <c r="BZ142" s="41">
        <v>0</v>
      </c>
      <c r="CA142" s="41">
        <v>0</v>
      </c>
      <c r="CB142" s="41">
        <v>1</v>
      </c>
      <c r="CC142" s="41">
        <v>0</v>
      </c>
      <c r="CD142" s="41">
        <v>0</v>
      </c>
      <c r="CE142" s="41">
        <v>1</v>
      </c>
      <c r="CF142">
        <v>0</v>
      </c>
      <c r="CG142" s="41">
        <v>0</v>
      </c>
      <c r="CH142" s="41">
        <v>1</v>
      </c>
      <c r="CI142" s="41">
        <v>1</v>
      </c>
      <c r="CJ142" s="55">
        <v>0</v>
      </c>
      <c r="CK142">
        <v>0.29799999999999999</v>
      </c>
      <c r="CL142">
        <v>3</v>
      </c>
      <c r="CM142">
        <v>1</v>
      </c>
      <c r="CN142">
        <v>0</v>
      </c>
      <c r="CO142">
        <v>35</v>
      </c>
      <c r="CP142" s="31" t="s">
        <v>80</v>
      </c>
    </row>
    <row r="143" spans="1:94" x14ac:dyDescent="0.25">
      <c r="A143">
        <v>142</v>
      </c>
      <c r="B143">
        <v>14</v>
      </c>
      <c r="C143" s="23" t="s">
        <v>119</v>
      </c>
      <c r="D143" s="12">
        <v>7.7</v>
      </c>
      <c r="E143" s="13">
        <v>0.3</v>
      </c>
      <c r="F143" s="7">
        <v>21.713380227424</v>
      </c>
      <c r="G143" s="7">
        <f t="shared" si="33"/>
        <v>7.4</v>
      </c>
      <c r="H143" s="15">
        <f t="shared" si="34"/>
        <v>8</v>
      </c>
      <c r="I143" s="11">
        <f t="shared" si="35"/>
        <v>0.12746257641128633</v>
      </c>
      <c r="J143" s="30">
        <f t="shared" si="36"/>
        <v>5.8702318605511773E-3</v>
      </c>
      <c r="K143" s="30">
        <f t="shared" si="37"/>
        <v>170.35102254140034</v>
      </c>
      <c r="L143" s="8">
        <v>0</v>
      </c>
      <c r="M143" s="9">
        <v>0</v>
      </c>
      <c r="N143" s="9">
        <v>0</v>
      </c>
      <c r="O143" s="9">
        <v>1</v>
      </c>
      <c r="P143" s="9">
        <v>0</v>
      </c>
      <c r="Q143" s="8">
        <v>28552</v>
      </c>
      <c r="R143" s="9">
        <v>3</v>
      </c>
      <c r="S143" s="9">
        <f t="shared" si="38"/>
        <v>28548</v>
      </c>
      <c r="T143" s="9">
        <f t="shared" si="39"/>
        <v>12</v>
      </c>
      <c r="U143" s="7">
        <v>12.4</v>
      </c>
      <c r="V143" s="7">
        <f t="shared" ref="V143:V154" si="41">BK143-U143-6</f>
        <v>26.1</v>
      </c>
      <c r="W143" s="9">
        <v>1</v>
      </c>
      <c r="X143" s="9">
        <v>0</v>
      </c>
      <c r="Y143" s="9">
        <v>1</v>
      </c>
      <c r="Z143" s="9">
        <v>0</v>
      </c>
      <c r="AA143" s="9">
        <v>0</v>
      </c>
      <c r="AB143" s="27">
        <v>0</v>
      </c>
      <c r="AC143" s="9">
        <v>0</v>
      </c>
      <c r="AD143" s="9">
        <v>1</v>
      </c>
      <c r="AE143" s="27">
        <v>0</v>
      </c>
      <c r="AF143" s="9">
        <v>0</v>
      </c>
      <c r="AG143" s="27">
        <v>1</v>
      </c>
      <c r="AH143" s="19">
        <v>2007</v>
      </c>
      <c r="AI143" s="30">
        <v>0</v>
      </c>
      <c r="AJ143" s="30">
        <v>0</v>
      </c>
      <c r="AK143" s="30">
        <v>0</v>
      </c>
      <c r="AL143" s="37">
        <v>1</v>
      </c>
      <c r="AM143" s="36">
        <v>1</v>
      </c>
      <c r="AN143" s="17">
        <v>0</v>
      </c>
      <c r="AO143">
        <v>1</v>
      </c>
      <c r="AP143" s="34">
        <v>0</v>
      </c>
      <c r="AQ143" t="s">
        <v>89</v>
      </c>
      <c r="AR143" s="34" t="s">
        <v>89</v>
      </c>
      <c r="AS143">
        <v>0</v>
      </c>
      <c r="AT143" s="17">
        <v>1</v>
      </c>
      <c r="AU143" t="s">
        <v>89</v>
      </c>
      <c r="AV143" s="17" t="s">
        <v>89</v>
      </c>
      <c r="AW143" s="17" t="s">
        <v>2</v>
      </c>
      <c r="AX143">
        <v>1</v>
      </c>
      <c r="AY143">
        <v>0</v>
      </c>
      <c r="AZ143">
        <v>0</v>
      </c>
      <c r="BA143">
        <v>0</v>
      </c>
      <c r="BB143">
        <v>0</v>
      </c>
      <c r="BC143">
        <v>0</v>
      </c>
      <c r="BD143" s="17">
        <v>0</v>
      </c>
      <c r="BE143">
        <v>1</v>
      </c>
      <c r="BF143">
        <v>0</v>
      </c>
      <c r="BG143" s="17">
        <v>0</v>
      </c>
      <c r="BH143">
        <v>29297</v>
      </c>
      <c r="BI143">
        <v>1927</v>
      </c>
      <c r="BJ143" s="23">
        <v>0.92300000000000004</v>
      </c>
      <c r="BK143" s="23">
        <v>44.5</v>
      </c>
      <c r="BL143">
        <v>1</v>
      </c>
      <c r="BM143">
        <v>0</v>
      </c>
      <c r="BN143">
        <v>0</v>
      </c>
      <c r="BO143">
        <v>0</v>
      </c>
      <c r="BP143">
        <v>0</v>
      </c>
      <c r="BQ143" s="17">
        <v>0</v>
      </c>
      <c r="BR143">
        <v>0</v>
      </c>
      <c r="BS143">
        <v>0</v>
      </c>
      <c r="BT143">
        <v>0</v>
      </c>
      <c r="BU143" s="17">
        <v>1</v>
      </c>
      <c r="BV143">
        <v>0</v>
      </c>
      <c r="BW143">
        <v>0</v>
      </c>
      <c r="BX143" s="17">
        <v>0</v>
      </c>
      <c r="BY143">
        <v>0</v>
      </c>
      <c r="BZ143">
        <v>0</v>
      </c>
      <c r="CA143">
        <v>1</v>
      </c>
      <c r="CB143">
        <v>1</v>
      </c>
      <c r="CC143">
        <v>0</v>
      </c>
      <c r="CD143">
        <v>0</v>
      </c>
      <c r="CE143">
        <v>0</v>
      </c>
      <c r="CF143">
        <v>0</v>
      </c>
      <c r="CG143">
        <v>0</v>
      </c>
      <c r="CH143">
        <v>0</v>
      </c>
      <c r="CI143">
        <v>0</v>
      </c>
      <c r="CJ143" s="17">
        <v>0</v>
      </c>
      <c r="CK143">
        <v>0.29799999999999999</v>
      </c>
      <c r="CL143">
        <v>5</v>
      </c>
      <c r="CM143">
        <v>0</v>
      </c>
      <c r="CN143">
        <v>1</v>
      </c>
      <c r="CO143">
        <v>35</v>
      </c>
      <c r="CP143" s="31" t="s">
        <v>80</v>
      </c>
    </row>
    <row r="144" spans="1:94" x14ac:dyDescent="0.25">
      <c r="A144">
        <v>143</v>
      </c>
      <c r="B144">
        <v>14</v>
      </c>
      <c r="C144" s="23" t="s">
        <v>119</v>
      </c>
      <c r="D144" s="12">
        <v>8</v>
      </c>
      <c r="E144" s="13">
        <v>0.5</v>
      </c>
      <c r="F144" s="7">
        <v>22.713380227424</v>
      </c>
      <c r="G144" s="7">
        <f t="shared" si="33"/>
        <v>7.5</v>
      </c>
      <c r="H144" s="15">
        <f t="shared" si="34"/>
        <v>8.5</v>
      </c>
      <c r="I144" s="11">
        <f t="shared" si="35"/>
        <v>0.13316215592883443</v>
      </c>
      <c r="J144" s="30">
        <f t="shared" si="36"/>
        <v>5.8627185648068023E-3</v>
      </c>
      <c r="K144" s="30">
        <f t="shared" si="37"/>
        <v>170.56933382456396</v>
      </c>
      <c r="L144" s="8">
        <v>0</v>
      </c>
      <c r="M144" s="9">
        <v>0</v>
      </c>
      <c r="N144" s="9">
        <v>0</v>
      </c>
      <c r="O144" s="9">
        <v>1</v>
      </c>
      <c r="P144" s="9">
        <v>0</v>
      </c>
      <c r="Q144" s="8">
        <v>28582</v>
      </c>
      <c r="R144" s="9">
        <v>3</v>
      </c>
      <c r="S144" s="9">
        <f t="shared" si="38"/>
        <v>28578</v>
      </c>
      <c r="T144" s="9">
        <f t="shared" si="39"/>
        <v>12</v>
      </c>
      <c r="U144" s="7">
        <v>12.4</v>
      </c>
      <c r="V144" s="7">
        <f t="shared" si="41"/>
        <v>26.1</v>
      </c>
      <c r="W144" s="9">
        <v>1</v>
      </c>
      <c r="X144" s="9">
        <v>0</v>
      </c>
      <c r="Y144" s="9">
        <v>0</v>
      </c>
      <c r="Z144" s="9">
        <v>1</v>
      </c>
      <c r="AA144" s="9">
        <v>0</v>
      </c>
      <c r="AB144" s="27">
        <v>0</v>
      </c>
      <c r="AC144" s="9">
        <v>0</v>
      </c>
      <c r="AD144" s="9">
        <v>1</v>
      </c>
      <c r="AE144" s="27">
        <v>0</v>
      </c>
      <c r="AF144" s="9">
        <v>0</v>
      </c>
      <c r="AG144" s="27">
        <v>1</v>
      </c>
      <c r="AH144" s="19">
        <v>2007</v>
      </c>
      <c r="AI144" s="30">
        <v>0</v>
      </c>
      <c r="AJ144" s="30">
        <v>0</v>
      </c>
      <c r="AK144" s="30">
        <v>0</v>
      </c>
      <c r="AL144" s="37">
        <v>1</v>
      </c>
      <c r="AM144" s="36">
        <v>1</v>
      </c>
      <c r="AN144" s="17">
        <v>0</v>
      </c>
      <c r="AO144">
        <v>1</v>
      </c>
      <c r="AP144" s="34">
        <v>0</v>
      </c>
      <c r="AQ144" t="s">
        <v>89</v>
      </c>
      <c r="AR144" s="34" t="s">
        <v>89</v>
      </c>
      <c r="AS144">
        <v>0</v>
      </c>
      <c r="AT144" s="17">
        <v>1</v>
      </c>
      <c r="AU144" t="s">
        <v>89</v>
      </c>
      <c r="AV144" s="17" t="s">
        <v>89</v>
      </c>
      <c r="AW144" s="17" t="s">
        <v>2</v>
      </c>
      <c r="AX144">
        <v>1</v>
      </c>
      <c r="AY144">
        <v>0</v>
      </c>
      <c r="AZ144">
        <v>0</v>
      </c>
      <c r="BA144">
        <v>0</v>
      </c>
      <c r="BB144">
        <v>0</v>
      </c>
      <c r="BC144">
        <v>0</v>
      </c>
      <c r="BD144" s="17">
        <v>0</v>
      </c>
      <c r="BE144">
        <v>1</v>
      </c>
      <c r="BF144">
        <v>0</v>
      </c>
      <c r="BG144" s="17">
        <v>0</v>
      </c>
      <c r="BH144">
        <v>29297</v>
      </c>
      <c r="BI144">
        <v>1927</v>
      </c>
      <c r="BJ144" s="23">
        <v>0.92300000000000004</v>
      </c>
      <c r="BK144" s="23">
        <v>44.5</v>
      </c>
      <c r="BL144">
        <v>1</v>
      </c>
      <c r="BM144">
        <v>0</v>
      </c>
      <c r="BN144">
        <v>0</v>
      </c>
      <c r="BO144">
        <v>0</v>
      </c>
      <c r="BP144">
        <v>0</v>
      </c>
      <c r="BQ144" s="17">
        <v>0</v>
      </c>
      <c r="BR144">
        <v>0</v>
      </c>
      <c r="BS144">
        <v>0</v>
      </c>
      <c r="BT144">
        <v>0</v>
      </c>
      <c r="BU144" s="17">
        <v>1</v>
      </c>
      <c r="BV144">
        <v>0</v>
      </c>
      <c r="BW144">
        <v>0</v>
      </c>
      <c r="BX144" s="17">
        <v>0</v>
      </c>
      <c r="BY144">
        <v>0</v>
      </c>
      <c r="BZ144">
        <v>0</v>
      </c>
      <c r="CA144">
        <v>1</v>
      </c>
      <c r="CB144">
        <v>1</v>
      </c>
      <c r="CC144">
        <v>0</v>
      </c>
      <c r="CD144">
        <v>0</v>
      </c>
      <c r="CE144">
        <v>0</v>
      </c>
      <c r="CF144">
        <v>0</v>
      </c>
      <c r="CG144">
        <v>0</v>
      </c>
      <c r="CH144">
        <v>0</v>
      </c>
      <c r="CI144">
        <v>0</v>
      </c>
      <c r="CJ144" s="17">
        <v>0</v>
      </c>
      <c r="CK144">
        <v>0.29799999999999999</v>
      </c>
      <c r="CL144">
        <v>5</v>
      </c>
      <c r="CM144">
        <v>0</v>
      </c>
      <c r="CN144">
        <v>1</v>
      </c>
      <c r="CO144">
        <v>35</v>
      </c>
      <c r="CP144" s="31" t="s">
        <v>80</v>
      </c>
    </row>
    <row r="145" spans="1:94" x14ac:dyDescent="0.25">
      <c r="A145">
        <v>144</v>
      </c>
      <c r="B145">
        <v>14</v>
      </c>
      <c r="C145" s="23" t="s">
        <v>119</v>
      </c>
      <c r="D145" s="12">
        <v>9.3000000000000007</v>
      </c>
      <c r="E145" s="13">
        <v>0.5</v>
      </c>
      <c r="F145" s="7">
        <v>23.713380227424</v>
      </c>
      <c r="G145" s="7">
        <f t="shared" si="33"/>
        <v>8.8000000000000007</v>
      </c>
      <c r="H145" s="15">
        <f t="shared" si="34"/>
        <v>9.8000000000000007</v>
      </c>
      <c r="I145" s="11">
        <f t="shared" si="35"/>
        <v>0.13735334900738005</v>
      </c>
      <c r="J145" s="30">
        <f t="shared" si="36"/>
        <v>5.7922298588428973E-3</v>
      </c>
      <c r="K145" s="30">
        <f t="shared" si="37"/>
        <v>172.64508218252377</v>
      </c>
      <c r="L145" s="8">
        <v>0</v>
      </c>
      <c r="M145" s="9">
        <v>0</v>
      </c>
      <c r="N145" s="9">
        <v>0</v>
      </c>
      <c r="O145" s="9">
        <v>1</v>
      </c>
      <c r="P145" s="9">
        <v>0</v>
      </c>
      <c r="Q145" s="8">
        <v>29248</v>
      </c>
      <c r="R145" s="9">
        <v>3</v>
      </c>
      <c r="S145" s="9">
        <f t="shared" si="38"/>
        <v>29244</v>
      </c>
      <c r="T145" s="9">
        <f t="shared" si="39"/>
        <v>12</v>
      </c>
      <c r="U145" s="7">
        <v>12.4</v>
      </c>
      <c r="V145" s="7">
        <f t="shared" si="41"/>
        <v>26.1</v>
      </c>
      <c r="W145" s="9">
        <v>1</v>
      </c>
      <c r="X145" s="9">
        <v>0</v>
      </c>
      <c r="Y145" s="9">
        <v>0</v>
      </c>
      <c r="Z145" s="9">
        <v>0</v>
      </c>
      <c r="AA145" s="9">
        <v>1</v>
      </c>
      <c r="AB145" s="27">
        <v>0</v>
      </c>
      <c r="AC145" s="9">
        <v>0</v>
      </c>
      <c r="AD145" s="9">
        <v>1</v>
      </c>
      <c r="AE145" s="27">
        <v>0</v>
      </c>
      <c r="AF145" s="9">
        <v>0</v>
      </c>
      <c r="AG145" s="27">
        <v>1</v>
      </c>
      <c r="AH145" s="19">
        <v>2007</v>
      </c>
      <c r="AI145" s="30">
        <v>0</v>
      </c>
      <c r="AJ145" s="30">
        <v>0</v>
      </c>
      <c r="AK145" s="30">
        <v>0</v>
      </c>
      <c r="AL145" s="37">
        <v>1</v>
      </c>
      <c r="AM145" s="36">
        <v>1</v>
      </c>
      <c r="AN145" s="17">
        <v>0</v>
      </c>
      <c r="AO145">
        <v>1</v>
      </c>
      <c r="AP145" s="34">
        <v>0</v>
      </c>
      <c r="AQ145" t="s">
        <v>89</v>
      </c>
      <c r="AR145" s="34" t="s">
        <v>89</v>
      </c>
      <c r="AS145">
        <v>0</v>
      </c>
      <c r="AT145" s="17">
        <v>1</v>
      </c>
      <c r="AU145" t="s">
        <v>89</v>
      </c>
      <c r="AV145" s="17" t="s">
        <v>89</v>
      </c>
      <c r="AW145" s="17" t="s">
        <v>2</v>
      </c>
      <c r="AX145">
        <v>1</v>
      </c>
      <c r="AY145">
        <v>0</v>
      </c>
      <c r="AZ145">
        <v>0</v>
      </c>
      <c r="BA145">
        <v>0</v>
      </c>
      <c r="BB145">
        <v>0</v>
      </c>
      <c r="BC145">
        <v>0</v>
      </c>
      <c r="BD145" s="17">
        <v>0</v>
      </c>
      <c r="BE145">
        <v>1</v>
      </c>
      <c r="BF145">
        <v>0</v>
      </c>
      <c r="BG145" s="17">
        <v>0</v>
      </c>
      <c r="BH145">
        <v>29297</v>
      </c>
      <c r="BI145">
        <v>1927</v>
      </c>
      <c r="BJ145" s="23">
        <v>0.92300000000000004</v>
      </c>
      <c r="BK145" s="23">
        <v>44.5</v>
      </c>
      <c r="BL145">
        <v>1</v>
      </c>
      <c r="BM145">
        <v>0</v>
      </c>
      <c r="BN145">
        <v>0</v>
      </c>
      <c r="BO145">
        <v>0</v>
      </c>
      <c r="BP145">
        <v>0</v>
      </c>
      <c r="BQ145" s="17">
        <v>0</v>
      </c>
      <c r="BR145">
        <v>0</v>
      </c>
      <c r="BS145">
        <v>0</v>
      </c>
      <c r="BT145">
        <v>0</v>
      </c>
      <c r="BU145" s="17">
        <v>1</v>
      </c>
      <c r="BV145">
        <v>0</v>
      </c>
      <c r="BW145">
        <v>0</v>
      </c>
      <c r="BX145" s="17">
        <v>0</v>
      </c>
      <c r="BY145">
        <v>0</v>
      </c>
      <c r="BZ145">
        <v>0</v>
      </c>
      <c r="CA145">
        <v>1</v>
      </c>
      <c r="CB145">
        <v>1</v>
      </c>
      <c r="CC145">
        <v>0</v>
      </c>
      <c r="CD145">
        <v>0</v>
      </c>
      <c r="CE145">
        <v>0</v>
      </c>
      <c r="CF145">
        <v>0</v>
      </c>
      <c r="CG145">
        <v>0</v>
      </c>
      <c r="CH145">
        <v>0</v>
      </c>
      <c r="CI145">
        <v>0</v>
      </c>
      <c r="CJ145" s="17">
        <v>0</v>
      </c>
      <c r="CK145">
        <v>0.29799999999999999</v>
      </c>
      <c r="CL145">
        <v>5</v>
      </c>
      <c r="CM145">
        <v>0</v>
      </c>
      <c r="CN145">
        <v>1</v>
      </c>
      <c r="CO145">
        <v>35</v>
      </c>
      <c r="CP145" s="31" t="s">
        <v>80</v>
      </c>
    </row>
    <row r="146" spans="1:94" x14ac:dyDescent="0.25">
      <c r="A146">
        <v>145</v>
      </c>
      <c r="B146">
        <v>14</v>
      </c>
      <c r="C146" s="23" t="s">
        <v>119</v>
      </c>
      <c r="D146" s="12">
        <v>7</v>
      </c>
      <c r="E146" s="13">
        <v>0.2</v>
      </c>
      <c r="F146" s="7">
        <v>24.713380227424</v>
      </c>
      <c r="G146" s="7">
        <f t="shared" si="33"/>
        <v>6.8</v>
      </c>
      <c r="H146" s="15">
        <f t="shared" si="34"/>
        <v>7.2</v>
      </c>
      <c r="I146" s="11">
        <f t="shared" si="35"/>
        <v>0.14675871989868494</v>
      </c>
      <c r="J146" s="30">
        <f t="shared" si="36"/>
        <v>5.9384316733746279E-3</v>
      </c>
      <c r="K146" s="30">
        <f t="shared" si="37"/>
        <v>168.39462925599864</v>
      </c>
      <c r="L146" s="8">
        <v>0</v>
      </c>
      <c r="M146" s="9">
        <v>0</v>
      </c>
      <c r="N146" s="9">
        <v>0</v>
      </c>
      <c r="O146" s="9">
        <v>1</v>
      </c>
      <c r="P146" s="9">
        <v>0</v>
      </c>
      <c r="Q146" s="8">
        <v>27750</v>
      </c>
      <c r="R146" s="9">
        <v>3</v>
      </c>
      <c r="S146" s="9">
        <f t="shared" si="38"/>
        <v>27746</v>
      </c>
      <c r="T146" s="9">
        <f t="shared" si="39"/>
        <v>12</v>
      </c>
      <c r="U146" s="7">
        <v>12.6</v>
      </c>
      <c r="V146" s="7">
        <f t="shared" si="41"/>
        <v>25.9</v>
      </c>
      <c r="W146" s="9">
        <v>1</v>
      </c>
      <c r="X146" s="9">
        <v>0</v>
      </c>
      <c r="Y146" s="9">
        <v>1</v>
      </c>
      <c r="Z146" s="9">
        <v>0</v>
      </c>
      <c r="AA146" s="9">
        <v>0</v>
      </c>
      <c r="AB146" s="27">
        <v>0</v>
      </c>
      <c r="AC146" s="9">
        <v>0</v>
      </c>
      <c r="AD146" s="9">
        <v>1</v>
      </c>
      <c r="AE146" s="27">
        <v>0</v>
      </c>
      <c r="AF146" s="9">
        <v>0</v>
      </c>
      <c r="AG146" s="27">
        <v>1</v>
      </c>
      <c r="AH146" s="19">
        <v>2007</v>
      </c>
      <c r="AI146" s="30">
        <v>0</v>
      </c>
      <c r="AJ146" s="30">
        <v>0</v>
      </c>
      <c r="AK146" s="30">
        <v>0</v>
      </c>
      <c r="AL146" s="37">
        <v>1</v>
      </c>
      <c r="AM146" s="36">
        <v>1</v>
      </c>
      <c r="AN146" s="17">
        <v>0</v>
      </c>
      <c r="AO146">
        <v>0</v>
      </c>
      <c r="AP146" s="34">
        <v>1</v>
      </c>
      <c r="AQ146" t="s">
        <v>89</v>
      </c>
      <c r="AR146" s="34" t="s">
        <v>89</v>
      </c>
      <c r="AS146">
        <v>0</v>
      </c>
      <c r="AT146" s="17">
        <v>1</v>
      </c>
      <c r="AU146" t="s">
        <v>89</v>
      </c>
      <c r="AV146" s="17" t="s">
        <v>89</v>
      </c>
      <c r="AW146" s="17" t="s">
        <v>2</v>
      </c>
      <c r="AX146">
        <v>1</v>
      </c>
      <c r="AY146">
        <v>0</v>
      </c>
      <c r="AZ146">
        <v>0</v>
      </c>
      <c r="BA146">
        <v>0</v>
      </c>
      <c r="BB146">
        <v>0</v>
      </c>
      <c r="BC146">
        <v>0</v>
      </c>
      <c r="BD146" s="17">
        <v>0</v>
      </c>
      <c r="BE146">
        <v>1</v>
      </c>
      <c r="BF146">
        <v>0</v>
      </c>
      <c r="BG146" s="17">
        <v>0</v>
      </c>
      <c r="BH146">
        <v>29297</v>
      </c>
      <c r="BI146">
        <v>1927</v>
      </c>
      <c r="BJ146" s="23">
        <v>0.92300000000000004</v>
      </c>
      <c r="BK146" s="23">
        <v>44.5</v>
      </c>
      <c r="BL146">
        <v>1</v>
      </c>
      <c r="BM146">
        <v>0</v>
      </c>
      <c r="BN146">
        <v>0</v>
      </c>
      <c r="BO146">
        <v>0</v>
      </c>
      <c r="BP146">
        <v>0</v>
      </c>
      <c r="BQ146" s="17">
        <v>0</v>
      </c>
      <c r="BR146">
        <v>0</v>
      </c>
      <c r="BS146">
        <v>0</v>
      </c>
      <c r="BT146">
        <v>0</v>
      </c>
      <c r="BU146" s="17">
        <v>1</v>
      </c>
      <c r="BV146">
        <v>0</v>
      </c>
      <c r="BW146">
        <v>0</v>
      </c>
      <c r="BX146" s="17">
        <v>0</v>
      </c>
      <c r="BY146">
        <v>0</v>
      </c>
      <c r="BZ146">
        <v>0</v>
      </c>
      <c r="CA146">
        <v>1</v>
      </c>
      <c r="CB146">
        <v>1</v>
      </c>
      <c r="CC146">
        <v>0</v>
      </c>
      <c r="CD146">
        <v>0</v>
      </c>
      <c r="CE146">
        <v>0</v>
      </c>
      <c r="CF146">
        <v>0</v>
      </c>
      <c r="CG146">
        <v>0</v>
      </c>
      <c r="CH146">
        <v>0</v>
      </c>
      <c r="CI146">
        <v>0</v>
      </c>
      <c r="CJ146" s="17">
        <v>0</v>
      </c>
      <c r="CK146">
        <v>0.29799999999999999</v>
      </c>
      <c r="CL146">
        <v>5</v>
      </c>
      <c r="CM146">
        <v>0</v>
      </c>
      <c r="CN146">
        <v>1</v>
      </c>
      <c r="CO146">
        <v>35</v>
      </c>
      <c r="CP146" s="31" t="s">
        <v>80</v>
      </c>
    </row>
    <row r="147" spans="1:94" x14ac:dyDescent="0.25">
      <c r="A147">
        <v>146</v>
      </c>
      <c r="B147">
        <v>14</v>
      </c>
      <c r="C147" s="23" t="s">
        <v>119</v>
      </c>
      <c r="D147" s="12">
        <v>10.7</v>
      </c>
      <c r="E147" s="13">
        <v>0.4</v>
      </c>
      <c r="F147" s="7">
        <v>25.713380227424</v>
      </c>
      <c r="G147" s="7">
        <f t="shared" si="33"/>
        <v>10.299999999999999</v>
      </c>
      <c r="H147" s="15">
        <f t="shared" si="34"/>
        <v>11.1</v>
      </c>
      <c r="I147" s="11">
        <f t="shared" si="35"/>
        <v>0.15248911135300705</v>
      </c>
      <c r="J147" s="30">
        <f t="shared" si="36"/>
        <v>5.9303409355092639E-3</v>
      </c>
      <c r="K147" s="30">
        <f t="shared" si="37"/>
        <v>168.62436930266063</v>
      </c>
      <c r="L147" s="8">
        <v>0</v>
      </c>
      <c r="M147" s="9">
        <v>0</v>
      </c>
      <c r="N147" s="9">
        <v>0</v>
      </c>
      <c r="O147" s="9">
        <v>1</v>
      </c>
      <c r="P147" s="9">
        <v>0</v>
      </c>
      <c r="Q147" s="8">
        <v>27777</v>
      </c>
      <c r="R147" s="9">
        <v>3</v>
      </c>
      <c r="S147" s="9">
        <f t="shared" si="38"/>
        <v>27773</v>
      </c>
      <c r="T147" s="9">
        <f t="shared" si="39"/>
        <v>12</v>
      </c>
      <c r="U147" s="7">
        <v>12.6</v>
      </c>
      <c r="V147" s="7">
        <f t="shared" si="41"/>
        <v>25.9</v>
      </c>
      <c r="W147" s="9">
        <v>1</v>
      </c>
      <c r="X147" s="9">
        <v>0</v>
      </c>
      <c r="Y147" s="9">
        <v>0</v>
      </c>
      <c r="Z147" s="9">
        <v>1</v>
      </c>
      <c r="AA147" s="9">
        <v>0</v>
      </c>
      <c r="AB147" s="27">
        <v>0</v>
      </c>
      <c r="AC147" s="9">
        <v>0</v>
      </c>
      <c r="AD147" s="9">
        <v>1</v>
      </c>
      <c r="AE147" s="27">
        <v>0</v>
      </c>
      <c r="AF147" s="9">
        <v>0</v>
      </c>
      <c r="AG147" s="27">
        <v>1</v>
      </c>
      <c r="AH147" s="19">
        <v>2007</v>
      </c>
      <c r="AI147" s="30">
        <v>0</v>
      </c>
      <c r="AJ147" s="30">
        <v>0</v>
      </c>
      <c r="AK147" s="30">
        <v>0</v>
      </c>
      <c r="AL147" s="37">
        <v>1</v>
      </c>
      <c r="AM147" s="36">
        <v>1</v>
      </c>
      <c r="AN147" s="17">
        <v>0</v>
      </c>
      <c r="AO147">
        <v>0</v>
      </c>
      <c r="AP147" s="34">
        <v>1</v>
      </c>
      <c r="AQ147" t="s">
        <v>89</v>
      </c>
      <c r="AR147" s="34" t="s">
        <v>89</v>
      </c>
      <c r="AS147">
        <v>0</v>
      </c>
      <c r="AT147" s="17">
        <v>1</v>
      </c>
      <c r="AU147" t="s">
        <v>89</v>
      </c>
      <c r="AV147" s="17" t="s">
        <v>89</v>
      </c>
      <c r="AW147" s="17" t="s">
        <v>2</v>
      </c>
      <c r="AX147">
        <v>1</v>
      </c>
      <c r="AY147">
        <v>0</v>
      </c>
      <c r="AZ147">
        <v>0</v>
      </c>
      <c r="BA147">
        <v>0</v>
      </c>
      <c r="BB147">
        <v>0</v>
      </c>
      <c r="BC147">
        <v>0</v>
      </c>
      <c r="BD147" s="17">
        <v>0</v>
      </c>
      <c r="BE147">
        <v>1</v>
      </c>
      <c r="BF147">
        <v>0</v>
      </c>
      <c r="BG147" s="17">
        <v>0</v>
      </c>
      <c r="BH147">
        <v>29297</v>
      </c>
      <c r="BI147">
        <v>1927</v>
      </c>
      <c r="BJ147" s="23">
        <v>0.92300000000000004</v>
      </c>
      <c r="BK147" s="23">
        <v>44.5</v>
      </c>
      <c r="BL147">
        <v>1</v>
      </c>
      <c r="BM147">
        <v>0</v>
      </c>
      <c r="BN147">
        <v>0</v>
      </c>
      <c r="BO147">
        <v>0</v>
      </c>
      <c r="BP147">
        <v>0</v>
      </c>
      <c r="BQ147" s="17">
        <v>0</v>
      </c>
      <c r="BR147">
        <v>0</v>
      </c>
      <c r="BS147">
        <v>0</v>
      </c>
      <c r="BT147">
        <v>0</v>
      </c>
      <c r="BU147" s="17">
        <v>1</v>
      </c>
      <c r="BV147">
        <v>0</v>
      </c>
      <c r="BW147">
        <v>0</v>
      </c>
      <c r="BX147" s="17">
        <v>0</v>
      </c>
      <c r="BY147">
        <v>0</v>
      </c>
      <c r="BZ147">
        <v>0</v>
      </c>
      <c r="CA147">
        <v>1</v>
      </c>
      <c r="CB147">
        <v>1</v>
      </c>
      <c r="CC147">
        <v>0</v>
      </c>
      <c r="CD147">
        <v>0</v>
      </c>
      <c r="CE147">
        <v>0</v>
      </c>
      <c r="CF147">
        <v>0</v>
      </c>
      <c r="CG147">
        <v>0</v>
      </c>
      <c r="CH147">
        <v>0</v>
      </c>
      <c r="CI147">
        <v>0</v>
      </c>
      <c r="CJ147" s="17">
        <v>0</v>
      </c>
      <c r="CK147">
        <v>0.29799999999999999</v>
      </c>
      <c r="CL147">
        <v>5</v>
      </c>
      <c r="CM147">
        <v>0</v>
      </c>
      <c r="CN147">
        <v>1</v>
      </c>
      <c r="CO147">
        <v>35</v>
      </c>
      <c r="CP147" s="31" t="s">
        <v>80</v>
      </c>
    </row>
    <row r="148" spans="1:94" x14ac:dyDescent="0.25">
      <c r="A148">
        <v>147</v>
      </c>
      <c r="B148">
        <v>14</v>
      </c>
      <c r="C148" s="23" t="s">
        <v>119</v>
      </c>
      <c r="D148" s="12">
        <v>11.2</v>
      </c>
      <c r="E148" s="13">
        <v>0.5</v>
      </c>
      <c r="F148" s="7">
        <v>26.713380227424</v>
      </c>
      <c r="G148" s="7">
        <f t="shared" si="33"/>
        <v>10.7</v>
      </c>
      <c r="H148" s="15">
        <f t="shared" si="34"/>
        <v>11.7</v>
      </c>
      <c r="I148" s="11">
        <f t="shared" si="35"/>
        <v>0.15809334365207181</v>
      </c>
      <c r="J148" s="30">
        <f t="shared" si="36"/>
        <v>5.9181332465658137E-3</v>
      </c>
      <c r="K148" s="30">
        <f t="shared" si="37"/>
        <v>168.97220091830172</v>
      </c>
      <c r="L148" s="8">
        <v>0</v>
      </c>
      <c r="M148" s="9">
        <v>0</v>
      </c>
      <c r="N148" s="9">
        <v>0</v>
      </c>
      <c r="O148" s="9">
        <v>1</v>
      </c>
      <c r="P148" s="9">
        <v>0</v>
      </c>
      <c r="Q148" s="8">
        <v>27842</v>
      </c>
      <c r="R148" s="9">
        <v>3</v>
      </c>
      <c r="S148" s="9">
        <f t="shared" si="38"/>
        <v>27838</v>
      </c>
      <c r="T148" s="9">
        <f t="shared" si="39"/>
        <v>12</v>
      </c>
      <c r="U148" s="7">
        <v>12.6</v>
      </c>
      <c r="V148" s="7">
        <f t="shared" si="41"/>
        <v>25.9</v>
      </c>
      <c r="W148" s="9">
        <v>1</v>
      </c>
      <c r="X148" s="9">
        <v>0</v>
      </c>
      <c r="Y148" s="9">
        <v>0</v>
      </c>
      <c r="Z148" s="9">
        <v>0</v>
      </c>
      <c r="AA148" s="9">
        <v>1</v>
      </c>
      <c r="AB148" s="27">
        <v>0</v>
      </c>
      <c r="AC148" s="9">
        <v>0</v>
      </c>
      <c r="AD148" s="9">
        <v>1</v>
      </c>
      <c r="AE148" s="27">
        <v>0</v>
      </c>
      <c r="AF148" s="9">
        <v>0</v>
      </c>
      <c r="AG148" s="27">
        <v>1</v>
      </c>
      <c r="AH148" s="19">
        <v>2007</v>
      </c>
      <c r="AI148" s="30">
        <v>0</v>
      </c>
      <c r="AJ148" s="30">
        <v>0</v>
      </c>
      <c r="AK148" s="30">
        <v>0</v>
      </c>
      <c r="AL148" s="37">
        <v>1</v>
      </c>
      <c r="AM148" s="36">
        <v>1</v>
      </c>
      <c r="AN148" s="17">
        <v>0</v>
      </c>
      <c r="AO148">
        <v>0</v>
      </c>
      <c r="AP148" s="34">
        <v>1</v>
      </c>
      <c r="AQ148" t="s">
        <v>89</v>
      </c>
      <c r="AR148" s="34" t="s">
        <v>89</v>
      </c>
      <c r="AS148">
        <v>0</v>
      </c>
      <c r="AT148" s="17">
        <v>1</v>
      </c>
      <c r="AU148" t="s">
        <v>89</v>
      </c>
      <c r="AV148" s="17" t="s">
        <v>89</v>
      </c>
      <c r="AW148" s="17" t="s">
        <v>2</v>
      </c>
      <c r="AX148">
        <v>1</v>
      </c>
      <c r="AY148">
        <v>0</v>
      </c>
      <c r="AZ148">
        <v>0</v>
      </c>
      <c r="BA148">
        <v>0</v>
      </c>
      <c r="BB148">
        <v>0</v>
      </c>
      <c r="BC148">
        <v>0</v>
      </c>
      <c r="BD148" s="17">
        <v>0</v>
      </c>
      <c r="BE148">
        <v>1</v>
      </c>
      <c r="BF148">
        <v>0</v>
      </c>
      <c r="BG148" s="17">
        <v>0</v>
      </c>
      <c r="BH148">
        <v>29297</v>
      </c>
      <c r="BI148">
        <v>1927</v>
      </c>
      <c r="BJ148" s="23">
        <v>0.92300000000000004</v>
      </c>
      <c r="BK148" s="23">
        <v>44.5</v>
      </c>
      <c r="BL148">
        <v>1</v>
      </c>
      <c r="BM148">
        <v>0</v>
      </c>
      <c r="BN148">
        <v>0</v>
      </c>
      <c r="BO148">
        <v>0</v>
      </c>
      <c r="BP148">
        <v>0</v>
      </c>
      <c r="BQ148" s="17">
        <v>0</v>
      </c>
      <c r="BR148">
        <v>0</v>
      </c>
      <c r="BS148">
        <v>0</v>
      </c>
      <c r="BT148">
        <v>0</v>
      </c>
      <c r="BU148" s="17">
        <v>1</v>
      </c>
      <c r="BV148">
        <v>0</v>
      </c>
      <c r="BW148">
        <v>0</v>
      </c>
      <c r="BX148" s="17">
        <v>0</v>
      </c>
      <c r="BY148">
        <v>0</v>
      </c>
      <c r="BZ148">
        <v>0</v>
      </c>
      <c r="CA148">
        <v>1</v>
      </c>
      <c r="CB148">
        <v>1</v>
      </c>
      <c r="CC148">
        <v>0</v>
      </c>
      <c r="CD148">
        <v>0</v>
      </c>
      <c r="CE148">
        <v>0</v>
      </c>
      <c r="CF148">
        <v>0</v>
      </c>
      <c r="CG148">
        <v>0</v>
      </c>
      <c r="CH148">
        <v>0</v>
      </c>
      <c r="CI148">
        <v>0</v>
      </c>
      <c r="CJ148" s="17">
        <v>0</v>
      </c>
      <c r="CK148">
        <v>0.29799999999999999</v>
      </c>
      <c r="CL148">
        <v>5</v>
      </c>
      <c r="CM148">
        <v>0</v>
      </c>
      <c r="CN148">
        <v>1</v>
      </c>
      <c r="CO148">
        <v>35</v>
      </c>
      <c r="CP148" s="31" t="s">
        <v>80</v>
      </c>
    </row>
    <row r="149" spans="1:94" x14ac:dyDescent="0.25">
      <c r="A149">
        <v>148</v>
      </c>
      <c r="B149">
        <v>14</v>
      </c>
      <c r="C149" s="23" t="s">
        <v>119</v>
      </c>
      <c r="D149" s="12">
        <v>8.4</v>
      </c>
      <c r="E149" s="13">
        <v>0.5</v>
      </c>
      <c r="F149" s="7">
        <v>27.713380227424</v>
      </c>
      <c r="G149" s="7">
        <f t="shared" si="33"/>
        <v>7.9</v>
      </c>
      <c r="H149" s="15">
        <f t="shared" si="34"/>
        <v>8.9</v>
      </c>
      <c r="I149" s="11">
        <f t="shared" si="35"/>
        <v>0.15628859800169251</v>
      </c>
      <c r="J149" s="30">
        <f t="shared" si="36"/>
        <v>5.6394635630566577E-3</v>
      </c>
      <c r="K149" s="30">
        <f t="shared" si="37"/>
        <v>177.32183013839492</v>
      </c>
      <c r="L149" s="8">
        <v>0</v>
      </c>
      <c r="M149" s="9">
        <v>0</v>
      </c>
      <c r="N149" s="9">
        <v>0</v>
      </c>
      <c r="O149" s="9">
        <v>1</v>
      </c>
      <c r="P149" s="9">
        <v>0</v>
      </c>
      <c r="Q149" s="8">
        <v>30679</v>
      </c>
      <c r="R149" s="9">
        <v>3</v>
      </c>
      <c r="S149" s="9">
        <f t="shared" si="38"/>
        <v>30675</v>
      </c>
      <c r="T149" s="9">
        <f t="shared" si="39"/>
        <v>12</v>
      </c>
      <c r="U149" s="7">
        <v>12.4</v>
      </c>
      <c r="V149" s="7">
        <f t="shared" si="41"/>
        <v>26.1</v>
      </c>
      <c r="W149" s="9">
        <v>1</v>
      </c>
      <c r="X149" s="9">
        <v>0</v>
      </c>
      <c r="Y149" s="9">
        <v>1</v>
      </c>
      <c r="Z149" s="9">
        <v>0</v>
      </c>
      <c r="AA149" s="9">
        <v>0</v>
      </c>
      <c r="AB149" s="27">
        <v>0</v>
      </c>
      <c r="AC149" s="9">
        <v>0</v>
      </c>
      <c r="AD149" s="9">
        <v>1</v>
      </c>
      <c r="AE149" s="27">
        <v>0</v>
      </c>
      <c r="AF149" s="9">
        <v>0</v>
      </c>
      <c r="AG149" s="27">
        <v>1</v>
      </c>
      <c r="AH149" s="19">
        <v>2007</v>
      </c>
      <c r="AI149" s="30">
        <v>0</v>
      </c>
      <c r="AJ149" s="30">
        <v>0</v>
      </c>
      <c r="AK149" s="30">
        <v>0</v>
      </c>
      <c r="AL149" s="37">
        <v>1</v>
      </c>
      <c r="AM149" s="36">
        <v>1</v>
      </c>
      <c r="AN149" s="17">
        <v>0</v>
      </c>
      <c r="AO149">
        <v>1</v>
      </c>
      <c r="AP149" s="34">
        <v>0</v>
      </c>
      <c r="AQ149" t="s">
        <v>89</v>
      </c>
      <c r="AR149" s="34" t="s">
        <v>89</v>
      </c>
      <c r="AS149">
        <v>0</v>
      </c>
      <c r="AT149" s="17">
        <v>1</v>
      </c>
      <c r="AU149" t="s">
        <v>89</v>
      </c>
      <c r="AV149" s="17" t="s">
        <v>89</v>
      </c>
      <c r="AW149" s="17" t="s">
        <v>2</v>
      </c>
      <c r="AX149">
        <v>1</v>
      </c>
      <c r="AY149">
        <v>0</v>
      </c>
      <c r="AZ149">
        <v>0</v>
      </c>
      <c r="BA149">
        <v>0</v>
      </c>
      <c r="BB149">
        <v>0</v>
      </c>
      <c r="BC149">
        <v>0</v>
      </c>
      <c r="BD149" s="17">
        <v>0</v>
      </c>
      <c r="BE149">
        <v>1</v>
      </c>
      <c r="BF149">
        <v>0</v>
      </c>
      <c r="BG149" s="17">
        <v>0</v>
      </c>
      <c r="BH149">
        <v>29297</v>
      </c>
      <c r="BI149">
        <v>1927</v>
      </c>
      <c r="BJ149" s="23">
        <v>0.92300000000000004</v>
      </c>
      <c r="BK149" s="23">
        <v>44.5</v>
      </c>
      <c r="BL149">
        <v>1</v>
      </c>
      <c r="BM149">
        <v>0</v>
      </c>
      <c r="BN149">
        <v>0</v>
      </c>
      <c r="BO149">
        <v>0</v>
      </c>
      <c r="BP149">
        <v>0</v>
      </c>
      <c r="BQ149" s="17">
        <v>0</v>
      </c>
      <c r="BR149">
        <v>0</v>
      </c>
      <c r="BS149">
        <v>0</v>
      </c>
      <c r="BT149">
        <v>0</v>
      </c>
      <c r="BU149" s="17">
        <v>1</v>
      </c>
      <c r="BV149">
        <v>0</v>
      </c>
      <c r="BW149">
        <v>0</v>
      </c>
      <c r="BX149" s="17">
        <v>0</v>
      </c>
      <c r="BY149">
        <v>0</v>
      </c>
      <c r="BZ149">
        <v>0</v>
      </c>
      <c r="CA149">
        <v>1</v>
      </c>
      <c r="CB149">
        <v>1</v>
      </c>
      <c r="CC149">
        <v>0</v>
      </c>
      <c r="CD149">
        <v>0</v>
      </c>
      <c r="CE149">
        <v>0</v>
      </c>
      <c r="CF149">
        <v>0</v>
      </c>
      <c r="CG149">
        <v>0</v>
      </c>
      <c r="CH149">
        <v>0</v>
      </c>
      <c r="CI149">
        <v>0</v>
      </c>
      <c r="CJ149" s="17">
        <v>0</v>
      </c>
      <c r="CK149">
        <v>0.29799999999999999</v>
      </c>
      <c r="CL149">
        <v>5</v>
      </c>
      <c r="CM149">
        <v>0</v>
      </c>
      <c r="CN149">
        <v>1</v>
      </c>
      <c r="CO149">
        <v>35</v>
      </c>
      <c r="CP149" s="31" t="s">
        <v>80</v>
      </c>
    </row>
    <row r="150" spans="1:94" x14ac:dyDescent="0.25">
      <c r="A150">
        <v>149</v>
      </c>
      <c r="B150">
        <v>14</v>
      </c>
      <c r="C150" s="23" t="s">
        <v>119</v>
      </c>
      <c r="D150" s="12">
        <v>8.6999999999999993</v>
      </c>
      <c r="E150" s="13">
        <v>0.6</v>
      </c>
      <c r="F150" s="7">
        <v>28.713380227424</v>
      </c>
      <c r="G150" s="7">
        <f t="shared" si="33"/>
        <v>8.1</v>
      </c>
      <c r="H150" s="15">
        <f t="shared" si="34"/>
        <v>9.2999999999999989</v>
      </c>
      <c r="I150" s="11">
        <f t="shared" si="35"/>
        <v>0.16170597526401623</v>
      </c>
      <c r="J150" s="30">
        <f t="shared" si="36"/>
        <v>5.6317289703694193E-3</v>
      </c>
      <c r="K150" s="30">
        <f t="shared" si="37"/>
        <v>177.56536318799516</v>
      </c>
      <c r="L150" s="8">
        <v>0</v>
      </c>
      <c r="M150" s="9">
        <v>0</v>
      </c>
      <c r="N150" s="9">
        <v>0</v>
      </c>
      <c r="O150" s="9">
        <v>1</v>
      </c>
      <c r="P150" s="9">
        <v>0</v>
      </c>
      <c r="Q150" s="8">
        <v>30709</v>
      </c>
      <c r="R150" s="9">
        <v>3</v>
      </c>
      <c r="S150" s="9">
        <f t="shared" si="38"/>
        <v>30705</v>
      </c>
      <c r="T150" s="9">
        <f t="shared" si="39"/>
        <v>12</v>
      </c>
      <c r="U150" s="7">
        <v>12.4</v>
      </c>
      <c r="V150" s="7">
        <f t="shared" si="41"/>
        <v>26.1</v>
      </c>
      <c r="W150" s="9">
        <v>1</v>
      </c>
      <c r="X150" s="9">
        <v>0</v>
      </c>
      <c r="Y150" s="9">
        <v>0</v>
      </c>
      <c r="Z150" s="9">
        <v>1</v>
      </c>
      <c r="AA150" s="9">
        <v>0</v>
      </c>
      <c r="AB150" s="27">
        <v>0</v>
      </c>
      <c r="AC150" s="9">
        <v>0</v>
      </c>
      <c r="AD150" s="9">
        <v>1</v>
      </c>
      <c r="AE150" s="27">
        <v>0</v>
      </c>
      <c r="AF150" s="9">
        <v>0</v>
      </c>
      <c r="AG150" s="27">
        <v>1</v>
      </c>
      <c r="AH150" s="19">
        <v>2007</v>
      </c>
      <c r="AI150" s="30">
        <v>0</v>
      </c>
      <c r="AJ150" s="30">
        <v>0</v>
      </c>
      <c r="AK150" s="30">
        <v>0</v>
      </c>
      <c r="AL150" s="37">
        <v>1</v>
      </c>
      <c r="AM150" s="36">
        <v>1</v>
      </c>
      <c r="AN150" s="17">
        <v>0</v>
      </c>
      <c r="AO150">
        <v>1</v>
      </c>
      <c r="AP150" s="34">
        <v>0</v>
      </c>
      <c r="AQ150" t="s">
        <v>89</v>
      </c>
      <c r="AR150" s="34" t="s">
        <v>89</v>
      </c>
      <c r="AS150">
        <v>0</v>
      </c>
      <c r="AT150" s="17">
        <v>1</v>
      </c>
      <c r="AU150" t="s">
        <v>89</v>
      </c>
      <c r="AV150" s="17" t="s">
        <v>89</v>
      </c>
      <c r="AW150" s="17" t="s">
        <v>2</v>
      </c>
      <c r="AX150">
        <v>1</v>
      </c>
      <c r="AY150">
        <v>0</v>
      </c>
      <c r="AZ150">
        <v>0</v>
      </c>
      <c r="BA150">
        <v>0</v>
      </c>
      <c r="BB150">
        <v>0</v>
      </c>
      <c r="BC150">
        <v>0</v>
      </c>
      <c r="BD150" s="17">
        <v>0</v>
      </c>
      <c r="BE150">
        <v>1</v>
      </c>
      <c r="BF150">
        <v>0</v>
      </c>
      <c r="BG150" s="17">
        <v>0</v>
      </c>
      <c r="BH150">
        <v>29297</v>
      </c>
      <c r="BI150">
        <v>1927</v>
      </c>
      <c r="BJ150" s="23">
        <v>0.92300000000000004</v>
      </c>
      <c r="BK150" s="23">
        <v>44.5</v>
      </c>
      <c r="BL150">
        <v>1</v>
      </c>
      <c r="BM150">
        <v>0</v>
      </c>
      <c r="BN150">
        <v>0</v>
      </c>
      <c r="BO150">
        <v>0</v>
      </c>
      <c r="BP150">
        <v>0</v>
      </c>
      <c r="BQ150" s="17">
        <v>0</v>
      </c>
      <c r="BR150">
        <v>0</v>
      </c>
      <c r="BS150">
        <v>0</v>
      </c>
      <c r="BT150">
        <v>0</v>
      </c>
      <c r="BU150" s="17">
        <v>1</v>
      </c>
      <c r="BV150">
        <v>0</v>
      </c>
      <c r="BW150">
        <v>0</v>
      </c>
      <c r="BX150" s="17">
        <v>0</v>
      </c>
      <c r="BY150">
        <v>0</v>
      </c>
      <c r="BZ150">
        <v>0</v>
      </c>
      <c r="CA150">
        <v>1</v>
      </c>
      <c r="CB150">
        <v>1</v>
      </c>
      <c r="CC150">
        <v>0</v>
      </c>
      <c r="CD150">
        <v>0</v>
      </c>
      <c r="CE150">
        <v>0</v>
      </c>
      <c r="CF150">
        <v>0</v>
      </c>
      <c r="CG150">
        <v>0</v>
      </c>
      <c r="CH150">
        <v>0</v>
      </c>
      <c r="CI150">
        <v>0</v>
      </c>
      <c r="CJ150" s="17">
        <v>0</v>
      </c>
      <c r="CK150">
        <v>0.29799999999999999</v>
      </c>
      <c r="CL150">
        <v>5</v>
      </c>
      <c r="CM150">
        <v>0</v>
      </c>
      <c r="CN150">
        <v>1</v>
      </c>
      <c r="CO150">
        <v>35</v>
      </c>
      <c r="CP150" s="31" t="s">
        <v>80</v>
      </c>
    </row>
    <row r="151" spans="1:94" x14ac:dyDescent="0.25">
      <c r="A151">
        <v>150</v>
      </c>
      <c r="B151">
        <v>14</v>
      </c>
      <c r="C151" s="23" t="s">
        <v>119</v>
      </c>
      <c r="D151" s="12">
        <v>9.8000000000000007</v>
      </c>
      <c r="E151" s="13">
        <v>0.6</v>
      </c>
      <c r="F151" s="7">
        <v>29.713380227424</v>
      </c>
      <c r="G151" s="7">
        <f t="shared" si="33"/>
        <v>9.2000000000000011</v>
      </c>
      <c r="H151" s="15">
        <f t="shared" si="34"/>
        <v>10.4</v>
      </c>
      <c r="I151" s="11">
        <f t="shared" si="35"/>
        <v>0.16541448611109594</v>
      </c>
      <c r="J151" s="30">
        <f t="shared" si="36"/>
        <v>5.5670033111354465E-3</v>
      </c>
      <c r="K151" s="30">
        <f t="shared" si="37"/>
        <v>179.62985543761783</v>
      </c>
      <c r="L151" s="8">
        <v>0</v>
      </c>
      <c r="M151" s="9">
        <v>0</v>
      </c>
      <c r="N151" s="9">
        <v>0</v>
      </c>
      <c r="O151" s="9">
        <v>1</v>
      </c>
      <c r="P151" s="9">
        <v>0</v>
      </c>
      <c r="Q151" s="8">
        <v>31388</v>
      </c>
      <c r="R151" s="9">
        <v>3</v>
      </c>
      <c r="S151" s="9">
        <f t="shared" si="38"/>
        <v>31384</v>
      </c>
      <c r="T151" s="9">
        <f t="shared" si="39"/>
        <v>12</v>
      </c>
      <c r="U151" s="7">
        <v>12.4</v>
      </c>
      <c r="V151" s="7">
        <f t="shared" si="41"/>
        <v>26.1</v>
      </c>
      <c r="W151" s="9">
        <v>1</v>
      </c>
      <c r="X151" s="9">
        <v>0</v>
      </c>
      <c r="Y151" s="9">
        <v>0</v>
      </c>
      <c r="Z151" s="9">
        <v>0</v>
      </c>
      <c r="AA151" s="9">
        <v>1</v>
      </c>
      <c r="AB151" s="27">
        <v>0</v>
      </c>
      <c r="AC151" s="9">
        <v>0</v>
      </c>
      <c r="AD151" s="9">
        <v>1</v>
      </c>
      <c r="AE151" s="27">
        <v>0</v>
      </c>
      <c r="AF151" s="9">
        <v>0</v>
      </c>
      <c r="AG151" s="27">
        <v>1</v>
      </c>
      <c r="AH151" s="19">
        <v>2007</v>
      </c>
      <c r="AI151" s="30">
        <v>0</v>
      </c>
      <c r="AJ151" s="30">
        <v>0</v>
      </c>
      <c r="AK151" s="30">
        <v>0</v>
      </c>
      <c r="AL151" s="37">
        <v>1</v>
      </c>
      <c r="AM151" s="36">
        <v>1</v>
      </c>
      <c r="AN151" s="17">
        <v>0</v>
      </c>
      <c r="AO151">
        <v>1</v>
      </c>
      <c r="AP151" s="34">
        <v>0</v>
      </c>
      <c r="AQ151" t="s">
        <v>89</v>
      </c>
      <c r="AR151" s="34" t="s">
        <v>89</v>
      </c>
      <c r="AS151">
        <v>0</v>
      </c>
      <c r="AT151" s="17">
        <v>1</v>
      </c>
      <c r="AU151" t="s">
        <v>89</v>
      </c>
      <c r="AV151" s="17" t="s">
        <v>89</v>
      </c>
      <c r="AW151" s="17" t="s">
        <v>2</v>
      </c>
      <c r="AX151">
        <v>1</v>
      </c>
      <c r="AY151">
        <v>0</v>
      </c>
      <c r="AZ151">
        <v>0</v>
      </c>
      <c r="BA151">
        <v>0</v>
      </c>
      <c r="BB151">
        <v>0</v>
      </c>
      <c r="BC151">
        <v>0</v>
      </c>
      <c r="BD151" s="17">
        <v>0</v>
      </c>
      <c r="BE151">
        <v>1</v>
      </c>
      <c r="BF151">
        <v>0</v>
      </c>
      <c r="BG151" s="17">
        <v>0</v>
      </c>
      <c r="BH151">
        <v>29297</v>
      </c>
      <c r="BI151">
        <v>1927</v>
      </c>
      <c r="BJ151" s="23">
        <v>0.92300000000000004</v>
      </c>
      <c r="BK151" s="23">
        <v>44.5</v>
      </c>
      <c r="BL151">
        <v>1</v>
      </c>
      <c r="BM151">
        <v>0</v>
      </c>
      <c r="BN151">
        <v>0</v>
      </c>
      <c r="BO151">
        <v>0</v>
      </c>
      <c r="BP151">
        <v>0</v>
      </c>
      <c r="BQ151" s="17">
        <v>0</v>
      </c>
      <c r="BR151">
        <v>0</v>
      </c>
      <c r="BS151">
        <v>0</v>
      </c>
      <c r="BT151">
        <v>0</v>
      </c>
      <c r="BU151" s="17">
        <v>1</v>
      </c>
      <c r="BV151">
        <v>0</v>
      </c>
      <c r="BW151">
        <v>0</v>
      </c>
      <c r="BX151" s="17">
        <v>0</v>
      </c>
      <c r="BY151">
        <v>0</v>
      </c>
      <c r="BZ151">
        <v>0</v>
      </c>
      <c r="CA151">
        <v>1</v>
      </c>
      <c r="CB151">
        <v>1</v>
      </c>
      <c r="CC151">
        <v>0</v>
      </c>
      <c r="CD151">
        <v>0</v>
      </c>
      <c r="CE151">
        <v>0</v>
      </c>
      <c r="CF151">
        <v>0</v>
      </c>
      <c r="CG151">
        <v>0</v>
      </c>
      <c r="CH151">
        <v>0</v>
      </c>
      <c r="CI151">
        <v>0</v>
      </c>
      <c r="CJ151" s="17">
        <v>0</v>
      </c>
      <c r="CK151">
        <v>0.29799999999999999</v>
      </c>
      <c r="CL151">
        <v>5</v>
      </c>
      <c r="CM151">
        <v>0</v>
      </c>
      <c r="CN151">
        <v>1</v>
      </c>
      <c r="CO151">
        <v>35</v>
      </c>
      <c r="CP151" s="31" t="s">
        <v>80</v>
      </c>
    </row>
    <row r="152" spans="1:94" x14ac:dyDescent="0.25">
      <c r="A152">
        <v>151</v>
      </c>
      <c r="B152">
        <v>14</v>
      </c>
      <c r="C152" s="23" t="s">
        <v>119</v>
      </c>
      <c r="D152" s="12">
        <v>7.5</v>
      </c>
      <c r="E152" s="13">
        <v>0.3</v>
      </c>
      <c r="F152" s="7">
        <v>30.713380227424</v>
      </c>
      <c r="G152" s="7">
        <f t="shared" si="33"/>
        <v>7.2</v>
      </c>
      <c r="H152" s="15">
        <f t="shared" si="34"/>
        <v>7.8</v>
      </c>
      <c r="I152" s="11">
        <f t="shared" si="35"/>
        <v>0.17506737478084128</v>
      </c>
      <c r="J152" s="30">
        <f t="shared" si="36"/>
        <v>5.7000360586987268E-3</v>
      </c>
      <c r="K152" s="30">
        <f t="shared" si="37"/>
        <v>175.43748665833741</v>
      </c>
      <c r="L152" s="8">
        <v>0</v>
      </c>
      <c r="M152" s="9">
        <v>0</v>
      </c>
      <c r="N152" s="9">
        <v>0</v>
      </c>
      <c r="O152" s="9">
        <v>1</v>
      </c>
      <c r="P152" s="9">
        <v>0</v>
      </c>
      <c r="Q152" s="8">
        <v>29839</v>
      </c>
      <c r="R152" s="9">
        <v>3</v>
      </c>
      <c r="S152" s="9">
        <f t="shared" si="38"/>
        <v>29835</v>
      </c>
      <c r="T152" s="9">
        <f t="shared" si="39"/>
        <v>12</v>
      </c>
      <c r="U152" s="7">
        <v>12.6</v>
      </c>
      <c r="V152" s="7">
        <f t="shared" si="41"/>
        <v>25.9</v>
      </c>
      <c r="W152" s="9">
        <v>1</v>
      </c>
      <c r="X152" s="9">
        <v>0</v>
      </c>
      <c r="Y152" s="9">
        <v>1</v>
      </c>
      <c r="Z152" s="9">
        <v>0</v>
      </c>
      <c r="AA152" s="9">
        <v>0</v>
      </c>
      <c r="AB152" s="27">
        <v>0</v>
      </c>
      <c r="AC152" s="9">
        <v>0</v>
      </c>
      <c r="AD152" s="9">
        <v>1</v>
      </c>
      <c r="AE152" s="27">
        <v>0</v>
      </c>
      <c r="AF152" s="9">
        <v>0</v>
      </c>
      <c r="AG152" s="27">
        <v>1</v>
      </c>
      <c r="AH152" s="19">
        <v>2007</v>
      </c>
      <c r="AI152" s="30">
        <v>0</v>
      </c>
      <c r="AJ152" s="30">
        <v>0</v>
      </c>
      <c r="AK152" s="30">
        <v>0</v>
      </c>
      <c r="AL152" s="37">
        <v>1</v>
      </c>
      <c r="AM152" s="36">
        <v>1</v>
      </c>
      <c r="AN152" s="17">
        <v>0</v>
      </c>
      <c r="AO152">
        <v>0</v>
      </c>
      <c r="AP152" s="34">
        <v>1</v>
      </c>
      <c r="AQ152" t="s">
        <v>89</v>
      </c>
      <c r="AR152" s="34" t="s">
        <v>89</v>
      </c>
      <c r="AS152">
        <v>0</v>
      </c>
      <c r="AT152" s="17">
        <v>1</v>
      </c>
      <c r="AU152" t="s">
        <v>89</v>
      </c>
      <c r="AV152" s="17" t="s">
        <v>89</v>
      </c>
      <c r="AW152" s="17" t="s">
        <v>2</v>
      </c>
      <c r="AX152">
        <v>1</v>
      </c>
      <c r="AY152">
        <v>0</v>
      </c>
      <c r="AZ152">
        <v>0</v>
      </c>
      <c r="BA152">
        <v>0</v>
      </c>
      <c r="BB152">
        <v>0</v>
      </c>
      <c r="BC152">
        <v>0</v>
      </c>
      <c r="BD152" s="17">
        <v>0</v>
      </c>
      <c r="BE152">
        <v>1</v>
      </c>
      <c r="BF152">
        <v>0</v>
      </c>
      <c r="BG152" s="17">
        <v>0</v>
      </c>
      <c r="BH152">
        <v>29297</v>
      </c>
      <c r="BI152">
        <v>1927</v>
      </c>
      <c r="BJ152" s="23">
        <v>0.92300000000000004</v>
      </c>
      <c r="BK152" s="23">
        <v>44.5</v>
      </c>
      <c r="BL152">
        <v>1</v>
      </c>
      <c r="BM152">
        <v>0</v>
      </c>
      <c r="BN152">
        <v>0</v>
      </c>
      <c r="BO152">
        <v>0</v>
      </c>
      <c r="BP152">
        <v>0</v>
      </c>
      <c r="BQ152" s="17">
        <v>0</v>
      </c>
      <c r="BR152">
        <v>0</v>
      </c>
      <c r="BS152">
        <v>0</v>
      </c>
      <c r="BT152">
        <v>0</v>
      </c>
      <c r="BU152" s="17">
        <v>1</v>
      </c>
      <c r="BV152">
        <v>0</v>
      </c>
      <c r="BW152">
        <v>0</v>
      </c>
      <c r="BX152" s="17">
        <v>0</v>
      </c>
      <c r="BY152">
        <v>0</v>
      </c>
      <c r="BZ152">
        <v>0</v>
      </c>
      <c r="CA152">
        <v>1</v>
      </c>
      <c r="CB152">
        <v>1</v>
      </c>
      <c r="CC152">
        <v>0</v>
      </c>
      <c r="CD152">
        <v>0</v>
      </c>
      <c r="CE152">
        <v>0</v>
      </c>
      <c r="CF152">
        <v>0</v>
      </c>
      <c r="CG152">
        <v>0</v>
      </c>
      <c r="CH152">
        <v>0</v>
      </c>
      <c r="CI152">
        <v>0</v>
      </c>
      <c r="CJ152" s="17">
        <v>0</v>
      </c>
      <c r="CK152">
        <v>0.29799999999999999</v>
      </c>
      <c r="CL152">
        <v>5</v>
      </c>
      <c r="CM152">
        <v>0</v>
      </c>
      <c r="CN152">
        <v>1</v>
      </c>
      <c r="CO152">
        <v>35</v>
      </c>
      <c r="CP152" s="31" t="s">
        <v>80</v>
      </c>
    </row>
    <row r="153" spans="1:94" x14ac:dyDescent="0.25">
      <c r="A153">
        <v>152</v>
      </c>
      <c r="B153">
        <v>14</v>
      </c>
      <c r="C153" s="23" t="s">
        <v>119</v>
      </c>
      <c r="D153" s="12">
        <v>10.6</v>
      </c>
      <c r="E153" s="13">
        <v>0.5</v>
      </c>
      <c r="F153" s="7">
        <v>31.713380227424</v>
      </c>
      <c r="G153" s="7">
        <f t="shared" si="33"/>
        <v>10.1</v>
      </c>
      <c r="H153" s="15">
        <f t="shared" si="34"/>
        <v>11.1</v>
      </c>
      <c r="I153" s="11">
        <f t="shared" si="35"/>
        <v>0.18049659984710903</v>
      </c>
      <c r="J153" s="30">
        <f t="shared" si="36"/>
        <v>5.6914967295421072E-3</v>
      </c>
      <c r="K153" s="30">
        <f t="shared" si="37"/>
        <v>175.7007071284836</v>
      </c>
      <c r="L153" s="8">
        <v>0</v>
      </c>
      <c r="M153" s="9">
        <v>0</v>
      </c>
      <c r="N153" s="9">
        <v>0</v>
      </c>
      <c r="O153" s="9">
        <v>1</v>
      </c>
      <c r="P153" s="9">
        <v>0</v>
      </c>
      <c r="Q153" s="8">
        <v>29869</v>
      </c>
      <c r="R153" s="9">
        <v>3</v>
      </c>
      <c r="S153" s="9">
        <f t="shared" si="38"/>
        <v>29865</v>
      </c>
      <c r="T153" s="9">
        <f t="shared" si="39"/>
        <v>12</v>
      </c>
      <c r="U153" s="7">
        <v>12.6</v>
      </c>
      <c r="V153" s="7">
        <f t="shared" si="41"/>
        <v>25.9</v>
      </c>
      <c r="W153" s="9">
        <v>1</v>
      </c>
      <c r="X153" s="9">
        <v>0</v>
      </c>
      <c r="Y153" s="9">
        <v>0</v>
      </c>
      <c r="Z153" s="9">
        <v>1</v>
      </c>
      <c r="AA153" s="9">
        <v>0</v>
      </c>
      <c r="AB153" s="27">
        <v>0</v>
      </c>
      <c r="AC153" s="9">
        <v>0</v>
      </c>
      <c r="AD153" s="9">
        <v>1</v>
      </c>
      <c r="AE153" s="27">
        <v>0</v>
      </c>
      <c r="AF153" s="9">
        <v>0</v>
      </c>
      <c r="AG153" s="27">
        <v>1</v>
      </c>
      <c r="AH153" s="19">
        <v>2007</v>
      </c>
      <c r="AI153" s="30">
        <v>0</v>
      </c>
      <c r="AJ153" s="30">
        <v>0</v>
      </c>
      <c r="AK153" s="30">
        <v>0</v>
      </c>
      <c r="AL153" s="37">
        <v>1</v>
      </c>
      <c r="AM153" s="36">
        <v>1</v>
      </c>
      <c r="AN153" s="17">
        <v>0</v>
      </c>
      <c r="AO153">
        <v>0</v>
      </c>
      <c r="AP153" s="34">
        <v>1</v>
      </c>
      <c r="AQ153" t="s">
        <v>89</v>
      </c>
      <c r="AR153" s="34" t="s">
        <v>89</v>
      </c>
      <c r="AS153">
        <v>0</v>
      </c>
      <c r="AT153" s="17">
        <v>1</v>
      </c>
      <c r="AU153" t="s">
        <v>89</v>
      </c>
      <c r="AV153" s="17" t="s">
        <v>89</v>
      </c>
      <c r="AW153" s="17" t="s">
        <v>2</v>
      </c>
      <c r="AX153">
        <v>1</v>
      </c>
      <c r="AY153">
        <v>0</v>
      </c>
      <c r="AZ153">
        <v>0</v>
      </c>
      <c r="BA153">
        <v>0</v>
      </c>
      <c r="BB153">
        <v>0</v>
      </c>
      <c r="BC153">
        <v>0</v>
      </c>
      <c r="BD153" s="17">
        <v>0</v>
      </c>
      <c r="BE153">
        <v>1</v>
      </c>
      <c r="BF153">
        <v>0</v>
      </c>
      <c r="BG153" s="17">
        <v>0</v>
      </c>
      <c r="BH153">
        <v>29297</v>
      </c>
      <c r="BI153">
        <v>1927</v>
      </c>
      <c r="BJ153" s="23">
        <v>0.92300000000000004</v>
      </c>
      <c r="BK153" s="23">
        <v>44.5</v>
      </c>
      <c r="BL153">
        <v>1</v>
      </c>
      <c r="BM153">
        <v>0</v>
      </c>
      <c r="BN153">
        <v>0</v>
      </c>
      <c r="BO153">
        <v>0</v>
      </c>
      <c r="BP153">
        <v>0</v>
      </c>
      <c r="BQ153" s="17">
        <v>0</v>
      </c>
      <c r="BR153">
        <v>0</v>
      </c>
      <c r="BS153">
        <v>0</v>
      </c>
      <c r="BT153">
        <v>0</v>
      </c>
      <c r="BU153" s="17">
        <v>1</v>
      </c>
      <c r="BV153">
        <v>0</v>
      </c>
      <c r="BW153">
        <v>0</v>
      </c>
      <c r="BX153" s="17">
        <v>0</v>
      </c>
      <c r="BY153">
        <v>0</v>
      </c>
      <c r="BZ153">
        <v>0</v>
      </c>
      <c r="CA153">
        <v>1</v>
      </c>
      <c r="CB153">
        <v>1</v>
      </c>
      <c r="CC153">
        <v>0</v>
      </c>
      <c r="CD153">
        <v>0</v>
      </c>
      <c r="CE153">
        <v>0</v>
      </c>
      <c r="CF153">
        <v>0</v>
      </c>
      <c r="CG153">
        <v>0</v>
      </c>
      <c r="CH153">
        <v>0</v>
      </c>
      <c r="CI153">
        <v>0</v>
      </c>
      <c r="CJ153" s="17">
        <v>0</v>
      </c>
      <c r="CK153">
        <v>0.29799999999999999</v>
      </c>
      <c r="CL153">
        <v>5</v>
      </c>
      <c r="CM153">
        <v>0</v>
      </c>
      <c r="CN153">
        <v>1</v>
      </c>
      <c r="CO153">
        <v>35</v>
      </c>
      <c r="CP153" s="31" t="s">
        <v>80</v>
      </c>
    </row>
    <row r="154" spans="1:94" s="41" customFormat="1" x14ac:dyDescent="0.25">
      <c r="A154" s="41">
        <v>153</v>
      </c>
      <c r="B154" s="41">
        <v>14</v>
      </c>
      <c r="C154" s="42" t="s">
        <v>119</v>
      </c>
      <c r="D154" s="43">
        <v>11.1</v>
      </c>
      <c r="E154" s="44">
        <v>0.6</v>
      </c>
      <c r="F154" s="45">
        <v>32.713380227423997</v>
      </c>
      <c r="G154" s="45">
        <f t="shared" si="33"/>
        <v>10.5</v>
      </c>
      <c r="H154" s="46">
        <f t="shared" si="34"/>
        <v>11.7</v>
      </c>
      <c r="I154" s="47">
        <f t="shared" si="35"/>
        <v>0.18598810220012707</v>
      </c>
      <c r="J154" s="48">
        <f t="shared" si="36"/>
        <v>5.6853831951065434E-3</v>
      </c>
      <c r="K154" s="48">
        <f t="shared" si="37"/>
        <v>175.88963939329687</v>
      </c>
      <c r="L154" s="49">
        <v>0</v>
      </c>
      <c r="M154" s="50">
        <v>0</v>
      </c>
      <c r="N154" s="50">
        <v>0</v>
      </c>
      <c r="O154" s="50">
        <v>1</v>
      </c>
      <c r="P154" s="50">
        <v>0</v>
      </c>
      <c r="Q154" s="49">
        <v>29871</v>
      </c>
      <c r="R154" s="50">
        <v>3</v>
      </c>
      <c r="S154" s="50">
        <f t="shared" si="38"/>
        <v>29867</v>
      </c>
      <c r="T154" s="50">
        <f t="shared" si="39"/>
        <v>12</v>
      </c>
      <c r="U154" s="45">
        <v>12.6</v>
      </c>
      <c r="V154" s="45">
        <f t="shared" si="41"/>
        <v>25.9</v>
      </c>
      <c r="W154" s="50">
        <v>1</v>
      </c>
      <c r="X154" s="50">
        <v>0</v>
      </c>
      <c r="Y154" s="50">
        <v>0</v>
      </c>
      <c r="Z154" s="50">
        <v>0</v>
      </c>
      <c r="AA154" s="50">
        <v>1</v>
      </c>
      <c r="AB154" s="51">
        <v>0</v>
      </c>
      <c r="AC154" s="50">
        <v>0</v>
      </c>
      <c r="AD154" s="50">
        <v>1</v>
      </c>
      <c r="AE154" s="51">
        <v>0</v>
      </c>
      <c r="AF154" s="50">
        <v>0</v>
      </c>
      <c r="AG154" s="51">
        <v>1</v>
      </c>
      <c r="AH154" s="52">
        <v>2007</v>
      </c>
      <c r="AI154" s="48">
        <v>0</v>
      </c>
      <c r="AJ154" s="48">
        <v>0</v>
      </c>
      <c r="AK154" s="48">
        <v>0</v>
      </c>
      <c r="AL154" s="53">
        <v>1</v>
      </c>
      <c r="AM154" s="54">
        <v>1</v>
      </c>
      <c r="AN154" s="55">
        <v>0</v>
      </c>
      <c r="AO154" s="41">
        <v>0</v>
      </c>
      <c r="AP154" s="56">
        <v>1</v>
      </c>
      <c r="AQ154" s="41" t="s">
        <v>89</v>
      </c>
      <c r="AR154" s="56" t="s">
        <v>89</v>
      </c>
      <c r="AS154">
        <v>0</v>
      </c>
      <c r="AT154" s="55">
        <v>1</v>
      </c>
      <c r="AU154" s="41" t="s">
        <v>89</v>
      </c>
      <c r="AV154" s="55" t="s">
        <v>89</v>
      </c>
      <c r="AW154" s="55" t="s">
        <v>2</v>
      </c>
      <c r="AX154">
        <v>1</v>
      </c>
      <c r="AY154">
        <v>0</v>
      </c>
      <c r="AZ154">
        <v>0</v>
      </c>
      <c r="BA154">
        <v>0</v>
      </c>
      <c r="BB154">
        <v>0</v>
      </c>
      <c r="BC154">
        <v>0</v>
      </c>
      <c r="BD154" s="55">
        <v>0</v>
      </c>
      <c r="BE154">
        <v>1</v>
      </c>
      <c r="BF154">
        <v>0</v>
      </c>
      <c r="BG154" s="55">
        <v>0</v>
      </c>
      <c r="BH154">
        <v>29297</v>
      </c>
      <c r="BI154">
        <v>1927</v>
      </c>
      <c r="BJ154" s="42">
        <v>0.92300000000000004</v>
      </c>
      <c r="BK154" s="42">
        <v>44.5</v>
      </c>
      <c r="BL154" s="41">
        <v>1</v>
      </c>
      <c r="BM154" s="41">
        <v>0</v>
      </c>
      <c r="BN154" s="41">
        <v>0</v>
      </c>
      <c r="BO154" s="41">
        <v>0</v>
      </c>
      <c r="BP154" s="41">
        <v>0</v>
      </c>
      <c r="BQ154" s="55">
        <v>0</v>
      </c>
      <c r="BR154" s="41">
        <v>0</v>
      </c>
      <c r="BS154" s="41">
        <v>0</v>
      </c>
      <c r="BT154" s="41">
        <v>0</v>
      </c>
      <c r="BU154" s="55">
        <v>1</v>
      </c>
      <c r="BV154" s="41">
        <v>0</v>
      </c>
      <c r="BW154" s="41">
        <v>0</v>
      </c>
      <c r="BX154" s="55">
        <v>0</v>
      </c>
      <c r="BY154" s="41">
        <v>0</v>
      </c>
      <c r="BZ154" s="41">
        <v>0</v>
      </c>
      <c r="CA154" s="41">
        <v>1</v>
      </c>
      <c r="CB154" s="41">
        <v>1</v>
      </c>
      <c r="CC154" s="41">
        <v>0</v>
      </c>
      <c r="CD154" s="41">
        <v>0</v>
      </c>
      <c r="CE154" s="41">
        <v>0</v>
      </c>
      <c r="CF154">
        <v>0</v>
      </c>
      <c r="CG154" s="41">
        <v>0</v>
      </c>
      <c r="CH154" s="41">
        <v>0</v>
      </c>
      <c r="CI154" s="41">
        <v>0</v>
      </c>
      <c r="CJ154" s="55">
        <v>0</v>
      </c>
      <c r="CK154">
        <v>0.29799999999999999</v>
      </c>
      <c r="CL154">
        <v>5</v>
      </c>
      <c r="CM154">
        <v>0</v>
      </c>
      <c r="CN154">
        <v>1</v>
      </c>
      <c r="CO154">
        <v>35</v>
      </c>
      <c r="CP154" s="31" t="s">
        <v>80</v>
      </c>
    </row>
    <row r="155" spans="1:94" x14ac:dyDescent="0.25">
      <c r="A155">
        <v>154</v>
      </c>
      <c r="B155">
        <v>15</v>
      </c>
      <c r="C155" s="23" t="s">
        <v>121</v>
      </c>
      <c r="D155" s="12">
        <v>8.5</v>
      </c>
      <c r="E155" s="13">
        <v>0.1</v>
      </c>
      <c r="F155" s="7">
        <f>D155/E155</f>
        <v>85</v>
      </c>
      <c r="G155" s="7">
        <f t="shared" si="33"/>
        <v>8.4</v>
      </c>
      <c r="H155" s="15">
        <f t="shared" si="34"/>
        <v>8.6</v>
      </c>
      <c r="I155" s="11">
        <f t="shared" si="35"/>
        <v>0.36517364407708086</v>
      </c>
      <c r="J155" s="30">
        <f t="shared" si="36"/>
        <v>4.2961605185538919E-3</v>
      </c>
      <c r="K155" s="30">
        <f t="shared" si="37"/>
        <v>232.76597689524988</v>
      </c>
      <c r="L155" s="8">
        <v>0</v>
      </c>
      <c r="M155" s="9">
        <v>1</v>
      </c>
      <c r="N155" s="9">
        <v>0</v>
      </c>
      <c r="O155" s="9">
        <v>0</v>
      </c>
      <c r="P155" s="9">
        <v>0</v>
      </c>
      <c r="Q155" s="8">
        <v>46965</v>
      </c>
      <c r="R155" s="9">
        <v>9</v>
      </c>
      <c r="S155" s="9">
        <f t="shared" si="38"/>
        <v>46955</v>
      </c>
      <c r="T155" s="9">
        <f t="shared" si="39"/>
        <v>20</v>
      </c>
      <c r="U155" s="7">
        <v>6.134999999999998</v>
      </c>
      <c r="V155" s="7">
        <v>25.552</v>
      </c>
      <c r="W155" s="9">
        <v>0</v>
      </c>
      <c r="X155" s="9">
        <v>1</v>
      </c>
      <c r="Y155" s="9">
        <v>1</v>
      </c>
      <c r="Z155" s="9">
        <v>0</v>
      </c>
      <c r="AA155" s="9">
        <v>0</v>
      </c>
      <c r="AB155" s="27">
        <v>0</v>
      </c>
      <c r="AC155" s="9">
        <v>0</v>
      </c>
      <c r="AD155" s="9">
        <v>1</v>
      </c>
      <c r="AE155" s="27">
        <v>0</v>
      </c>
      <c r="AF155" s="9">
        <v>1</v>
      </c>
      <c r="AG155" s="27">
        <v>0</v>
      </c>
      <c r="AH155" s="19">
        <v>2005</v>
      </c>
      <c r="AI155" s="30">
        <v>0.39100000000000001</v>
      </c>
      <c r="AJ155" s="30">
        <v>0.14299999999999999</v>
      </c>
      <c r="AK155" s="30">
        <v>0.314</v>
      </c>
      <c r="AL155" s="37">
        <f t="shared" ref="AL155:AL174" si="42">1-SUM(AI155:AK155)</f>
        <v>0.15199999999999991</v>
      </c>
      <c r="AM155" s="36" t="s">
        <v>89</v>
      </c>
      <c r="AN155" s="17" t="s">
        <v>89</v>
      </c>
      <c r="AO155">
        <v>0.27300000000000002</v>
      </c>
      <c r="AP155" s="34">
        <f t="shared" ref="AP155:AP218" si="43">1-AO155</f>
        <v>0.72699999999999998</v>
      </c>
      <c r="AQ155" t="s">
        <v>89</v>
      </c>
      <c r="AR155" s="34" t="s">
        <v>89</v>
      </c>
      <c r="AS155">
        <v>0</v>
      </c>
      <c r="AT155" s="17">
        <v>1</v>
      </c>
      <c r="AU155">
        <v>0.32100000000000001</v>
      </c>
      <c r="AV155" s="17">
        <f t="shared" ref="AV155:AV174" si="44">1-AU155</f>
        <v>0.67900000000000005</v>
      </c>
      <c r="AW155" s="17" t="s">
        <v>12</v>
      </c>
      <c r="AX155">
        <v>0</v>
      </c>
      <c r="AY155" s="34">
        <v>0</v>
      </c>
      <c r="AZ155">
        <v>0</v>
      </c>
      <c r="BA155">
        <v>0</v>
      </c>
      <c r="BB155" s="17">
        <v>0</v>
      </c>
      <c r="BC155">
        <v>1</v>
      </c>
      <c r="BD155" s="34">
        <v>0</v>
      </c>
      <c r="BE155">
        <v>0</v>
      </c>
      <c r="BF155" s="17">
        <v>1</v>
      </c>
      <c r="BG155" s="17">
        <v>0</v>
      </c>
      <c r="BH155">
        <v>584</v>
      </c>
      <c r="BI155" s="34">
        <v>495</v>
      </c>
      <c r="BJ155" s="23">
        <v>0.71699999999999997</v>
      </c>
      <c r="BK155" s="23">
        <v>35.944000000000003</v>
      </c>
      <c r="BL155">
        <v>1</v>
      </c>
      <c r="BM155">
        <v>0</v>
      </c>
      <c r="BN155">
        <v>0</v>
      </c>
      <c r="BO155">
        <v>0</v>
      </c>
      <c r="BP155">
        <v>0</v>
      </c>
      <c r="BQ155" s="17">
        <v>0</v>
      </c>
      <c r="BR155">
        <v>0</v>
      </c>
      <c r="BS155">
        <v>0</v>
      </c>
      <c r="BT155">
        <v>1</v>
      </c>
      <c r="BU155" s="17">
        <v>0</v>
      </c>
      <c r="BV155">
        <v>0</v>
      </c>
      <c r="BW155">
        <v>0</v>
      </c>
      <c r="BX155" s="17">
        <v>0</v>
      </c>
      <c r="BY155">
        <v>0</v>
      </c>
      <c r="BZ155">
        <v>0</v>
      </c>
      <c r="CA155">
        <v>1</v>
      </c>
      <c r="CB155">
        <v>1</v>
      </c>
      <c r="CC155">
        <v>0</v>
      </c>
      <c r="CD155">
        <v>0</v>
      </c>
      <c r="CE155">
        <v>1</v>
      </c>
      <c r="CF155">
        <v>1</v>
      </c>
      <c r="CG155">
        <v>0</v>
      </c>
      <c r="CH155">
        <v>0</v>
      </c>
      <c r="CI155">
        <v>1</v>
      </c>
      <c r="CJ155" s="17">
        <v>1</v>
      </c>
      <c r="CK155">
        <v>0</v>
      </c>
      <c r="CL155">
        <v>106</v>
      </c>
      <c r="CM155">
        <v>0</v>
      </c>
      <c r="CN155">
        <v>1</v>
      </c>
      <c r="CO155">
        <v>33</v>
      </c>
      <c r="CP155" s="31" t="s">
        <v>80</v>
      </c>
    </row>
    <row r="156" spans="1:94" x14ac:dyDescent="0.25">
      <c r="A156">
        <v>155</v>
      </c>
      <c r="B156">
        <v>15</v>
      </c>
      <c r="C156" s="23" t="s">
        <v>121</v>
      </c>
      <c r="D156" s="12">
        <v>7.7</v>
      </c>
      <c r="E156" s="13">
        <v>0.1</v>
      </c>
      <c r="F156" s="7">
        <f>D156/E156</f>
        <v>77</v>
      </c>
      <c r="G156" s="7">
        <f t="shared" si="33"/>
        <v>7.6000000000000005</v>
      </c>
      <c r="H156" s="15">
        <f t="shared" si="34"/>
        <v>7.8</v>
      </c>
      <c r="I156" s="11">
        <f t="shared" si="35"/>
        <v>0.33484591258365215</v>
      </c>
      <c r="J156" s="30">
        <f t="shared" si="36"/>
        <v>4.3486482153721057E-3</v>
      </c>
      <c r="K156" s="30">
        <f t="shared" si="37"/>
        <v>229.95651762887698</v>
      </c>
      <c r="L156" s="8">
        <v>0</v>
      </c>
      <c r="M156" s="9">
        <v>1</v>
      </c>
      <c r="N156" s="9">
        <v>0</v>
      </c>
      <c r="O156" s="9">
        <v>0</v>
      </c>
      <c r="P156" s="9">
        <v>0</v>
      </c>
      <c r="Q156" s="8">
        <v>46965</v>
      </c>
      <c r="R156" s="9">
        <v>13</v>
      </c>
      <c r="S156" s="9">
        <f t="shared" si="38"/>
        <v>46951</v>
      </c>
      <c r="T156" s="9">
        <f t="shared" si="39"/>
        <v>20</v>
      </c>
      <c r="U156" s="7">
        <v>6.134999999999998</v>
      </c>
      <c r="V156" s="7">
        <v>25.552</v>
      </c>
      <c r="W156" s="9">
        <v>0</v>
      </c>
      <c r="X156" s="9">
        <v>1</v>
      </c>
      <c r="Y156" s="9">
        <v>1</v>
      </c>
      <c r="Z156" s="9">
        <v>0</v>
      </c>
      <c r="AA156" s="9">
        <v>0</v>
      </c>
      <c r="AB156" s="27">
        <v>0</v>
      </c>
      <c r="AC156" s="9">
        <v>0</v>
      </c>
      <c r="AD156" s="9">
        <v>1</v>
      </c>
      <c r="AE156" s="27">
        <v>0</v>
      </c>
      <c r="AF156" s="9">
        <v>1</v>
      </c>
      <c r="AG156" s="27">
        <v>0</v>
      </c>
      <c r="AH156" s="19">
        <v>2005</v>
      </c>
      <c r="AI156" s="30">
        <v>0.39100000000000001</v>
      </c>
      <c r="AJ156" s="30">
        <v>0.14299999999999999</v>
      </c>
      <c r="AK156" s="30">
        <v>0.314</v>
      </c>
      <c r="AL156" s="37">
        <f t="shared" si="42"/>
        <v>0.15199999999999991</v>
      </c>
      <c r="AM156" s="36" t="s">
        <v>89</v>
      </c>
      <c r="AN156" s="17" t="s">
        <v>89</v>
      </c>
      <c r="AO156">
        <v>0.27300000000000002</v>
      </c>
      <c r="AP156" s="34">
        <f t="shared" si="43"/>
        <v>0.72699999999999998</v>
      </c>
      <c r="AQ156" t="s">
        <v>89</v>
      </c>
      <c r="AR156" s="34" t="s">
        <v>89</v>
      </c>
      <c r="AS156">
        <v>0</v>
      </c>
      <c r="AT156" s="17">
        <v>1</v>
      </c>
      <c r="AU156">
        <v>0.32100000000000001</v>
      </c>
      <c r="AV156" s="17">
        <f t="shared" si="44"/>
        <v>0.67900000000000005</v>
      </c>
      <c r="AW156" s="17" t="s">
        <v>12</v>
      </c>
      <c r="AX156">
        <v>0</v>
      </c>
      <c r="AY156" s="34">
        <v>0</v>
      </c>
      <c r="AZ156">
        <v>0</v>
      </c>
      <c r="BA156">
        <v>0</v>
      </c>
      <c r="BB156" s="17">
        <v>0</v>
      </c>
      <c r="BC156">
        <v>1</v>
      </c>
      <c r="BD156" s="34">
        <v>0</v>
      </c>
      <c r="BE156">
        <v>0</v>
      </c>
      <c r="BF156" s="17">
        <v>1</v>
      </c>
      <c r="BG156" s="17">
        <v>0</v>
      </c>
      <c r="BH156">
        <v>584</v>
      </c>
      <c r="BI156" s="34">
        <v>495</v>
      </c>
      <c r="BJ156" s="23">
        <v>0.71699999999999997</v>
      </c>
      <c r="BK156" s="23">
        <v>35.944000000000003</v>
      </c>
      <c r="BL156">
        <v>1</v>
      </c>
      <c r="BM156">
        <v>0</v>
      </c>
      <c r="BN156">
        <v>0</v>
      </c>
      <c r="BO156">
        <v>0</v>
      </c>
      <c r="BP156">
        <v>0</v>
      </c>
      <c r="BQ156" s="17">
        <v>0</v>
      </c>
      <c r="BR156">
        <v>0</v>
      </c>
      <c r="BS156">
        <v>0</v>
      </c>
      <c r="BT156">
        <v>1</v>
      </c>
      <c r="BU156" s="17">
        <v>0</v>
      </c>
      <c r="BV156">
        <v>0</v>
      </c>
      <c r="BW156">
        <v>0</v>
      </c>
      <c r="BX156" s="17">
        <v>0</v>
      </c>
      <c r="BY156">
        <v>0</v>
      </c>
      <c r="BZ156">
        <v>0</v>
      </c>
      <c r="CA156">
        <v>1</v>
      </c>
      <c r="CB156">
        <v>1</v>
      </c>
      <c r="CC156">
        <v>0</v>
      </c>
      <c r="CD156">
        <v>0</v>
      </c>
      <c r="CE156">
        <v>1</v>
      </c>
      <c r="CF156">
        <v>1</v>
      </c>
      <c r="CG156">
        <v>0</v>
      </c>
      <c r="CH156">
        <v>0</v>
      </c>
      <c r="CI156">
        <v>1</v>
      </c>
      <c r="CJ156" s="17">
        <v>1</v>
      </c>
      <c r="CK156">
        <v>0</v>
      </c>
      <c r="CL156">
        <v>106</v>
      </c>
      <c r="CM156">
        <v>0</v>
      </c>
      <c r="CN156">
        <v>1</v>
      </c>
      <c r="CO156">
        <v>33</v>
      </c>
      <c r="CP156" s="31" t="s">
        <v>80</v>
      </c>
    </row>
    <row r="157" spans="1:94" x14ac:dyDescent="0.25">
      <c r="A157">
        <v>156</v>
      </c>
      <c r="B157">
        <v>15</v>
      </c>
      <c r="C157" s="23" t="s">
        <v>121</v>
      </c>
      <c r="D157" s="12">
        <v>6.8</v>
      </c>
      <c r="E157" s="13">
        <v>0.1</v>
      </c>
      <c r="F157" s="7">
        <f>D157/E157</f>
        <v>68</v>
      </c>
      <c r="G157" s="7">
        <f t="shared" si="33"/>
        <v>6.7</v>
      </c>
      <c r="H157" s="15">
        <f t="shared" si="34"/>
        <v>6.8999999999999995</v>
      </c>
      <c r="I157" s="11">
        <f t="shared" si="35"/>
        <v>0.29942585227104296</v>
      </c>
      <c r="J157" s="30">
        <f t="shared" si="36"/>
        <v>4.4033213569271024E-3</v>
      </c>
      <c r="K157" s="30">
        <f t="shared" si="37"/>
        <v>227.10129898351525</v>
      </c>
      <c r="L157" s="8">
        <v>0</v>
      </c>
      <c r="M157" s="9">
        <v>1</v>
      </c>
      <c r="N157" s="9">
        <v>0</v>
      </c>
      <c r="O157" s="9">
        <v>0</v>
      </c>
      <c r="P157" s="9">
        <v>0</v>
      </c>
      <c r="Q157" s="8">
        <v>46965</v>
      </c>
      <c r="R157" s="9">
        <v>13</v>
      </c>
      <c r="S157" s="9">
        <f t="shared" si="38"/>
        <v>46951</v>
      </c>
      <c r="T157" s="9">
        <f t="shared" si="39"/>
        <v>20</v>
      </c>
      <c r="U157" s="7">
        <v>6.134999999999998</v>
      </c>
      <c r="V157" s="7">
        <v>25.552</v>
      </c>
      <c r="W157" s="9">
        <v>0</v>
      </c>
      <c r="X157" s="9">
        <v>1</v>
      </c>
      <c r="Y157" s="9">
        <v>1</v>
      </c>
      <c r="Z157" s="9">
        <v>0</v>
      </c>
      <c r="AA157" s="9">
        <v>0</v>
      </c>
      <c r="AB157" s="27">
        <v>0</v>
      </c>
      <c r="AC157" s="9">
        <v>0</v>
      </c>
      <c r="AD157" s="9">
        <v>1</v>
      </c>
      <c r="AE157" s="27">
        <v>0</v>
      </c>
      <c r="AF157" s="9">
        <v>1</v>
      </c>
      <c r="AG157" s="27">
        <v>0</v>
      </c>
      <c r="AH157" s="19">
        <v>2005</v>
      </c>
      <c r="AI157" s="30">
        <v>0.39100000000000001</v>
      </c>
      <c r="AJ157" s="30">
        <v>0.14299999999999999</v>
      </c>
      <c r="AK157" s="30">
        <v>0.314</v>
      </c>
      <c r="AL157" s="37">
        <f t="shared" si="42"/>
        <v>0.15199999999999991</v>
      </c>
      <c r="AM157" s="36" t="s">
        <v>89</v>
      </c>
      <c r="AN157" s="17" t="s">
        <v>89</v>
      </c>
      <c r="AO157">
        <v>0.27300000000000002</v>
      </c>
      <c r="AP157" s="34">
        <f t="shared" si="43"/>
        <v>0.72699999999999998</v>
      </c>
      <c r="AQ157" t="s">
        <v>89</v>
      </c>
      <c r="AR157" s="34" t="s">
        <v>89</v>
      </c>
      <c r="AS157">
        <v>0</v>
      </c>
      <c r="AT157" s="17">
        <v>1</v>
      </c>
      <c r="AU157">
        <v>0.32100000000000001</v>
      </c>
      <c r="AV157" s="17">
        <f t="shared" si="44"/>
        <v>0.67900000000000005</v>
      </c>
      <c r="AW157" s="17" t="s">
        <v>12</v>
      </c>
      <c r="AX157">
        <v>0</v>
      </c>
      <c r="AY157" s="34">
        <v>0</v>
      </c>
      <c r="AZ157">
        <v>0</v>
      </c>
      <c r="BA157">
        <v>0</v>
      </c>
      <c r="BB157" s="17">
        <v>0</v>
      </c>
      <c r="BC157">
        <v>1</v>
      </c>
      <c r="BD157" s="34">
        <v>0</v>
      </c>
      <c r="BE157">
        <v>0</v>
      </c>
      <c r="BF157" s="17">
        <v>1</v>
      </c>
      <c r="BG157" s="17">
        <v>0</v>
      </c>
      <c r="BH157">
        <v>584</v>
      </c>
      <c r="BI157" s="34">
        <v>495</v>
      </c>
      <c r="BJ157" s="23">
        <v>0.71699999999999997</v>
      </c>
      <c r="BK157" s="23">
        <v>35.944000000000003</v>
      </c>
      <c r="BL157">
        <v>1</v>
      </c>
      <c r="BM157">
        <v>0</v>
      </c>
      <c r="BN157">
        <v>0</v>
      </c>
      <c r="BO157">
        <v>0</v>
      </c>
      <c r="BP157">
        <v>0</v>
      </c>
      <c r="BQ157" s="17">
        <v>0</v>
      </c>
      <c r="BR157">
        <v>0</v>
      </c>
      <c r="BS157">
        <v>0</v>
      </c>
      <c r="BT157">
        <v>1</v>
      </c>
      <c r="BU157" s="17">
        <v>0</v>
      </c>
      <c r="BV157">
        <v>0</v>
      </c>
      <c r="BW157">
        <v>0</v>
      </c>
      <c r="BX157" s="17">
        <v>0</v>
      </c>
      <c r="BY157">
        <v>0</v>
      </c>
      <c r="BZ157">
        <v>0</v>
      </c>
      <c r="CA157">
        <v>1</v>
      </c>
      <c r="CB157">
        <v>1</v>
      </c>
      <c r="CC157">
        <v>0</v>
      </c>
      <c r="CD157">
        <v>0</v>
      </c>
      <c r="CE157">
        <v>1</v>
      </c>
      <c r="CF157">
        <v>1</v>
      </c>
      <c r="CG157">
        <v>0</v>
      </c>
      <c r="CH157">
        <v>0</v>
      </c>
      <c r="CI157">
        <v>1</v>
      </c>
      <c r="CJ157" s="17">
        <v>1</v>
      </c>
      <c r="CK157">
        <v>0</v>
      </c>
      <c r="CL157">
        <v>106</v>
      </c>
      <c r="CM157">
        <v>0</v>
      </c>
      <c r="CN157">
        <v>1</v>
      </c>
      <c r="CO157">
        <v>33</v>
      </c>
      <c r="CP157" s="31" t="s">
        <v>80</v>
      </c>
    </row>
    <row r="158" spans="1:94" x14ac:dyDescent="0.25">
      <c r="A158">
        <v>157</v>
      </c>
      <c r="B158">
        <v>15</v>
      </c>
      <c r="C158" s="23" t="s">
        <v>121</v>
      </c>
      <c r="D158" s="12">
        <v>8.5</v>
      </c>
      <c r="E158" s="13">
        <v>0.1</v>
      </c>
      <c r="F158" s="7">
        <f>D158/E158</f>
        <v>85</v>
      </c>
      <c r="G158" s="7">
        <f t="shared" si="33"/>
        <v>8.4</v>
      </c>
      <c r="H158" s="15">
        <f t="shared" si="34"/>
        <v>8.6</v>
      </c>
      <c r="I158" s="11">
        <f t="shared" si="35"/>
        <v>0.36519386578122887</v>
      </c>
      <c r="J158" s="30">
        <f t="shared" si="36"/>
        <v>4.2963984209556331E-3</v>
      </c>
      <c r="K158" s="30">
        <f t="shared" si="37"/>
        <v>232.75308805685052</v>
      </c>
      <c r="L158" s="8">
        <v>0</v>
      </c>
      <c r="M158" s="9">
        <v>1</v>
      </c>
      <c r="N158" s="9">
        <v>0</v>
      </c>
      <c r="O158" s="9">
        <v>0</v>
      </c>
      <c r="P158" s="9">
        <v>0</v>
      </c>
      <c r="Q158" s="8">
        <v>46965</v>
      </c>
      <c r="R158" s="9">
        <v>15</v>
      </c>
      <c r="S158" s="9">
        <f t="shared" si="38"/>
        <v>46949</v>
      </c>
      <c r="T158" s="9">
        <f t="shared" si="39"/>
        <v>20</v>
      </c>
      <c r="U158" s="7">
        <v>6.134999999999998</v>
      </c>
      <c r="V158" s="7">
        <v>25.552</v>
      </c>
      <c r="W158" s="9">
        <v>0</v>
      </c>
      <c r="X158" s="9">
        <v>1</v>
      </c>
      <c r="Y158" s="9">
        <v>1</v>
      </c>
      <c r="Z158" s="9">
        <v>0</v>
      </c>
      <c r="AA158" s="9">
        <v>0</v>
      </c>
      <c r="AB158" s="27">
        <v>0</v>
      </c>
      <c r="AC158" s="9">
        <v>0</v>
      </c>
      <c r="AD158" s="9">
        <v>1</v>
      </c>
      <c r="AE158" s="27">
        <v>0</v>
      </c>
      <c r="AF158" s="9">
        <v>1</v>
      </c>
      <c r="AG158" s="27">
        <v>0</v>
      </c>
      <c r="AH158" s="19">
        <v>2005</v>
      </c>
      <c r="AI158" s="30">
        <v>0.39100000000000001</v>
      </c>
      <c r="AJ158" s="30">
        <v>0.14299999999999999</v>
      </c>
      <c r="AK158" s="30">
        <v>0.314</v>
      </c>
      <c r="AL158" s="37">
        <f t="shared" si="42"/>
        <v>0.15199999999999991</v>
      </c>
      <c r="AM158" s="36" t="s">
        <v>89</v>
      </c>
      <c r="AN158" s="17" t="s">
        <v>89</v>
      </c>
      <c r="AO158">
        <v>0.27300000000000002</v>
      </c>
      <c r="AP158" s="34">
        <f t="shared" si="43"/>
        <v>0.72699999999999998</v>
      </c>
      <c r="AQ158" t="s">
        <v>89</v>
      </c>
      <c r="AR158" s="34" t="s">
        <v>89</v>
      </c>
      <c r="AS158">
        <v>0</v>
      </c>
      <c r="AT158" s="17">
        <v>1</v>
      </c>
      <c r="AU158">
        <v>0.32100000000000001</v>
      </c>
      <c r="AV158" s="17">
        <f t="shared" si="44"/>
        <v>0.67900000000000005</v>
      </c>
      <c r="AW158" s="17" t="s">
        <v>12</v>
      </c>
      <c r="AX158">
        <v>0</v>
      </c>
      <c r="AY158" s="34">
        <v>0</v>
      </c>
      <c r="AZ158">
        <v>0</v>
      </c>
      <c r="BA158">
        <v>0</v>
      </c>
      <c r="BB158" s="17">
        <v>0</v>
      </c>
      <c r="BC158">
        <v>1</v>
      </c>
      <c r="BD158" s="34">
        <v>0</v>
      </c>
      <c r="BE158">
        <v>0</v>
      </c>
      <c r="BF158" s="17">
        <v>1</v>
      </c>
      <c r="BG158" s="17">
        <v>0</v>
      </c>
      <c r="BH158">
        <v>584</v>
      </c>
      <c r="BI158" s="34">
        <v>495</v>
      </c>
      <c r="BJ158" s="23">
        <v>0.71699999999999997</v>
      </c>
      <c r="BK158" s="23">
        <v>35.944000000000003</v>
      </c>
      <c r="BL158">
        <v>1</v>
      </c>
      <c r="BM158">
        <v>0</v>
      </c>
      <c r="BN158">
        <v>0</v>
      </c>
      <c r="BO158">
        <v>0</v>
      </c>
      <c r="BP158">
        <v>0</v>
      </c>
      <c r="BQ158" s="17">
        <v>0</v>
      </c>
      <c r="BR158">
        <v>0</v>
      </c>
      <c r="BS158">
        <v>0</v>
      </c>
      <c r="BT158">
        <v>1</v>
      </c>
      <c r="BU158" s="17">
        <v>0</v>
      </c>
      <c r="BV158">
        <v>0</v>
      </c>
      <c r="BW158">
        <v>0</v>
      </c>
      <c r="BX158" s="17">
        <v>0</v>
      </c>
      <c r="BY158">
        <v>1</v>
      </c>
      <c r="BZ158">
        <v>0</v>
      </c>
      <c r="CA158">
        <v>1</v>
      </c>
      <c r="CB158">
        <v>1</v>
      </c>
      <c r="CC158">
        <v>0</v>
      </c>
      <c r="CD158">
        <v>0</v>
      </c>
      <c r="CE158">
        <v>1</v>
      </c>
      <c r="CF158">
        <v>1</v>
      </c>
      <c r="CG158">
        <v>0</v>
      </c>
      <c r="CH158">
        <v>0</v>
      </c>
      <c r="CI158">
        <v>1</v>
      </c>
      <c r="CJ158" s="17">
        <v>1</v>
      </c>
      <c r="CK158">
        <v>0</v>
      </c>
      <c r="CL158">
        <v>106</v>
      </c>
      <c r="CM158">
        <v>0</v>
      </c>
      <c r="CN158">
        <v>1</v>
      </c>
      <c r="CO158">
        <v>33</v>
      </c>
      <c r="CP158" s="31" t="s">
        <v>80</v>
      </c>
    </row>
    <row r="159" spans="1:94" x14ac:dyDescent="0.25">
      <c r="A159">
        <v>158</v>
      </c>
      <c r="B159">
        <v>15</v>
      </c>
      <c r="C159" s="23" t="s">
        <v>121</v>
      </c>
      <c r="D159" s="12">
        <v>7.7</v>
      </c>
      <c r="E159" s="13">
        <v>0.1</v>
      </c>
      <c r="F159" s="7">
        <f>D159/E159</f>
        <v>77</v>
      </c>
      <c r="G159" s="7">
        <f t="shared" si="33"/>
        <v>7.6000000000000005</v>
      </c>
      <c r="H159" s="15">
        <f t="shared" si="34"/>
        <v>7.8</v>
      </c>
      <c r="I159" s="11">
        <f t="shared" si="35"/>
        <v>0.23671027339789866</v>
      </c>
      <c r="J159" s="30">
        <f t="shared" si="36"/>
        <v>3.0741593947779043E-3</v>
      </c>
      <c r="K159" s="30">
        <f t="shared" si="37"/>
        <v>325.292176358424</v>
      </c>
      <c r="L159" s="8">
        <v>0</v>
      </c>
      <c r="M159" s="9">
        <v>1</v>
      </c>
      <c r="N159" s="9">
        <v>0</v>
      </c>
      <c r="O159" s="9">
        <v>0</v>
      </c>
      <c r="P159" s="9">
        <v>0</v>
      </c>
      <c r="Q159" s="8">
        <v>99900</v>
      </c>
      <c r="R159" s="9">
        <v>13</v>
      </c>
      <c r="S159" s="9">
        <f t="shared" si="38"/>
        <v>99886</v>
      </c>
      <c r="T159" s="9">
        <f t="shared" si="39"/>
        <v>20</v>
      </c>
      <c r="U159" s="7">
        <v>7.0349999999999993</v>
      </c>
      <c r="V159" s="7">
        <v>25.552</v>
      </c>
      <c r="W159" s="9">
        <v>0</v>
      </c>
      <c r="X159" s="9">
        <v>1</v>
      </c>
      <c r="Y159" s="9">
        <v>1</v>
      </c>
      <c r="Z159" s="9">
        <v>0</v>
      </c>
      <c r="AA159" s="9">
        <v>0</v>
      </c>
      <c r="AB159" s="27">
        <v>0</v>
      </c>
      <c r="AC159" s="9">
        <v>0</v>
      </c>
      <c r="AD159" s="9">
        <v>1</v>
      </c>
      <c r="AE159" s="27">
        <v>0</v>
      </c>
      <c r="AF159" s="9">
        <v>1</v>
      </c>
      <c r="AG159" s="27">
        <v>0</v>
      </c>
      <c r="AH159" s="19">
        <v>2005</v>
      </c>
      <c r="AI159" s="30">
        <v>0.39100000000000001</v>
      </c>
      <c r="AJ159" s="30">
        <v>0.14299999999999999</v>
      </c>
      <c r="AK159" s="30">
        <v>0.314</v>
      </c>
      <c r="AL159" s="37">
        <f t="shared" si="42"/>
        <v>0.15199999999999991</v>
      </c>
      <c r="AM159" s="36" t="s">
        <v>89</v>
      </c>
      <c r="AN159" s="17" t="s">
        <v>89</v>
      </c>
      <c r="AO159">
        <v>0.27300000000000002</v>
      </c>
      <c r="AP159" s="34">
        <f t="shared" si="43"/>
        <v>0.72699999999999998</v>
      </c>
      <c r="AQ159" t="s">
        <v>89</v>
      </c>
      <c r="AR159" s="34" t="s">
        <v>89</v>
      </c>
      <c r="AS159">
        <v>0</v>
      </c>
      <c r="AT159" s="17">
        <v>1</v>
      </c>
      <c r="AU159">
        <v>0.32100000000000001</v>
      </c>
      <c r="AV159" s="17">
        <f t="shared" si="44"/>
        <v>0.67900000000000005</v>
      </c>
      <c r="AW159" s="17" t="s">
        <v>12</v>
      </c>
      <c r="AX159">
        <v>0</v>
      </c>
      <c r="AY159" s="34">
        <v>0</v>
      </c>
      <c r="AZ159">
        <v>0</v>
      </c>
      <c r="BA159">
        <v>0</v>
      </c>
      <c r="BB159" s="17">
        <v>0</v>
      </c>
      <c r="BC159">
        <v>1</v>
      </c>
      <c r="BD159" s="34">
        <v>0</v>
      </c>
      <c r="BE159">
        <v>0</v>
      </c>
      <c r="BF159" s="17">
        <v>1</v>
      </c>
      <c r="BG159" s="17">
        <v>0</v>
      </c>
      <c r="BH159">
        <v>584</v>
      </c>
      <c r="BI159" s="34">
        <v>495</v>
      </c>
      <c r="BJ159" s="23">
        <v>0.71699999999999997</v>
      </c>
      <c r="BK159" s="23">
        <v>35.944000000000003</v>
      </c>
      <c r="BL159">
        <v>1</v>
      </c>
      <c r="BM159">
        <v>0</v>
      </c>
      <c r="BN159">
        <v>0</v>
      </c>
      <c r="BO159">
        <v>0</v>
      </c>
      <c r="BP159">
        <v>0</v>
      </c>
      <c r="BQ159" s="17">
        <v>0</v>
      </c>
      <c r="BR159">
        <v>0</v>
      </c>
      <c r="BS159">
        <v>0</v>
      </c>
      <c r="BT159">
        <v>1</v>
      </c>
      <c r="BU159" s="17">
        <v>0</v>
      </c>
      <c r="BV159">
        <v>0</v>
      </c>
      <c r="BW159">
        <v>0</v>
      </c>
      <c r="BX159" s="17">
        <v>0</v>
      </c>
      <c r="BY159">
        <v>0</v>
      </c>
      <c r="BZ159">
        <v>0</v>
      </c>
      <c r="CA159">
        <v>1</v>
      </c>
      <c r="CB159">
        <v>1</v>
      </c>
      <c r="CC159">
        <v>0</v>
      </c>
      <c r="CD159">
        <v>0</v>
      </c>
      <c r="CE159">
        <v>1</v>
      </c>
      <c r="CF159">
        <v>1</v>
      </c>
      <c r="CG159">
        <v>0</v>
      </c>
      <c r="CH159">
        <v>0</v>
      </c>
      <c r="CI159">
        <v>1</v>
      </c>
      <c r="CJ159" s="17">
        <v>1</v>
      </c>
      <c r="CK159">
        <v>0</v>
      </c>
      <c r="CL159">
        <v>106</v>
      </c>
      <c r="CM159">
        <v>0</v>
      </c>
      <c r="CN159">
        <v>1</v>
      </c>
      <c r="CO159">
        <v>33</v>
      </c>
      <c r="CP159" s="31" t="s">
        <v>80</v>
      </c>
    </row>
    <row r="160" spans="1:94" x14ac:dyDescent="0.25">
      <c r="A160">
        <v>159</v>
      </c>
      <c r="B160">
        <v>15</v>
      </c>
      <c r="C160" s="23" t="s">
        <v>121</v>
      </c>
      <c r="D160" s="12">
        <v>5.1923910316380004</v>
      </c>
      <c r="E160" s="13">
        <v>0.27111440987535568</v>
      </c>
      <c r="F160" s="7">
        <v>19.15202896823223</v>
      </c>
      <c r="G160" s="7">
        <f t="shared" si="33"/>
        <v>4.9212766217626447</v>
      </c>
      <c r="H160" s="15">
        <f t="shared" si="34"/>
        <v>5.4635054415133562</v>
      </c>
      <c r="I160" s="11">
        <f t="shared" si="35"/>
        <v>6.0488831927886594E-2</v>
      </c>
      <c r="J160" s="30">
        <f t="shared" si="36"/>
        <v>3.1583511088156963E-3</v>
      </c>
      <c r="K160" s="30">
        <f t="shared" si="37"/>
        <v>316.62090931206671</v>
      </c>
      <c r="L160" s="8">
        <v>0</v>
      </c>
      <c r="M160" s="9">
        <v>1</v>
      </c>
      <c r="N160" s="9">
        <v>0</v>
      </c>
      <c r="O160" s="9">
        <v>0</v>
      </c>
      <c r="P160" s="9">
        <v>0</v>
      </c>
      <c r="Q160" s="8">
        <v>99900</v>
      </c>
      <c r="R160" s="9">
        <v>17</v>
      </c>
      <c r="S160" s="9">
        <f t="shared" si="38"/>
        <v>99882</v>
      </c>
      <c r="T160" s="9">
        <f t="shared" si="39"/>
        <v>20</v>
      </c>
      <c r="U160" s="7">
        <v>3</v>
      </c>
      <c r="V160" s="7">
        <v>22.343</v>
      </c>
      <c r="W160" s="9">
        <v>0</v>
      </c>
      <c r="X160" s="9">
        <v>1</v>
      </c>
      <c r="Y160" s="9">
        <v>1</v>
      </c>
      <c r="Z160" s="9">
        <v>0</v>
      </c>
      <c r="AA160" s="9">
        <v>0</v>
      </c>
      <c r="AB160" s="27">
        <v>0</v>
      </c>
      <c r="AC160" s="9">
        <v>0</v>
      </c>
      <c r="AD160" s="9">
        <v>1</v>
      </c>
      <c r="AE160" s="27">
        <v>0</v>
      </c>
      <c r="AF160" s="9">
        <v>1</v>
      </c>
      <c r="AG160" s="27">
        <v>0</v>
      </c>
      <c r="AH160" s="19">
        <v>2005</v>
      </c>
      <c r="AI160" s="30">
        <v>0.32600000000000001</v>
      </c>
      <c r="AJ160" s="30">
        <v>0.127</v>
      </c>
      <c r="AK160" s="30">
        <v>0.36099999999999999</v>
      </c>
      <c r="AL160" s="37">
        <f t="shared" si="42"/>
        <v>0.18599999999999994</v>
      </c>
      <c r="AM160" s="36" t="s">
        <v>89</v>
      </c>
      <c r="AN160" s="17" t="s">
        <v>89</v>
      </c>
      <c r="AO160">
        <v>0.504</v>
      </c>
      <c r="AP160" s="34">
        <f t="shared" si="43"/>
        <v>0.496</v>
      </c>
      <c r="AQ160" t="s">
        <v>89</v>
      </c>
      <c r="AR160" s="34" t="s">
        <v>89</v>
      </c>
      <c r="AS160">
        <v>0</v>
      </c>
      <c r="AT160" s="17">
        <v>1</v>
      </c>
      <c r="AU160">
        <v>0.32100000000000001</v>
      </c>
      <c r="AV160" s="17">
        <f t="shared" si="44"/>
        <v>0.67900000000000005</v>
      </c>
      <c r="AW160" s="17" t="s">
        <v>12</v>
      </c>
      <c r="AX160">
        <v>0</v>
      </c>
      <c r="AY160" s="34">
        <v>0</v>
      </c>
      <c r="AZ160">
        <v>0</v>
      </c>
      <c r="BA160">
        <v>0</v>
      </c>
      <c r="BB160" s="17">
        <v>0</v>
      </c>
      <c r="BC160">
        <v>1</v>
      </c>
      <c r="BD160" s="34">
        <v>0</v>
      </c>
      <c r="BE160">
        <v>0</v>
      </c>
      <c r="BF160" s="17">
        <v>1</v>
      </c>
      <c r="BG160" s="17">
        <v>0</v>
      </c>
      <c r="BH160">
        <v>584</v>
      </c>
      <c r="BI160" s="34">
        <v>495</v>
      </c>
      <c r="BJ160" s="23">
        <v>0.71699999999999997</v>
      </c>
      <c r="BK160" s="23">
        <v>35.944000000000003</v>
      </c>
      <c r="BL160">
        <v>0</v>
      </c>
      <c r="BM160">
        <v>0</v>
      </c>
      <c r="BN160">
        <v>0</v>
      </c>
      <c r="BO160">
        <v>1</v>
      </c>
      <c r="BP160">
        <v>0</v>
      </c>
      <c r="BQ160" s="17">
        <v>0</v>
      </c>
      <c r="BR160">
        <v>0</v>
      </c>
      <c r="BS160">
        <v>0</v>
      </c>
      <c r="BT160">
        <v>1</v>
      </c>
      <c r="BU160" s="17">
        <v>0</v>
      </c>
      <c r="BV160">
        <v>0</v>
      </c>
      <c r="BW160">
        <v>0</v>
      </c>
      <c r="BX160" s="17">
        <v>0</v>
      </c>
      <c r="BY160">
        <v>0</v>
      </c>
      <c r="BZ160">
        <v>0</v>
      </c>
      <c r="CA160">
        <v>1</v>
      </c>
      <c r="CB160">
        <v>1</v>
      </c>
      <c r="CC160">
        <v>0</v>
      </c>
      <c r="CD160">
        <v>0</v>
      </c>
      <c r="CE160">
        <v>1</v>
      </c>
      <c r="CF160">
        <v>1</v>
      </c>
      <c r="CG160">
        <v>0</v>
      </c>
      <c r="CH160">
        <v>0</v>
      </c>
      <c r="CI160">
        <v>1</v>
      </c>
      <c r="CJ160" s="17">
        <v>1</v>
      </c>
      <c r="CK160">
        <v>0</v>
      </c>
      <c r="CL160">
        <v>106</v>
      </c>
      <c r="CM160">
        <v>0</v>
      </c>
      <c r="CN160">
        <v>1</v>
      </c>
      <c r="CO160">
        <v>33</v>
      </c>
      <c r="CP160" s="31" t="s">
        <v>80</v>
      </c>
    </row>
    <row r="161" spans="1:94" x14ac:dyDescent="0.25">
      <c r="A161">
        <v>160</v>
      </c>
      <c r="B161">
        <v>15</v>
      </c>
      <c r="C161" s="23" t="s">
        <v>121</v>
      </c>
      <c r="D161" s="12">
        <v>5.8212247015734242</v>
      </c>
      <c r="E161" s="13">
        <v>0.37887040799973642</v>
      </c>
      <c r="F161" s="7">
        <v>15.36468559871658</v>
      </c>
      <c r="G161" s="7">
        <f t="shared" si="33"/>
        <v>5.4423542935736879</v>
      </c>
      <c r="H161" s="15">
        <f t="shared" si="34"/>
        <v>6.2000951095731605</v>
      </c>
      <c r="I161" s="11">
        <f t="shared" si="35"/>
        <v>4.8558742962415712E-2</v>
      </c>
      <c r="J161" s="30">
        <f t="shared" si="36"/>
        <v>3.1604124048247272E-3</v>
      </c>
      <c r="K161" s="30">
        <f t="shared" si="37"/>
        <v>316.41440163738974</v>
      </c>
      <c r="L161" s="8">
        <v>0</v>
      </c>
      <c r="M161" s="9">
        <v>1</v>
      </c>
      <c r="N161" s="9">
        <v>0</v>
      </c>
      <c r="O161" s="9">
        <v>0</v>
      </c>
      <c r="P161" s="9">
        <v>0</v>
      </c>
      <c r="Q161" s="8">
        <v>99900</v>
      </c>
      <c r="R161" s="9">
        <v>17</v>
      </c>
      <c r="S161" s="9">
        <f t="shared" si="38"/>
        <v>99882</v>
      </c>
      <c r="T161" s="9">
        <f t="shared" si="39"/>
        <v>20</v>
      </c>
      <c r="U161" s="7">
        <v>6</v>
      </c>
      <c r="V161" s="7">
        <v>22.343</v>
      </c>
      <c r="W161" s="9">
        <v>0</v>
      </c>
      <c r="X161" s="9">
        <v>1</v>
      </c>
      <c r="Y161" s="9">
        <v>1</v>
      </c>
      <c r="Z161" s="9">
        <v>0</v>
      </c>
      <c r="AA161" s="9">
        <v>0</v>
      </c>
      <c r="AB161" s="27">
        <v>0</v>
      </c>
      <c r="AC161" s="9">
        <v>0</v>
      </c>
      <c r="AD161" s="9">
        <v>1</v>
      </c>
      <c r="AE161" s="27">
        <v>0</v>
      </c>
      <c r="AF161" s="9">
        <v>1</v>
      </c>
      <c r="AG161" s="27">
        <v>0</v>
      </c>
      <c r="AH161" s="19">
        <v>2005</v>
      </c>
      <c r="AI161" s="30">
        <v>0.32600000000000001</v>
      </c>
      <c r="AJ161" s="30">
        <v>0.127</v>
      </c>
      <c r="AK161" s="30">
        <v>0.36099999999999999</v>
      </c>
      <c r="AL161" s="37">
        <f t="shared" si="42"/>
        <v>0.18599999999999994</v>
      </c>
      <c r="AM161" s="36" t="s">
        <v>89</v>
      </c>
      <c r="AN161" s="17" t="s">
        <v>89</v>
      </c>
      <c r="AO161">
        <v>0.504</v>
      </c>
      <c r="AP161" s="34">
        <f t="shared" si="43"/>
        <v>0.496</v>
      </c>
      <c r="AQ161" t="s">
        <v>89</v>
      </c>
      <c r="AR161" s="34" t="s">
        <v>89</v>
      </c>
      <c r="AS161">
        <v>0</v>
      </c>
      <c r="AT161" s="17">
        <v>1</v>
      </c>
      <c r="AU161">
        <v>0.32100000000000001</v>
      </c>
      <c r="AV161" s="17">
        <f t="shared" si="44"/>
        <v>0.67900000000000005</v>
      </c>
      <c r="AW161" s="17" t="s">
        <v>12</v>
      </c>
      <c r="AX161">
        <v>0</v>
      </c>
      <c r="AY161" s="34">
        <v>0</v>
      </c>
      <c r="AZ161">
        <v>0</v>
      </c>
      <c r="BA161">
        <v>0</v>
      </c>
      <c r="BB161" s="17">
        <v>0</v>
      </c>
      <c r="BC161">
        <v>1</v>
      </c>
      <c r="BD161" s="34">
        <v>0</v>
      </c>
      <c r="BE161">
        <v>0</v>
      </c>
      <c r="BF161" s="17">
        <v>1</v>
      </c>
      <c r="BG161" s="17">
        <v>0</v>
      </c>
      <c r="BH161">
        <v>584</v>
      </c>
      <c r="BI161" s="34">
        <v>495</v>
      </c>
      <c r="BJ161" s="23">
        <v>0.71699999999999997</v>
      </c>
      <c r="BK161" s="23">
        <v>33.494</v>
      </c>
      <c r="BL161">
        <v>0</v>
      </c>
      <c r="BM161">
        <v>0</v>
      </c>
      <c r="BN161">
        <v>0</v>
      </c>
      <c r="BO161">
        <v>1</v>
      </c>
      <c r="BP161">
        <v>0</v>
      </c>
      <c r="BQ161" s="17">
        <v>0</v>
      </c>
      <c r="BR161">
        <v>0</v>
      </c>
      <c r="BS161">
        <v>0</v>
      </c>
      <c r="BT161">
        <v>1</v>
      </c>
      <c r="BU161" s="17">
        <v>0</v>
      </c>
      <c r="BV161">
        <v>0</v>
      </c>
      <c r="BW161">
        <v>0</v>
      </c>
      <c r="BX161" s="17">
        <v>0</v>
      </c>
      <c r="BY161">
        <v>0</v>
      </c>
      <c r="BZ161">
        <v>0</v>
      </c>
      <c r="CA161">
        <v>1</v>
      </c>
      <c r="CB161">
        <v>1</v>
      </c>
      <c r="CC161">
        <v>0</v>
      </c>
      <c r="CD161">
        <v>0</v>
      </c>
      <c r="CE161">
        <v>1</v>
      </c>
      <c r="CF161">
        <v>1</v>
      </c>
      <c r="CG161">
        <v>0</v>
      </c>
      <c r="CH161">
        <v>0</v>
      </c>
      <c r="CI161">
        <v>1</v>
      </c>
      <c r="CJ161" s="17">
        <v>1</v>
      </c>
      <c r="CK161">
        <v>0</v>
      </c>
      <c r="CL161">
        <v>106</v>
      </c>
      <c r="CM161">
        <v>0</v>
      </c>
      <c r="CN161">
        <v>1</v>
      </c>
      <c r="CO161">
        <v>33</v>
      </c>
      <c r="CP161" s="31" t="s">
        <v>80</v>
      </c>
    </row>
    <row r="162" spans="1:94" x14ac:dyDescent="0.25">
      <c r="A162">
        <v>161</v>
      </c>
      <c r="B162">
        <v>15</v>
      </c>
      <c r="C162" s="23" t="s">
        <v>121</v>
      </c>
      <c r="D162" s="12">
        <v>10.770032048383911</v>
      </c>
      <c r="E162" s="13">
        <v>0.60727724810972428</v>
      </c>
      <c r="F162" s="7">
        <v>17.734950686705059</v>
      </c>
      <c r="G162" s="7">
        <f t="shared" si="33"/>
        <v>10.162754800274186</v>
      </c>
      <c r="H162" s="15">
        <f t="shared" si="34"/>
        <v>11.377309296493635</v>
      </c>
      <c r="I162" s="11">
        <f t="shared" si="35"/>
        <v>5.6027810083436033E-2</v>
      </c>
      <c r="J162" s="30">
        <f t="shared" si="36"/>
        <v>3.1591748448129078E-3</v>
      </c>
      <c r="K162" s="30">
        <f t="shared" si="37"/>
        <v>316.53835229851671</v>
      </c>
      <c r="L162" s="8">
        <v>0</v>
      </c>
      <c r="M162" s="9">
        <v>1</v>
      </c>
      <c r="N162" s="9">
        <v>0</v>
      </c>
      <c r="O162" s="9">
        <v>0</v>
      </c>
      <c r="P162" s="9">
        <v>0</v>
      </c>
      <c r="Q162" s="8">
        <v>99900</v>
      </c>
      <c r="R162" s="9">
        <v>17</v>
      </c>
      <c r="S162" s="9">
        <f t="shared" si="38"/>
        <v>99882</v>
      </c>
      <c r="T162" s="9">
        <f t="shared" si="39"/>
        <v>20</v>
      </c>
      <c r="U162" s="7">
        <v>8</v>
      </c>
      <c r="V162" s="7">
        <v>22.343</v>
      </c>
      <c r="W162" s="9">
        <v>0</v>
      </c>
      <c r="X162" s="9">
        <v>1</v>
      </c>
      <c r="Y162" s="9">
        <v>1</v>
      </c>
      <c r="Z162" s="9">
        <v>0</v>
      </c>
      <c r="AA162" s="9">
        <v>0</v>
      </c>
      <c r="AB162" s="27">
        <v>0</v>
      </c>
      <c r="AC162" s="9">
        <v>0</v>
      </c>
      <c r="AD162" s="9">
        <v>1</v>
      </c>
      <c r="AE162" s="27">
        <v>0</v>
      </c>
      <c r="AF162" s="9">
        <v>1</v>
      </c>
      <c r="AG162" s="27">
        <v>0</v>
      </c>
      <c r="AH162" s="19">
        <v>2005</v>
      </c>
      <c r="AI162" s="30">
        <v>0.32600000000000001</v>
      </c>
      <c r="AJ162" s="30">
        <v>0.127</v>
      </c>
      <c r="AK162" s="30">
        <v>0.36099999999999999</v>
      </c>
      <c r="AL162" s="37">
        <f t="shared" si="42"/>
        <v>0.18599999999999994</v>
      </c>
      <c r="AM162" s="36" t="s">
        <v>89</v>
      </c>
      <c r="AN162" s="17" t="s">
        <v>89</v>
      </c>
      <c r="AO162">
        <v>0.504</v>
      </c>
      <c r="AP162" s="34">
        <f t="shared" si="43"/>
        <v>0.496</v>
      </c>
      <c r="AQ162" t="s">
        <v>89</v>
      </c>
      <c r="AR162" s="34" t="s">
        <v>89</v>
      </c>
      <c r="AS162">
        <v>0</v>
      </c>
      <c r="AT162" s="17">
        <v>1</v>
      </c>
      <c r="AU162">
        <v>0.32100000000000001</v>
      </c>
      <c r="AV162" s="17">
        <f t="shared" si="44"/>
        <v>0.67900000000000005</v>
      </c>
      <c r="AW162" s="17" t="s">
        <v>12</v>
      </c>
      <c r="AX162">
        <v>0</v>
      </c>
      <c r="AY162" s="34">
        <v>0</v>
      </c>
      <c r="AZ162">
        <v>0</v>
      </c>
      <c r="BA162">
        <v>0</v>
      </c>
      <c r="BB162" s="17">
        <v>0</v>
      </c>
      <c r="BC162">
        <v>1</v>
      </c>
      <c r="BD162" s="34">
        <v>0</v>
      </c>
      <c r="BE162">
        <v>0</v>
      </c>
      <c r="BF162" s="17">
        <v>1</v>
      </c>
      <c r="BG162" s="17">
        <v>0</v>
      </c>
      <c r="BH162">
        <v>584</v>
      </c>
      <c r="BI162" s="34">
        <v>495</v>
      </c>
      <c r="BJ162" s="23">
        <v>0.71699999999999997</v>
      </c>
      <c r="BK162" s="23">
        <v>33.494</v>
      </c>
      <c r="BL162">
        <v>0</v>
      </c>
      <c r="BM162">
        <v>0</v>
      </c>
      <c r="BN162">
        <v>0</v>
      </c>
      <c r="BO162">
        <v>1</v>
      </c>
      <c r="BP162">
        <v>0</v>
      </c>
      <c r="BQ162" s="17">
        <v>0</v>
      </c>
      <c r="BR162">
        <v>0</v>
      </c>
      <c r="BS162">
        <v>0</v>
      </c>
      <c r="BT162">
        <v>1</v>
      </c>
      <c r="BU162" s="17">
        <v>0</v>
      </c>
      <c r="BV162">
        <v>0</v>
      </c>
      <c r="BW162">
        <v>0</v>
      </c>
      <c r="BX162" s="17">
        <v>0</v>
      </c>
      <c r="BY162">
        <v>0</v>
      </c>
      <c r="BZ162">
        <v>0</v>
      </c>
      <c r="CA162">
        <v>1</v>
      </c>
      <c r="CB162">
        <v>1</v>
      </c>
      <c r="CC162">
        <v>0</v>
      </c>
      <c r="CD162">
        <v>0</v>
      </c>
      <c r="CE162">
        <v>1</v>
      </c>
      <c r="CF162">
        <v>1</v>
      </c>
      <c r="CG162">
        <v>0</v>
      </c>
      <c r="CH162">
        <v>0</v>
      </c>
      <c r="CI162">
        <v>1</v>
      </c>
      <c r="CJ162" s="17">
        <v>1</v>
      </c>
      <c r="CK162">
        <v>0</v>
      </c>
      <c r="CL162">
        <v>106</v>
      </c>
      <c r="CM162">
        <v>0</v>
      </c>
      <c r="CN162">
        <v>1</v>
      </c>
      <c r="CO162">
        <v>33</v>
      </c>
      <c r="CP162" s="31" t="s">
        <v>80</v>
      </c>
    </row>
    <row r="163" spans="1:94" x14ac:dyDescent="0.25">
      <c r="A163">
        <v>162</v>
      </c>
      <c r="B163">
        <v>15</v>
      </c>
      <c r="C163" s="23" t="s">
        <v>121</v>
      </c>
      <c r="D163" s="12">
        <v>11.53474794878948</v>
      </c>
      <c r="E163" s="13">
        <v>0.73525155919961593</v>
      </c>
      <c r="F163" s="7">
        <v>15.688165233333249</v>
      </c>
      <c r="G163" s="7">
        <f t="shared" si="33"/>
        <v>10.799496389589864</v>
      </c>
      <c r="H163" s="15">
        <f t="shared" si="34"/>
        <v>12.269999507989096</v>
      </c>
      <c r="I163" s="11">
        <f t="shared" si="35"/>
        <v>4.9578584935688674E-2</v>
      </c>
      <c r="J163" s="30">
        <f t="shared" si="36"/>
        <v>3.1602538727949618E-3</v>
      </c>
      <c r="K163" s="30">
        <f t="shared" si="37"/>
        <v>316.43027435501233</v>
      </c>
      <c r="L163" s="8">
        <v>0</v>
      </c>
      <c r="M163" s="9">
        <v>1</v>
      </c>
      <c r="N163" s="9">
        <v>0</v>
      </c>
      <c r="O163" s="9">
        <v>0</v>
      </c>
      <c r="P163" s="9">
        <v>0</v>
      </c>
      <c r="Q163" s="8">
        <v>99900</v>
      </c>
      <c r="R163" s="9">
        <v>17</v>
      </c>
      <c r="S163" s="9">
        <f t="shared" si="38"/>
        <v>99882</v>
      </c>
      <c r="T163" s="9">
        <f t="shared" si="39"/>
        <v>20</v>
      </c>
      <c r="U163" s="7">
        <v>10</v>
      </c>
      <c r="V163" s="7">
        <v>22.343</v>
      </c>
      <c r="W163" s="9">
        <v>0</v>
      </c>
      <c r="X163" s="9">
        <v>1</v>
      </c>
      <c r="Y163" s="9">
        <v>1</v>
      </c>
      <c r="Z163" s="9">
        <v>0</v>
      </c>
      <c r="AA163" s="9">
        <v>0</v>
      </c>
      <c r="AB163" s="27">
        <v>0</v>
      </c>
      <c r="AC163" s="9">
        <v>0</v>
      </c>
      <c r="AD163" s="9">
        <v>1</v>
      </c>
      <c r="AE163" s="27">
        <v>0</v>
      </c>
      <c r="AF163" s="9">
        <v>1</v>
      </c>
      <c r="AG163" s="27">
        <v>0</v>
      </c>
      <c r="AH163" s="19">
        <v>2005</v>
      </c>
      <c r="AI163" s="30">
        <v>0.32600000000000001</v>
      </c>
      <c r="AJ163" s="30">
        <v>0.127</v>
      </c>
      <c r="AK163" s="30">
        <v>0.36099999999999999</v>
      </c>
      <c r="AL163" s="37">
        <f t="shared" si="42"/>
        <v>0.18599999999999994</v>
      </c>
      <c r="AM163" s="36" t="s">
        <v>89</v>
      </c>
      <c r="AN163" s="17" t="s">
        <v>89</v>
      </c>
      <c r="AO163">
        <v>0.504</v>
      </c>
      <c r="AP163" s="34">
        <f t="shared" si="43"/>
        <v>0.496</v>
      </c>
      <c r="AQ163" t="s">
        <v>89</v>
      </c>
      <c r="AR163" s="34" t="s">
        <v>89</v>
      </c>
      <c r="AS163">
        <v>0</v>
      </c>
      <c r="AT163" s="17">
        <v>1</v>
      </c>
      <c r="AU163">
        <v>0.32100000000000001</v>
      </c>
      <c r="AV163" s="17">
        <f t="shared" si="44"/>
        <v>0.67900000000000005</v>
      </c>
      <c r="AW163" s="17" t="s">
        <v>12</v>
      </c>
      <c r="AX163">
        <v>0</v>
      </c>
      <c r="AY163" s="34">
        <v>0</v>
      </c>
      <c r="AZ163">
        <v>0</v>
      </c>
      <c r="BA163">
        <v>0</v>
      </c>
      <c r="BB163" s="17">
        <v>0</v>
      </c>
      <c r="BC163">
        <v>1</v>
      </c>
      <c r="BD163" s="34">
        <v>0</v>
      </c>
      <c r="BE163">
        <v>0</v>
      </c>
      <c r="BF163" s="17">
        <v>1</v>
      </c>
      <c r="BG163" s="17">
        <v>0</v>
      </c>
      <c r="BH163">
        <v>584</v>
      </c>
      <c r="BI163" s="34">
        <v>495</v>
      </c>
      <c r="BJ163" s="23">
        <v>0.71699999999999997</v>
      </c>
      <c r="BK163" s="23">
        <v>33.494</v>
      </c>
      <c r="BL163">
        <v>0</v>
      </c>
      <c r="BM163">
        <v>0</v>
      </c>
      <c r="BN163">
        <v>0</v>
      </c>
      <c r="BO163">
        <v>1</v>
      </c>
      <c r="BP163">
        <v>0</v>
      </c>
      <c r="BQ163" s="17">
        <v>0</v>
      </c>
      <c r="BR163">
        <v>0</v>
      </c>
      <c r="BS163">
        <v>0</v>
      </c>
      <c r="BT163">
        <v>1</v>
      </c>
      <c r="BU163" s="17">
        <v>0</v>
      </c>
      <c r="BV163">
        <v>0</v>
      </c>
      <c r="BW163">
        <v>0</v>
      </c>
      <c r="BX163" s="17">
        <v>0</v>
      </c>
      <c r="BY163">
        <v>0</v>
      </c>
      <c r="BZ163">
        <v>0</v>
      </c>
      <c r="CA163">
        <v>1</v>
      </c>
      <c r="CB163">
        <v>1</v>
      </c>
      <c r="CC163">
        <v>0</v>
      </c>
      <c r="CD163">
        <v>0</v>
      </c>
      <c r="CE163">
        <v>1</v>
      </c>
      <c r="CF163">
        <v>1</v>
      </c>
      <c r="CG163">
        <v>0</v>
      </c>
      <c r="CH163">
        <v>0</v>
      </c>
      <c r="CI163">
        <v>1</v>
      </c>
      <c r="CJ163" s="17">
        <v>1</v>
      </c>
      <c r="CK163">
        <v>0</v>
      </c>
      <c r="CL163">
        <v>106</v>
      </c>
      <c r="CM163">
        <v>0</v>
      </c>
      <c r="CN163">
        <v>1</v>
      </c>
      <c r="CO163">
        <v>33</v>
      </c>
      <c r="CP163" s="31" t="s">
        <v>80</v>
      </c>
    </row>
    <row r="164" spans="1:94" x14ac:dyDescent="0.25">
      <c r="A164">
        <v>163</v>
      </c>
      <c r="B164">
        <v>15</v>
      </c>
      <c r="C164" s="23" t="s">
        <v>121</v>
      </c>
      <c r="D164" s="12">
        <v>13.85762466127971</v>
      </c>
      <c r="E164" s="13">
        <v>0.47272966591742821</v>
      </c>
      <c r="F164" s="7">
        <v>29.314057611311888</v>
      </c>
      <c r="G164" s="7">
        <f t="shared" si="33"/>
        <v>13.384894995362281</v>
      </c>
      <c r="H164" s="15">
        <f t="shared" si="34"/>
        <v>14.330354327197139</v>
      </c>
      <c r="I164" s="11">
        <f t="shared" si="35"/>
        <v>9.2357492109151187E-2</v>
      </c>
      <c r="J164" s="30">
        <f t="shared" si="36"/>
        <v>3.1506212252756069E-3</v>
      </c>
      <c r="K164" s="30">
        <f t="shared" si="37"/>
        <v>317.39772206750212</v>
      </c>
      <c r="L164" s="8">
        <v>0</v>
      </c>
      <c r="M164" s="9">
        <v>1</v>
      </c>
      <c r="N164" s="9">
        <v>0</v>
      </c>
      <c r="O164" s="9">
        <v>0</v>
      </c>
      <c r="P164" s="9">
        <v>0</v>
      </c>
      <c r="Q164" s="8">
        <v>99900</v>
      </c>
      <c r="R164" s="9">
        <v>17</v>
      </c>
      <c r="S164" s="9">
        <f t="shared" si="38"/>
        <v>99882</v>
      </c>
      <c r="T164" s="9">
        <f t="shared" si="39"/>
        <v>20</v>
      </c>
      <c r="U164" s="7">
        <v>13</v>
      </c>
      <c r="V164" s="7">
        <v>22.343</v>
      </c>
      <c r="W164" s="9">
        <v>0</v>
      </c>
      <c r="X164" s="9">
        <v>1</v>
      </c>
      <c r="Y164" s="9">
        <v>1</v>
      </c>
      <c r="Z164" s="9">
        <v>0</v>
      </c>
      <c r="AA164" s="9">
        <v>0</v>
      </c>
      <c r="AB164" s="27">
        <v>0</v>
      </c>
      <c r="AC164" s="9">
        <v>0</v>
      </c>
      <c r="AD164" s="9">
        <v>1</v>
      </c>
      <c r="AE164" s="27">
        <v>0</v>
      </c>
      <c r="AF164" s="9">
        <v>1</v>
      </c>
      <c r="AG164" s="27">
        <v>0</v>
      </c>
      <c r="AH164" s="19">
        <v>2005</v>
      </c>
      <c r="AI164" s="30">
        <v>0.32600000000000001</v>
      </c>
      <c r="AJ164" s="30">
        <v>0.127</v>
      </c>
      <c r="AK164" s="30">
        <v>0.36099999999999999</v>
      </c>
      <c r="AL164" s="37">
        <f t="shared" si="42"/>
        <v>0.18599999999999994</v>
      </c>
      <c r="AM164" s="36" t="s">
        <v>89</v>
      </c>
      <c r="AN164" s="17" t="s">
        <v>89</v>
      </c>
      <c r="AO164">
        <v>0.504</v>
      </c>
      <c r="AP164" s="34">
        <f t="shared" si="43"/>
        <v>0.496</v>
      </c>
      <c r="AQ164" t="s">
        <v>89</v>
      </c>
      <c r="AR164" s="34" t="s">
        <v>89</v>
      </c>
      <c r="AS164">
        <v>0</v>
      </c>
      <c r="AT164" s="17">
        <v>1</v>
      </c>
      <c r="AU164">
        <v>0.32100000000000001</v>
      </c>
      <c r="AV164" s="17">
        <f t="shared" si="44"/>
        <v>0.67900000000000005</v>
      </c>
      <c r="AW164" s="17" t="s">
        <v>12</v>
      </c>
      <c r="AX164">
        <v>0</v>
      </c>
      <c r="AY164" s="34">
        <v>0</v>
      </c>
      <c r="AZ164">
        <v>0</v>
      </c>
      <c r="BA164">
        <v>0</v>
      </c>
      <c r="BB164" s="17">
        <v>0</v>
      </c>
      <c r="BC164">
        <v>1</v>
      </c>
      <c r="BD164" s="34">
        <v>0</v>
      </c>
      <c r="BE164">
        <v>0</v>
      </c>
      <c r="BF164" s="17">
        <v>1</v>
      </c>
      <c r="BG164" s="17">
        <v>0</v>
      </c>
      <c r="BH164">
        <v>584</v>
      </c>
      <c r="BI164" s="34">
        <v>495</v>
      </c>
      <c r="BJ164" s="23">
        <v>0.71699999999999997</v>
      </c>
      <c r="BK164" s="23">
        <v>33.494</v>
      </c>
      <c r="BL164">
        <v>0</v>
      </c>
      <c r="BM164">
        <v>0</v>
      </c>
      <c r="BN164">
        <v>0</v>
      </c>
      <c r="BO164">
        <v>1</v>
      </c>
      <c r="BP164">
        <v>0</v>
      </c>
      <c r="BQ164" s="17">
        <v>0</v>
      </c>
      <c r="BR164">
        <v>0</v>
      </c>
      <c r="BS164">
        <v>0</v>
      </c>
      <c r="BT164">
        <v>1</v>
      </c>
      <c r="BU164" s="17">
        <v>0</v>
      </c>
      <c r="BV164">
        <v>0</v>
      </c>
      <c r="BW164">
        <v>0</v>
      </c>
      <c r="BX164" s="17">
        <v>0</v>
      </c>
      <c r="BY164">
        <v>0</v>
      </c>
      <c r="BZ164">
        <v>0</v>
      </c>
      <c r="CA164">
        <v>1</v>
      </c>
      <c r="CB164">
        <v>1</v>
      </c>
      <c r="CC164">
        <v>0</v>
      </c>
      <c r="CD164">
        <v>0</v>
      </c>
      <c r="CE164">
        <v>1</v>
      </c>
      <c r="CF164">
        <v>1</v>
      </c>
      <c r="CG164">
        <v>0</v>
      </c>
      <c r="CH164">
        <v>0</v>
      </c>
      <c r="CI164">
        <v>1</v>
      </c>
      <c r="CJ164" s="17">
        <v>1</v>
      </c>
      <c r="CK164">
        <v>0</v>
      </c>
      <c r="CL164">
        <v>106</v>
      </c>
      <c r="CM164">
        <v>0</v>
      </c>
      <c r="CN164">
        <v>1</v>
      </c>
      <c r="CO164">
        <v>33</v>
      </c>
      <c r="CP164" s="31" t="s">
        <v>80</v>
      </c>
    </row>
    <row r="165" spans="1:94" x14ac:dyDescent="0.25">
      <c r="A165">
        <v>164</v>
      </c>
      <c r="B165">
        <v>15</v>
      </c>
      <c r="C165" s="23" t="s">
        <v>121</v>
      </c>
      <c r="D165" s="12">
        <v>4.4338386024890264</v>
      </c>
      <c r="E165" s="13">
        <v>0.3056301978416418</v>
      </c>
      <c r="F165" s="7">
        <v>14.507200642478271</v>
      </c>
      <c r="G165" s="7">
        <f t="shared" si="33"/>
        <v>4.1282084046473848</v>
      </c>
      <c r="H165" s="15">
        <f t="shared" si="34"/>
        <v>4.739468800330668</v>
      </c>
      <c r="I165" s="11">
        <f t="shared" si="35"/>
        <v>5.9964796361707609E-2</v>
      </c>
      <c r="J165" s="30">
        <f t="shared" si="36"/>
        <v>4.1334505422173443E-3</v>
      </c>
      <c r="K165" s="30">
        <f t="shared" si="37"/>
        <v>241.92862350387793</v>
      </c>
      <c r="L165" s="8">
        <v>0</v>
      </c>
      <c r="M165" s="9">
        <v>1</v>
      </c>
      <c r="N165" s="9">
        <v>0</v>
      </c>
      <c r="O165" s="9">
        <v>0</v>
      </c>
      <c r="P165" s="9">
        <v>0</v>
      </c>
      <c r="Q165" s="8">
        <v>58336</v>
      </c>
      <c r="R165" s="9">
        <v>16</v>
      </c>
      <c r="S165" s="9">
        <f t="shared" si="38"/>
        <v>58319</v>
      </c>
      <c r="T165" s="9">
        <f t="shared" si="39"/>
        <v>20</v>
      </c>
      <c r="U165" s="7">
        <v>3</v>
      </c>
      <c r="V165" s="7">
        <v>22.343</v>
      </c>
      <c r="W165" s="9">
        <v>0</v>
      </c>
      <c r="X165" s="9">
        <v>1</v>
      </c>
      <c r="Y165" s="9">
        <v>1</v>
      </c>
      <c r="Z165" s="9">
        <v>0</v>
      </c>
      <c r="AA165" s="9">
        <v>0</v>
      </c>
      <c r="AB165" s="27">
        <v>0</v>
      </c>
      <c r="AC165" s="9">
        <v>0</v>
      </c>
      <c r="AD165" s="9">
        <v>1</v>
      </c>
      <c r="AE165" s="27">
        <v>0</v>
      </c>
      <c r="AF165" s="9">
        <v>1</v>
      </c>
      <c r="AG165" s="27">
        <v>0</v>
      </c>
      <c r="AH165" s="19">
        <v>2005</v>
      </c>
      <c r="AI165" s="30">
        <v>0.32600000000000001</v>
      </c>
      <c r="AJ165" s="30">
        <v>0.127</v>
      </c>
      <c r="AK165" s="30">
        <v>0.36099999999999999</v>
      </c>
      <c r="AL165" s="37">
        <f t="shared" si="42"/>
        <v>0.18599999999999994</v>
      </c>
      <c r="AM165" s="36" t="s">
        <v>89</v>
      </c>
      <c r="AN165" s="17" t="s">
        <v>89</v>
      </c>
      <c r="AO165">
        <v>0.504</v>
      </c>
      <c r="AP165" s="34">
        <f t="shared" si="43"/>
        <v>0.496</v>
      </c>
      <c r="AQ165" t="s">
        <v>89</v>
      </c>
      <c r="AR165" s="34" t="s">
        <v>89</v>
      </c>
      <c r="AS165">
        <v>0</v>
      </c>
      <c r="AT165" s="17">
        <v>1</v>
      </c>
      <c r="AU165">
        <v>0.32100000000000001</v>
      </c>
      <c r="AV165" s="17">
        <f t="shared" si="44"/>
        <v>0.67900000000000005</v>
      </c>
      <c r="AW165" s="17" t="s">
        <v>12</v>
      </c>
      <c r="AX165">
        <v>0</v>
      </c>
      <c r="AY165" s="34">
        <v>0</v>
      </c>
      <c r="AZ165">
        <v>0</v>
      </c>
      <c r="BA165">
        <v>0</v>
      </c>
      <c r="BB165" s="17">
        <v>0</v>
      </c>
      <c r="BC165">
        <v>1</v>
      </c>
      <c r="BD165" s="34">
        <v>0</v>
      </c>
      <c r="BE165">
        <v>0</v>
      </c>
      <c r="BF165" s="17">
        <v>1</v>
      </c>
      <c r="BG165" s="17">
        <v>0</v>
      </c>
      <c r="BH165">
        <v>584</v>
      </c>
      <c r="BI165" s="34">
        <v>495</v>
      </c>
      <c r="BJ165" s="23">
        <v>0.71699999999999997</v>
      </c>
      <c r="BK165" s="23">
        <v>33.494</v>
      </c>
      <c r="BL165">
        <v>0</v>
      </c>
      <c r="BM165">
        <v>0</v>
      </c>
      <c r="BN165">
        <v>0</v>
      </c>
      <c r="BO165">
        <v>1</v>
      </c>
      <c r="BP165">
        <v>0</v>
      </c>
      <c r="BQ165" s="17">
        <v>0</v>
      </c>
      <c r="BR165">
        <v>0</v>
      </c>
      <c r="BS165">
        <v>0</v>
      </c>
      <c r="BT165">
        <v>1</v>
      </c>
      <c r="BU165" s="17">
        <v>0</v>
      </c>
      <c r="BV165">
        <v>0</v>
      </c>
      <c r="BW165">
        <v>0</v>
      </c>
      <c r="BX165" s="17">
        <v>0</v>
      </c>
      <c r="BY165">
        <v>0</v>
      </c>
      <c r="BZ165">
        <v>0</v>
      </c>
      <c r="CA165">
        <v>1</v>
      </c>
      <c r="CB165">
        <v>1</v>
      </c>
      <c r="CC165">
        <v>0</v>
      </c>
      <c r="CD165">
        <v>0</v>
      </c>
      <c r="CE165">
        <v>1</v>
      </c>
      <c r="CF165">
        <v>1</v>
      </c>
      <c r="CG165">
        <v>0</v>
      </c>
      <c r="CH165">
        <v>0</v>
      </c>
      <c r="CI165">
        <v>0</v>
      </c>
      <c r="CJ165" s="17">
        <v>1</v>
      </c>
      <c r="CK165">
        <v>0</v>
      </c>
      <c r="CL165">
        <v>106</v>
      </c>
      <c r="CM165">
        <v>0</v>
      </c>
      <c r="CN165">
        <v>1</v>
      </c>
      <c r="CO165">
        <v>33</v>
      </c>
      <c r="CP165" s="31" t="s">
        <v>80</v>
      </c>
    </row>
    <row r="166" spans="1:94" x14ac:dyDescent="0.25">
      <c r="A166">
        <v>165</v>
      </c>
      <c r="B166">
        <v>15</v>
      </c>
      <c r="C166" s="23" t="s">
        <v>121</v>
      </c>
      <c r="D166" s="12">
        <v>5.4927707062356168</v>
      </c>
      <c r="E166" s="13">
        <v>0.44527620149460712</v>
      </c>
      <c r="F166" s="7">
        <v>12.33564849816511</v>
      </c>
      <c r="G166" s="7">
        <f t="shared" si="33"/>
        <v>5.0474945047410094</v>
      </c>
      <c r="H166" s="15">
        <f t="shared" si="34"/>
        <v>5.9380469077302243</v>
      </c>
      <c r="I166" s="11">
        <f t="shared" si="35"/>
        <v>5.1014202328271356E-2</v>
      </c>
      <c r="J166" s="30">
        <f t="shared" si="36"/>
        <v>4.135510373521065E-3</v>
      </c>
      <c r="K166" s="30">
        <f t="shared" si="37"/>
        <v>241.8081227417108</v>
      </c>
      <c r="L166" s="8">
        <v>0</v>
      </c>
      <c r="M166" s="9">
        <v>1</v>
      </c>
      <c r="N166" s="9">
        <v>0</v>
      </c>
      <c r="O166" s="9">
        <v>0</v>
      </c>
      <c r="P166" s="9">
        <v>0</v>
      </c>
      <c r="Q166" s="8">
        <v>58336</v>
      </c>
      <c r="R166" s="9">
        <v>16</v>
      </c>
      <c r="S166" s="9">
        <f t="shared" si="38"/>
        <v>58319</v>
      </c>
      <c r="T166" s="9">
        <f t="shared" si="39"/>
        <v>20</v>
      </c>
      <c r="U166" s="7">
        <v>6</v>
      </c>
      <c r="V166" s="7">
        <v>22.343</v>
      </c>
      <c r="W166" s="9">
        <v>0</v>
      </c>
      <c r="X166" s="9">
        <v>1</v>
      </c>
      <c r="Y166" s="9">
        <v>1</v>
      </c>
      <c r="Z166" s="9">
        <v>0</v>
      </c>
      <c r="AA166" s="9">
        <v>0</v>
      </c>
      <c r="AB166" s="27">
        <v>0</v>
      </c>
      <c r="AC166" s="9">
        <v>0</v>
      </c>
      <c r="AD166" s="9">
        <v>1</v>
      </c>
      <c r="AE166" s="27">
        <v>0</v>
      </c>
      <c r="AF166" s="9">
        <v>1</v>
      </c>
      <c r="AG166" s="27">
        <v>0</v>
      </c>
      <c r="AH166" s="19">
        <v>2005</v>
      </c>
      <c r="AI166" s="30">
        <v>0.32600000000000001</v>
      </c>
      <c r="AJ166" s="30">
        <v>0.127</v>
      </c>
      <c r="AK166" s="30">
        <v>0.36099999999999999</v>
      </c>
      <c r="AL166" s="37">
        <f t="shared" si="42"/>
        <v>0.18599999999999994</v>
      </c>
      <c r="AM166" s="36" t="s">
        <v>89</v>
      </c>
      <c r="AN166" s="17" t="s">
        <v>89</v>
      </c>
      <c r="AO166">
        <v>0.504</v>
      </c>
      <c r="AP166" s="34">
        <f t="shared" si="43"/>
        <v>0.496</v>
      </c>
      <c r="AQ166" t="s">
        <v>89</v>
      </c>
      <c r="AR166" s="34" t="s">
        <v>89</v>
      </c>
      <c r="AS166">
        <v>0</v>
      </c>
      <c r="AT166" s="17">
        <v>1</v>
      </c>
      <c r="AU166">
        <v>0.32100000000000001</v>
      </c>
      <c r="AV166" s="17">
        <f t="shared" si="44"/>
        <v>0.67900000000000005</v>
      </c>
      <c r="AW166" s="17" t="s">
        <v>12</v>
      </c>
      <c r="AX166">
        <v>0</v>
      </c>
      <c r="AY166" s="34">
        <v>0</v>
      </c>
      <c r="AZ166">
        <v>0</v>
      </c>
      <c r="BA166">
        <v>0</v>
      </c>
      <c r="BB166" s="17">
        <v>0</v>
      </c>
      <c r="BC166">
        <v>1</v>
      </c>
      <c r="BD166" s="34">
        <v>0</v>
      </c>
      <c r="BE166">
        <v>0</v>
      </c>
      <c r="BF166" s="17">
        <v>1</v>
      </c>
      <c r="BG166" s="17">
        <v>0</v>
      </c>
      <c r="BH166">
        <v>584</v>
      </c>
      <c r="BI166" s="34">
        <v>495</v>
      </c>
      <c r="BJ166" s="23">
        <v>0.71699999999999997</v>
      </c>
      <c r="BK166" s="23">
        <v>33.494</v>
      </c>
      <c r="BL166">
        <v>0</v>
      </c>
      <c r="BM166">
        <v>0</v>
      </c>
      <c r="BN166">
        <v>0</v>
      </c>
      <c r="BO166">
        <v>1</v>
      </c>
      <c r="BP166">
        <v>0</v>
      </c>
      <c r="BQ166" s="17">
        <v>0</v>
      </c>
      <c r="BR166">
        <v>0</v>
      </c>
      <c r="BS166">
        <v>0</v>
      </c>
      <c r="BT166">
        <v>1</v>
      </c>
      <c r="BU166" s="17">
        <v>0</v>
      </c>
      <c r="BV166">
        <v>0</v>
      </c>
      <c r="BW166">
        <v>0</v>
      </c>
      <c r="BX166" s="17">
        <v>0</v>
      </c>
      <c r="BY166">
        <v>0</v>
      </c>
      <c r="BZ166">
        <v>0</v>
      </c>
      <c r="CA166">
        <v>1</v>
      </c>
      <c r="CB166">
        <v>1</v>
      </c>
      <c r="CC166">
        <v>0</v>
      </c>
      <c r="CD166">
        <v>0</v>
      </c>
      <c r="CE166">
        <v>1</v>
      </c>
      <c r="CF166">
        <v>1</v>
      </c>
      <c r="CG166">
        <v>0</v>
      </c>
      <c r="CH166">
        <v>0</v>
      </c>
      <c r="CI166">
        <v>0</v>
      </c>
      <c r="CJ166" s="17">
        <v>1</v>
      </c>
      <c r="CK166">
        <v>0</v>
      </c>
      <c r="CL166">
        <v>106</v>
      </c>
      <c r="CM166">
        <v>0</v>
      </c>
      <c r="CN166">
        <v>1</v>
      </c>
      <c r="CO166">
        <v>33</v>
      </c>
      <c r="CP166" s="31" t="s">
        <v>80</v>
      </c>
    </row>
    <row r="167" spans="1:94" x14ac:dyDescent="0.25">
      <c r="A167">
        <v>166</v>
      </c>
      <c r="B167">
        <v>15</v>
      </c>
      <c r="C167" s="23" t="s">
        <v>121</v>
      </c>
      <c r="D167" s="12">
        <v>9.8180313063387601</v>
      </c>
      <c r="E167" s="13">
        <v>0.74117248335520292</v>
      </c>
      <c r="F167" s="7">
        <v>13.24662143674527</v>
      </c>
      <c r="G167" s="7">
        <f t="shared" si="33"/>
        <v>9.0768588229835565</v>
      </c>
      <c r="H167" s="15">
        <f t="shared" si="34"/>
        <v>10.559203789693964</v>
      </c>
      <c r="I167" s="11">
        <f t="shared" si="35"/>
        <v>5.4770626534678547E-2</v>
      </c>
      <c r="J167" s="30">
        <f t="shared" si="36"/>
        <v>4.1346864780742038E-3</v>
      </c>
      <c r="K167" s="30">
        <f t="shared" si="37"/>
        <v>241.85630647036774</v>
      </c>
      <c r="L167" s="8">
        <v>0</v>
      </c>
      <c r="M167" s="9">
        <v>1</v>
      </c>
      <c r="N167" s="9">
        <v>0</v>
      </c>
      <c r="O167" s="9">
        <v>0</v>
      </c>
      <c r="P167" s="9">
        <v>0</v>
      </c>
      <c r="Q167" s="8">
        <v>58336</v>
      </c>
      <c r="R167" s="9">
        <v>16</v>
      </c>
      <c r="S167" s="9">
        <f t="shared" si="38"/>
        <v>58319</v>
      </c>
      <c r="T167" s="9">
        <f t="shared" si="39"/>
        <v>20</v>
      </c>
      <c r="U167" s="7">
        <v>8</v>
      </c>
      <c r="V167" s="7">
        <v>22.343</v>
      </c>
      <c r="W167" s="9">
        <v>0</v>
      </c>
      <c r="X167" s="9">
        <v>1</v>
      </c>
      <c r="Y167" s="9">
        <v>1</v>
      </c>
      <c r="Z167" s="9">
        <v>0</v>
      </c>
      <c r="AA167" s="9">
        <v>0</v>
      </c>
      <c r="AB167" s="27">
        <v>0</v>
      </c>
      <c r="AC167" s="9">
        <v>0</v>
      </c>
      <c r="AD167" s="9">
        <v>1</v>
      </c>
      <c r="AE167" s="27">
        <v>0</v>
      </c>
      <c r="AF167" s="9">
        <v>1</v>
      </c>
      <c r="AG167" s="27">
        <v>0</v>
      </c>
      <c r="AH167" s="19">
        <v>2005</v>
      </c>
      <c r="AI167" s="30">
        <v>0.32600000000000001</v>
      </c>
      <c r="AJ167" s="30">
        <v>0.127</v>
      </c>
      <c r="AK167" s="30">
        <v>0.36099999999999999</v>
      </c>
      <c r="AL167" s="37">
        <f t="shared" si="42"/>
        <v>0.18599999999999994</v>
      </c>
      <c r="AM167" s="36" t="s">
        <v>89</v>
      </c>
      <c r="AN167" s="17" t="s">
        <v>89</v>
      </c>
      <c r="AO167">
        <v>0.504</v>
      </c>
      <c r="AP167" s="34">
        <f t="shared" si="43"/>
        <v>0.496</v>
      </c>
      <c r="AQ167" t="s">
        <v>89</v>
      </c>
      <c r="AR167" s="34" t="s">
        <v>89</v>
      </c>
      <c r="AS167">
        <v>0</v>
      </c>
      <c r="AT167" s="17">
        <v>1</v>
      </c>
      <c r="AU167">
        <v>0.32100000000000001</v>
      </c>
      <c r="AV167" s="17">
        <f t="shared" si="44"/>
        <v>0.67900000000000005</v>
      </c>
      <c r="AW167" s="17" t="s">
        <v>12</v>
      </c>
      <c r="AX167">
        <v>0</v>
      </c>
      <c r="AY167" s="34">
        <v>0</v>
      </c>
      <c r="AZ167">
        <v>0</v>
      </c>
      <c r="BA167">
        <v>0</v>
      </c>
      <c r="BB167" s="17">
        <v>0</v>
      </c>
      <c r="BC167">
        <v>1</v>
      </c>
      <c r="BD167" s="34">
        <v>0</v>
      </c>
      <c r="BE167">
        <v>0</v>
      </c>
      <c r="BF167" s="17">
        <v>1</v>
      </c>
      <c r="BG167" s="17">
        <v>0</v>
      </c>
      <c r="BH167">
        <v>584</v>
      </c>
      <c r="BI167" s="34">
        <v>495</v>
      </c>
      <c r="BJ167" s="23">
        <v>0.71699999999999997</v>
      </c>
      <c r="BK167" s="23">
        <v>33.494</v>
      </c>
      <c r="BL167">
        <v>0</v>
      </c>
      <c r="BM167">
        <v>0</v>
      </c>
      <c r="BN167">
        <v>0</v>
      </c>
      <c r="BO167">
        <v>1</v>
      </c>
      <c r="BP167">
        <v>0</v>
      </c>
      <c r="BQ167" s="17">
        <v>0</v>
      </c>
      <c r="BR167">
        <v>0</v>
      </c>
      <c r="BS167">
        <v>0</v>
      </c>
      <c r="BT167">
        <v>1</v>
      </c>
      <c r="BU167" s="17">
        <v>0</v>
      </c>
      <c r="BV167">
        <v>0</v>
      </c>
      <c r="BW167">
        <v>0</v>
      </c>
      <c r="BX167" s="17">
        <v>0</v>
      </c>
      <c r="BY167">
        <v>0</v>
      </c>
      <c r="BZ167">
        <v>0</v>
      </c>
      <c r="CA167">
        <v>1</v>
      </c>
      <c r="CB167">
        <v>1</v>
      </c>
      <c r="CC167">
        <v>0</v>
      </c>
      <c r="CD167">
        <v>0</v>
      </c>
      <c r="CE167">
        <v>1</v>
      </c>
      <c r="CF167">
        <v>1</v>
      </c>
      <c r="CG167">
        <v>0</v>
      </c>
      <c r="CH167">
        <v>0</v>
      </c>
      <c r="CI167">
        <v>0</v>
      </c>
      <c r="CJ167" s="17">
        <v>1</v>
      </c>
      <c r="CK167">
        <v>0</v>
      </c>
      <c r="CL167">
        <v>106</v>
      </c>
      <c r="CM167">
        <v>0</v>
      </c>
      <c r="CN167">
        <v>1</v>
      </c>
      <c r="CO167">
        <v>33</v>
      </c>
      <c r="CP167" s="31" t="s">
        <v>80</v>
      </c>
    </row>
    <row r="168" spans="1:94" x14ac:dyDescent="0.25">
      <c r="A168">
        <v>167</v>
      </c>
      <c r="B168">
        <v>15</v>
      </c>
      <c r="C168" s="23" t="s">
        <v>121</v>
      </c>
      <c r="D168" s="12">
        <v>9.1787525116494351</v>
      </c>
      <c r="E168" s="13">
        <v>0.95296253016192489</v>
      </c>
      <c r="F168" s="7">
        <v>9.6318084091824741</v>
      </c>
      <c r="G168" s="7">
        <f t="shared" si="33"/>
        <v>8.2257899814875106</v>
      </c>
      <c r="H168" s="15">
        <f t="shared" si="34"/>
        <v>10.13171504181136</v>
      </c>
      <c r="I168" s="11">
        <f t="shared" si="35"/>
        <v>3.9852690420194348E-2</v>
      </c>
      <c r="J168" s="30">
        <f t="shared" si="36"/>
        <v>4.1376124531506278E-3</v>
      </c>
      <c r="K168" s="30">
        <f t="shared" si="37"/>
        <v>241.68527413400926</v>
      </c>
      <c r="L168" s="8">
        <v>0</v>
      </c>
      <c r="M168" s="9">
        <v>1</v>
      </c>
      <c r="N168" s="9">
        <v>0</v>
      </c>
      <c r="O168" s="9">
        <v>0</v>
      </c>
      <c r="P168" s="9">
        <v>0</v>
      </c>
      <c r="Q168" s="8">
        <v>58336</v>
      </c>
      <c r="R168" s="9">
        <v>16</v>
      </c>
      <c r="S168" s="9">
        <f t="shared" si="38"/>
        <v>58319</v>
      </c>
      <c r="T168" s="9">
        <f t="shared" si="39"/>
        <v>20</v>
      </c>
      <c r="U168" s="7">
        <v>10</v>
      </c>
      <c r="V168" s="7">
        <v>22.343</v>
      </c>
      <c r="W168" s="9">
        <v>0</v>
      </c>
      <c r="X168" s="9">
        <v>1</v>
      </c>
      <c r="Y168" s="9">
        <v>1</v>
      </c>
      <c r="Z168" s="9">
        <v>0</v>
      </c>
      <c r="AA168" s="9">
        <v>0</v>
      </c>
      <c r="AB168" s="27">
        <v>0</v>
      </c>
      <c r="AC168" s="9">
        <v>0</v>
      </c>
      <c r="AD168" s="9">
        <v>1</v>
      </c>
      <c r="AE168" s="27">
        <v>0</v>
      </c>
      <c r="AF168" s="9">
        <v>1</v>
      </c>
      <c r="AG168" s="27">
        <v>0</v>
      </c>
      <c r="AH168" s="19">
        <v>2005</v>
      </c>
      <c r="AI168" s="30">
        <v>0.32600000000000001</v>
      </c>
      <c r="AJ168" s="30">
        <v>0.127</v>
      </c>
      <c r="AK168" s="30">
        <v>0.36099999999999999</v>
      </c>
      <c r="AL168" s="37">
        <f t="shared" si="42"/>
        <v>0.18599999999999994</v>
      </c>
      <c r="AM168" s="36" t="s">
        <v>89</v>
      </c>
      <c r="AN168" s="17" t="s">
        <v>89</v>
      </c>
      <c r="AO168">
        <v>0.504</v>
      </c>
      <c r="AP168" s="34">
        <f t="shared" si="43"/>
        <v>0.496</v>
      </c>
      <c r="AQ168" t="s">
        <v>89</v>
      </c>
      <c r="AR168" s="34" t="s">
        <v>89</v>
      </c>
      <c r="AS168">
        <v>0</v>
      </c>
      <c r="AT168" s="17">
        <v>1</v>
      </c>
      <c r="AU168">
        <v>0.32100000000000001</v>
      </c>
      <c r="AV168" s="17">
        <f t="shared" si="44"/>
        <v>0.67900000000000005</v>
      </c>
      <c r="AW168" s="17" t="s">
        <v>12</v>
      </c>
      <c r="AX168">
        <v>0</v>
      </c>
      <c r="AY168" s="34">
        <v>0</v>
      </c>
      <c r="AZ168">
        <v>0</v>
      </c>
      <c r="BA168">
        <v>0</v>
      </c>
      <c r="BB168" s="17">
        <v>0</v>
      </c>
      <c r="BC168">
        <v>1</v>
      </c>
      <c r="BD168" s="34">
        <v>0</v>
      </c>
      <c r="BE168">
        <v>0</v>
      </c>
      <c r="BF168" s="17">
        <v>1</v>
      </c>
      <c r="BG168" s="17">
        <v>0</v>
      </c>
      <c r="BH168">
        <v>584</v>
      </c>
      <c r="BI168" s="34">
        <v>495</v>
      </c>
      <c r="BJ168" s="23">
        <v>0.71699999999999997</v>
      </c>
      <c r="BK168" s="23">
        <v>33.494</v>
      </c>
      <c r="BL168">
        <v>0</v>
      </c>
      <c r="BM168">
        <v>0</v>
      </c>
      <c r="BN168">
        <v>0</v>
      </c>
      <c r="BO168">
        <v>1</v>
      </c>
      <c r="BP168">
        <v>0</v>
      </c>
      <c r="BQ168" s="17">
        <v>0</v>
      </c>
      <c r="BR168">
        <v>0</v>
      </c>
      <c r="BS168">
        <v>0</v>
      </c>
      <c r="BT168">
        <v>1</v>
      </c>
      <c r="BU168" s="17">
        <v>0</v>
      </c>
      <c r="BV168">
        <v>0</v>
      </c>
      <c r="BW168">
        <v>0</v>
      </c>
      <c r="BX168" s="17">
        <v>0</v>
      </c>
      <c r="BY168">
        <v>0</v>
      </c>
      <c r="BZ168">
        <v>0</v>
      </c>
      <c r="CA168">
        <v>1</v>
      </c>
      <c r="CB168">
        <v>1</v>
      </c>
      <c r="CC168">
        <v>0</v>
      </c>
      <c r="CD168">
        <v>0</v>
      </c>
      <c r="CE168">
        <v>1</v>
      </c>
      <c r="CF168">
        <v>1</v>
      </c>
      <c r="CG168">
        <v>0</v>
      </c>
      <c r="CH168">
        <v>0</v>
      </c>
      <c r="CI168">
        <v>0</v>
      </c>
      <c r="CJ168" s="17">
        <v>1</v>
      </c>
      <c r="CK168">
        <v>0</v>
      </c>
      <c r="CL168">
        <v>106</v>
      </c>
      <c r="CM168">
        <v>0</v>
      </c>
      <c r="CN168">
        <v>1</v>
      </c>
      <c r="CO168">
        <v>33</v>
      </c>
      <c r="CP168" s="31" t="s">
        <v>80</v>
      </c>
    </row>
    <row r="169" spans="1:94" x14ac:dyDescent="0.25">
      <c r="A169">
        <v>168</v>
      </c>
      <c r="B169">
        <v>15</v>
      </c>
      <c r="C169" s="23" t="s">
        <v>121</v>
      </c>
      <c r="D169" s="12">
        <v>14.29307988242752</v>
      </c>
      <c r="E169" s="13">
        <v>0.65057227571904097</v>
      </c>
      <c r="F169" s="7">
        <v>21.97001073651683</v>
      </c>
      <c r="G169" s="7">
        <f t="shared" si="33"/>
        <v>13.642507606708479</v>
      </c>
      <c r="H169" s="15">
        <f t="shared" si="34"/>
        <v>14.943652158146561</v>
      </c>
      <c r="I169" s="11">
        <f t="shared" si="35"/>
        <v>9.0601501879733926E-2</v>
      </c>
      <c r="J169" s="30">
        <f t="shared" si="36"/>
        <v>4.123871534079099E-3</v>
      </c>
      <c r="K169" s="30">
        <f t="shared" si="37"/>
        <v>242.49057996500122</v>
      </c>
      <c r="L169" s="8">
        <v>0</v>
      </c>
      <c r="M169" s="9">
        <v>1</v>
      </c>
      <c r="N169" s="9">
        <v>0</v>
      </c>
      <c r="O169" s="9">
        <v>0</v>
      </c>
      <c r="P169" s="9">
        <v>0</v>
      </c>
      <c r="Q169" s="8">
        <v>58336</v>
      </c>
      <c r="R169" s="9">
        <v>16</v>
      </c>
      <c r="S169" s="9">
        <f t="shared" si="38"/>
        <v>58319</v>
      </c>
      <c r="T169" s="9">
        <f t="shared" si="39"/>
        <v>20</v>
      </c>
      <c r="U169" s="7">
        <v>13</v>
      </c>
      <c r="V169" s="7">
        <v>22.343</v>
      </c>
      <c r="W169" s="9">
        <v>0</v>
      </c>
      <c r="X169" s="9">
        <v>1</v>
      </c>
      <c r="Y169" s="9">
        <v>1</v>
      </c>
      <c r="Z169" s="9">
        <v>0</v>
      </c>
      <c r="AA169" s="9">
        <v>0</v>
      </c>
      <c r="AB169" s="27">
        <v>0</v>
      </c>
      <c r="AC169" s="9">
        <v>0</v>
      </c>
      <c r="AD169" s="9">
        <v>1</v>
      </c>
      <c r="AE169" s="27">
        <v>0</v>
      </c>
      <c r="AF169" s="9">
        <v>1</v>
      </c>
      <c r="AG169" s="27">
        <v>0</v>
      </c>
      <c r="AH169" s="19">
        <v>2005</v>
      </c>
      <c r="AI169" s="30">
        <v>0.32600000000000001</v>
      </c>
      <c r="AJ169" s="30">
        <v>0.127</v>
      </c>
      <c r="AK169" s="30">
        <v>0.36099999999999999</v>
      </c>
      <c r="AL169" s="37">
        <f t="shared" si="42"/>
        <v>0.18599999999999994</v>
      </c>
      <c r="AM169" s="36" t="s">
        <v>89</v>
      </c>
      <c r="AN169" s="17" t="s">
        <v>89</v>
      </c>
      <c r="AO169">
        <v>0.504</v>
      </c>
      <c r="AP169" s="34">
        <f t="shared" si="43"/>
        <v>0.496</v>
      </c>
      <c r="AQ169" t="s">
        <v>89</v>
      </c>
      <c r="AR169" s="34" t="s">
        <v>89</v>
      </c>
      <c r="AS169">
        <v>0</v>
      </c>
      <c r="AT169" s="17">
        <v>1</v>
      </c>
      <c r="AU169">
        <v>0.32100000000000001</v>
      </c>
      <c r="AV169" s="17">
        <f t="shared" si="44"/>
        <v>0.67900000000000005</v>
      </c>
      <c r="AW169" s="17" t="s">
        <v>12</v>
      </c>
      <c r="AX169">
        <v>0</v>
      </c>
      <c r="AY169" s="34">
        <v>0</v>
      </c>
      <c r="AZ169">
        <v>0</v>
      </c>
      <c r="BA169">
        <v>0</v>
      </c>
      <c r="BB169" s="17">
        <v>0</v>
      </c>
      <c r="BC169">
        <v>1</v>
      </c>
      <c r="BD169" s="34">
        <v>0</v>
      </c>
      <c r="BE169">
        <v>0</v>
      </c>
      <c r="BF169" s="17">
        <v>1</v>
      </c>
      <c r="BG169" s="17">
        <v>0</v>
      </c>
      <c r="BH169">
        <v>584</v>
      </c>
      <c r="BI169" s="34">
        <v>495</v>
      </c>
      <c r="BJ169" s="23">
        <v>0.71699999999999997</v>
      </c>
      <c r="BK169" s="23">
        <v>33.494</v>
      </c>
      <c r="BL169">
        <v>0</v>
      </c>
      <c r="BM169">
        <v>0</v>
      </c>
      <c r="BN169">
        <v>0</v>
      </c>
      <c r="BO169">
        <v>1</v>
      </c>
      <c r="BP169">
        <v>0</v>
      </c>
      <c r="BQ169" s="17">
        <v>0</v>
      </c>
      <c r="BR169">
        <v>0</v>
      </c>
      <c r="BS169">
        <v>0</v>
      </c>
      <c r="BT169">
        <v>1</v>
      </c>
      <c r="BU169" s="17">
        <v>0</v>
      </c>
      <c r="BV169">
        <v>0</v>
      </c>
      <c r="BW169">
        <v>0</v>
      </c>
      <c r="BX169" s="17">
        <v>0</v>
      </c>
      <c r="BY169">
        <v>0</v>
      </c>
      <c r="BZ169">
        <v>0</v>
      </c>
      <c r="CA169">
        <v>1</v>
      </c>
      <c r="CB169">
        <v>1</v>
      </c>
      <c r="CC169">
        <v>0</v>
      </c>
      <c r="CD169">
        <v>0</v>
      </c>
      <c r="CE169">
        <v>1</v>
      </c>
      <c r="CF169">
        <v>1</v>
      </c>
      <c r="CG169">
        <v>0</v>
      </c>
      <c r="CH169">
        <v>0</v>
      </c>
      <c r="CI169">
        <v>0</v>
      </c>
      <c r="CJ169" s="17">
        <v>1</v>
      </c>
      <c r="CK169">
        <v>0</v>
      </c>
      <c r="CL169">
        <v>106</v>
      </c>
      <c r="CM169">
        <v>0</v>
      </c>
      <c r="CN169">
        <v>1</v>
      </c>
      <c r="CO169">
        <v>33</v>
      </c>
      <c r="CP169" s="31" t="s">
        <v>80</v>
      </c>
    </row>
    <row r="170" spans="1:94" x14ac:dyDescent="0.25">
      <c r="A170">
        <v>169</v>
      </c>
      <c r="B170">
        <v>15</v>
      </c>
      <c r="C170" s="23" t="s">
        <v>121</v>
      </c>
      <c r="D170" s="12">
        <v>6.206787502577904</v>
      </c>
      <c r="E170" s="13">
        <v>0.59102274625808515</v>
      </c>
      <c r="F170" s="7">
        <v>10.50177432573391</v>
      </c>
      <c r="G170" s="7">
        <f t="shared" si="33"/>
        <v>5.6157647563198188</v>
      </c>
      <c r="H170" s="15">
        <f t="shared" si="34"/>
        <v>6.7978102488359893</v>
      </c>
      <c r="I170" s="11">
        <f t="shared" si="35"/>
        <v>5.1453768577143781E-2</v>
      </c>
      <c r="J170" s="30">
        <f t="shared" si="36"/>
        <v>4.8995309726909374E-3</v>
      </c>
      <c r="K170" s="30">
        <f t="shared" si="37"/>
        <v>204.10116918819611</v>
      </c>
      <c r="L170" s="8">
        <v>0</v>
      </c>
      <c r="M170" s="9">
        <v>1</v>
      </c>
      <c r="N170" s="9">
        <v>0</v>
      </c>
      <c r="O170" s="9">
        <v>0</v>
      </c>
      <c r="P170" s="9">
        <v>0</v>
      </c>
      <c r="Q170" s="8">
        <v>41564</v>
      </c>
      <c r="R170" s="9">
        <v>16</v>
      </c>
      <c r="S170" s="9">
        <f t="shared" si="38"/>
        <v>41547</v>
      </c>
      <c r="T170" s="9">
        <f t="shared" si="39"/>
        <v>20</v>
      </c>
      <c r="U170" s="7">
        <v>3</v>
      </c>
      <c r="V170" s="7">
        <v>22.343</v>
      </c>
      <c r="W170" s="9">
        <v>0</v>
      </c>
      <c r="X170" s="9">
        <v>1</v>
      </c>
      <c r="Y170" s="9">
        <v>1</v>
      </c>
      <c r="Z170" s="9">
        <v>0</v>
      </c>
      <c r="AA170" s="9">
        <v>0</v>
      </c>
      <c r="AB170" s="27">
        <v>0</v>
      </c>
      <c r="AC170" s="9">
        <v>0</v>
      </c>
      <c r="AD170" s="9">
        <v>1</v>
      </c>
      <c r="AE170" s="27">
        <v>0</v>
      </c>
      <c r="AF170" s="9">
        <v>1</v>
      </c>
      <c r="AG170" s="27">
        <v>0</v>
      </c>
      <c r="AH170" s="19">
        <v>2005</v>
      </c>
      <c r="AI170" s="30">
        <v>0.32600000000000001</v>
      </c>
      <c r="AJ170" s="30">
        <v>0.127</v>
      </c>
      <c r="AK170" s="30">
        <v>0.36099999999999999</v>
      </c>
      <c r="AL170" s="37">
        <f t="shared" si="42"/>
        <v>0.18599999999999994</v>
      </c>
      <c r="AM170" s="36" t="s">
        <v>89</v>
      </c>
      <c r="AN170" s="17" t="s">
        <v>89</v>
      </c>
      <c r="AO170">
        <v>0.504</v>
      </c>
      <c r="AP170" s="34">
        <f t="shared" si="43"/>
        <v>0.496</v>
      </c>
      <c r="AQ170" t="s">
        <v>89</v>
      </c>
      <c r="AR170" s="34" t="s">
        <v>89</v>
      </c>
      <c r="AS170">
        <v>0</v>
      </c>
      <c r="AT170" s="17">
        <v>1</v>
      </c>
      <c r="AU170">
        <v>0.32100000000000001</v>
      </c>
      <c r="AV170" s="17">
        <f t="shared" si="44"/>
        <v>0.67900000000000005</v>
      </c>
      <c r="AW170" s="17" t="s">
        <v>12</v>
      </c>
      <c r="AX170">
        <v>0</v>
      </c>
      <c r="AY170" s="34">
        <v>0</v>
      </c>
      <c r="AZ170">
        <v>0</v>
      </c>
      <c r="BA170">
        <v>0</v>
      </c>
      <c r="BB170" s="17">
        <v>0</v>
      </c>
      <c r="BC170">
        <v>1</v>
      </c>
      <c r="BD170" s="34">
        <v>0</v>
      </c>
      <c r="BE170">
        <v>0</v>
      </c>
      <c r="BF170" s="17">
        <v>1</v>
      </c>
      <c r="BG170" s="17">
        <v>0</v>
      </c>
      <c r="BH170">
        <v>584</v>
      </c>
      <c r="BI170" s="34">
        <v>495</v>
      </c>
      <c r="BJ170" s="23">
        <v>0.71699999999999997</v>
      </c>
      <c r="BK170" s="23">
        <v>33.494</v>
      </c>
      <c r="BL170">
        <v>0</v>
      </c>
      <c r="BM170">
        <v>0</v>
      </c>
      <c r="BN170">
        <v>0</v>
      </c>
      <c r="BO170">
        <v>1</v>
      </c>
      <c r="BP170">
        <v>0</v>
      </c>
      <c r="BQ170" s="17">
        <v>0</v>
      </c>
      <c r="BR170">
        <v>0</v>
      </c>
      <c r="BS170">
        <v>0</v>
      </c>
      <c r="BT170">
        <v>1</v>
      </c>
      <c r="BU170" s="17">
        <v>0</v>
      </c>
      <c r="BV170">
        <v>0</v>
      </c>
      <c r="BW170">
        <v>0</v>
      </c>
      <c r="BX170" s="17">
        <v>0</v>
      </c>
      <c r="BY170">
        <v>0</v>
      </c>
      <c r="BZ170">
        <v>0</v>
      </c>
      <c r="CA170">
        <v>1</v>
      </c>
      <c r="CB170">
        <v>1</v>
      </c>
      <c r="CC170">
        <v>0</v>
      </c>
      <c r="CD170">
        <v>0</v>
      </c>
      <c r="CE170">
        <v>1</v>
      </c>
      <c r="CF170">
        <v>1</v>
      </c>
      <c r="CG170">
        <v>0</v>
      </c>
      <c r="CH170">
        <v>0</v>
      </c>
      <c r="CI170">
        <v>0</v>
      </c>
      <c r="CJ170" s="17">
        <v>1</v>
      </c>
      <c r="CK170">
        <v>0</v>
      </c>
      <c r="CL170">
        <v>106</v>
      </c>
      <c r="CM170">
        <v>0</v>
      </c>
      <c r="CN170">
        <v>1</v>
      </c>
      <c r="CO170">
        <v>33</v>
      </c>
      <c r="CP170" s="31" t="s">
        <v>80</v>
      </c>
    </row>
    <row r="171" spans="1:94" x14ac:dyDescent="0.25">
      <c r="A171">
        <v>170</v>
      </c>
      <c r="B171">
        <v>15</v>
      </c>
      <c r="C171" s="23" t="s">
        <v>121</v>
      </c>
      <c r="D171" s="12">
        <v>5.8509832027769706</v>
      </c>
      <c r="E171" s="13">
        <v>0.82069404275028812</v>
      </c>
      <c r="F171" s="7">
        <v>7.1293111659118562</v>
      </c>
      <c r="G171" s="7">
        <f t="shared" si="33"/>
        <v>5.0302891600266824</v>
      </c>
      <c r="H171" s="15">
        <f t="shared" si="34"/>
        <v>6.6716772455272588</v>
      </c>
      <c r="I171" s="11">
        <f t="shared" si="35"/>
        <v>3.4955236734158956E-2</v>
      </c>
      <c r="J171" s="30">
        <f t="shared" si="36"/>
        <v>4.9030314318856214E-3</v>
      </c>
      <c r="K171" s="30">
        <f t="shared" si="37"/>
        <v>203.95545366010782</v>
      </c>
      <c r="L171" s="8">
        <v>0</v>
      </c>
      <c r="M171" s="9">
        <v>1</v>
      </c>
      <c r="N171" s="9">
        <v>0</v>
      </c>
      <c r="O171" s="9">
        <v>0</v>
      </c>
      <c r="P171" s="9">
        <v>0</v>
      </c>
      <c r="Q171" s="8">
        <v>41564</v>
      </c>
      <c r="R171" s="9">
        <v>16</v>
      </c>
      <c r="S171" s="9">
        <f t="shared" si="38"/>
        <v>41547</v>
      </c>
      <c r="T171" s="9">
        <f t="shared" si="39"/>
        <v>20</v>
      </c>
      <c r="U171" s="7">
        <v>6</v>
      </c>
      <c r="V171" s="7">
        <v>22.343</v>
      </c>
      <c r="W171" s="9">
        <v>0</v>
      </c>
      <c r="X171" s="9">
        <v>1</v>
      </c>
      <c r="Y171" s="9">
        <v>1</v>
      </c>
      <c r="Z171" s="9">
        <v>0</v>
      </c>
      <c r="AA171" s="9">
        <v>0</v>
      </c>
      <c r="AB171" s="27">
        <v>0</v>
      </c>
      <c r="AC171" s="9">
        <v>0</v>
      </c>
      <c r="AD171" s="9">
        <v>1</v>
      </c>
      <c r="AE171" s="27">
        <v>0</v>
      </c>
      <c r="AF171" s="9">
        <v>1</v>
      </c>
      <c r="AG171" s="27">
        <v>0</v>
      </c>
      <c r="AH171" s="19">
        <v>2005</v>
      </c>
      <c r="AI171" s="30">
        <v>0.32600000000000001</v>
      </c>
      <c r="AJ171" s="30">
        <v>0.127</v>
      </c>
      <c r="AK171" s="30">
        <v>0.36099999999999999</v>
      </c>
      <c r="AL171" s="37">
        <f t="shared" si="42"/>
        <v>0.18599999999999994</v>
      </c>
      <c r="AM171" s="36" t="s">
        <v>89</v>
      </c>
      <c r="AN171" s="17" t="s">
        <v>89</v>
      </c>
      <c r="AO171">
        <v>0.504</v>
      </c>
      <c r="AP171" s="34">
        <f t="shared" si="43"/>
        <v>0.496</v>
      </c>
      <c r="AQ171" t="s">
        <v>89</v>
      </c>
      <c r="AR171" s="34" t="s">
        <v>89</v>
      </c>
      <c r="AS171">
        <v>0</v>
      </c>
      <c r="AT171" s="17">
        <v>1</v>
      </c>
      <c r="AU171">
        <v>0.32100000000000001</v>
      </c>
      <c r="AV171" s="17">
        <f t="shared" si="44"/>
        <v>0.67900000000000005</v>
      </c>
      <c r="AW171" s="17" t="s">
        <v>12</v>
      </c>
      <c r="AX171">
        <v>0</v>
      </c>
      <c r="AY171" s="34">
        <v>0</v>
      </c>
      <c r="AZ171">
        <v>0</v>
      </c>
      <c r="BA171">
        <v>0</v>
      </c>
      <c r="BB171" s="17">
        <v>0</v>
      </c>
      <c r="BC171">
        <v>1</v>
      </c>
      <c r="BD171" s="34">
        <v>0</v>
      </c>
      <c r="BE171">
        <v>0</v>
      </c>
      <c r="BF171" s="17">
        <v>1</v>
      </c>
      <c r="BG171" s="17">
        <v>0</v>
      </c>
      <c r="BH171">
        <v>584</v>
      </c>
      <c r="BI171" s="34">
        <v>495</v>
      </c>
      <c r="BJ171" s="23">
        <v>0.71699999999999997</v>
      </c>
      <c r="BK171" s="23">
        <v>33.494</v>
      </c>
      <c r="BL171">
        <v>0</v>
      </c>
      <c r="BM171">
        <v>0</v>
      </c>
      <c r="BN171">
        <v>0</v>
      </c>
      <c r="BO171">
        <v>1</v>
      </c>
      <c r="BP171">
        <v>0</v>
      </c>
      <c r="BQ171" s="17">
        <v>0</v>
      </c>
      <c r="BR171">
        <v>0</v>
      </c>
      <c r="BS171">
        <v>0</v>
      </c>
      <c r="BT171">
        <v>1</v>
      </c>
      <c r="BU171" s="17">
        <v>0</v>
      </c>
      <c r="BV171">
        <v>0</v>
      </c>
      <c r="BW171">
        <v>0</v>
      </c>
      <c r="BX171" s="17">
        <v>0</v>
      </c>
      <c r="BY171">
        <v>0</v>
      </c>
      <c r="BZ171">
        <v>0</v>
      </c>
      <c r="CA171">
        <v>1</v>
      </c>
      <c r="CB171">
        <v>1</v>
      </c>
      <c r="CC171">
        <v>0</v>
      </c>
      <c r="CD171">
        <v>0</v>
      </c>
      <c r="CE171">
        <v>1</v>
      </c>
      <c r="CF171">
        <v>1</v>
      </c>
      <c r="CG171">
        <v>0</v>
      </c>
      <c r="CH171">
        <v>0</v>
      </c>
      <c r="CI171">
        <v>0</v>
      </c>
      <c r="CJ171" s="17">
        <v>1</v>
      </c>
      <c r="CK171">
        <v>0</v>
      </c>
      <c r="CL171">
        <v>106</v>
      </c>
      <c r="CM171">
        <v>0</v>
      </c>
      <c r="CN171">
        <v>1</v>
      </c>
      <c r="CO171">
        <v>33</v>
      </c>
      <c r="CP171" s="31" t="s">
        <v>80</v>
      </c>
    </row>
    <row r="172" spans="1:94" x14ac:dyDescent="0.25">
      <c r="A172">
        <v>171</v>
      </c>
      <c r="B172">
        <v>15</v>
      </c>
      <c r="C172" s="23" t="s">
        <v>121</v>
      </c>
      <c r="D172" s="12">
        <v>12.02678251204039</v>
      </c>
      <c r="E172" s="13">
        <v>1.199269365885826</v>
      </c>
      <c r="F172" s="7">
        <v>10.028424684355169</v>
      </c>
      <c r="G172" s="7">
        <f t="shared" si="33"/>
        <v>10.827513146154564</v>
      </c>
      <c r="H172" s="15">
        <f t="shared" si="34"/>
        <v>13.226051877926215</v>
      </c>
      <c r="I172" s="11">
        <f t="shared" si="35"/>
        <v>4.9140309497008101E-2</v>
      </c>
      <c r="J172" s="30">
        <f t="shared" si="36"/>
        <v>4.900102562835156E-3</v>
      </c>
      <c r="K172" s="30">
        <f t="shared" si="37"/>
        <v>204.07736107086885</v>
      </c>
      <c r="L172" s="8">
        <v>0</v>
      </c>
      <c r="M172" s="9">
        <v>1</v>
      </c>
      <c r="N172" s="9">
        <v>0</v>
      </c>
      <c r="O172" s="9">
        <v>0</v>
      </c>
      <c r="P172" s="9">
        <v>0</v>
      </c>
      <c r="Q172" s="8">
        <v>41564</v>
      </c>
      <c r="R172" s="9">
        <v>16</v>
      </c>
      <c r="S172" s="9">
        <f t="shared" si="38"/>
        <v>41547</v>
      </c>
      <c r="T172" s="9">
        <f t="shared" si="39"/>
        <v>20</v>
      </c>
      <c r="U172" s="7">
        <v>8</v>
      </c>
      <c r="V172" s="7">
        <v>22.343</v>
      </c>
      <c r="W172" s="9">
        <v>0</v>
      </c>
      <c r="X172" s="9">
        <v>1</v>
      </c>
      <c r="Y172" s="9">
        <v>1</v>
      </c>
      <c r="Z172" s="9">
        <v>0</v>
      </c>
      <c r="AA172" s="9">
        <v>0</v>
      </c>
      <c r="AB172" s="27">
        <v>0</v>
      </c>
      <c r="AC172" s="9">
        <v>0</v>
      </c>
      <c r="AD172" s="9">
        <v>1</v>
      </c>
      <c r="AE172" s="27">
        <v>0</v>
      </c>
      <c r="AF172" s="9">
        <v>1</v>
      </c>
      <c r="AG172" s="27">
        <v>0</v>
      </c>
      <c r="AH172" s="19">
        <v>2005</v>
      </c>
      <c r="AI172" s="30">
        <v>0.32600000000000001</v>
      </c>
      <c r="AJ172" s="30">
        <v>0.127</v>
      </c>
      <c r="AK172" s="30">
        <v>0.36099999999999999</v>
      </c>
      <c r="AL172" s="37">
        <f t="shared" si="42"/>
        <v>0.18599999999999994</v>
      </c>
      <c r="AM172" s="36" t="s">
        <v>89</v>
      </c>
      <c r="AN172" s="17" t="s">
        <v>89</v>
      </c>
      <c r="AO172">
        <v>0.504</v>
      </c>
      <c r="AP172" s="34">
        <f t="shared" si="43"/>
        <v>0.496</v>
      </c>
      <c r="AQ172" t="s">
        <v>89</v>
      </c>
      <c r="AR172" s="34" t="s">
        <v>89</v>
      </c>
      <c r="AS172">
        <v>0</v>
      </c>
      <c r="AT172" s="17">
        <v>1</v>
      </c>
      <c r="AU172">
        <v>0.32100000000000001</v>
      </c>
      <c r="AV172" s="17">
        <f t="shared" si="44"/>
        <v>0.67900000000000005</v>
      </c>
      <c r="AW172" s="17" t="s">
        <v>12</v>
      </c>
      <c r="AX172">
        <v>0</v>
      </c>
      <c r="AY172" s="34">
        <v>0</v>
      </c>
      <c r="AZ172">
        <v>0</v>
      </c>
      <c r="BA172">
        <v>0</v>
      </c>
      <c r="BB172" s="17">
        <v>0</v>
      </c>
      <c r="BC172">
        <v>1</v>
      </c>
      <c r="BD172" s="34">
        <v>0</v>
      </c>
      <c r="BE172">
        <v>0</v>
      </c>
      <c r="BF172" s="17">
        <v>1</v>
      </c>
      <c r="BG172" s="17">
        <v>0</v>
      </c>
      <c r="BH172">
        <v>584</v>
      </c>
      <c r="BI172" s="34">
        <v>495</v>
      </c>
      <c r="BJ172" s="23">
        <v>0.71699999999999997</v>
      </c>
      <c r="BK172" s="23">
        <v>33.494</v>
      </c>
      <c r="BL172">
        <v>0</v>
      </c>
      <c r="BM172">
        <v>0</v>
      </c>
      <c r="BN172">
        <v>0</v>
      </c>
      <c r="BO172">
        <v>1</v>
      </c>
      <c r="BP172">
        <v>0</v>
      </c>
      <c r="BQ172" s="17">
        <v>0</v>
      </c>
      <c r="BR172">
        <v>0</v>
      </c>
      <c r="BS172">
        <v>0</v>
      </c>
      <c r="BT172">
        <v>1</v>
      </c>
      <c r="BU172" s="17">
        <v>0</v>
      </c>
      <c r="BV172">
        <v>0</v>
      </c>
      <c r="BW172">
        <v>0</v>
      </c>
      <c r="BX172" s="17">
        <v>0</v>
      </c>
      <c r="BY172">
        <v>0</v>
      </c>
      <c r="BZ172">
        <v>0</v>
      </c>
      <c r="CA172">
        <v>1</v>
      </c>
      <c r="CB172">
        <v>1</v>
      </c>
      <c r="CC172">
        <v>0</v>
      </c>
      <c r="CD172">
        <v>0</v>
      </c>
      <c r="CE172">
        <v>1</v>
      </c>
      <c r="CF172">
        <v>1</v>
      </c>
      <c r="CG172">
        <v>0</v>
      </c>
      <c r="CH172">
        <v>0</v>
      </c>
      <c r="CI172">
        <v>0</v>
      </c>
      <c r="CJ172" s="17">
        <v>1</v>
      </c>
      <c r="CK172">
        <v>0</v>
      </c>
      <c r="CL172">
        <v>106</v>
      </c>
      <c r="CM172">
        <v>0</v>
      </c>
      <c r="CN172">
        <v>1</v>
      </c>
      <c r="CO172">
        <v>33</v>
      </c>
      <c r="CP172" s="31" t="s">
        <v>80</v>
      </c>
    </row>
    <row r="173" spans="1:94" x14ac:dyDescent="0.25">
      <c r="A173">
        <v>172</v>
      </c>
      <c r="B173">
        <v>15</v>
      </c>
      <c r="C173" s="23" t="s">
        <v>121</v>
      </c>
      <c r="D173" s="12">
        <v>13.71015785759864</v>
      </c>
      <c r="E173" s="13">
        <v>1.311794317342909</v>
      </c>
      <c r="F173" s="7">
        <v>10.45145391799616</v>
      </c>
      <c r="G173" s="7">
        <f t="shared" si="33"/>
        <v>12.398363540255732</v>
      </c>
      <c r="H173" s="15">
        <f t="shared" si="34"/>
        <v>15.021952174941548</v>
      </c>
      <c r="I173" s="11">
        <f t="shared" si="35"/>
        <v>5.1207870238426677E-2</v>
      </c>
      <c r="J173" s="30">
        <f t="shared" si="36"/>
        <v>4.8995929791407124E-3</v>
      </c>
      <c r="K173" s="30">
        <f t="shared" si="37"/>
        <v>204.09858620039483</v>
      </c>
      <c r="L173" s="8">
        <v>0</v>
      </c>
      <c r="M173" s="9">
        <v>1</v>
      </c>
      <c r="N173" s="9">
        <v>0</v>
      </c>
      <c r="O173" s="9">
        <v>0</v>
      </c>
      <c r="P173" s="9">
        <v>0</v>
      </c>
      <c r="Q173" s="8">
        <v>41564</v>
      </c>
      <c r="R173" s="9">
        <v>16</v>
      </c>
      <c r="S173" s="9">
        <f t="shared" si="38"/>
        <v>41547</v>
      </c>
      <c r="T173" s="9">
        <f t="shared" si="39"/>
        <v>20</v>
      </c>
      <c r="U173" s="7">
        <v>10</v>
      </c>
      <c r="V173" s="7">
        <v>22.343</v>
      </c>
      <c r="W173" s="9">
        <v>0</v>
      </c>
      <c r="X173" s="9">
        <v>1</v>
      </c>
      <c r="Y173" s="9">
        <v>1</v>
      </c>
      <c r="Z173" s="9">
        <v>0</v>
      </c>
      <c r="AA173" s="9">
        <v>0</v>
      </c>
      <c r="AB173" s="27">
        <v>0</v>
      </c>
      <c r="AC173" s="9">
        <v>0</v>
      </c>
      <c r="AD173" s="9">
        <v>1</v>
      </c>
      <c r="AE173" s="27">
        <v>0</v>
      </c>
      <c r="AF173" s="9">
        <v>1</v>
      </c>
      <c r="AG173" s="27">
        <v>0</v>
      </c>
      <c r="AH173" s="19">
        <v>2005</v>
      </c>
      <c r="AI173" s="30">
        <v>0.32600000000000001</v>
      </c>
      <c r="AJ173" s="30">
        <v>0.127</v>
      </c>
      <c r="AK173" s="30">
        <v>0.36099999999999999</v>
      </c>
      <c r="AL173" s="37">
        <f t="shared" si="42"/>
        <v>0.18599999999999994</v>
      </c>
      <c r="AM173" s="36" t="s">
        <v>89</v>
      </c>
      <c r="AN173" s="17" t="s">
        <v>89</v>
      </c>
      <c r="AO173">
        <v>0.504</v>
      </c>
      <c r="AP173" s="34">
        <f t="shared" si="43"/>
        <v>0.496</v>
      </c>
      <c r="AQ173" t="s">
        <v>89</v>
      </c>
      <c r="AR173" s="34" t="s">
        <v>89</v>
      </c>
      <c r="AS173">
        <v>0</v>
      </c>
      <c r="AT173" s="17">
        <v>1</v>
      </c>
      <c r="AU173">
        <v>0.32100000000000001</v>
      </c>
      <c r="AV173" s="17">
        <f t="shared" si="44"/>
        <v>0.67900000000000005</v>
      </c>
      <c r="AW173" s="17" t="s">
        <v>12</v>
      </c>
      <c r="AX173">
        <v>0</v>
      </c>
      <c r="AY173" s="34">
        <v>0</v>
      </c>
      <c r="AZ173">
        <v>0</v>
      </c>
      <c r="BA173">
        <v>0</v>
      </c>
      <c r="BB173" s="17">
        <v>0</v>
      </c>
      <c r="BC173">
        <v>1</v>
      </c>
      <c r="BD173" s="34">
        <v>0</v>
      </c>
      <c r="BE173">
        <v>0</v>
      </c>
      <c r="BF173" s="17">
        <v>1</v>
      </c>
      <c r="BG173" s="17">
        <v>0</v>
      </c>
      <c r="BH173">
        <v>584</v>
      </c>
      <c r="BI173" s="34">
        <v>495</v>
      </c>
      <c r="BJ173" s="23">
        <v>0.71699999999999997</v>
      </c>
      <c r="BK173" s="23">
        <v>33.494</v>
      </c>
      <c r="BL173">
        <v>0</v>
      </c>
      <c r="BM173">
        <v>0</v>
      </c>
      <c r="BN173">
        <v>0</v>
      </c>
      <c r="BO173">
        <v>1</v>
      </c>
      <c r="BP173">
        <v>0</v>
      </c>
      <c r="BQ173" s="17">
        <v>0</v>
      </c>
      <c r="BR173">
        <v>0</v>
      </c>
      <c r="BS173">
        <v>0</v>
      </c>
      <c r="BT173">
        <v>1</v>
      </c>
      <c r="BU173" s="17">
        <v>0</v>
      </c>
      <c r="BV173">
        <v>0</v>
      </c>
      <c r="BW173">
        <v>0</v>
      </c>
      <c r="BX173" s="17">
        <v>0</v>
      </c>
      <c r="BY173">
        <v>0</v>
      </c>
      <c r="BZ173">
        <v>0</v>
      </c>
      <c r="CA173">
        <v>1</v>
      </c>
      <c r="CB173">
        <v>1</v>
      </c>
      <c r="CC173">
        <v>0</v>
      </c>
      <c r="CD173">
        <v>0</v>
      </c>
      <c r="CE173">
        <v>1</v>
      </c>
      <c r="CF173">
        <v>1</v>
      </c>
      <c r="CG173">
        <v>0</v>
      </c>
      <c r="CH173">
        <v>0</v>
      </c>
      <c r="CI173">
        <v>0</v>
      </c>
      <c r="CJ173" s="17">
        <v>1</v>
      </c>
      <c r="CK173">
        <v>0</v>
      </c>
      <c r="CL173">
        <v>106</v>
      </c>
      <c r="CM173">
        <v>0</v>
      </c>
      <c r="CN173">
        <v>1</v>
      </c>
      <c r="CO173">
        <v>33</v>
      </c>
      <c r="CP173" s="31" t="s">
        <v>80</v>
      </c>
    </row>
    <row r="174" spans="1:94" s="41" customFormat="1" x14ac:dyDescent="0.25">
      <c r="A174" s="41">
        <v>173</v>
      </c>
      <c r="B174" s="41">
        <v>15</v>
      </c>
      <c r="C174" s="42" t="s">
        <v>121</v>
      </c>
      <c r="D174" s="43">
        <v>13.28910230943492</v>
      </c>
      <c r="E174" s="44">
        <v>0.82662245182926697</v>
      </c>
      <c r="F174" s="45">
        <v>16.076386843869191</v>
      </c>
      <c r="G174" s="45">
        <f t="shared" si="33"/>
        <v>12.462479857605652</v>
      </c>
      <c r="H174" s="46">
        <f t="shared" si="34"/>
        <v>14.115724761264188</v>
      </c>
      <c r="I174" s="47">
        <f t="shared" si="35"/>
        <v>7.8627052512451501E-2</v>
      </c>
      <c r="J174" s="48">
        <f t="shared" si="36"/>
        <v>4.8908410376076713E-3</v>
      </c>
      <c r="K174" s="48">
        <f t="shared" si="37"/>
        <v>204.46381150206932</v>
      </c>
      <c r="L174" s="49">
        <v>0</v>
      </c>
      <c r="M174" s="50">
        <v>1</v>
      </c>
      <c r="N174" s="50">
        <v>0</v>
      </c>
      <c r="O174" s="50">
        <v>0</v>
      </c>
      <c r="P174" s="50">
        <v>0</v>
      </c>
      <c r="Q174" s="49">
        <v>41564</v>
      </c>
      <c r="R174" s="50">
        <v>16</v>
      </c>
      <c r="S174" s="50">
        <f t="shared" si="38"/>
        <v>41547</v>
      </c>
      <c r="T174" s="50">
        <f t="shared" si="39"/>
        <v>20</v>
      </c>
      <c r="U174" s="45">
        <v>13</v>
      </c>
      <c r="V174" s="45">
        <v>22.343</v>
      </c>
      <c r="W174" s="50">
        <v>0</v>
      </c>
      <c r="X174" s="50">
        <v>1</v>
      </c>
      <c r="Y174" s="50">
        <v>1</v>
      </c>
      <c r="Z174" s="50">
        <v>0</v>
      </c>
      <c r="AA174" s="50">
        <v>0</v>
      </c>
      <c r="AB174" s="51">
        <v>0</v>
      </c>
      <c r="AC174" s="50">
        <v>0</v>
      </c>
      <c r="AD174" s="50">
        <v>1</v>
      </c>
      <c r="AE174" s="51">
        <v>0</v>
      </c>
      <c r="AF174" s="50">
        <v>1</v>
      </c>
      <c r="AG174" s="51">
        <v>0</v>
      </c>
      <c r="AH174" s="52">
        <v>2005</v>
      </c>
      <c r="AI174" s="48">
        <v>0.32600000000000001</v>
      </c>
      <c r="AJ174" s="48">
        <v>0.127</v>
      </c>
      <c r="AK174" s="48">
        <v>0.36099999999999999</v>
      </c>
      <c r="AL174" s="53">
        <f t="shared" si="42"/>
        <v>0.18599999999999994</v>
      </c>
      <c r="AM174" s="54" t="s">
        <v>89</v>
      </c>
      <c r="AN174" s="55" t="s">
        <v>89</v>
      </c>
      <c r="AO174" s="41">
        <v>0.504</v>
      </c>
      <c r="AP174" s="56">
        <f t="shared" si="43"/>
        <v>0.496</v>
      </c>
      <c r="AQ174" s="41" t="s">
        <v>89</v>
      </c>
      <c r="AR174" s="56" t="s">
        <v>89</v>
      </c>
      <c r="AS174">
        <v>0</v>
      </c>
      <c r="AT174" s="55">
        <v>1</v>
      </c>
      <c r="AU174" s="41">
        <v>0.32100000000000001</v>
      </c>
      <c r="AV174" s="55">
        <f t="shared" si="44"/>
        <v>0.67900000000000005</v>
      </c>
      <c r="AW174" s="55" t="s">
        <v>12</v>
      </c>
      <c r="AX174">
        <v>0</v>
      </c>
      <c r="AY174">
        <v>0</v>
      </c>
      <c r="AZ174">
        <v>0</v>
      </c>
      <c r="BA174">
        <v>0</v>
      </c>
      <c r="BB174">
        <v>0</v>
      </c>
      <c r="BC174">
        <v>1</v>
      </c>
      <c r="BD174" s="55">
        <v>0</v>
      </c>
      <c r="BE174">
        <v>0</v>
      </c>
      <c r="BF174">
        <v>1</v>
      </c>
      <c r="BG174" s="55">
        <v>0</v>
      </c>
      <c r="BH174">
        <v>584</v>
      </c>
      <c r="BI174">
        <v>495</v>
      </c>
      <c r="BJ174" s="42">
        <v>0.71699999999999997</v>
      </c>
      <c r="BK174" s="42">
        <v>33.494</v>
      </c>
      <c r="BL174" s="41">
        <v>0</v>
      </c>
      <c r="BM174" s="41">
        <v>0</v>
      </c>
      <c r="BN174" s="41">
        <v>0</v>
      </c>
      <c r="BO174" s="41">
        <v>1</v>
      </c>
      <c r="BP174" s="41">
        <v>0</v>
      </c>
      <c r="BQ174" s="55">
        <v>0</v>
      </c>
      <c r="BR174" s="41">
        <v>0</v>
      </c>
      <c r="BS174" s="41">
        <v>0</v>
      </c>
      <c r="BT174" s="41">
        <v>1</v>
      </c>
      <c r="BU174" s="55">
        <v>0</v>
      </c>
      <c r="BV174" s="41">
        <v>0</v>
      </c>
      <c r="BW174" s="41">
        <v>0</v>
      </c>
      <c r="BX174" s="55">
        <v>0</v>
      </c>
      <c r="BY174" s="41">
        <v>0</v>
      </c>
      <c r="BZ174" s="41">
        <v>0</v>
      </c>
      <c r="CA174" s="41">
        <v>1</v>
      </c>
      <c r="CB174" s="41">
        <v>1</v>
      </c>
      <c r="CC174" s="41">
        <v>0</v>
      </c>
      <c r="CD174" s="41">
        <v>0</v>
      </c>
      <c r="CE174" s="41">
        <v>1</v>
      </c>
      <c r="CF174">
        <v>1</v>
      </c>
      <c r="CG174" s="41">
        <v>0</v>
      </c>
      <c r="CH174" s="41">
        <v>0</v>
      </c>
      <c r="CI174" s="41">
        <v>0</v>
      </c>
      <c r="CJ174" s="55">
        <v>1</v>
      </c>
      <c r="CK174">
        <v>0</v>
      </c>
      <c r="CL174">
        <v>106</v>
      </c>
      <c r="CM174">
        <v>0</v>
      </c>
      <c r="CN174">
        <v>1</v>
      </c>
      <c r="CO174">
        <v>33</v>
      </c>
      <c r="CP174" s="31" t="s">
        <v>80</v>
      </c>
    </row>
    <row r="175" spans="1:94" x14ac:dyDescent="0.25">
      <c r="A175">
        <v>174</v>
      </c>
      <c r="B175">
        <v>16</v>
      </c>
      <c r="C175" s="23" t="s">
        <v>122</v>
      </c>
      <c r="D175" s="12">
        <v>3.2706237490793382</v>
      </c>
      <c r="E175" s="13">
        <v>0.73357941537316518</v>
      </c>
      <c r="F175" s="7">
        <v>4.4584453714743359</v>
      </c>
      <c r="G175" s="7">
        <f t="shared" si="33"/>
        <v>2.5370443337061728</v>
      </c>
      <c r="H175" s="15">
        <f t="shared" si="34"/>
        <v>4.0042031644525036</v>
      </c>
      <c r="I175" s="11">
        <f t="shared" si="35"/>
        <v>7.9540590233331848E-2</v>
      </c>
      <c r="J175" s="30">
        <f t="shared" si="36"/>
        <v>1.7840431721389254E-2</v>
      </c>
      <c r="K175" s="30">
        <f t="shared" si="37"/>
        <v>56.052455210547386</v>
      </c>
      <c r="L175" s="8">
        <v>0</v>
      </c>
      <c r="M175" s="9">
        <v>0</v>
      </c>
      <c r="N175" s="9">
        <v>1</v>
      </c>
      <c r="O175" s="9">
        <v>0</v>
      </c>
      <c r="P175" s="9">
        <v>0</v>
      </c>
      <c r="Q175" s="8">
        <v>3132</v>
      </c>
      <c r="R175" s="9">
        <v>9</v>
      </c>
      <c r="S175" s="9">
        <f t="shared" si="38"/>
        <v>3122</v>
      </c>
      <c r="T175" s="9">
        <f t="shared" si="39"/>
        <v>48</v>
      </c>
      <c r="U175" s="7">
        <v>9.8249999999999993</v>
      </c>
      <c r="V175" s="7">
        <f t="shared" ref="V175:V222" si="45">BK175-U175-6</f>
        <v>24.175000000000001</v>
      </c>
      <c r="W175" s="9">
        <v>0</v>
      </c>
      <c r="X175" s="9">
        <v>1</v>
      </c>
      <c r="Y175" s="9">
        <v>0</v>
      </c>
      <c r="Z175" s="9">
        <v>0</v>
      </c>
      <c r="AA175" s="9">
        <v>1</v>
      </c>
      <c r="AB175" s="27">
        <v>0</v>
      </c>
      <c r="AC175" s="9">
        <v>0</v>
      </c>
      <c r="AD175" s="9">
        <v>1</v>
      </c>
      <c r="AE175" s="27">
        <v>0</v>
      </c>
      <c r="AF175" s="9">
        <v>0</v>
      </c>
      <c r="AG175" s="27">
        <v>1</v>
      </c>
      <c r="AH175" s="19">
        <v>1992</v>
      </c>
      <c r="AI175" s="30">
        <f t="shared" ref="AI175:AI214" si="46">(1-AJ175-AK175)/2</f>
        <v>0.26250000000000001</v>
      </c>
      <c r="AJ175" s="30">
        <v>0.25</v>
      </c>
      <c r="AK175" s="30">
        <v>0.22500000000000001</v>
      </c>
      <c r="AL175" s="37">
        <f t="shared" ref="AL175:AL214" si="47">(1-AJ175-AK175)/2</f>
        <v>0.26250000000000001</v>
      </c>
      <c r="AM175" s="36">
        <v>0.67</v>
      </c>
      <c r="AN175" s="17">
        <v>0.33</v>
      </c>
      <c r="AO175">
        <v>0</v>
      </c>
      <c r="AP175" s="34">
        <f t="shared" si="43"/>
        <v>1</v>
      </c>
      <c r="AQ175">
        <v>0.38</v>
      </c>
      <c r="AR175" s="34">
        <v>0.62</v>
      </c>
      <c r="AS175">
        <v>0</v>
      </c>
      <c r="AT175" s="17">
        <v>1</v>
      </c>
      <c r="AU175">
        <f t="shared" ref="AU175:AU222" si="48">1-AV175</f>
        <v>0.44099999999999995</v>
      </c>
      <c r="AV175" s="17">
        <v>0.55900000000000005</v>
      </c>
      <c r="AW175" s="17" t="s">
        <v>10</v>
      </c>
      <c r="AX175">
        <v>0</v>
      </c>
      <c r="AY175">
        <v>0</v>
      </c>
      <c r="AZ175">
        <v>0</v>
      </c>
      <c r="BA175">
        <v>0</v>
      </c>
      <c r="BB175">
        <v>0</v>
      </c>
      <c r="BC175">
        <v>0</v>
      </c>
      <c r="BD175" s="17">
        <v>1</v>
      </c>
      <c r="BE175">
        <v>0</v>
      </c>
      <c r="BF175">
        <v>0</v>
      </c>
      <c r="BG175" s="17">
        <v>1</v>
      </c>
      <c r="BH175" t="s">
        <v>89</v>
      </c>
      <c r="BI175">
        <v>28</v>
      </c>
      <c r="BJ175" s="23">
        <v>0.72299999999999998</v>
      </c>
      <c r="BK175" s="23">
        <v>40</v>
      </c>
      <c r="BL175">
        <v>1</v>
      </c>
      <c r="BM175">
        <v>0</v>
      </c>
      <c r="BN175">
        <v>0</v>
      </c>
      <c r="BO175">
        <v>0</v>
      </c>
      <c r="BP175">
        <v>0</v>
      </c>
      <c r="BQ175" s="17">
        <v>0</v>
      </c>
      <c r="BR175">
        <v>0</v>
      </c>
      <c r="BS175">
        <v>0</v>
      </c>
      <c r="BT175">
        <v>1</v>
      </c>
      <c r="BU175" s="17">
        <v>0</v>
      </c>
      <c r="BV175">
        <v>0</v>
      </c>
      <c r="BW175">
        <v>0</v>
      </c>
      <c r="BX175" s="17">
        <v>0</v>
      </c>
      <c r="BY175">
        <v>0</v>
      </c>
      <c r="BZ175">
        <v>0</v>
      </c>
      <c r="CA175">
        <v>1</v>
      </c>
      <c r="CB175">
        <v>1</v>
      </c>
      <c r="CC175">
        <v>0</v>
      </c>
      <c r="CD175">
        <v>0</v>
      </c>
      <c r="CE175">
        <v>0</v>
      </c>
      <c r="CF175">
        <v>0</v>
      </c>
      <c r="CG175">
        <v>0</v>
      </c>
      <c r="CH175">
        <v>0</v>
      </c>
      <c r="CI175">
        <v>1</v>
      </c>
      <c r="CJ175" s="17">
        <v>0</v>
      </c>
      <c r="CK175">
        <v>0</v>
      </c>
      <c r="CL175">
        <v>30</v>
      </c>
      <c r="CM175">
        <v>0</v>
      </c>
      <c r="CN175">
        <v>1</v>
      </c>
      <c r="CO175">
        <v>29</v>
      </c>
      <c r="CP175" s="31" t="s">
        <v>80</v>
      </c>
    </row>
    <row r="176" spans="1:94" x14ac:dyDescent="0.25">
      <c r="A176">
        <v>175</v>
      </c>
      <c r="B176">
        <v>16</v>
      </c>
      <c r="C176" s="23" t="s">
        <v>122</v>
      </c>
      <c r="D176" s="12">
        <v>3.6008025644540531</v>
      </c>
      <c r="E176" s="13">
        <v>1.6938910412941459</v>
      </c>
      <c r="F176" s="7">
        <v>2.1257580781010632</v>
      </c>
      <c r="G176" s="7">
        <f t="shared" si="33"/>
        <v>1.9069115231599072</v>
      </c>
      <c r="H176" s="15">
        <f t="shared" si="34"/>
        <v>5.2946936057481988</v>
      </c>
      <c r="I176" s="11">
        <f t="shared" si="35"/>
        <v>3.8017478813288347E-2</v>
      </c>
      <c r="J176" s="30">
        <f t="shared" si="36"/>
        <v>1.7884198209068697E-2</v>
      </c>
      <c r="K176" s="30">
        <f t="shared" si="37"/>
        <v>55.915282771408855</v>
      </c>
      <c r="L176" s="8">
        <v>0</v>
      </c>
      <c r="M176" s="9">
        <v>0</v>
      </c>
      <c r="N176" s="9">
        <v>1</v>
      </c>
      <c r="O176" s="9">
        <v>0</v>
      </c>
      <c r="P176" s="9">
        <v>0</v>
      </c>
      <c r="Q176" s="8">
        <v>3132</v>
      </c>
      <c r="R176" s="9">
        <v>9</v>
      </c>
      <c r="S176" s="9">
        <f t="shared" si="38"/>
        <v>3122</v>
      </c>
      <c r="T176" s="9">
        <f t="shared" si="39"/>
        <v>48</v>
      </c>
      <c r="U176" s="7">
        <v>9.8249999999999993</v>
      </c>
      <c r="V176" s="7">
        <f t="shared" si="45"/>
        <v>24.175000000000001</v>
      </c>
      <c r="W176" s="9">
        <v>0</v>
      </c>
      <c r="X176" s="9">
        <v>1</v>
      </c>
      <c r="Y176" s="9">
        <v>0</v>
      </c>
      <c r="Z176" s="9">
        <v>0</v>
      </c>
      <c r="AA176" s="9">
        <v>1</v>
      </c>
      <c r="AB176" s="27">
        <v>0</v>
      </c>
      <c r="AC176" s="9">
        <v>0</v>
      </c>
      <c r="AD176" s="9">
        <v>1</v>
      </c>
      <c r="AE176" s="27">
        <v>0</v>
      </c>
      <c r="AF176" s="9">
        <v>0</v>
      </c>
      <c r="AG176" s="27">
        <v>1</v>
      </c>
      <c r="AH176" s="19">
        <v>1992</v>
      </c>
      <c r="AI176" s="30">
        <f t="shared" si="46"/>
        <v>0.26250000000000001</v>
      </c>
      <c r="AJ176" s="30">
        <v>0.25</v>
      </c>
      <c r="AK176" s="30">
        <v>0.22500000000000001</v>
      </c>
      <c r="AL176" s="37">
        <f t="shared" si="47"/>
        <v>0.26250000000000001</v>
      </c>
      <c r="AM176" s="36">
        <v>0.67</v>
      </c>
      <c r="AN176" s="17">
        <v>0.33</v>
      </c>
      <c r="AO176">
        <v>0</v>
      </c>
      <c r="AP176" s="34">
        <f t="shared" si="43"/>
        <v>1</v>
      </c>
      <c r="AQ176">
        <v>0.38</v>
      </c>
      <c r="AR176" s="34">
        <v>0.62</v>
      </c>
      <c r="AS176">
        <v>0</v>
      </c>
      <c r="AT176" s="17">
        <v>1</v>
      </c>
      <c r="AU176">
        <f t="shared" si="48"/>
        <v>0.44099999999999995</v>
      </c>
      <c r="AV176" s="17">
        <v>0.55900000000000005</v>
      </c>
      <c r="AW176" s="17" t="s">
        <v>10</v>
      </c>
      <c r="AX176">
        <v>0</v>
      </c>
      <c r="AY176">
        <v>0</v>
      </c>
      <c r="AZ176">
        <v>0</v>
      </c>
      <c r="BA176">
        <v>0</v>
      </c>
      <c r="BB176">
        <v>0</v>
      </c>
      <c r="BC176">
        <v>0</v>
      </c>
      <c r="BD176" s="17">
        <v>1</v>
      </c>
      <c r="BE176">
        <v>0</v>
      </c>
      <c r="BF176">
        <v>0</v>
      </c>
      <c r="BG176" s="17">
        <v>1</v>
      </c>
      <c r="BH176" t="s">
        <v>89</v>
      </c>
      <c r="BI176">
        <v>28</v>
      </c>
      <c r="BJ176" s="23">
        <v>0.72299999999999998</v>
      </c>
      <c r="BK176" s="23">
        <v>40</v>
      </c>
      <c r="BL176">
        <v>1</v>
      </c>
      <c r="BM176">
        <v>0</v>
      </c>
      <c r="BN176">
        <v>0</v>
      </c>
      <c r="BO176">
        <v>0</v>
      </c>
      <c r="BP176">
        <v>0</v>
      </c>
      <c r="BQ176" s="17">
        <v>0</v>
      </c>
      <c r="BR176">
        <v>0</v>
      </c>
      <c r="BS176">
        <v>0</v>
      </c>
      <c r="BT176">
        <v>1</v>
      </c>
      <c r="BU176" s="17">
        <v>0</v>
      </c>
      <c r="BV176">
        <v>0</v>
      </c>
      <c r="BW176">
        <v>0</v>
      </c>
      <c r="BX176" s="17">
        <v>0</v>
      </c>
      <c r="BY176">
        <v>0</v>
      </c>
      <c r="BZ176">
        <v>0</v>
      </c>
      <c r="CA176">
        <v>1</v>
      </c>
      <c r="CB176">
        <v>1</v>
      </c>
      <c r="CC176">
        <v>0</v>
      </c>
      <c r="CD176">
        <v>0</v>
      </c>
      <c r="CE176">
        <v>0</v>
      </c>
      <c r="CF176">
        <v>0</v>
      </c>
      <c r="CG176">
        <v>0</v>
      </c>
      <c r="CH176">
        <v>0</v>
      </c>
      <c r="CI176">
        <v>1</v>
      </c>
      <c r="CJ176" s="17">
        <v>0</v>
      </c>
      <c r="CK176">
        <v>0</v>
      </c>
      <c r="CL176">
        <v>30</v>
      </c>
      <c r="CM176">
        <v>0</v>
      </c>
      <c r="CN176">
        <v>1</v>
      </c>
      <c r="CO176">
        <v>29</v>
      </c>
      <c r="CP176" s="31" t="s">
        <v>80</v>
      </c>
    </row>
    <row r="177" spans="1:94" x14ac:dyDescent="0.25">
      <c r="A177">
        <v>176</v>
      </c>
      <c r="B177">
        <v>16</v>
      </c>
      <c r="C177" s="23" t="s">
        <v>122</v>
      </c>
      <c r="D177" s="12">
        <v>6.4052053179784352</v>
      </c>
      <c r="E177" s="13">
        <v>2.0709649566318209</v>
      </c>
      <c r="F177" s="7">
        <v>3.0928603101018868</v>
      </c>
      <c r="G177" s="7">
        <f t="shared" si="33"/>
        <v>4.3342403613466143</v>
      </c>
      <c r="H177" s="15">
        <f t="shared" si="34"/>
        <v>8.4761702746102561</v>
      </c>
      <c r="I177" s="11">
        <f t="shared" si="35"/>
        <v>5.5268736430198397E-2</v>
      </c>
      <c r="J177" s="30">
        <f t="shared" si="36"/>
        <v>1.7869781008110808E-2</v>
      </c>
      <c r="K177" s="30">
        <f t="shared" si="37"/>
        <v>55.960394788616377</v>
      </c>
      <c r="L177" s="8">
        <v>0</v>
      </c>
      <c r="M177" s="9">
        <v>0</v>
      </c>
      <c r="N177" s="9">
        <v>1</v>
      </c>
      <c r="O177" s="9">
        <v>0</v>
      </c>
      <c r="P177" s="9">
        <v>0</v>
      </c>
      <c r="Q177" s="8">
        <v>3132</v>
      </c>
      <c r="R177" s="9">
        <v>9</v>
      </c>
      <c r="S177" s="9">
        <f t="shared" si="38"/>
        <v>3122</v>
      </c>
      <c r="T177" s="9">
        <f t="shared" si="39"/>
        <v>48</v>
      </c>
      <c r="U177" s="7">
        <v>9.8249999999999993</v>
      </c>
      <c r="V177" s="7">
        <f t="shared" si="45"/>
        <v>24.175000000000001</v>
      </c>
      <c r="W177" s="9">
        <v>0</v>
      </c>
      <c r="X177" s="9">
        <v>1</v>
      </c>
      <c r="Y177" s="9">
        <v>0</v>
      </c>
      <c r="Z177" s="9">
        <v>0</v>
      </c>
      <c r="AA177" s="9">
        <v>1</v>
      </c>
      <c r="AB177" s="27">
        <v>0</v>
      </c>
      <c r="AC177" s="9">
        <v>0</v>
      </c>
      <c r="AD177" s="9">
        <v>1</v>
      </c>
      <c r="AE177" s="27">
        <v>0</v>
      </c>
      <c r="AF177" s="9">
        <v>0</v>
      </c>
      <c r="AG177" s="27">
        <v>1</v>
      </c>
      <c r="AH177" s="19">
        <v>1992</v>
      </c>
      <c r="AI177" s="30">
        <f t="shared" si="46"/>
        <v>0.26250000000000001</v>
      </c>
      <c r="AJ177" s="30">
        <v>0.25</v>
      </c>
      <c r="AK177" s="30">
        <v>0.22500000000000001</v>
      </c>
      <c r="AL177" s="37">
        <f t="shared" si="47"/>
        <v>0.26250000000000001</v>
      </c>
      <c r="AM177" s="36">
        <v>0.67</v>
      </c>
      <c r="AN177" s="17">
        <v>0.33</v>
      </c>
      <c r="AO177">
        <v>0</v>
      </c>
      <c r="AP177" s="34">
        <f t="shared" si="43"/>
        <v>1</v>
      </c>
      <c r="AQ177">
        <v>0.38</v>
      </c>
      <c r="AR177" s="34">
        <v>0.62</v>
      </c>
      <c r="AS177">
        <v>0</v>
      </c>
      <c r="AT177" s="17">
        <v>1</v>
      </c>
      <c r="AU177">
        <f t="shared" si="48"/>
        <v>0.44099999999999995</v>
      </c>
      <c r="AV177" s="17">
        <v>0.55900000000000005</v>
      </c>
      <c r="AW177" s="17" t="s">
        <v>10</v>
      </c>
      <c r="AX177">
        <v>0</v>
      </c>
      <c r="AY177">
        <v>0</v>
      </c>
      <c r="AZ177">
        <v>0</v>
      </c>
      <c r="BA177">
        <v>0</v>
      </c>
      <c r="BB177">
        <v>0</v>
      </c>
      <c r="BC177">
        <v>0</v>
      </c>
      <c r="BD177" s="17">
        <v>1</v>
      </c>
      <c r="BE177">
        <v>0</v>
      </c>
      <c r="BF177">
        <v>0</v>
      </c>
      <c r="BG177" s="17">
        <v>1</v>
      </c>
      <c r="BH177" t="s">
        <v>89</v>
      </c>
      <c r="BI177">
        <v>28</v>
      </c>
      <c r="BJ177" s="23">
        <v>0.72299999999999998</v>
      </c>
      <c r="BK177" s="23">
        <v>40</v>
      </c>
      <c r="BL177">
        <v>1</v>
      </c>
      <c r="BM177">
        <v>0</v>
      </c>
      <c r="BN177">
        <v>0</v>
      </c>
      <c r="BO177">
        <v>0</v>
      </c>
      <c r="BP177">
        <v>0</v>
      </c>
      <c r="BQ177" s="17">
        <v>0</v>
      </c>
      <c r="BR177">
        <v>0</v>
      </c>
      <c r="BS177">
        <v>0</v>
      </c>
      <c r="BT177">
        <v>1</v>
      </c>
      <c r="BU177" s="17">
        <v>0</v>
      </c>
      <c r="BV177">
        <v>0</v>
      </c>
      <c r="BW177">
        <v>0</v>
      </c>
      <c r="BX177" s="17">
        <v>0</v>
      </c>
      <c r="BY177">
        <v>0</v>
      </c>
      <c r="BZ177">
        <v>0</v>
      </c>
      <c r="CA177">
        <v>1</v>
      </c>
      <c r="CB177">
        <v>1</v>
      </c>
      <c r="CC177">
        <v>0</v>
      </c>
      <c r="CD177">
        <v>0</v>
      </c>
      <c r="CE177">
        <v>0</v>
      </c>
      <c r="CF177">
        <v>0</v>
      </c>
      <c r="CG177">
        <v>0</v>
      </c>
      <c r="CH177">
        <v>0</v>
      </c>
      <c r="CI177">
        <v>1</v>
      </c>
      <c r="CJ177" s="17">
        <v>0</v>
      </c>
      <c r="CK177">
        <v>0</v>
      </c>
      <c r="CL177">
        <v>30</v>
      </c>
      <c r="CM177">
        <v>0</v>
      </c>
      <c r="CN177">
        <v>1</v>
      </c>
      <c r="CO177">
        <v>29</v>
      </c>
      <c r="CP177" s="31" t="s">
        <v>80</v>
      </c>
    </row>
    <row r="178" spans="1:94" x14ac:dyDescent="0.25">
      <c r="A178">
        <v>177</v>
      </c>
      <c r="B178">
        <v>16</v>
      </c>
      <c r="C178" s="23" t="s">
        <v>122</v>
      </c>
      <c r="D178" s="12">
        <v>9.0746131060373223</v>
      </c>
      <c r="E178" s="13">
        <v>4.6978224737494418</v>
      </c>
      <c r="F178" s="7">
        <v>1.931663692432946</v>
      </c>
      <c r="G178" s="7">
        <f t="shared" si="33"/>
        <v>4.3767906322878805</v>
      </c>
      <c r="H178" s="15">
        <f t="shared" si="34"/>
        <v>13.772435579786764</v>
      </c>
      <c r="I178" s="11">
        <f t="shared" si="35"/>
        <v>3.4550608010441228E-2</v>
      </c>
      <c r="J178" s="30">
        <f t="shared" si="36"/>
        <v>1.7886451014112327E-2</v>
      </c>
      <c r="K178" s="30">
        <f t="shared" si="37"/>
        <v>55.908240221103931</v>
      </c>
      <c r="L178" s="8">
        <v>0</v>
      </c>
      <c r="M178" s="9">
        <v>0</v>
      </c>
      <c r="N178" s="9">
        <v>1</v>
      </c>
      <c r="O178" s="9">
        <v>0</v>
      </c>
      <c r="P178" s="9">
        <v>0</v>
      </c>
      <c r="Q178" s="8">
        <v>3132</v>
      </c>
      <c r="R178" s="9">
        <v>9</v>
      </c>
      <c r="S178" s="9">
        <f t="shared" si="38"/>
        <v>3122</v>
      </c>
      <c r="T178" s="9">
        <f t="shared" si="39"/>
        <v>48</v>
      </c>
      <c r="U178" s="7">
        <v>9.8249999999999993</v>
      </c>
      <c r="V178" s="7">
        <f t="shared" si="45"/>
        <v>24.175000000000001</v>
      </c>
      <c r="W178" s="9">
        <v>0</v>
      </c>
      <c r="X178" s="9">
        <v>1</v>
      </c>
      <c r="Y178" s="9">
        <v>0</v>
      </c>
      <c r="Z178" s="9">
        <v>0</v>
      </c>
      <c r="AA178" s="9">
        <v>1</v>
      </c>
      <c r="AB178" s="27">
        <v>0</v>
      </c>
      <c r="AC178" s="9">
        <v>0</v>
      </c>
      <c r="AD178" s="9">
        <v>1</v>
      </c>
      <c r="AE178" s="27">
        <v>0</v>
      </c>
      <c r="AF178" s="9">
        <v>0</v>
      </c>
      <c r="AG178" s="27">
        <v>1</v>
      </c>
      <c r="AH178" s="19">
        <v>1992</v>
      </c>
      <c r="AI178" s="30">
        <f t="shared" si="46"/>
        <v>0.26250000000000001</v>
      </c>
      <c r="AJ178" s="30">
        <v>0.25</v>
      </c>
      <c r="AK178" s="30">
        <v>0.22500000000000001</v>
      </c>
      <c r="AL178" s="37">
        <f t="shared" si="47"/>
        <v>0.26250000000000001</v>
      </c>
      <c r="AM178" s="36">
        <v>0.67</v>
      </c>
      <c r="AN178" s="17">
        <v>0.33</v>
      </c>
      <c r="AO178">
        <v>0</v>
      </c>
      <c r="AP178" s="34">
        <f t="shared" si="43"/>
        <v>1</v>
      </c>
      <c r="AQ178">
        <v>0.38</v>
      </c>
      <c r="AR178" s="34">
        <v>0.62</v>
      </c>
      <c r="AS178">
        <v>0</v>
      </c>
      <c r="AT178" s="17">
        <v>1</v>
      </c>
      <c r="AU178">
        <f t="shared" si="48"/>
        <v>0.44099999999999995</v>
      </c>
      <c r="AV178" s="17">
        <v>0.55900000000000005</v>
      </c>
      <c r="AW178" s="17" t="s">
        <v>10</v>
      </c>
      <c r="AX178">
        <v>0</v>
      </c>
      <c r="AY178">
        <v>0</v>
      </c>
      <c r="AZ178">
        <v>0</v>
      </c>
      <c r="BA178">
        <v>0</v>
      </c>
      <c r="BB178">
        <v>0</v>
      </c>
      <c r="BC178">
        <v>0</v>
      </c>
      <c r="BD178" s="17">
        <v>1</v>
      </c>
      <c r="BE178">
        <v>0</v>
      </c>
      <c r="BF178">
        <v>0</v>
      </c>
      <c r="BG178" s="17">
        <v>1</v>
      </c>
      <c r="BH178" t="s">
        <v>89</v>
      </c>
      <c r="BI178">
        <v>28</v>
      </c>
      <c r="BJ178" s="23">
        <v>0.72299999999999998</v>
      </c>
      <c r="BK178" s="23">
        <v>40</v>
      </c>
      <c r="BL178">
        <v>1</v>
      </c>
      <c r="BM178">
        <v>0</v>
      </c>
      <c r="BN178">
        <v>0</v>
      </c>
      <c r="BO178">
        <v>0</v>
      </c>
      <c r="BP178">
        <v>0</v>
      </c>
      <c r="BQ178" s="17">
        <v>0</v>
      </c>
      <c r="BR178">
        <v>0</v>
      </c>
      <c r="BS178">
        <v>0</v>
      </c>
      <c r="BT178">
        <v>1</v>
      </c>
      <c r="BU178" s="17">
        <v>0</v>
      </c>
      <c r="BV178">
        <v>0</v>
      </c>
      <c r="BW178">
        <v>0</v>
      </c>
      <c r="BX178" s="17">
        <v>0</v>
      </c>
      <c r="BY178">
        <v>0</v>
      </c>
      <c r="BZ178">
        <v>0</v>
      </c>
      <c r="CA178">
        <v>1</v>
      </c>
      <c r="CB178">
        <v>1</v>
      </c>
      <c r="CC178">
        <v>0</v>
      </c>
      <c r="CD178">
        <v>0</v>
      </c>
      <c r="CE178">
        <v>0</v>
      </c>
      <c r="CF178">
        <v>0</v>
      </c>
      <c r="CG178">
        <v>0</v>
      </c>
      <c r="CH178">
        <v>0</v>
      </c>
      <c r="CI178">
        <v>1</v>
      </c>
      <c r="CJ178" s="17">
        <v>0</v>
      </c>
      <c r="CK178">
        <v>0</v>
      </c>
      <c r="CL178">
        <v>30</v>
      </c>
      <c r="CM178">
        <v>0</v>
      </c>
      <c r="CN178">
        <v>1</v>
      </c>
      <c r="CO178">
        <v>29</v>
      </c>
      <c r="CP178" s="31" t="s">
        <v>80</v>
      </c>
    </row>
    <row r="179" spans="1:94" x14ac:dyDescent="0.25">
      <c r="A179">
        <v>178</v>
      </c>
      <c r="B179">
        <v>16</v>
      </c>
      <c r="C179" s="23" t="s">
        <v>122</v>
      </c>
      <c r="D179" s="12">
        <v>0.39605768733643743</v>
      </c>
      <c r="E179" s="13">
        <v>0.81702520904407894</v>
      </c>
      <c r="F179" s="7">
        <v>0.484755773692498</v>
      </c>
      <c r="G179" s="7">
        <f t="shared" si="33"/>
        <v>-0.42096752170764151</v>
      </c>
      <c r="H179" s="15">
        <f t="shared" si="34"/>
        <v>1.2130828963805165</v>
      </c>
      <c r="I179" s="11">
        <f t="shared" si="35"/>
        <v>8.4267320913337905E-3</v>
      </c>
      <c r="J179" s="30">
        <f t="shared" si="36"/>
        <v>1.7383458947059883E-2</v>
      </c>
      <c r="K179" s="30">
        <f t="shared" si="37"/>
        <v>57.52595056285579</v>
      </c>
      <c r="L179" s="8">
        <v>0</v>
      </c>
      <c r="M179" s="9">
        <v>0</v>
      </c>
      <c r="N179" s="9">
        <v>1</v>
      </c>
      <c r="O179" s="9">
        <v>0</v>
      </c>
      <c r="P179" s="9">
        <v>0</v>
      </c>
      <c r="Q179" s="8">
        <v>3319</v>
      </c>
      <c r="R179" s="9">
        <v>9</v>
      </c>
      <c r="S179" s="9">
        <f t="shared" si="38"/>
        <v>3309</v>
      </c>
      <c r="T179" s="9">
        <f t="shared" si="39"/>
        <v>48</v>
      </c>
      <c r="U179" s="7">
        <v>10.52</v>
      </c>
      <c r="V179" s="7">
        <f t="shared" si="45"/>
        <v>23.48</v>
      </c>
      <c r="W179" s="9">
        <v>0</v>
      </c>
      <c r="X179" s="9">
        <v>1</v>
      </c>
      <c r="Y179" s="9">
        <v>0</v>
      </c>
      <c r="Z179" s="9">
        <v>0</v>
      </c>
      <c r="AA179" s="9">
        <v>1</v>
      </c>
      <c r="AB179" s="27">
        <v>0</v>
      </c>
      <c r="AC179" s="9">
        <v>0</v>
      </c>
      <c r="AD179" s="9">
        <v>1</v>
      </c>
      <c r="AE179" s="27">
        <v>0</v>
      </c>
      <c r="AF179" s="9">
        <v>0</v>
      </c>
      <c r="AG179" s="27">
        <v>1</v>
      </c>
      <c r="AH179" s="19">
        <v>1992</v>
      </c>
      <c r="AI179" s="30">
        <f t="shared" si="46"/>
        <v>0.17</v>
      </c>
      <c r="AJ179" s="30">
        <v>0.2</v>
      </c>
      <c r="AK179" s="30">
        <v>0.46</v>
      </c>
      <c r="AL179" s="37">
        <f t="shared" si="47"/>
        <v>0.17</v>
      </c>
      <c r="AM179" s="36">
        <v>0.67</v>
      </c>
      <c r="AN179" s="17">
        <v>0.33</v>
      </c>
      <c r="AO179">
        <v>1</v>
      </c>
      <c r="AP179" s="34">
        <f t="shared" si="43"/>
        <v>0</v>
      </c>
      <c r="AQ179">
        <v>0.31</v>
      </c>
      <c r="AR179" s="34">
        <v>0.69</v>
      </c>
      <c r="AS179">
        <v>0</v>
      </c>
      <c r="AT179" s="17">
        <v>1</v>
      </c>
      <c r="AU179">
        <f t="shared" si="48"/>
        <v>0.56800000000000006</v>
      </c>
      <c r="AV179" s="17">
        <v>0.432</v>
      </c>
      <c r="AW179" s="17" t="s">
        <v>10</v>
      </c>
      <c r="AX179">
        <v>0</v>
      </c>
      <c r="AY179">
        <v>0</v>
      </c>
      <c r="AZ179">
        <v>0</v>
      </c>
      <c r="BA179">
        <v>0</v>
      </c>
      <c r="BB179">
        <v>0</v>
      </c>
      <c r="BC179">
        <v>0</v>
      </c>
      <c r="BD179" s="17">
        <v>1</v>
      </c>
      <c r="BE179">
        <v>0</v>
      </c>
      <c r="BF179">
        <v>0</v>
      </c>
      <c r="BG179" s="17">
        <v>1</v>
      </c>
      <c r="BH179" t="s">
        <v>89</v>
      </c>
      <c r="BI179">
        <v>28</v>
      </c>
      <c r="BJ179" s="23">
        <v>0.72299999999999998</v>
      </c>
      <c r="BK179" s="23">
        <v>40</v>
      </c>
      <c r="BL179">
        <v>1</v>
      </c>
      <c r="BM179">
        <v>0</v>
      </c>
      <c r="BN179">
        <v>0</v>
      </c>
      <c r="BO179">
        <v>0</v>
      </c>
      <c r="BP179">
        <v>0</v>
      </c>
      <c r="BQ179" s="17">
        <v>0</v>
      </c>
      <c r="BR179">
        <v>0</v>
      </c>
      <c r="BS179">
        <v>0</v>
      </c>
      <c r="BT179">
        <v>1</v>
      </c>
      <c r="BU179" s="17">
        <v>0</v>
      </c>
      <c r="BV179">
        <v>0</v>
      </c>
      <c r="BW179">
        <v>0</v>
      </c>
      <c r="BX179" s="17">
        <v>0</v>
      </c>
      <c r="BY179">
        <v>0</v>
      </c>
      <c r="BZ179">
        <v>0</v>
      </c>
      <c r="CA179">
        <v>1</v>
      </c>
      <c r="CB179">
        <v>1</v>
      </c>
      <c r="CC179">
        <v>0</v>
      </c>
      <c r="CD179">
        <v>0</v>
      </c>
      <c r="CE179">
        <v>0</v>
      </c>
      <c r="CF179">
        <v>0</v>
      </c>
      <c r="CG179">
        <v>0</v>
      </c>
      <c r="CH179">
        <v>0</v>
      </c>
      <c r="CI179">
        <v>1</v>
      </c>
      <c r="CJ179" s="17">
        <v>0</v>
      </c>
      <c r="CK179">
        <v>0</v>
      </c>
      <c r="CL179">
        <v>30</v>
      </c>
      <c r="CM179">
        <v>0</v>
      </c>
      <c r="CN179">
        <v>1</v>
      </c>
      <c r="CO179">
        <v>29</v>
      </c>
      <c r="CP179" s="31" t="s">
        <v>80</v>
      </c>
    </row>
    <row r="180" spans="1:94" x14ac:dyDescent="0.25">
      <c r="A180">
        <v>179</v>
      </c>
      <c r="B180">
        <v>16</v>
      </c>
      <c r="C180" s="23" t="s">
        <v>122</v>
      </c>
      <c r="D180" s="12">
        <v>3.9809133284585352</v>
      </c>
      <c r="E180" s="13">
        <v>1.543275142021884</v>
      </c>
      <c r="F180" s="7">
        <v>2.5795227435874071</v>
      </c>
      <c r="G180" s="7">
        <f t="shared" si="33"/>
        <v>2.4376381864366512</v>
      </c>
      <c r="H180" s="15">
        <f t="shared" si="34"/>
        <v>5.5241884704804196</v>
      </c>
      <c r="I180" s="11">
        <f t="shared" si="35"/>
        <v>4.479760163235845E-2</v>
      </c>
      <c r="J180" s="30">
        <f t="shared" si="36"/>
        <v>1.7366624017455763E-2</v>
      </c>
      <c r="K180" s="30">
        <f t="shared" si="37"/>
        <v>57.581715306029956</v>
      </c>
      <c r="L180" s="8">
        <v>0</v>
      </c>
      <c r="M180" s="9">
        <v>0</v>
      </c>
      <c r="N180" s="9">
        <v>1</v>
      </c>
      <c r="O180" s="9">
        <v>0</v>
      </c>
      <c r="P180" s="9">
        <v>0</v>
      </c>
      <c r="Q180" s="8">
        <v>3319</v>
      </c>
      <c r="R180" s="9">
        <v>9</v>
      </c>
      <c r="S180" s="9">
        <f t="shared" si="38"/>
        <v>3309</v>
      </c>
      <c r="T180" s="9">
        <f t="shared" si="39"/>
        <v>48</v>
      </c>
      <c r="U180" s="7">
        <v>10.52</v>
      </c>
      <c r="V180" s="7">
        <f t="shared" si="45"/>
        <v>23.48</v>
      </c>
      <c r="W180" s="9">
        <v>0</v>
      </c>
      <c r="X180" s="9">
        <v>1</v>
      </c>
      <c r="Y180" s="9">
        <v>0</v>
      </c>
      <c r="Z180" s="9">
        <v>0</v>
      </c>
      <c r="AA180" s="9">
        <v>1</v>
      </c>
      <c r="AB180" s="27">
        <v>0</v>
      </c>
      <c r="AC180" s="9">
        <v>0</v>
      </c>
      <c r="AD180" s="9">
        <v>1</v>
      </c>
      <c r="AE180" s="27">
        <v>0</v>
      </c>
      <c r="AF180" s="9">
        <v>0</v>
      </c>
      <c r="AG180" s="27">
        <v>1</v>
      </c>
      <c r="AH180" s="19">
        <v>1992</v>
      </c>
      <c r="AI180" s="30">
        <f t="shared" si="46"/>
        <v>0.17</v>
      </c>
      <c r="AJ180" s="30">
        <v>0.2</v>
      </c>
      <c r="AK180" s="30">
        <v>0.46</v>
      </c>
      <c r="AL180" s="37">
        <f t="shared" si="47"/>
        <v>0.17</v>
      </c>
      <c r="AM180" s="36">
        <v>0.67</v>
      </c>
      <c r="AN180" s="17">
        <v>0.33</v>
      </c>
      <c r="AO180">
        <v>1</v>
      </c>
      <c r="AP180" s="34">
        <f t="shared" si="43"/>
        <v>0</v>
      </c>
      <c r="AQ180">
        <v>0.31</v>
      </c>
      <c r="AR180" s="34">
        <v>0.69</v>
      </c>
      <c r="AS180">
        <v>0</v>
      </c>
      <c r="AT180" s="17">
        <v>1</v>
      </c>
      <c r="AU180">
        <f t="shared" si="48"/>
        <v>0.56800000000000006</v>
      </c>
      <c r="AV180" s="17">
        <v>0.432</v>
      </c>
      <c r="AW180" s="17" t="s">
        <v>10</v>
      </c>
      <c r="AX180">
        <v>0</v>
      </c>
      <c r="AY180">
        <v>0</v>
      </c>
      <c r="AZ180">
        <v>0</v>
      </c>
      <c r="BA180">
        <v>0</v>
      </c>
      <c r="BB180">
        <v>0</v>
      </c>
      <c r="BC180">
        <v>0</v>
      </c>
      <c r="BD180" s="17">
        <v>1</v>
      </c>
      <c r="BE180">
        <v>0</v>
      </c>
      <c r="BF180">
        <v>0</v>
      </c>
      <c r="BG180" s="17">
        <v>1</v>
      </c>
      <c r="BH180" t="s">
        <v>89</v>
      </c>
      <c r="BI180">
        <v>28</v>
      </c>
      <c r="BJ180" s="23">
        <v>0.72299999999999998</v>
      </c>
      <c r="BK180" s="23">
        <v>40</v>
      </c>
      <c r="BL180">
        <v>1</v>
      </c>
      <c r="BM180">
        <v>0</v>
      </c>
      <c r="BN180">
        <v>0</v>
      </c>
      <c r="BO180">
        <v>0</v>
      </c>
      <c r="BP180">
        <v>0</v>
      </c>
      <c r="BQ180" s="17">
        <v>0</v>
      </c>
      <c r="BR180">
        <v>0</v>
      </c>
      <c r="BS180">
        <v>0</v>
      </c>
      <c r="BT180">
        <v>1</v>
      </c>
      <c r="BU180" s="17">
        <v>0</v>
      </c>
      <c r="BV180">
        <v>0</v>
      </c>
      <c r="BW180">
        <v>0</v>
      </c>
      <c r="BX180" s="17">
        <v>0</v>
      </c>
      <c r="BY180">
        <v>0</v>
      </c>
      <c r="BZ180">
        <v>0</v>
      </c>
      <c r="CA180">
        <v>1</v>
      </c>
      <c r="CB180">
        <v>1</v>
      </c>
      <c r="CC180">
        <v>0</v>
      </c>
      <c r="CD180">
        <v>0</v>
      </c>
      <c r="CE180">
        <v>0</v>
      </c>
      <c r="CF180">
        <v>0</v>
      </c>
      <c r="CG180">
        <v>0</v>
      </c>
      <c r="CH180">
        <v>0</v>
      </c>
      <c r="CI180">
        <v>1</v>
      </c>
      <c r="CJ180" s="17">
        <v>0</v>
      </c>
      <c r="CK180">
        <v>0</v>
      </c>
      <c r="CL180">
        <v>30</v>
      </c>
      <c r="CM180">
        <v>0</v>
      </c>
      <c r="CN180">
        <v>1</v>
      </c>
      <c r="CO180">
        <v>29</v>
      </c>
      <c r="CP180" s="31" t="s">
        <v>80</v>
      </c>
    </row>
    <row r="181" spans="1:94" x14ac:dyDescent="0.25">
      <c r="A181">
        <v>180</v>
      </c>
      <c r="B181">
        <v>16</v>
      </c>
      <c r="C181" s="23" t="s">
        <v>122</v>
      </c>
      <c r="D181" s="12">
        <v>6.498652656427617</v>
      </c>
      <c r="E181" s="13">
        <v>1.5123688007504501</v>
      </c>
      <c r="F181" s="7">
        <v>4.2970025916978267</v>
      </c>
      <c r="G181" s="7">
        <f t="shared" si="33"/>
        <v>4.9862838556771667</v>
      </c>
      <c r="H181" s="15">
        <f t="shared" si="34"/>
        <v>8.0110214571780674</v>
      </c>
      <c r="I181" s="11">
        <f t="shared" si="35"/>
        <v>7.4491877047764513E-2</v>
      </c>
      <c r="J181" s="30">
        <f t="shared" si="36"/>
        <v>1.733577661593436E-2</v>
      </c>
      <c r="K181" s="30">
        <f t="shared" si="37"/>
        <v>57.684176610861471</v>
      </c>
      <c r="L181" s="8">
        <v>0</v>
      </c>
      <c r="M181" s="9">
        <v>0</v>
      </c>
      <c r="N181" s="9">
        <v>1</v>
      </c>
      <c r="O181" s="9">
        <v>0</v>
      </c>
      <c r="P181" s="9">
        <v>0</v>
      </c>
      <c r="Q181" s="8">
        <v>3319</v>
      </c>
      <c r="R181" s="9">
        <v>9</v>
      </c>
      <c r="S181" s="9">
        <f t="shared" si="38"/>
        <v>3309</v>
      </c>
      <c r="T181" s="9">
        <f t="shared" si="39"/>
        <v>48</v>
      </c>
      <c r="U181" s="7">
        <v>10.52</v>
      </c>
      <c r="V181" s="7">
        <f t="shared" si="45"/>
        <v>23.48</v>
      </c>
      <c r="W181" s="9">
        <v>0</v>
      </c>
      <c r="X181" s="9">
        <v>1</v>
      </c>
      <c r="Y181" s="9">
        <v>0</v>
      </c>
      <c r="Z181" s="9">
        <v>0</v>
      </c>
      <c r="AA181" s="9">
        <v>1</v>
      </c>
      <c r="AB181" s="27">
        <v>0</v>
      </c>
      <c r="AC181" s="9">
        <v>0</v>
      </c>
      <c r="AD181" s="9">
        <v>1</v>
      </c>
      <c r="AE181" s="27">
        <v>0</v>
      </c>
      <c r="AF181" s="9">
        <v>0</v>
      </c>
      <c r="AG181" s="27">
        <v>1</v>
      </c>
      <c r="AH181" s="19">
        <v>1992</v>
      </c>
      <c r="AI181" s="30">
        <f t="shared" si="46"/>
        <v>0.17</v>
      </c>
      <c r="AJ181" s="30">
        <v>0.2</v>
      </c>
      <c r="AK181" s="30">
        <v>0.46</v>
      </c>
      <c r="AL181" s="37">
        <f t="shared" si="47"/>
        <v>0.17</v>
      </c>
      <c r="AM181" s="36">
        <v>0.67</v>
      </c>
      <c r="AN181" s="17">
        <v>0.33</v>
      </c>
      <c r="AO181">
        <v>1</v>
      </c>
      <c r="AP181" s="34">
        <f t="shared" si="43"/>
        <v>0</v>
      </c>
      <c r="AQ181">
        <v>0.31</v>
      </c>
      <c r="AR181" s="34">
        <v>0.69</v>
      </c>
      <c r="AS181">
        <v>0</v>
      </c>
      <c r="AT181" s="17">
        <v>1</v>
      </c>
      <c r="AU181">
        <f t="shared" si="48"/>
        <v>0.56800000000000006</v>
      </c>
      <c r="AV181" s="17">
        <v>0.432</v>
      </c>
      <c r="AW181" s="17" t="s">
        <v>10</v>
      </c>
      <c r="AX181">
        <v>0</v>
      </c>
      <c r="AY181">
        <v>0</v>
      </c>
      <c r="AZ181">
        <v>0</v>
      </c>
      <c r="BA181">
        <v>0</v>
      </c>
      <c r="BB181">
        <v>0</v>
      </c>
      <c r="BC181">
        <v>0</v>
      </c>
      <c r="BD181" s="17">
        <v>1</v>
      </c>
      <c r="BE181">
        <v>0</v>
      </c>
      <c r="BF181">
        <v>0</v>
      </c>
      <c r="BG181" s="17">
        <v>1</v>
      </c>
      <c r="BH181" t="s">
        <v>89</v>
      </c>
      <c r="BI181">
        <v>28</v>
      </c>
      <c r="BJ181" s="23">
        <v>0.72299999999999998</v>
      </c>
      <c r="BK181" s="23">
        <v>40</v>
      </c>
      <c r="BL181">
        <v>1</v>
      </c>
      <c r="BM181">
        <v>0</v>
      </c>
      <c r="BN181">
        <v>0</v>
      </c>
      <c r="BO181">
        <v>0</v>
      </c>
      <c r="BP181">
        <v>0</v>
      </c>
      <c r="BQ181" s="17">
        <v>0</v>
      </c>
      <c r="BR181">
        <v>0</v>
      </c>
      <c r="BS181">
        <v>0</v>
      </c>
      <c r="BT181">
        <v>1</v>
      </c>
      <c r="BU181" s="17">
        <v>0</v>
      </c>
      <c r="BV181">
        <v>0</v>
      </c>
      <c r="BW181">
        <v>0</v>
      </c>
      <c r="BX181" s="17">
        <v>0</v>
      </c>
      <c r="BY181">
        <v>0</v>
      </c>
      <c r="BZ181">
        <v>0</v>
      </c>
      <c r="CA181">
        <v>1</v>
      </c>
      <c r="CB181">
        <v>1</v>
      </c>
      <c r="CC181">
        <v>0</v>
      </c>
      <c r="CD181">
        <v>0</v>
      </c>
      <c r="CE181">
        <v>0</v>
      </c>
      <c r="CF181">
        <v>0</v>
      </c>
      <c r="CG181">
        <v>0</v>
      </c>
      <c r="CH181">
        <v>0</v>
      </c>
      <c r="CI181">
        <v>1</v>
      </c>
      <c r="CJ181" s="17">
        <v>0</v>
      </c>
      <c r="CK181">
        <v>0</v>
      </c>
      <c r="CL181">
        <v>30</v>
      </c>
      <c r="CM181">
        <v>0</v>
      </c>
      <c r="CN181">
        <v>1</v>
      </c>
      <c r="CO181">
        <v>29</v>
      </c>
      <c r="CP181" s="31" t="s">
        <v>80</v>
      </c>
    </row>
    <row r="182" spans="1:94" x14ac:dyDescent="0.25">
      <c r="A182">
        <v>181</v>
      </c>
      <c r="B182">
        <v>16</v>
      </c>
      <c r="C182" s="23" t="s">
        <v>122</v>
      </c>
      <c r="D182" s="12">
        <v>10.23099809516752</v>
      </c>
      <c r="E182" s="13">
        <v>2.4982335824217281</v>
      </c>
      <c r="F182" s="7">
        <v>4.0952928369691657</v>
      </c>
      <c r="G182" s="7">
        <f t="shared" si="33"/>
        <v>7.732764512745792</v>
      </c>
      <c r="H182" s="15">
        <f t="shared" si="34"/>
        <v>12.729231677589247</v>
      </c>
      <c r="I182" s="11">
        <f t="shared" si="35"/>
        <v>7.1013147643656904E-2</v>
      </c>
      <c r="J182" s="30">
        <f t="shared" si="36"/>
        <v>1.7340187984264427E-2</v>
      </c>
      <c r="K182" s="30">
        <f t="shared" si="37"/>
        <v>57.669501674806675</v>
      </c>
      <c r="L182" s="8">
        <v>0</v>
      </c>
      <c r="M182" s="9">
        <v>0</v>
      </c>
      <c r="N182" s="9">
        <v>1</v>
      </c>
      <c r="O182" s="9">
        <v>0</v>
      </c>
      <c r="P182" s="9">
        <v>0</v>
      </c>
      <c r="Q182" s="8">
        <v>3319</v>
      </c>
      <c r="R182" s="9">
        <v>9</v>
      </c>
      <c r="S182" s="9">
        <f t="shared" si="38"/>
        <v>3309</v>
      </c>
      <c r="T182" s="9">
        <f t="shared" si="39"/>
        <v>48</v>
      </c>
      <c r="U182" s="7">
        <v>10.52</v>
      </c>
      <c r="V182" s="7">
        <f t="shared" si="45"/>
        <v>23.48</v>
      </c>
      <c r="W182" s="9">
        <v>0</v>
      </c>
      <c r="X182" s="9">
        <v>1</v>
      </c>
      <c r="Y182" s="9">
        <v>0</v>
      </c>
      <c r="Z182" s="9">
        <v>0</v>
      </c>
      <c r="AA182" s="9">
        <v>1</v>
      </c>
      <c r="AB182" s="27">
        <v>0</v>
      </c>
      <c r="AC182" s="9">
        <v>0</v>
      </c>
      <c r="AD182" s="9">
        <v>1</v>
      </c>
      <c r="AE182" s="27">
        <v>0</v>
      </c>
      <c r="AF182" s="9">
        <v>0</v>
      </c>
      <c r="AG182" s="27">
        <v>1</v>
      </c>
      <c r="AH182" s="19">
        <v>1992</v>
      </c>
      <c r="AI182" s="30">
        <f t="shared" si="46"/>
        <v>0.17</v>
      </c>
      <c r="AJ182" s="30">
        <v>0.2</v>
      </c>
      <c r="AK182" s="30">
        <v>0.46</v>
      </c>
      <c r="AL182" s="37">
        <f t="shared" si="47"/>
        <v>0.17</v>
      </c>
      <c r="AM182" s="36">
        <v>0.67</v>
      </c>
      <c r="AN182" s="17">
        <v>0.33</v>
      </c>
      <c r="AO182">
        <v>1</v>
      </c>
      <c r="AP182" s="34">
        <f t="shared" si="43"/>
        <v>0</v>
      </c>
      <c r="AQ182">
        <v>0.31</v>
      </c>
      <c r="AR182" s="34">
        <v>0.69</v>
      </c>
      <c r="AS182">
        <v>0</v>
      </c>
      <c r="AT182" s="17">
        <v>1</v>
      </c>
      <c r="AU182">
        <f t="shared" si="48"/>
        <v>0.56800000000000006</v>
      </c>
      <c r="AV182" s="17">
        <v>0.432</v>
      </c>
      <c r="AW182" s="17" t="s">
        <v>10</v>
      </c>
      <c r="AX182">
        <v>0</v>
      </c>
      <c r="AY182">
        <v>0</v>
      </c>
      <c r="AZ182">
        <v>0</v>
      </c>
      <c r="BA182">
        <v>0</v>
      </c>
      <c r="BB182">
        <v>0</v>
      </c>
      <c r="BC182">
        <v>0</v>
      </c>
      <c r="BD182" s="17">
        <v>1</v>
      </c>
      <c r="BE182">
        <v>0</v>
      </c>
      <c r="BF182">
        <v>0</v>
      </c>
      <c r="BG182" s="17">
        <v>1</v>
      </c>
      <c r="BH182" t="s">
        <v>89</v>
      </c>
      <c r="BI182">
        <v>28</v>
      </c>
      <c r="BJ182" s="23">
        <v>0.72299999999999998</v>
      </c>
      <c r="BK182" s="23">
        <v>40</v>
      </c>
      <c r="BL182">
        <v>1</v>
      </c>
      <c r="BM182">
        <v>0</v>
      </c>
      <c r="BN182">
        <v>0</v>
      </c>
      <c r="BO182">
        <v>0</v>
      </c>
      <c r="BP182">
        <v>0</v>
      </c>
      <c r="BQ182" s="17">
        <v>0</v>
      </c>
      <c r="BR182">
        <v>0</v>
      </c>
      <c r="BS182">
        <v>0</v>
      </c>
      <c r="BT182">
        <v>1</v>
      </c>
      <c r="BU182" s="17">
        <v>0</v>
      </c>
      <c r="BV182">
        <v>0</v>
      </c>
      <c r="BW182">
        <v>0</v>
      </c>
      <c r="BX182" s="17">
        <v>0</v>
      </c>
      <c r="BY182">
        <v>0</v>
      </c>
      <c r="BZ182">
        <v>0</v>
      </c>
      <c r="CA182">
        <v>1</v>
      </c>
      <c r="CB182">
        <v>1</v>
      </c>
      <c r="CC182">
        <v>0</v>
      </c>
      <c r="CD182">
        <v>0</v>
      </c>
      <c r="CE182">
        <v>0</v>
      </c>
      <c r="CF182">
        <v>0</v>
      </c>
      <c r="CG182">
        <v>0</v>
      </c>
      <c r="CH182">
        <v>0</v>
      </c>
      <c r="CI182">
        <v>1</v>
      </c>
      <c r="CJ182" s="17">
        <v>0</v>
      </c>
      <c r="CK182">
        <v>0</v>
      </c>
      <c r="CL182">
        <v>30</v>
      </c>
      <c r="CM182">
        <v>0</v>
      </c>
      <c r="CN182">
        <v>1</v>
      </c>
      <c r="CO182">
        <v>29</v>
      </c>
      <c r="CP182" s="31" t="s">
        <v>80</v>
      </c>
    </row>
    <row r="183" spans="1:94" x14ac:dyDescent="0.25">
      <c r="A183">
        <v>182</v>
      </c>
      <c r="B183">
        <v>16</v>
      </c>
      <c r="C183" s="23" t="s">
        <v>122</v>
      </c>
      <c r="D183" s="12">
        <v>4.4697507923277202</v>
      </c>
      <c r="E183" s="13">
        <v>0.91946621010673912</v>
      </c>
      <c r="F183" s="7">
        <v>4.8612452999320501</v>
      </c>
      <c r="G183" s="7">
        <f t="shared" si="33"/>
        <v>3.5502845822209812</v>
      </c>
      <c r="H183" s="15">
        <f t="shared" si="34"/>
        <v>5.3892170024344592</v>
      </c>
      <c r="I183" s="11">
        <f t="shared" si="35"/>
        <v>0.10278986548843491</v>
      </c>
      <c r="J183" s="30">
        <f t="shared" si="36"/>
        <v>2.1144760065876882E-2</v>
      </c>
      <c r="K183" s="30">
        <f t="shared" si="37"/>
        <v>47.293040776271845</v>
      </c>
      <c r="L183" s="8">
        <v>0</v>
      </c>
      <c r="M183" s="9">
        <v>0</v>
      </c>
      <c r="N183" s="9">
        <v>1</v>
      </c>
      <c r="O183" s="9">
        <v>0</v>
      </c>
      <c r="P183" s="9">
        <v>0</v>
      </c>
      <c r="Q183" s="8">
        <v>2223</v>
      </c>
      <c r="R183" s="9">
        <v>9</v>
      </c>
      <c r="S183" s="9">
        <f t="shared" si="38"/>
        <v>2213</v>
      </c>
      <c r="T183" s="9">
        <f t="shared" si="39"/>
        <v>48</v>
      </c>
      <c r="U183" s="7">
        <v>9.8450000000000006</v>
      </c>
      <c r="V183" s="7">
        <f t="shared" si="45"/>
        <v>24.155000000000001</v>
      </c>
      <c r="W183" s="9">
        <v>0</v>
      </c>
      <c r="X183" s="9">
        <v>1</v>
      </c>
      <c r="Y183" s="9">
        <v>0</v>
      </c>
      <c r="Z183" s="9">
        <v>0</v>
      </c>
      <c r="AA183" s="9">
        <v>1</v>
      </c>
      <c r="AB183" s="27">
        <v>0</v>
      </c>
      <c r="AC183" s="9">
        <v>0</v>
      </c>
      <c r="AD183" s="9">
        <v>1</v>
      </c>
      <c r="AE183" s="27">
        <v>0</v>
      </c>
      <c r="AF183" s="9">
        <v>0</v>
      </c>
      <c r="AG183" s="27">
        <v>1</v>
      </c>
      <c r="AH183" s="19">
        <v>1999</v>
      </c>
      <c r="AI183" s="30">
        <f t="shared" si="46"/>
        <v>0.19249999999999998</v>
      </c>
      <c r="AJ183" s="30">
        <v>0.28999999999999998</v>
      </c>
      <c r="AK183" s="30">
        <v>0.32500000000000001</v>
      </c>
      <c r="AL183" s="37">
        <f t="shared" si="47"/>
        <v>0.19249999999999998</v>
      </c>
      <c r="AM183" s="36">
        <v>0.67</v>
      </c>
      <c r="AN183" s="17">
        <v>0.33</v>
      </c>
      <c r="AO183">
        <v>0</v>
      </c>
      <c r="AP183" s="34">
        <f t="shared" si="43"/>
        <v>1</v>
      </c>
      <c r="AQ183">
        <v>0.38</v>
      </c>
      <c r="AR183" s="34">
        <v>0.62</v>
      </c>
      <c r="AS183">
        <v>0</v>
      </c>
      <c r="AT183" s="17">
        <v>1</v>
      </c>
      <c r="AU183">
        <f t="shared" si="48"/>
        <v>0.48099999999999998</v>
      </c>
      <c r="AV183" s="17">
        <v>0.51900000000000002</v>
      </c>
      <c r="AW183" s="17" t="s">
        <v>10</v>
      </c>
      <c r="AX183">
        <v>0</v>
      </c>
      <c r="AY183">
        <v>0</v>
      </c>
      <c r="AZ183">
        <v>0</v>
      </c>
      <c r="BA183">
        <v>0</v>
      </c>
      <c r="BB183">
        <v>0</v>
      </c>
      <c r="BC183">
        <v>0</v>
      </c>
      <c r="BD183" s="17">
        <v>1</v>
      </c>
      <c r="BE183">
        <v>0</v>
      </c>
      <c r="BF183">
        <v>0</v>
      </c>
      <c r="BG183" s="17">
        <v>1</v>
      </c>
      <c r="BH183" t="s">
        <v>89</v>
      </c>
      <c r="BI183">
        <v>22</v>
      </c>
      <c r="BJ183" s="23">
        <v>0.79700000000000004</v>
      </c>
      <c r="BK183" s="23">
        <v>40</v>
      </c>
      <c r="BL183">
        <v>1</v>
      </c>
      <c r="BM183">
        <v>0</v>
      </c>
      <c r="BN183">
        <v>0</v>
      </c>
      <c r="BO183">
        <v>0</v>
      </c>
      <c r="BP183">
        <v>0</v>
      </c>
      <c r="BQ183" s="17">
        <v>0</v>
      </c>
      <c r="BR183">
        <v>0</v>
      </c>
      <c r="BS183">
        <v>0</v>
      </c>
      <c r="BT183">
        <v>1</v>
      </c>
      <c r="BU183" s="17">
        <v>0</v>
      </c>
      <c r="BV183">
        <v>0</v>
      </c>
      <c r="BW183">
        <v>0</v>
      </c>
      <c r="BX183" s="17">
        <v>0</v>
      </c>
      <c r="BY183">
        <v>0</v>
      </c>
      <c r="BZ183">
        <v>0</v>
      </c>
      <c r="CA183">
        <v>1</v>
      </c>
      <c r="CB183">
        <v>1</v>
      </c>
      <c r="CC183">
        <v>0</v>
      </c>
      <c r="CD183">
        <v>0</v>
      </c>
      <c r="CE183">
        <v>0</v>
      </c>
      <c r="CF183">
        <v>0</v>
      </c>
      <c r="CG183">
        <v>0</v>
      </c>
      <c r="CH183">
        <v>0</v>
      </c>
      <c r="CI183">
        <v>1</v>
      </c>
      <c r="CJ183" s="17">
        <v>0</v>
      </c>
      <c r="CK183">
        <v>0</v>
      </c>
      <c r="CL183">
        <v>30</v>
      </c>
      <c r="CM183">
        <v>0</v>
      </c>
      <c r="CN183">
        <v>1</v>
      </c>
      <c r="CO183">
        <v>29</v>
      </c>
      <c r="CP183" s="31" t="s">
        <v>80</v>
      </c>
    </row>
    <row r="184" spans="1:94" x14ac:dyDescent="0.25">
      <c r="A184">
        <v>183</v>
      </c>
      <c r="B184">
        <v>16</v>
      </c>
      <c r="C184" s="23" t="s">
        <v>122</v>
      </c>
      <c r="D184" s="12">
        <v>3.802557760590775</v>
      </c>
      <c r="E184" s="13">
        <v>2.175785041518643</v>
      </c>
      <c r="F184" s="7">
        <v>1.7476716164647801</v>
      </c>
      <c r="G184" s="7">
        <f t="shared" si="33"/>
        <v>1.6267727190721319</v>
      </c>
      <c r="H184" s="15">
        <f t="shared" si="34"/>
        <v>5.9783428021094185</v>
      </c>
      <c r="I184" s="11">
        <f t="shared" si="35"/>
        <v>3.7125270670767006E-2</v>
      </c>
      <c r="J184" s="30">
        <f t="shared" si="36"/>
        <v>2.1242703904446672E-2</v>
      </c>
      <c r="K184" s="30">
        <f t="shared" si="37"/>
        <v>47.074986522345348</v>
      </c>
      <c r="L184" s="8">
        <v>0</v>
      </c>
      <c r="M184" s="9">
        <v>0</v>
      </c>
      <c r="N184" s="9">
        <v>1</v>
      </c>
      <c r="O184" s="9">
        <v>0</v>
      </c>
      <c r="P184" s="9">
        <v>0</v>
      </c>
      <c r="Q184" s="8">
        <v>2223</v>
      </c>
      <c r="R184" s="9">
        <v>9</v>
      </c>
      <c r="S184" s="9">
        <f t="shared" si="38"/>
        <v>2213</v>
      </c>
      <c r="T184" s="9">
        <f t="shared" si="39"/>
        <v>48</v>
      </c>
      <c r="U184" s="7">
        <v>9.8450000000000006</v>
      </c>
      <c r="V184" s="7">
        <f t="shared" si="45"/>
        <v>24.155000000000001</v>
      </c>
      <c r="W184" s="9">
        <v>0</v>
      </c>
      <c r="X184" s="9">
        <v>1</v>
      </c>
      <c r="Y184" s="9">
        <v>0</v>
      </c>
      <c r="Z184" s="9">
        <v>0</v>
      </c>
      <c r="AA184" s="9">
        <v>1</v>
      </c>
      <c r="AB184" s="27">
        <v>0</v>
      </c>
      <c r="AC184" s="9">
        <v>0</v>
      </c>
      <c r="AD184" s="9">
        <v>1</v>
      </c>
      <c r="AE184" s="27">
        <v>0</v>
      </c>
      <c r="AF184" s="9">
        <v>0</v>
      </c>
      <c r="AG184" s="27">
        <v>1</v>
      </c>
      <c r="AH184" s="19">
        <v>1999</v>
      </c>
      <c r="AI184" s="30">
        <f t="shared" si="46"/>
        <v>0.19249999999999998</v>
      </c>
      <c r="AJ184" s="30">
        <v>0.28999999999999998</v>
      </c>
      <c r="AK184" s="30">
        <v>0.32500000000000001</v>
      </c>
      <c r="AL184" s="37">
        <f t="shared" si="47"/>
        <v>0.19249999999999998</v>
      </c>
      <c r="AM184" s="36">
        <v>0.67</v>
      </c>
      <c r="AN184" s="17">
        <v>0.33</v>
      </c>
      <c r="AO184">
        <v>0</v>
      </c>
      <c r="AP184" s="34">
        <f t="shared" si="43"/>
        <v>1</v>
      </c>
      <c r="AQ184">
        <v>0.38</v>
      </c>
      <c r="AR184" s="34">
        <v>0.62</v>
      </c>
      <c r="AS184">
        <v>0</v>
      </c>
      <c r="AT184" s="17">
        <v>1</v>
      </c>
      <c r="AU184">
        <f t="shared" si="48"/>
        <v>0.48099999999999998</v>
      </c>
      <c r="AV184" s="17">
        <v>0.51900000000000002</v>
      </c>
      <c r="AW184" s="17" t="s">
        <v>10</v>
      </c>
      <c r="AX184">
        <v>0</v>
      </c>
      <c r="AY184">
        <v>0</v>
      </c>
      <c r="AZ184">
        <v>0</v>
      </c>
      <c r="BA184">
        <v>0</v>
      </c>
      <c r="BB184">
        <v>0</v>
      </c>
      <c r="BC184">
        <v>0</v>
      </c>
      <c r="BD184" s="17">
        <v>1</v>
      </c>
      <c r="BE184">
        <v>0</v>
      </c>
      <c r="BF184">
        <v>0</v>
      </c>
      <c r="BG184" s="17">
        <v>1</v>
      </c>
      <c r="BH184" t="s">
        <v>89</v>
      </c>
      <c r="BI184">
        <v>22</v>
      </c>
      <c r="BJ184" s="23">
        <v>0.79700000000000004</v>
      </c>
      <c r="BK184" s="23">
        <v>40</v>
      </c>
      <c r="BL184">
        <v>1</v>
      </c>
      <c r="BM184">
        <v>0</v>
      </c>
      <c r="BN184">
        <v>0</v>
      </c>
      <c r="BO184">
        <v>0</v>
      </c>
      <c r="BP184">
        <v>0</v>
      </c>
      <c r="BQ184" s="17">
        <v>0</v>
      </c>
      <c r="BR184">
        <v>0</v>
      </c>
      <c r="BS184">
        <v>0</v>
      </c>
      <c r="BT184">
        <v>1</v>
      </c>
      <c r="BU184" s="17">
        <v>0</v>
      </c>
      <c r="BV184">
        <v>0</v>
      </c>
      <c r="BW184">
        <v>0</v>
      </c>
      <c r="BX184" s="17">
        <v>0</v>
      </c>
      <c r="BY184">
        <v>0</v>
      </c>
      <c r="BZ184">
        <v>0</v>
      </c>
      <c r="CA184">
        <v>1</v>
      </c>
      <c r="CB184">
        <v>1</v>
      </c>
      <c r="CC184">
        <v>0</v>
      </c>
      <c r="CD184">
        <v>0</v>
      </c>
      <c r="CE184">
        <v>0</v>
      </c>
      <c r="CF184">
        <v>0</v>
      </c>
      <c r="CG184">
        <v>0</v>
      </c>
      <c r="CH184">
        <v>0</v>
      </c>
      <c r="CI184">
        <v>1</v>
      </c>
      <c r="CJ184" s="17">
        <v>0</v>
      </c>
      <c r="CK184">
        <v>0</v>
      </c>
      <c r="CL184">
        <v>30</v>
      </c>
      <c r="CM184">
        <v>0</v>
      </c>
      <c r="CN184">
        <v>1</v>
      </c>
      <c r="CO184">
        <v>29</v>
      </c>
      <c r="CP184" s="31" t="s">
        <v>80</v>
      </c>
    </row>
    <row r="185" spans="1:94" x14ac:dyDescent="0.25">
      <c r="A185">
        <v>184</v>
      </c>
      <c r="B185">
        <v>16</v>
      </c>
      <c r="C185" s="23" t="s">
        <v>122</v>
      </c>
      <c r="D185" s="12">
        <v>10.047633068422289</v>
      </c>
      <c r="E185" s="13">
        <v>2.8590282387371539</v>
      </c>
      <c r="F185" s="7">
        <v>3.5143525105090858</v>
      </c>
      <c r="G185" s="7">
        <f t="shared" si="33"/>
        <v>7.1886048296851355</v>
      </c>
      <c r="H185" s="15">
        <f t="shared" si="34"/>
        <v>12.906661307159442</v>
      </c>
      <c r="I185" s="11">
        <f t="shared" si="35"/>
        <v>7.4498253756446711E-2</v>
      </c>
      <c r="J185" s="30">
        <f t="shared" si="36"/>
        <v>2.1198287176278443E-2</v>
      </c>
      <c r="K185" s="30">
        <f t="shared" si="37"/>
        <v>47.173622646221709</v>
      </c>
      <c r="L185" s="8">
        <v>0</v>
      </c>
      <c r="M185" s="9">
        <v>0</v>
      </c>
      <c r="N185" s="9">
        <v>1</v>
      </c>
      <c r="O185" s="9">
        <v>0</v>
      </c>
      <c r="P185" s="9">
        <v>0</v>
      </c>
      <c r="Q185" s="8">
        <v>2223</v>
      </c>
      <c r="R185" s="9">
        <v>9</v>
      </c>
      <c r="S185" s="9">
        <f t="shared" si="38"/>
        <v>2213</v>
      </c>
      <c r="T185" s="9">
        <f t="shared" si="39"/>
        <v>48</v>
      </c>
      <c r="U185" s="7">
        <v>9.8450000000000006</v>
      </c>
      <c r="V185" s="7">
        <f t="shared" si="45"/>
        <v>24.155000000000001</v>
      </c>
      <c r="W185" s="9">
        <v>0</v>
      </c>
      <c r="X185" s="9">
        <v>1</v>
      </c>
      <c r="Y185" s="9">
        <v>0</v>
      </c>
      <c r="Z185" s="9">
        <v>0</v>
      </c>
      <c r="AA185" s="9">
        <v>1</v>
      </c>
      <c r="AB185" s="27">
        <v>0</v>
      </c>
      <c r="AC185" s="9">
        <v>0</v>
      </c>
      <c r="AD185" s="9">
        <v>1</v>
      </c>
      <c r="AE185" s="27">
        <v>0</v>
      </c>
      <c r="AF185" s="9">
        <v>0</v>
      </c>
      <c r="AG185" s="27">
        <v>1</v>
      </c>
      <c r="AH185" s="19">
        <v>1999</v>
      </c>
      <c r="AI185" s="30">
        <f t="shared" si="46"/>
        <v>0.19249999999999998</v>
      </c>
      <c r="AJ185" s="30">
        <v>0.28999999999999998</v>
      </c>
      <c r="AK185" s="30">
        <v>0.32500000000000001</v>
      </c>
      <c r="AL185" s="37">
        <f t="shared" si="47"/>
        <v>0.19249999999999998</v>
      </c>
      <c r="AM185" s="36">
        <v>0.67</v>
      </c>
      <c r="AN185" s="17">
        <v>0.33</v>
      </c>
      <c r="AO185">
        <v>0</v>
      </c>
      <c r="AP185" s="34">
        <f t="shared" si="43"/>
        <v>1</v>
      </c>
      <c r="AQ185">
        <v>0.38</v>
      </c>
      <c r="AR185" s="34">
        <v>0.62</v>
      </c>
      <c r="AS185">
        <v>0</v>
      </c>
      <c r="AT185" s="17">
        <v>1</v>
      </c>
      <c r="AU185">
        <f t="shared" si="48"/>
        <v>0.48099999999999998</v>
      </c>
      <c r="AV185" s="17">
        <v>0.51900000000000002</v>
      </c>
      <c r="AW185" s="17" t="s">
        <v>10</v>
      </c>
      <c r="AX185">
        <v>0</v>
      </c>
      <c r="AY185">
        <v>0</v>
      </c>
      <c r="AZ185">
        <v>0</v>
      </c>
      <c r="BA185">
        <v>0</v>
      </c>
      <c r="BB185">
        <v>0</v>
      </c>
      <c r="BC185">
        <v>0</v>
      </c>
      <c r="BD185" s="17">
        <v>1</v>
      </c>
      <c r="BE185">
        <v>0</v>
      </c>
      <c r="BF185">
        <v>0</v>
      </c>
      <c r="BG185" s="17">
        <v>1</v>
      </c>
      <c r="BH185" t="s">
        <v>89</v>
      </c>
      <c r="BI185">
        <v>22</v>
      </c>
      <c r="BJ185" s="23">
        <v>0.79700000000000004</v>
      </c>
      <c r="BK185" s="23">
        <v>40</v>
      </c>
      <c r="BL185">
        <v>1</v>
      </c>
      <c r="BM185">
        <v>0</v>
      </c>
      <c r="BN185">
        <v>0</v>
      </c>
      <c r="BO185">
        <v>0</v>
      </c>
      <c r="BP185">
        <v>0</v>
      </c>
      <c r="BQ185" s="17">
        <v>0</v>
      </c>
      <c r="BR185">
        <v>0</v>
      </c>
      <c r="BS185">
        <v>0</v>
      </c>
      <c r="BT185">
        <v>1</v>
      </c>
      <c r="BU185" s="17">
        <v>0</v>
      </c>
      <c r="BV185">
        <v>0</v>
      </c>
      <c r="BW185">
        <v>0</v>
      </c>
      <c r="BX185" s="17">
        <v>0</v>
      </c>
      <c r="BY185">
        <v>0</v>
      </c>
      <c r="BZ185">
        <v>0</v>
      </c>
      <c r="CA185">
        <v>1</v>
      </c>
      <c r="CB185">
        <v>1</v>
      </c>
      <c r="CC185">
        <v>0</v>
      </c>
      <c r="CD185">
        <v>0</v>
      </c>
      <c r="CE185">
        <v>0</v>
      </c>
      <c r="CF185">
        <v>0</v>
      </c>
      <c r="CG185">
        <v>0</v>
      </c>
      <c r="CH185">
        <v>0</v>
      </c>
      <c r="CI185">
        <v>1</v>
      </c>
      <c r="CJ185" s="17">
        <v>0</v>
      </c>
      <c r="CK185">
        <v>0</v>
      </c>
      <c r="CL185">
        <v>30</v>
      </c>
      <c r="CM185">
        <v>0</v>
      </c>
      <c r="CN185">
        <v>1</v>
      </c>
      <c r="CO185">
        <v>29</v>
      </c>
      <c r="CP185" s="31" t="s">
        <v>80</v>
      </c>
    </row>
    <row r="186" spans="1:94" x14ac:dyDescent="0.25">
      <c r="A186">
        <v>185</v>
      </c>
      <c r="B186">
        <v>16</v>
      </c>
      <c r="C186" s="23" t="s">
        <v>122</v>
      </c>
      <c r="D186" s="12">
        <v>13.171657196739091</v>
      </c>
      <c r="E186" s="13">
        <v>5.9036513910131454</v>
      </c>
      <c r="F186" s="7">
        <v>2.2311034856817078</v>
      </c>
      <c r="G186" s="7">
        <f t="shared" si="33"/>
        <v>7.2680058057259451</v>
      </c>
      <c r="H186" s="15">
        <f t="shared" si="34"/>
        <v>19.075308587752236</v>
      </c>
      <c r="I186" s="11">
        <f t="shared" si="35"/>
        <v>4.737411555185822E-2</v>
      </c>
      <c r="J186" s="30">
        <f t="shared" si="36"/>
        <v>2.1233490896269736E-2</v>
      </c>
      <c r="K186" s="30">
        <f t="shared" si="37"/>
        <v>47.09541190778377</v>
      </c>
      <c r="L186" s="8">
        <v>0</v>
      </c>
      <c r="M186" s="9">
        <v>0</v>
      </c>
      <c r="N186" s="9">
        <v>1</v>
      </c>
      <c r="O186" s="9">
        <v>0</v>
      </c>
      <c r="P186" s="9">
        <v>0</v>
      </c>
      <c r="Q186" s="8">
        <v>2223</v>
      </c>
      <c r="R186" s="9">
        <v>9</v>
      </c>
      <c r="S186" s="9">
        <f t="shared" si="38"/>
        <v>2213</v>
      </c>
      <c r="T186" s="9">
        <f t="shared" si="39"/>
        <v>48</v>
      </c>
      <c r="U186" s="7">
        <v>9.8450000000000006</v>
      </c>
      <c r="V186" s="7">
        <f t="shared" si="45"/>
        <v>24.155000000000001</v>
      </c>
      <c r="W186" s="9">
        <v>0</v>
      </c>
      <c r="X186" s="9">
        <v>1</v>
      </c>
      <c r="Y186" s="9">
        <v>0</v>
      </c>
      <c r="Z186" s="9">
        <v>0</v>
      </c>
      <c r="AA186" s="9">
        <v>1</v>
      </c>
      <c r="AB186" s="27">
        <v>0</v>
      </c>
      <c r="AC186" s="9">
        <v>0</v>
      </c>
      <c r="AD186" s="9">
        <v>1</v>
      </c>
      <c r="AE186" s="27">
        <v>0</v>
      </c>
      <c r="AF186" s="9">
        <v>0</v>
      </c>
      <c r="AG186" s="27">
        <v>1</v>
      </c>
      <c r="AH186" s="19">
        <v>1999</v>
      </c>
      <c r="AI186" s="30">
        <f t="shared" si="46"/>
        <v>0.19249999999999998</v>
      </c>
      <c r="AJ186" s="30">
        <v>0.28999999999999998</v>
      </c>
      <c r="AK186" s="30">
        <v>0.32500000000000001</v>
      </c>
      <c r="AL186" s="37">
        <f t="shared" si="47"/>
        <v>0.19249999999999998</v>
      </c>
      <c r="AM186" s="36">
        <v>0.67</v>
      </c>
      <c r="AN186" s="17">
        <v>0.33</v>
      </c>
      <c r="AO186">
        <v>0</v>
      </c>
      <c r="AP186" s="34">
        <f t="shared" si="43"/>
        <v>1</v>
      </c>
      <c r="AQ186">
        <v>0.38</v>
      </c>
      <c r="AR186" s="34">
        <v>0.62</v>
      </c>
      <c r="AS186">
        <v>0</v>
      </c>
      <c r="AT186" s="17">
        <v>1</v>
      </c>
      <c r="AU186">
        <f t="shared" si="48"/>
        <v>0.48099999999999998</v>
      </c>
      <c r="AV186" s="17">
        <v>0.51900000000000002</v>
      </c>
      <c r="AW186" s="17" t="s">
        <v>10</v>
      </c>
      <c r="AX186">
        <v>0</v>
      </c>
      <c r="AY186">
        <v>0</v>
      </c>
      <c r="AZ186">
        <v>0</v>
      </c>
      <c r="BA186">
        <v>0</v>
      </c>
      <c r="BB186">
        <v>0</v>
      </c>
      <c r="BC186">
        <v>0</v>
      </c>
      <c r="BD186" s="17">
        <v>1</v>
      </c>
      <c r="BE186">
        <v>0</v>
      </c>
      <c r="BF186">
        <v>0</v>
      </c>
      <c r="BG186" s="17">
        <v>1</v>
      </c>
      <c r="BH186" t="s">
        <v>89</v>
      </c>
      <c r="BI186">
        <v>22</v>
      </c>
      <c r="BJ186" s="23">
        <v>0.79700000000000004</v>
      </c>
      <c r="BK186" s="23">
        <v>40</v>
      </c>
      <c r="BL186">
        <v>1</v>
      </c>
      <c r="BM186">
        <v>0</v>
      </c>
      <c r="BN186">
        <v>0</v>
      </c>
      <c r="BO186">
        <v>0</v>
      </c>
      <c r="BP186">
        <v>0</v>
      </c>
      <c r="BQ186" s="17">
        <v>0</v>
      </c>
      <c r="BR186">
        <v>0</v>
      </c>
      <c r="BS186">
        <v>0</v>
      </c>
      <c r="BT186">
        <v>1</v>
      </c>
      <c r="BU186" s="17">
        <v>0</v>
      </c>
      <c r="BV186">
        <v>0</v>
      </c>
      <c r="BW186">
        <v>0</v>
      </c>
      <c r="BX186" s="17">
        <v>0</v>
      </c>
      <c r="BY186">
        <v>0</v>
      </c>
      <c r="BZ186">
        <v>0</v>
      </c>
      <c r="CA186">
        <v>1</v>
      </c>
      <c r="CB186">
        <v>1</v>
      </c>
      <c r="CC186">
        <v>0</v>
      </c>
      <c r="CD186">
        <v>0</v>
      </c>
      <c r="CE186">
        <v>0</v>
      </c>
      <c r="CF186">
        <v>0</v>
      </c>
      <c r="CG186">
        <v>0</v>
      </c>
      <c r="CH186">
        <v>0</v>
      </c>
      <c r="CI186">
        <v>1</v>
      </c>
      <c r="CJ186" s="17">
        <v>0</v>
      </c>
      <c r="CK186">
        <v>0</v>
      </c>
      <c r="CL186">
        <v>30</v>
      </c>
      <c r="CM186">
        <v>0</v>
      </c>
      <c r="CN186">
        <v>1</v>
      </c>
      <c r="CO186">
        <v>29</v>
      </c>
      <c r="CP186" s="31" t="s">
        <v>80</v>
      </c>
    </row>
    <row r="187" spans="1:94" x14ac:dyDescent="0.25">
      <c r="A187">
        <v>186</v>
      </c>
      <c r="B187">
        <v>16</v>
      </c>
      <c r="C187" s="23" t="s">
        <v>122</v>
      </c>
      <c r="D187" s="12">
        <v>1.2596589090453361</v>
      </c>
      <c r="E187" s="13">
        <v>1.3418984748084459</v>
      </c>
      <c r="F187" s="7">
        <v>0.9387140180073239</v>
      </c>
      <c r="G187" s="7">
        <f t="shared" si="33"/>
        <v>-8.2239565763109868E-2</v>
      </c>
      <c r="H187" s="15">
        <f t="shared" si="34"/>
        <v>2.6015573838537822</v>
      </c>
      <c r="I187" s="11">
        <f t="shared" si="35"/>
        <v>2.2681390927986381E-2</v>
      </c>
      <c r="J187" s="30">
        <f t="shared" si="36"/>
        <v>2.4162194761013379E-2</v>
      </c>
      <c r="K187" s="30">
        <f t="shared" si="37"/>
        <v>41.386968770466915</v>
      </c>
      <c r="L187" s="8">
        <v>0</v>
      </c>
      <c r="M187" s="9">
        <v>0</v>
      </c>
      <c r="N187" s="9">
        <v>1</v>
      </c>
      <c r="O187" s="9">
        <v>0</v>
      </c>
      <c r="P187" s="9">
        <v>0</v>
      </c>
      <c r="Q187" s="8">
        <v>1722</v>
      </c>
      <c r="R187" s="9">
        <v>9</v>
      </c>
      <c r="S187" s="9">
        <f t="shared" si="38"/>
        <v>1712</v>
      </c>
      <c r="T187" s="9">
        <f t="shared" si="39"/>
        <v>48</v>
      </c>
      <c r="U187" s="7">
        <v>10.525</v>
      </c>
      <c r="V187" s="7">
        <f t="shared" si="45"/>
        <v>23.475000000000001</v>
      </c>
      <c r="W187" s="9">
        <v>0</v>
      </c>
      <c r="X187" s="9">
        <v>1</v>
      </c>
      <c r="Y187" s="9">
        <v>0</v>
      </c>
      <c r="Z187" s="9">
        <v>0</v>
      </c>
      <c r="AA187" s="9">
        <v>1</v>
      </c>
      <c r="AB187" s="27">
        <v>0</v>
      </c>
      <c r="AC187" s="9">
        <v>0</v>
      </c>
      <c r="AD187" s="9">
        <v>1</v>
      </c>
      <c r="AE187" s="27">
        <v>0</v>
      </c>
      <c r="AF187" s="9">
        <v>0</v>
      </c>
      <c r="AG187" s="27">
        <v>1</v>
      </c>
      <c r="AH187" s="19">
        <v>1999</v>
      </c>
      <c r="AI187" s="30">
        <f t="shared" si="46"/>
        <v>0.12</v>
      </c>
      <c r="AJ187" s="30">
        <v>0.23</v>
      </c>
      <c r="AK187" s="30">
        <v>0.53</v>
      </c>
      <c r="AL187" s="37">
        <f t="shared" si="47"/>
        <v>0.12</v>
      </c>
      <c r="AM187" s="36">
        <v>0.67</v>
      </c>
      <c r="AN187" s="17">
        <v>0.33</v>
      </c>
      <c r="AO187">
        <v>1</v>
      </c>
      <c r="AP187" s="34">
        <f t="shared" si="43"/>
        <v>0</v>
      </c>
      <c r="AQ187">
        <v>0.31</v>
      </c>
      <c r="AR187" s="34">
        <v>0.69</v>
      </c>
      <c r="AS187">
        <v>0</v>
      </c>
      <c r="AT187" s="17">
        <v>1</v>
      </c>
      <c r="AU187">
        <f t="shared" si="48"/>
        <v>0.41400000000000003</v>
      </c>
      <c r="AV187" s="17">
        <v>0.58599999999999997</v>
      </c>
      <c r="AW187" s="17" t="s">
        <v>10</v>
      </c>
      <c r="AX187">
        <v>0</v>
      </c>
      <c r="AY187">
        <v>0</v>
      </c>
      <c r="AZ187">
        <v>0</v>
      </c>
      <c r="BA187">
        <v>0</v>
      </c>
      <c r="BB187">
        <v>0</v>
      </c>
      <c r="BC187">
        <v>0</v>
      </c>
      <c r="BD187" s="17">
        <v>1</v>
      </c>
      <c r="BE187">
        <v>0</v>
      </c>
      <c r="BF187">
        <v>0</v>
      </c>
      <c r="BG187" s="17">
        <v>1</v>
      </c>
      <c r="BH187" t="s">
        <v>89</v>
      </c>
      <c r="BI187">
        <v>22</v>
      </c>
      <c r="BJ187" s="23">
        <v>0.79700000000000004</v>
      </c>
      <c r="BK187" s="23">
        <v>40</v>
      </c>
      <c r="BL187">
        <v>1</v>
      </c>
      <c r="BM187">
        <v>0</v>
      </c>
      <c r="BN187">
        <v>0</v>
      </c>
      <c r="BO187">
        <v>0</v>
      </c>
      <c r="BP187">
        <v>0</v>
      </c>
      <c r="BQ187" s="17">
        <v>0</v>
      </c>
      <c r="BR187">
        <v>0</v>
      </c>
      <c r="BS187">
        <v>0</v>
      </c>
      <c r="BT187">
        <v>1</v>
      </c>
      <c r="BU187" s="17">
        <v>0</v>
      </c>
      <c r="BV187">
        <v>0</v>
      </c>
      <c r="BW187">
        <v>0</v>
      </c>
      <c r="BX187" s="17">
        <v>0</v>
      </c>
      <c r="BY187">
        <v>0</v>
      </c>
      <c r="BZ187">
        <v>0</v>
      </c>
      <c r="CA187">
        <v>1</v>
      </c>
      <c r="CB187">
        <v>1</v>
      </c>
      <c r="CC187">
        <v>0</v>
      </c>
      <c r="CD187">
        <v>0</v>
      </c>
      <c r="CE187">
        <v>0</v>
      </c>
      <c r="CF187">
        <v>0</v>
      </c>
      <c r="CG187">
        <v>0</v>
      </c>
      <c r="CH187">
        <v>0</v>
      </c>
      <c r="CI187">
        <v>1</v>
      </c>
      <c r="CJ187" s="17">
        <v>0</v>
      </c>
      <c r="CK187">
        <v>0</v>
      </c>
      <c r="CL187">
        <v>30</v>
      </c>
      <c r="CM187">
        <v>0</v>
      </c>
      <c r="CN187">
        <v>1</v>
      </c>
      <c r="CO187">
        <v>29</v>
      </c>
      <c r="CP187" s="31" t="s">
        <v>80</v>
      </c>
    </row>
    <row r="188" spans="1:94" x14ac:dyDescent="0.25">
      <c r="A188">
        <v>187</v>
      </c>
      <c r="B188">
        <v>16</v>
      </c>
      <c r="C188" s="23" t="s">
        <v>122</v>
      </c>
      <c r="D188" s="12">
        <v>5.1614617659882178</v>
      </c>
      <c r="E188" s="13">
        <v>2.490984805911431</v>
      </c>
      <c r="F188" s="7">
        <v>2.072056703733959</v>
      </c>
      <c r="G188" s="7">
        <f t="shared" si="33"/>
        <v>2.6704769600767868</v>
      </c>
      <c r="H188" s="15">
        <f t="shared" si="34"/>
        <v>7.6524465718996488</v>
      </c>
      <c r="I188" s="11">
        <f t="shared" si="35"/>
        <v>5.0015644271248945E-2</v>
      </c>
      <c r="J188" s="30">
        <f t="shared" si="36"/>
        <v>2.4138163874143997E-2</v>
      </c>
      <c r="K188" s="30">
        <f t="shared" si="37"/>
        <v>41.428171803538334</v>
      </c>
      <c r="L188" s="8">
        <v>0</v>
      </c>
      <c r="M188" s="9">
        <v>0</v>
      </c>
      <c r="N188" s="9">
        <v>1</v>
      </c>
      <c r="O188" s="9">
        <v>0</v>
      </c>
      <c r="P188" s="9">
        <v>0</v>
      </c>
      <c r="Q188" s="8">
        <v>1722</v>
      </c>
      <c r="R188" s="9">
        <v>9</v>
      </c>
      <c r="S188" s="9">
        <f t="shared" si="38"/>
        <v>1712</v>
      </c>
      <c r="T188" s="9">
        <f t="shared" si="39"/>
        <v>48</v>
      </c>
      <c r="U188" s="7">
        <v>10.525</v>
      </c>
      <c r="V188" s="7">
        <f t="shared" si="45"/>
        <v>23.475000000000001</v>
      </c>
      <c r="W188" s="9">
        <v>0</v>
      </c>
      <c r="X188" s="9">
        <v>1</v>
      </c>
      <c r="Y188" s="9">
        <v>0</v>
      </c>
      <c r="Z188" s="9">
        <v>0</v>
      </c>
      <c r="AA188" s="9">
        <v>1</v>
      </c>
      <c r="AB188" s="27">
        <v>0</v>
      </c>
      <c r="AC188" s="9">
        <v>0</v>
      </c>
      <c r="AD188" s="9">
        <v>1</v>
      </c>
      <c r="AE188" s="27">
        <v>0</v>
      </c>
      <c r="AF188" s="9">
        <v>0</v>
      </c>
      <c r="AG188" s="27">
        <v>1</v>
      </c>
      <c r="AH188" s="19">
        <v>1999</v>
      </c>
      <c r="AI188" s="30">
        <f t="shared" si="46"/>
        <v>0.12</v>
      </c>
      <c r="AJ188" s="30">
        <v>0.23</v>
      </c>
      <c r="AK188" s="30">
        <v>0.53</v>
      </c>
      <c r="AL188" s="37">
        <f t="shared" si="47"/>
        <v>0.12</v>
      </c>
      <c r="AM188" s="36">
        <v>0.67</v>
      </c>
      <c r="AN188" s="17">
        <v>0.33</v>
      </c>
      <c r="AO188">
        <v>1</v>
      </c>
      <c r="AP188" s="34">
        <f t="shared" si="43"/>
        <v>0</v>
      </c>
      <c r="AQ188">
        <v>0.31</v>
      </c>
      <c r="AR188" s="34">
        <v>0.69</v>
      </c>
      <c r="AS188">
        <v>0</v>
      </c>
      <c r="AT188" s="17">
        <v>1</v>
      </c>
      <c r="AU188">
        <f t="shared" si="48"/>
        <v>0.41400000000000003</v>
      </c>
      <c r="AV188" s="17">
        <v>0.58599999999999997</v>
      </c>
      <c r="AW188" s="17" t="s">
        <v>10</v>
      </c>
      <c r="AX188">
        <v>0</v>
      </c>
      <c r="AY188">
        <v>0</v>
      </c>
      <c r="AZ188">
        <v>0</v>
      </c>
      <c r="BA188">
        <v>0</v>
      </c>
      <c r="BB188">
        <v>0</v>
      </c>
      <c r="BC188">
        <v>0</v>
      </c>
      <c r="BD188" s="17">
        <v>1</v>
      </c>
      <c r="BE188">
        <v>0</v>
      </c>
      <c r="BF188">
        <v>0</v>
      </c>
      <c r="BG188" s="17">
        <v>1</v>
      </c>
      <c r="BH188" t="s">
        <v>89</v>
      </c>
      <c r="BI188">
        <v>22</v>
      </c>
      <c r="BJ188" s="23">
        <v>0.79700000000000004</v>
      </c>
      <c r="BK188" s="23">
        <v>40</v>
      </c>
      <c r="BL188">
        <v>1</v>
      </c>
      <c r="BM188">
        <v>0</v>
      </c>
      <c r="BN188">
        <v>0</v>
      </c>
      <c r="BO188">
        <v>0</v>
      </c>
      <c r="BP188">
        <v>0</v>
      </c>
      <c r="BQ188" s="17">
        <v>0</v>
      </c>
      <c r="BR188">
        <v>0</v>
      </c>
      <c r="BS188">
        <v>0</v>
      </c>
      <c r="BT188">
        <v>1</v>
      </c>
      <c r="BU188" s="17">
        <v>0</v>
      </c>
      <c r="BV188">
        <v>0</v>
      </c>
      <c r="BW188">
        <v>0</v>
      </c>
      <c r="BX188" s="17">
        <v>0</v>
      </c>
      <c r="BY188">
        <v>0</v>
      </c>
      <c r="BZ188">
        <v>0</v>
      </c>
      <c r="CA188">
        <v>1</v>
      </c>
      <c r="CB188">
        <v>1</v>
      </c>
      <c r="CC188">
        <v>0</v>
      </c>
      <c r="CD188">
        <v>0</v>
      </c>
      <c r="CE188">
        <v>0</v>
      </c>
      <c r="CF188">
        <v>0</v>
      </c>
      <c r="CG188">
        <v>0</v>
      </c>
      <c r="CH188">
        <v>0</v>
      </c>
      <c r="CI188">
        <v>1</v>
      </c>
      <c r="CJ188" s="17">
        <v>0</v>
      </c>
      <c r="CK188">
        <v>0</v>
      </c>
      <c r="CL188">
        <v>30</v>
      </c>
      <c r="CM188">
        <v>0</v>
      </c>
      <c r="CN188">
        <v>1</v>
      </c>
      <c r="CO188">
        <v>29</v>
      </c>
      <c r="CP188" s="31" t="s">
        <v>80</v>
      </c>
    </row>
    <row r="189" spans="1:94" x14ac:dyDescent="0.25">
      <c r="A189">
        <v>188</v>
      </c>
      <c r="B189">
        <v>16</v>
      </c>
      <c r="C189" s="23" t="s">
        <v>122</v>
      </c>
      <c r="D189" s="12">
        <v>5.1430632213731453</v>
      </c>
      <c r="E189" s="13">
        <v>2.5785005788689959</v>
      </c>
      <c r="F189" s="7">
        <v>1.994594557597128</v>
      </c>
      <c r="G189" s="7">
        <f t="shared" si="33"/>
        <v>2.5645626425041494</v>
      </c>
      <c r="H189" s="15">
        <f t="shared" si="34"/>
        <v>7.7215638002421407</v>
      </c>
      <c r="I189" s="11">
        <f t="shared" si="35"/>
        <v>4.8150269289390507E-2</v>
      </c>
      <c r="J189" s="30">
        <f t="shared" si="36"/>
        <v>2.4140379359801695E-2</v>
      </c>
      <c r="K189" s="30">
        <f t="shared" si="37"/>
        <v>41.424369729051953</v>
      </c>
      <c r="L189" s="8">
        <v>0</v>
      </c>
      <c r="M189" s="9">
        <v>0</v>
      </c>
      <c r="N189" s="9">
        <v>1</v>
      </c>
      <c r="O189" s="9">
        <v>0</v>
      </c>
      <c r="P189" s="9">
        <v>0</v>
      </c>
      <c r="Q189" s="8">
        <v>1722</v>
      </c>
      <c r="R189" s="9">
        <v>9</v>
      </c>
      <c r="S189" s="9">
        <f t="shared" si="38"/>
        <v>1712</v>
      </c>
      <c r="T189" s="9">
        <f t="shared" si="39"/>
        <v>48</v>
      </c>
      <c r="U189" s="7">
        <v>10.525</v>
      </c>
      <c r="V189" s="7">
        <f t="shared" si="45"/>
        <v>23.475000000000001</v>
      </c>
      <c r="W189" s="9">
        <v>0</v>
      </c>
      <c r="X189" s="9">
        <v>1</v>
      </c>
      <c r="Y189" s="9">
        <v>0</v>
      </c>
      <c r="Z189" s="9">
        <v>0</v>
      </c>
      <c r="AA189" s="9">
        <v>1</v>
      </c>
      <c r="AB189" s="27">
        <v>0</v>
      </c>
      <c r="AC189" s="9">
        <v>0</v>
      </c>
      <c r="AD189" s="9">
        <v>1</v>
      </c>
      <c r="AE189" s="27">
        <v>0</v>
      </c>
      <c r="AF189" s="9">
        <v>0</v>
      </c>
      <c r="AG189" s="27">
        <v>1</v>
      </c>
      <c r="AH189" s="19">
        <v>1999</v>
      </c>
      <c r="AI189" s="30">
        <f t="shared" si="46"/>
        <v>0.12</v>
      </c>
      <c r="AJ189" s="30">
        <v>0.23</v>
      </c>
      <c r="AK189" s="30">
        <v>0.53</v>
      </c>
      <c r="AL189" s="37">
        <f t="shared" si="47"/>
        <v>0.12</v>
      </c>
      <c r="AM189" s="36">
        <v>0.67</v>
      </c>
      <c r="AN189" s="17">
        <v>0.33</v>
      </c>
      <c r="AO189">
        <v>1</v>
      </c>
      <c r="AP189" s="34">
        <f t="shared" si="43"/>
        <v>0</v>
      </c>
      <c r="AQ189">
        <v>0.31</v>
      </c>
      <c r="AR189" s="34">
        <v>0.69</v>
      </c>
      <c r="AS189">
        <v>0</v>
      </c>
      <c r="AT189" s="17">
        <v>1</v>
      </c>
      <c r="AU189">
        <f t="shared" si="48"/>
        <v>0.41400000000000003</v>
      </c>
      <c r="AV189" s="17">
        <v>0.58599999999999997</v>
      </c>
      <c r="AW189" s="17" t="s">
        <v>10</v>
      </c>
      <c r="AX189">
        <v>0</v>
      </c>
      <c r="AY189">
        <v>0</v>
      </c>
      <c r="AZ189">
        <v>0</v>
      </c>
      <c r="BA189">
        <v>0</v>
      </c>
      <c r="BB189">
        <v>0</v>
      </c>
      <c r="BC189">
        <v>0</v>
      </c>
      <c r="BD189" s="17">
        <v>1</v>
      </c>
      <c r="BE189">
        <v>0</v>
      </c>
      <c r="BF189">
        <v>0</v>
      </c>
      <c r="BG189" s="17">
        <v>1</v>
      </c>
      <c r="BH189" t="s">
        <v>89</v>
      </c>
      <c r="BI189">
        <v>22</v>
      </c>
      <c r="BJ189" s="23">
        <v>0.79700000000000004</v>
      </c>
      <c r="BK189" s="23">
        <v>40</v>
      </c>
      <c r="BL189">
        <v>1</v>
      </c>
      <c r="BM189">
        <v>0</v>
      </c>
      <c r="BN189">
        <v>0</v>
      </c>
      <c r="BO189">
        <v>0</v>
      </c>
      <c r="BP189">
        <v>0</v>
      </c>
      <c r="BQ189" s="17">
        <v>0</v>
      </c>
      <c r="BR189">
        <v>0</v>
      </c>
      <c r="BS189">
        <v>0</v>
      </c>
      <c r="BT189">
        <v>1</v>
      </c>
      <c r="BU189" s="17">
        <v>0</v>
      </c>
      <c r="BV189">
        <v>0</v>
      </c>
      <c r="BW189">
        <v>0</v>
      </c>
      <c r="BX189" s="17">
        <v>0</v>
      </c>
      <c r="BY189">
        <v>0</v>
      </c>
      <c r="BZ189">
        <v>0</v>
      </c>
      <c r="CA189">
        <v>1</v>
      </c>
      <c r="CB189">
        <v>1</v>
      </c>
      <c r="CC189">
        <v>0</v>
      </c>
      <c r="CD189">
        <v>0</v>
      </c>
      <c r="CE189">
        <v>0</v>
      </c>
      <c r="CF189">
        <v>0</v>
      </c>
      <c r="CG189">
        <v>0</v>
      </c>
      <c r="CH189">
        <v>0</v>
      </c>
      <c r="CI189">
        <v>1</v>
      </c>
      <c r="CJ189" s="17">
        <v>0</v>
      </c>
      <c r="CK189">
        <v>0</v>
      </c>
      <c r="CL189">
        <v>30</v>
      </c>
      <c r="CM189">
        <v>0</v>
      </c>
      <c r="CN189">
        <v>1</v>
      </c>
      <c r="CO189">
        <v>29</v>
      </c>
      <c r="CP189" s="31" t="s">
        <v>80</v>
      </c>
    </row>
    <row r="190" spans="1:94" x14ac:dyDescent="0.25">
      <c r="A190">
        <v>189</v>
      </c>
      <c r="B190">
        <v>16</v>
      </c>
      <c r="C190" s="23" t="s">
        <v>122</v>
      </c>
      <c r="D190" s="12">
        <v>13.44826715670064</v>
      </c>
      <c r="E190" s="13">
        <v>3.4944029425553449</v>
      </c>
      <c r="F190" s="7">
        <v>3.848516435504818</v>
      </c>
      <c r="G190" s="7">
        <f t="shared" si="33"/>
        <v>9.9538642141452947</v>
      </c>
      <c r="H190" s="15">
        <f t="shared" si="34"/>
        <v>16.942670099255984</v>
      </c>
      <c r="I190" s="11">
        <f t="shared" si="35"/>
        <v>9.2612782480826175E-2</v>
      </c>
      <c r="J190" s="30">
        <f t="shared" si="36"/>
        <v>2.4064541241507774E-2</v>
      </c>
      <c r="K190" s="30">
        <f t="shared" si="37"/>
        <v>41.554916420976596</v>
      </c>
      <c r="L190" s="8">
        <v>0</v>
      </c>
      <c r="M190" s="9">
        <v>0</v>
      </c>
      <c r="N190" s="9">
        <v>1</v>
      </c>
      <c r="O190" s="9">
        <v>0</v>
      </c>
      <c r="P190" s="9">
        <v>0</v>
      </c>
      <c r="Q190" s="8">
        <v>1722</v>
      </c>
      <c r="R190" s="9">
        <v>9</v>
      </c>
      <c r="S190" s="9">
        <f t="shared" si="38"/>
        <v>1712</v>
      </c>
      <c r="T190" s="9">
        <f t="shared" si="39"/>
        <v>48</v>
      </c>
      <c r="U190" s="7">
        <v>10.53</v>
      </c>
      <c r="V190" s="7">
        <f t="shared" si="45"/>
        <v>23.47</v>
      </c>
      <c r="W190" s="9">
        <v>0</v>
      </c>
      <c r="X190" s="9">
        <v>1</v>
      </c>
      <c r="Y190" s="9">
        <v>0</v>
      </c>
      <c r="Z190" s="9">
        <v>0</v>
      </c>
      <c r="AA190" s="9">
        <v>1</v>
      </c>
      <c r="AB190" s="27">
        <v>0</v>
      </c>
      <c r="AC190" s="9">
        <v>0</v>
      </c>
      <c r="AD190" s="9">
        <v>1</v>
      </c>
      <c r="AE190" s="27">
        <v>0</v>
      </c>
      <c r="AF190" s="9">
        <v>0</v>
      </c>
      <c r="AG190" s="27">
        <v>1</v>
      </c>
      <c r="AH190" s="19">
        <v>1999</v>
      </c>
      <c r="AI190" s="30">
        <f t="shared" si="46"/>
        <v>0.12</v>
      </c>
      <c r="AJ190" s="30">
        <v>0.23</v>
      </c>
      <c r="AK190" s="30">
        <v>0.53</v>
      </c>
      <c r="AL190" s="37">
        <f t="shared" si="47"/>
        <v>0.12</v>
      </c>
      <c r="AM190" s="36">
        <v>0.67</v>
      </c>
      <c r="AN190" s="17">
        <v>0.33</v>
      </c>
      <c r="AO190">
        <v>1</v>
      </c>
      <c r="AP190" s="34">
        <f t="shared" si="43"/>
        <v>0</v>
      </c>
      <c r="AQ190">
        <v>0.31</v>
      </c>
      <c r="AR190" s="34">
        <v>0.69</v>
      </c>
      <c r="AS190">
        <v>0</v>
      </c>
      <c r="AT190" s="17">
        <v>1</v>
      </c>
      <c r="AU190">
        <f t="shared" si="48"/>
        <v>0.41400000000000003</v>
      </c>
      <c r="AV190" s="17">
        <v>0.58599999999999997</v>
      </c>
      <c r="AW190" s="17" t="s">
        <v>10</v>
      </c>
      <c r="AX190">
        <v>0</v>
      </c>
      <c r="AY190">
        <v>0</v>
      </c>
      <c r="AZ190">
        <v>0</v>
      </c>
      <c r="BA190">
        <v>0</v>
      </c>
      <c r="BB190">
        <v>0</v>
      </c>
      <c r="BC190">
        <v>0</v>
      </c>
      <c r="BD190" s="17">
        <v>1</v>
      </c>
      <c r="BE190">
        <v>0</v>
      </c>
      <c r="BF190">
        <v>0</v>
      </c>
      <c r="BG190" s="17">
        <v>1</v>
      </c>
      <c r="BH190" t="s">
        <v>89</v>
      </c>
      <c r="BI190">
        <v>22</v>
      </c>
      <c r="BJ190" s="23">
        <v>0.79700000000000004</v>
      </c>
      <c r="BK190" s="23">
        <v>40</v>
      </c>
      <c r="BL190">
        <v>1</v>
      </c>
      <c r="BM190">
        <v>0</v>
      </c>
      <c r="BN190">
        <v>0</v>
      </c>
      <c r="BO190">
        <v>0</v>
      </c>
      <c r="BP190">
        <v>0</v>
      </c>
      <c r="BQ190" s="17">
        <v>0</v>
      </c>
      <c r="BR190">
        <v>0</v>
      </c>
      <c r="BS190">
        <v>0</v>
      </c>
      <c r="BT190">
        <v>1</v>
      </c>
      <c r="BU190" s="17">
        <v>0</v>
      </c>
      <c r="BV190">
        <v>0</v>
      </c>
      <c r="BW190">
        <v>0</v>
      </c>
      <c r="BX190" s="17">
        <v>0</v>
      </c>
      <c r="BY190">
        <v>0</v>
      </c>
      <c r="BZ190">
        <v>0</v>
      </c>
      <c r="CA190">
        <v>1</v>
      </c>
      <c r="CB190">
        <v>1</v>
      </c>
      <c r="CC190">
        <v>0</v>
      </c>
      <c r="CD190">
        <v>0</v>
      </c>
      <c r="CE190">
        <v>0</v>
      </c>
      <c r="CF190">
        <v>0</v>
      </c>
      <c r="CG190">
        <v>0</v>
      </c>
      <c r="CH190">
        <v>0</v>
      </c>
      <c r="CI190">
        <v>1</v>
      </c>
      <c r="CJ190" s="17">
        <v>0</v>
      </c>
      <c r="CK190">
        <v>0</v>
      </c>
      <c r="CL190">
        <v>30</v>
      </c>
      <c r="CM190">
        <v>0</v>
      </c>
      <c r="CN190">
        <v>1</v>
      </c>
      <c r="CO190">
        <v>29</v>
      </c>
      <c r="CP190" s="31" t="s">
        <v>80</v>
      </c>
    </row>
    <row r="191" spans="1:94" x14ac:dyDescent="0.25">
      <c r="A191">
        <v>190</v>
      </c>
      <c r="B191">
        <v>16</v>
      </c>
      <c r="C191" s="23" t="s">
        <v>122</v>
      </c>
      <c r="D191" s="12">
        <v>2.98486577125241</v>
      </c>
      <c r="E191" s="13">
        <v>0.75661153481030019</v>
      </c>
      <c r="F191" s="7">
        <v>3.9450439676428979</v>
      </c>
      <c r="G191" s="7">
        <f t="shared" si="33"/>
        <v>2.2282542364421101</v>
      </c>
      <c r="H191" s="15">
        <f t="shared" si="34"/>
        <v>3.74147730606271</v>
      </c>
      <c r="I191" s="11">
        <f t="shared" si="35"/>
        <v>7.0553445889669331E-2</v>
      </c>
      <c r="J191" s="30">
        <f t="shared" si="36"/>
        <v>1.7884070866724437E-2</v>
      </c>
      <c r="K191" s="30">
        <f t="shared" si="37"/>
        <v>55.915680912483175</v>
      </c>
      <c r="L191" s="8">
        <v>0</v>
      </c>
      <c r="M191" s="9">
        <v>0</v>
      </c>
      <c r="N191" s="9">
        <v>1</v>
      </c>
      <c r="O191" s="9">
        <v>0</v>
      </c>
      <c r="P191" s="9">
        <v>0</v>
      </c>
      <c r="Q191" s="8">
        <v>3124</v>
      </c>
      <c r="R191" s="9">
        <v>12</v>
      </c>
      <c r="S191" s="9">
        <f t="shared" si="38"/>
        <v>3111</v>
      </c>
      <c r="T191" s="9">
        <f t="shared" si="39"/>
        <v>48</v>
      </c>
      <c r="U191" s="7">
        <v>9.8249999999999993</v>
      </c>
      <c r="V191" s="7">
        <f t="shared" si="45"/>
        <v>24.175000000000001</v>
      </c>
      <c r="W191" s="9">
        <v>0</v>
      </c>
      <c r="X191" s="9">
        <v>1</v>
      </c>
      <c r="Y191" s="9">
        <v>0</v>
      </c>
      <c r="Z191" s="9">
        <v>0</v>
      </c>
      <c r="AA191" s="9">
        <v>1</v>
      </c>
      <c r="AB191" s="27">
        <v>0</v>
      </c>
      <c r="AC191" s="9">
        <v>0</v>
      </c>
      <c r="AD191" s="9">
        <v>1</v>
      </c>
      <c r="AE191" s="27">
        <v>0</v>
      </c>
      <c r="AF191" s="9">
        <v>0</v>
      </c>
      <c r="AG191" s="27">
        <v>1</v>
      </c>
      <c r="AH191" s="19">
        <v>1992</v>
      </c>
      <c r="AI191" s="30">
        <f t="shared" si="46"/>
        <v>0.26250000000000001</v>
      </c>
      <c r="AJ191" s="30">
        <v>0.25</v>
      </c>
      <c r="AK191" s="30">
        <v>0.22500000000000001</v>
      </c>
      <c r="AL191" s="37">
        <f t="shared" si="47"/>
        <v>0.26250000000000001</v>
      </c>
      <c r="AM191" s="36">
        <v>0.67</v>
      </c>
      <c r="AN191" s="17">
        <v>0.33</v>
      </c>
      <c r="AO191">
        <v>0</v>
      </c>
      <c r="AP191" s="34">
        <f t="shared" si="43"/>
        <v>1</v>
      </c>
      <c r="AQ191">
        <v>0.38</v>
      </c>
      <c r="AR191" s="34">
        <v>0.62</v>
      </c>
      <c r="AS191">
        <v>0</v>
      </c>
      <c r="AT191" s="17">
        <v>1</v>
      </c>
      <c r="AU191">
        <f t="shared" si="48"/>
        <v>0.44099999999999995</v>
      </c>
      <c r="AV191" s="17">
        <v>0.55900000000000005</v>
      </c>
      <c r="AW191" s="17" t="s">
        <v>10</v>
      </c>
      <c r="AX191">
        <v>0</v>
      </c>
      <c r="AY191">
        <v>0</v>
      </c>
      <c r="AZ191">
        <v>0</v>
      </c>
      <c r="BA191">
        <v>0</v>
      </c>
      <c r="BB191">
        <v>0</v>
      </c>
      <c r="BC191">
        <v>0</v>
      </c>
      <c r="BD191" s="17">
        <v>1</v>
      </c>
      <c r="BE191">
        <v>0</v>
      </c>
      <c r="BF191">
        <v>0</v>
      </c>
      <c r="BG191" s="17">
        <v>1</v>
      </c>
      <c r="BH191" t="s">
        <v>89</v>
      </c>
      <c r="BI191">
        <v>28</v>
      </c>
      <c r="BJ191" s="23">
        <v>0.72299999999999998</v>
      </c>
      <c r="BK191" s="23">
        <v>40</v>
      </c>
      <c r="BL191">
        <v>1</v>
      </c>
      <c r="BM191">
        <v>0</v>
      </c>
      <c r="BN191">
        <v>0</v>
      </c>
      <c r="BO191">
        <v>0</v>
      </c>
      <c r="BP191">
        <v>0</v>
      </c>
      <c r="BQ191" s="17">
        <v>0</v>
      </c>
      <c r="BR191">
        <v>0</v>
      </c>
      <c r="BS191">
        <v>1</v>
      </c>
      <c r="BT191">
        <v>0</v>
      </c>
      <c r="BU191" s="17">
        <v>0</v>
      </c>
      <c r="BV191">
        <v>1</v>
      </c>
      <c r="BW191">
        <v>0</v>
      </c>
      <c r="BX191" s="17">
        <v>0</v>
      </c>
      <c r="BY191">
        <v>0</v>
      </c>
      <c r="BZ191">
        <v>0</v>
      </c>
      <c r="CA191">
        <v>1</v>
      </c>
      <c r="CB191">
        <v>1</v>
      </c>
      <c r="CC191">
        <v>0</v>
      </c>
      <c r="CD191">
        <v>0</v>
      </c>
      <c r="CE191">
        <v>0</v>
      </c>
      <c r="CF191">
        <v>0</v>
      </c>
      <c r="CG191">
        <v>0</v>
      </c>
      <c r="CH191">
        <v>0</v>
      </c>
      <c r="CI191">
        <v>1</v>
      </c>
      <c r="CJ191" s="17">
        <v>0</v>
      </c>
      <c r="CK191">
        <v>0</v>
      </c>
      <c r="CL191">
        <v>30</v>
      </c>
      <c r="CM191">
        <v>0</v>
      </c>
      <c r="CN191">
        <v>1</v>
      </c>
      <c r="CO191">
        <v>29</v>
      </c>
      <c r="CP191" s="31" t="s">
        <v>80</v>
      </c>
    </row>
    <row r="192" spans="1:94" x14ac:dyDescent="0.25">
      <c r="A192">
        <v>191</v>
      </c>
      <c r="B192">
        <v>16</v>
      </c>
      <c r="C192" s="23" t="s">
        <v>122</v>
      </c>
      <c r="D192" s="12">
        <v>3.4882050689460491</v>
      </c>
      <c r="E192" s="13">
        <v>1.7500989048726061</v>
      </c>
      <c r="F192" s="7">
        <v>1.9931473925469161</v>
      </c>
      <c r="G192" s="7">
        <f t="shared" si="33"/>
        <v>1.738106164073443</v>
      </c>
      <c r="H192" s="15">
        <f t="shared" si="34"/>
        <v>5.2383039738186552</v>
      </c>
      <c r="I192" s="11">
        <f t="shared" si="35"/>
        <v>3.5711845812159082E-2</v>
      </c>
      <c r="J192" s="30">
        <f t="shared" si="36"/>
        <v>1.791731306259553E-2</v>
      </c>
      <c r="K192" s="30">
        <f t="shared" si="37"/>
        <v>55.811939910098239</v>
      </c>
      <c r="L192" s="8">
        <v>0</v>
      </c>
      <c r="M192" s="9">
        <v>0</v>
      </c>
      <c r="N192" s="9">
        <v>1</v>
      </c>
      <c r="O192" s="9">
        <v>0</v>
      </c>
      <c r="P192" s="9">
        <v>0</v>
      </c>
      <c r="Q192" s="8">
        <v>3124</v>
      </c>
      <c r="R192" s="9">
        <v>12</v>
      </c>
      <c r="S192" s="9">
        <f t="shared" si="38"/>
        <v>3111</v>
      </c>
      <c r="T192" s="9">
        <f t="shared" si="39"/>
        <v>48</v>
      </c>
      <c r="U192" s="7">
        <v>9.8249999999999993</v>
      </c>
      <c r="V192" s="7">
        <f t="shared" si="45"/>
        <v>24.175000000000001</v>
      </c>
      <c r="W192" s="9">
        <v>0</v>
      </c>
      <c r="X192" s="9">
        <v>1</v>
      </c>
      <c r="Y192" s="9">
        <v>0</v>
      </c>
      <c r="Z192" s="9">
        <v>0</v>
      </c>
      <c r="AA192" s="9">
        <v>1</v>
      </c>
      <c r="AB192" s="27">
        <v>0</v>
      </c>
      <c r="AC192" s="9">
        <v>0</v>
      </c>
      <c r="AD192" s="9">
        <v>1</v>
      </c>
      <c r="AE192" s="27">
        <v>0</v>
      </c>
      <c r="AF192" s="9">
        <v>0</v>
      </c>
      <c r="AG192" s="27">
        <v>1</v>
      </c>
      <c r="AH192" s="19">
        <v>1992</v>
      </c>
      <c r="AI192" s="30">
        <f t="shared" si="46"/>
        <v>0.26250000000000001</v>
      </c>
      <c r="AJ192" s="30">
        <v>0.25</v>
      </c>
      <c r="AK192" s="30">
        <v>0.22500000000000001</v>
      </c>
      <c r="AL192" s="37">
        <f t="shared" si="47"/>
        <v>0.26250000000000001</v>
      </c>
      <c r="AM192" s="36">
        <v>0.67</v>
      </c>
      <c r="AN192" s="17">
        <v>0.33</v>
      </c>
      <c r="AO192">
        <v>0</v>
      </c>
      <c r="AP192" s="34">
        <f t="shared" si="43"/>
        <v>1</v>
      </c>
      <c r="AQ192">
        <v>0.38</v>
      </c>
      <c r="AR192" s="34">
        <v>0.62</v>
      </c>
      <c r="AS192">
        <v>0</v>
      </c>
      <c r="AT192" s="17">
        <v>1</v>
      </c>
      <c r="AU192">
        <f t="shared" si="48"/>
        <v>0.44099999999999995</v>
      </c>
      <c r="AV192" s="17">
        <v>0.55900000000000005</v>
      </c>
      <c r="AW192" s="17" t="s">
        <v>10</v>
      </c>
      <c r="AX192">
        <v>0</v>
      </c>
      <c r="AY192">
        <v>0</v>
      </c>
      <c r="AZ192">
        <v>0</v>
      </c>
      <c r="BA192">
        <v>0</v>
      </c>
      <c r="BB192">
        <v>0</v>
      </c>
      <c r="BC192">
        <v>0</v>
      </c>
      <c r="BD192" s="17">
        <v>1</v>
      </c>
      <c r="BE192">
        <v>0</v>
      </c>
      <c r="BF192">
        <v>0</v>
      </c>
      <c r="BG192" s="17">
        <v>1</v>
      </c>
      <c r="BH192" t="s">
        <v>89</v>
      </c>
      <c r="BI192">
        <v>28</v>
      </c>
      <c r="BJ192" s="23">
        <v>0.72299999999999998</v>
      </c>
      <c r="BK192" s="23">
        <v>40</v>
      </c>
      <c r="BL192">
        <v>1</v>
      </c>
      <c r="BM192">
        <v>0</v>
      </c>
      <c r="BN192">
        <v>0</v>
      </c>
      <c r="BO192">
        <v>0</v>
      </c>
      <c r="BP192">
        <v>0</v>
      </c>
      <c r="BQ192" s="17">
        <v>0</v>
      </c>
      <c r="BR192">
        <v>0</v>
      </c>
      <c r="BS192">
        <v>1</v>
      </c>
      <c r="BT192">
        <v>0</v>
      </c>
      <c r="BU192" s="17">
        <v>0</v>
      </c>
      <c r="BV192">
        <v>1</v>
      </c>
      <c r="BW192">
        <v>0</v>
      </c>
      <c r="BX192" s="17">
        <v>0</v>
      </c>
      <c r="BY192">
        <v>0</v>
      </c>
      <c r="BZ192">
        <v>0</v>
      </c>
      <c r="CA192">
        <v>1</v>
      </c>
      <c r="CB192">
        <v>1</v>
      </c>
      <c r="CC192">
        <v>0</v>
      </c>
      <c r="CD192">
        <v>0</v>
      </c>
      <c r="CE192">
        <v>0</v>
      </c>
      <c r="CF192">
        <v>0</v>
      </c>
      <c r="CG192">
        <v>0</v>
      </c>
      <c r="CH192">
        <v>0</v>
      </c>
      <c r="CI192">
        <v>1</v>
      </c>
      <c r="CJ192" s="17">
        <v>0</v>
      </c>
      <c r="CK192">
        <v>0</v>
      </c>
      <c r="CL192">
        <v>30</v>
      </c>
      <c r="CM192">
        <v>0</v>
      </c>
      <c r="CN192">
        <v>1</v>
      </c>
      <c r="CO192">
        <v>29</v>
      </c>
      <c r="CP192" s="31" t="s">
        <v>80</v>
      </c>
    </row>
    <row r="193" spans="1:94" x14ac:dyDescent="0.25">
      <c r="A193">
        <v>192</v>
      </c>
      <c r="B193">
        <v>16</v>
      </c>
      <c r="C193" s="23" t="s">
        <v>122</v>
      </c>
      <c r="D193" s="12">
        <v>6.185875879493441</v>
      </c>
      <c r="E193" s="13">
        <v>2.155050566724761</v>
      </c>
      <c r="F193" s="7">
        <v>2.8704086924951908</v>
      </c>
      <c r="G193" s="7">
        <f t="shared" si="33"/>
        <v>4.0308253127686804</v>
      </c>
      <c r="H193" s="15">
        <f t="shared" si="34"/>
        <v>8.3409264462182016</v>
      </c>
      <c r="I193" s="11">
        <f t="shared" si="35"/>
        <v>5.1394825199539494E-2</v>
      </c>
      <c r="J193" s="30">
        <f t="shared" si="36"/>
        <v>1.7905054891282038E-2</v>
      </c>
      <c r="K193" s="30">
        <f t="shared" si="37"/>
        <v>55.850149919780449</v>
      </c>
      <c r="L193" s="8">
        <v>0</v>
      </c>
      <c r="M193" s="9">
        <v>0</v>
      </c>
      <c r="N193" s="9">
        <v>1</v>
      </c>
      <c r="O193" s="9">
        <v>0</v>
      </c>
      <c r="P193" s="9">
        <v>0</v>
      </c>
      <c r="Q193" s="8">
        <v>3124</v>
      </c>
      <c r="R193" s="9">
        <v>12</v>
      </c>
      <c r="S193" s="9">
        <f t="shared" si="38"/>
        <v>3111</v>
      </c>
      <c r="T193" s="9">
        <f t="shared" si="39"/>
        <v>48</v>
      </c>
      <c r="U193" s="7">
        <v>9.8249999999999993</v>
      </c>
      <c r="V193" s="7">
        <f t="shared" si="45"/>
        <v>24.175000000000001</v>
      </c>
      <c r="W193" s="9">
        <v>0</v>
      </c>
      <c r="X193" s="9">
        <v>1</v>
      </c>
      <c r="Y193" s="9">
        <v>0</v>
      </c>
      <c r="Z193" s="9">
        <v>0</v>
      </c>
      <c r="AA193" s="9">
        <v>1</v>
      </c>
      <c r="AB193" s="27">
        <v>0</v>
      </c>
      <c r="AC193" s="9">
        <v>0</v>
      </c>
      <c r="AD193" s="9">
        <v>1</v>
      </c>
      <c r="AE193" s="27">
        <v>0</v>
      </c>
      <c r="AF193" s="9">
        <v>0</v>
      </c>
      <c r="AG193" s="27">
        <v>1</v>
      </c>
      <c r="AH193" s="19">
        <v>1992</v>
      </c>
      <c r="AI193" s="30">
        <f t="shared" si="46"/>
        <v>0.26250000000000001</v>
      </c>
      <c r="AJ193" s="30">
        <v>0.25</v>
      </c>
      <c r="AK193" s="30">
        <v>0.22500000000000001</v>
      </c>
      <c r="AL193" s="37">
        <f t="shared" si="47"/>
        <v>0.26250000000000001</v>
      </c>
      <c r="AM193" s="36">
        <v>0.67</v>
      </c>
      <c r="AN193" s="17">
        <v>0.33</v>
      </c>
      <c r="AO193">
        <v>0</v>
      </c>
      <c r="AP193" s="34">
        <f t="shared" si="43"/>
        <v>1</v>
      </c>
      <c r="AQ193">
        <v>0.38</v>
      </c>
      <c r="AR193" s="34">
        <v>0.62</v>
      </c>
      <c r="AS193">
        <v>0</v>
      </c>
      <c r="AT193" s="17">
        <v>1</v>
      </c>
      <c r="AU193">
        <f t="shared" si="48"/>
        <v>0.44099999999999995</v>
      </c>
      <c r="AV193" s="17">
        <v>0.55900000000000005</v>
      </c>
      <c r="AW193" s="17" t="s">
        <v>10</v>
      </c>
      <c r="AX193">
        <v>0</v>
      </c>
      <c r="AY193">
        <v>0</v>
      </c>
      <c r="AZ193">
        <v>0</v>
      </c>
      <c r="BA193">
        <v>0</v>
      </c>
      <c r="BB193">
        <v>0</v>
      </c>
      <c r="BC193">
        <v>0</v>
      </c>
      <c r="BD193" s="17">
        <v>1</v>
      </c>
      <c r="BE193">
        <v>0</v>
      </c>
      <c r="BF193">
        <v>0</v>
      </c>
      <c r="BG193" s="17">
        <v>1</v>
      </c>
      <c r="BH193" t="s">
        <v>89</v>
      </c>
      <c r="BI193">
        <v>28</v>
      </c>
      <c r="BJ193" s="23">
        <v>0.72299999999999998</v>
      </c>
      <c r="BK193" s="23">
        <v>40</v>
      </c>
      <c r="BL193">
        <v>1</v>
      </c>
      <c r="BM193">
        <v>0</v>
      </c>
      <c r="BN193">
        <v>0</v>
      </c>
      <c r="BO193">
        <v>0</v>
      </c>
      <c r="BP193">
        <v>0</v>
      </c>
      <c r="BQ193" s="17">
        <v>0</v>
      </c>
      <c r="BR193">
        <v>0</v>
      </c>
      <c r="BS193">
        <v>1</v>
      </c>
      <c r="BT193">
        <v>0</v>
      </c>
      <c r="BU193" s="17">
        <v>0</v>
      </c>
      <c r="BV193">
        <v>1</v>
      </c>
      <c r="BW193">
        <v>0</v>
      </c>
      <c r="BX193" s="17">
        <v>0</v>
      </c>
      <c r="BY193">
        <v>0</v>
      </c>
      <c r="BZ193">
        <v>0</v>
      </c>
      <c r="CA193">
        <v>1</v>
      </c>
      <c r="CB193">
        <v>1</v>
      </c>
      <c r="CC193">
        <v>0</v>
      </c>
      <c r="CD193">
        <v>0</v>
      </c>
      <c r="CE193">
        <v>0</v>
      </c>
      <c r="CF193">
        <v>0</v>
      </c>
      <c r="CG193">
        <v>0</v>
      </c>
      <c r="CH193">
        <v>0</v>
      </c>
      <c r="CI193">
        <v>1</v>
      </c>
      <c r="CJ193" s="17">
        <v>0</v>
      </c>
      <c r="CK193">
        <v>0</v>
      </c>
      <c r="CL193">
        <v>30</v>
      </c>
      <c r="CM193">
        <v>0</v>
      </c>
      <c r="CN193">
        <v>1</v>
      </c>
      <c r="CO193">
        <v>29</v>
      </c>
      <c r="CP193" s="31" t="s">
        <v>80</v>
      </c>
    </row>
    <row r="194" spans="1:94" x14ac:dyDescent="0.25">
      <c r="A194">
        <v>193</v>
      </c>
      <c r="B194">
        <v>16</v>
      </c>
      <c r="C194" s="23" t="s">
        <v>122</v>
      </c>
      <c r="D194" s="12">
        <v>8.9989155533993994</v>
      </c>
      <c r="E194" s="13">
        <v>4.7385724629602084</v>
      </c>
      <c r="F194" s="7">
        <v>1.899077332623027</v>
      </c>
      <c r="G194" s="7">
        <f t="shared" ref="G194:G257" si="49">D194-E194</f>
        <v>4.260343090439191</v>
      </c>
      <c r="H194" s="15">
        <f t="shared" ref="H194:H257" si="50">D194+E194</f>
        <v>13.737488016359608</v>
      </c>
      <c r="I194" s="11">
        <f t="shared" ref="I194:I257" si="51">IFERROR(F194/SQRT(F194^2+S194), "X")</f>
        <v>3.4028363047664545E-2</v>
      </c>
      <c r="J194" s="30">
        <f t="shared" ref="J194:J257" si="52">IFERROR(SQRT((1-I194^2)/S194), "X")</f>
        <v>1.791836617872964E-2</v>
      </c>
      <c r="K194" s="30">
        <f t="shared" ref="K194:K257" si="53">IFERROR(1/J194, "X")</f>
        <v>55.808659674957994</v>
      </c>
      <c r="L194" s="8">
        <v>0</v>
      </c>
      <c r="M194" s="9">
        <v>0</v>
      </c>
      <c r="N194" s="9">
        <v>1</v>
      </c>
      <c r="O194" s="9">
        <v>0</v>
      </c>
      <c r="P194" s="9">
        <v>0</v>
      </c>
      <c r="Q194" s="8">
        <v>3124</v>
      </c>
      <c r="R194" s="9">
        <v>12</v>
      </c>
      <c r="S194" s="9">
        <f t="shared" ref="S194:S257" si="54">Q194-R194-1</f>
        <v>3111</v>
      </c>
      <c r="T194" s="9">
        <f t="shared" ref="T194:T257" si="55">COUNTIF(B:B,B194)</f>
        <v>48</v>
      </c>
      <c r="U194" s="7">
        <v>9.8249999999999993</v>
      </c>
      <c r="V194" s="7">
        <f t="shared" si="45"/>
        <v>24.175000000000001</v>
      </c>
      <c r="W194" s="9">
        <v>0</v>
      </c>
      <c r="X194" s="9">
        <v>1</v>
      </c>
      <c r="Y194" s="9">
        <v>0</v>
      </c>
      <c r="Z194" s="9">
        <v>0</v>
      </c>
      <c r="AA194" s="9">
        <v>1</v>
      </c>
      <c r="AB194" s="27">
        <v>0</v>
      </c>
      <c r="AC194" s="9">
        <v>0</v>
      </c>
      <c r="AD194" s="9">
        <v>1</v>
      </c>
      <c r="AE194" s="27">
        <v>0</v>
      </c>
      <c r="AF194" s="9">
        <v>0</v>
      </c>
      <c r="AG194" s="27">
        <v>1</v>
      </c>
      <c r="AH194" s="19">
        <v>1992</v>
      </c>
      <c r="AI194" s="30">
        <f t="shared" si="46"/>
        <v>0.26250000000000001</v>
      </c>
      <c r="AJ194" s="30">
        <v>0.25</v>
      </c>
      <c r="AK194" s="30">
        <v>0.22500000000000001</v>
      </c>
      <c r="AL194" s="37">
        <f t="shared" si="47"/>
        <v>0.26250000000000001</v>
      </c>
      <c r="AM194" s="36">
        <v>0.67</v>
      </c>
      <c r="AN194" s="17">
        <v>0.33</v>
      </c>
      <c r="AO194">
        <v>0</v>
      </c>
      <c r="AP194" s="34">
        <f t="shared" si="43"/>
        <v>1</v>
      </c>
      <c r="AQ194">
        <v>0.38</v>
      </c>
      <c r="AR194" s="34">
        <v>0.62</v>
      </c>
      <c r="AS194">
        <v>0</v>
      </c>
      <c r="AT194" s="17">
        <v>1</v>
      </c>
      <c r="AU194">
        <f t="shared" si="48"/>
        <v>0.44099999999999995</v>
      </c>
      <c r="AV194" s="17">
        <v>0.55900000000000005</v>
      </c>
      <c r="AW194" s="17" t="s">
        <v>10</v>
      </c>
      <c r="AX194">
        <v>0</v>
      </c>
      <c r="AY194">
        <v>0</v>
      </c>
      <c r="AZ194">
        <v>0</v>
      </c>
      <c r="BA194">
        <v>0</v>
      </c>
      <c r="BB194">
        <v>0</v>
      </c>
      <c r="BC194">
        <v>0</v>
      </c>
      <c r="BD194" s="17">
        <v>1</v>
      </c>
      <c r="BE194">
        <v>0</v>
      </c>
      <c r="BF194">
        <v>0</v>
      </c>
      <c r="BG194" s="17">
        <v>1</v>
      </c>
      <c r="BH194" t="s">
        <v>89</v>
      </c>
      <c r="BI194">
        <v>28</v>
      </c>
      <c r="BJ194" s="23">
        <v>0.72299999999999998</v>
      </c>
      <c r="BK194" s="23">
        <v>40</v>
      </c>
      <c r="BL194">
        <v>1</v>
      </c>
      <c r="BM194">
        <v>0</v>
      </c>
      <c r="BN194">
        <v>0</v>
      </c>
      <c r="BO194">
        <v>0</v>
      </c>
      <c r="BP194">
        <v>0</v>
      </c>
      <c r="BQ194" s="17">
        <v>0</v>
      </c>
      <c r="BR194">
        <v>0</v>
      </c>
      <c r="BS194">
        <v>1</v>
      </c>
      <c r="BT194">
        <v>0</v>
      </c>
      <c r="BU194" s="17">
        <v>0</v>
      </c>
      <c r="BV194">
        <v>1</v>
      </c>
      <c r="BW194">
        <v>0</v>
      </c>
      <c r="BX194" s="17">
        <v>0</v>
      </c>
      <c r="BY194">
        <v>0</v>
      </c>
      <c r="BZ194">
        <v>0</v>
      </c>
      <c r="CA194">
        <v>1</v>
      </c>
      <c r="CB194">
        <v>1</v>
      </c>
      <c r="CC194">
        <v>0</v>
      </c>
      <c r="CD194">
        <v>0</v>
      </c>
      <c r="CE194">
        <v>0</v>
      </c>
      <c r="CF194">
        <v>0</v>
      </c>
      <c r="CG194">
        <v>0</v>
      </c>
      <c r="CH194">
        <v>0</v>
      </c>
      <c r="CI194">
        <v>1</v>
      </c>
      <c r="CJ194" s="17">
        <v>0</v>
      </c>
      <c r="CK194">
        <v>0</v>
      </c>
      <c r="CL194">
        <v>30</v>
      </c>
      <c r="CM194">
        <v>0</v>
      </c>
      <c r="CN194">
        <v>1</v>
      </c>
      <c r="CO194">
        <v>29</v>
      </c>
      <c r="CP194" s="31" t="s">
        <v>80</v>
      </c>
    </row>
    <row r="195" spans="1:94" x14ac:dyDescent="0.25">
      <c r="A195">
        <v>194</v>
      </c>
      <c r="B195">
        <v>16</v>
      </c>
      <c r="C195" s="23" t="s">
        <v>122</v>
      </c>
      <c r="D195" s="12">
        <v>3.113947038055342</v>
      </c>
      <c r="E195" s="13">
        <v>0.74435710319882031</v>
      </c>
      <c r="F195" s="7">
        <v>4.1834047457509067</v>
      </c>
      <c r="G195" s="7">
        <f t="shared" si="49"/>
        <v>2.3695899348565215</v>
      </c>
      <c r="H195" s="15">
        <f t="shared" si="50"/>
        <v>3.8583041412541625</v>
      </c>
      <c r="I195" s="11">
        <f t="shared" si="51"/>
        <v>7.4697691133918775E-2</v>
      </c>
      <c r="J195" s="30">
        <f t="shared" si="52"/>
        <v>1.7855716975458659E-2</v>
      </c>
      <c r="K195" s="30">
        <f t="shared" si="53"/>
        <v>56.004471922041823</v>
      </c>
      <c r="L195" s="8">
        <v>0</v>
      </c>
      <c r="M195" s="9">
        <v>0</v>
      </c>
      <c r="N195" s="9">
        <v>1</v>
      </c>
      <c r="O195" s="9">
        <v>0</v>
      </c>
      <c r="P195" s="9">
        <v>0</v>
      </c>
      <c r="Q195" s="8">
        <v>3132</v>
      </c>
      <c r="R195" s="9">
        <v>12</v>
      </c>
      <c r="S195" s="9">
        <f t="shared" si="54"/>
        <v>3119</v>
      </c>
      <c r="T195" s="9">
        <f t="shared" si="55"/>
        <v>48</v>
      </c>
      <c r="U195" s="7">
        <v>9.8249999999999993</v>
      </c>
      <c r="V195" s="7">
        <f t="shared" si="45"/>
        <v>24.175000000000001</v>
      </c>
      <c r="W195" s="9">
        <v>0</v>
      </c>
      <c r="X195" s="9">
        <v>1</v>
      </c>
      <c r="Y195" s="9">
        <v>0</v>
      </c>
      <c r="Z195" s="9">
        <v>0</v>
      </c>
      <c r="AA195" s="9">
        <v>1</v>
      </c>
      <c r="AB195" s="27">
        <v>0</v>
      </c>
      <c r="AC195" s="9">
        <v>0</v>
      </c>
      <c r="AD195" s="9">
        <v>1</v>
      </c>
      <c r="AE195" s="27">
        <v>0</v>
      </c>
      <c r="AF195" s="9">
        <v>0</v>
      </c>
      <c r="AG195" s="27">
        <v>1</v>
      </c>
      <c r="AH195" s="19">
        <v>1992</v>
      </c>
      <c r="AI195" s="30">
        <f t="shared" si="46"/>
        <v>0.26250000000000001</v>
      </c>
      <c r="AJ195" s="30">
        <v>0.25</v>
      </c>
      <c r="AK195" s="30">
        <v>0.22500000000000001</v>
      </c>
      <c r="AL195" s="37">
        <f t="shared" si="47"/>
        <v>0.26250000000000001</v>
      </c>
      <c r="AM195" s="36">
        <v>0.67</v>
      </c>
      <c r="AN195" s="17">
        <v>0.33</v>
      </c>
      <c r="AO195">
        <v>0</v>
      </c>
      <c r="AP195" s="34">
        <f t="shared" si="43"/>
        <v>1</v>
      </c>
      <c r="AQ195">
        <v>0.38</v>
      </c>
      <c r="AR195" s="34">
        <v>0.62</v>
      </c>
      <c r="AS195">
        <v>0</v>
      </c>
      <c r="AT195" s="17">
        <v>1</v>
      </c>
      <c r="AU195">
        <f t="shared" si="48"/>
        <v>0.44099999999999995</v>
      </c>
      <c r="AV195" s="17">
        <v>0.55900000000000005</v>
      </c>
      <c r="AW195" s="17" t="s">
        <v>10</v>
      </c>
      <c r="AX195">
        <v>0</v>
      </c>
      <c r="AY195">
        <v>0</v>
      </c>
      <c r="AZ195">
        <v>0</v>
      </c>
      <c r="BA195">
        <v>0</v>
      </c>
      <c r="BB195">
        <v>0</v>
      </c>
      <c r="BC195">
        <v>0</v>
      </c>
      <c r="BD195" s="17">
        <v>1</v>
      </c>
      <c r="BE195">
        <v>0</v>
      </c>
      <c r="BF195">
        <v>0</v>
      </c>
      <c r="BG195" s="17">
        <v>1</v>
      </c>
      <c r="BH195" t="s">
        <v>89</v>
      </c>
      <c r="BI195">
        <v>28</v>
      </c>
      <c r="BJ195" s="23">
        <v>0.72299999999999998</v>
      </c>
      <c r="BK195" s="23">
        <v>40</v>
      </c>
      <c r="BL195">
        <v>1</v>
      </c>
      <c r="BM195">
        <v>0</v>
      </c>
      <c r="BN195">
        <v>0</v>
      </c>
      <c r="BO195">
        <v>0</v>
      </c>
      <c r="BP195">
        <v>0</v>
      </c>
      <c r="BQ195" s="17">
        <v>0</v>
      </c>
      <c r="BR195">
        <v>0</v>
      </c>
      <c r="BS195">
        <v>1</v>
      </c>
      <c r="BT195">
        <v>0</v>
      </c>
      <c r="BU195" s="17">
        <v>0</v>
      </c>
      <c r="BV195">
        <v>1</v>
      </c>
      <c r="BW195">
        <v>0</v>
      </c>
      <c r="BX195" s="17">
        <v>0</v>
      </c>
      <c r="BY195">
        <v>0</v>
      </c>
      <c r="BZ195">
        <v>0</v>
      </c>
      <c r="CA195">
        <v>1</v>
      </c>
      <c r="CB195">
        <v>1</v>
      </c>
      <c r="CC195">
        <v>0</v>
      </c>
      <c r="CD195">
        <v>0</v>
      </c>
      <c r="CE195">
        <v>0</v>
      </c>
      <c r="CF195">
        <v>0</v>
      </c>
      <c r="CG195">
        <v>0</v>
      </c>
      <c r="CH195">
        <v>0</v>
      </c>
      <c r="CI195">
        <v>1</v>
      </c>
      <c r="CJ195" s="17">
        <v>0</v>
      </c>
      <c r="CK195">
        <v>0</v>
      </c>
      <c r="CL195">
        <v>30</v>
      </c>
      <c r="CM195">
        <v>0</v>
      </c>
      <c r="CN195">
        <v>1</v>
      </c>
      <c r="CO195">
        <v>29</v>
      </c>
      <c r="CP195" s="31" t="s">
        <v>80</v>
      </c>
    </row>
    <row r="196" spans="1:94" x14ac:dyDescent="0.25">
      <c r="A196">
        <v>195</v>
      </c>
      <c r="B196">
        <v>16</v>
      </c>
      <c r="C196" s="23" t="s">
        <v>122</v>
      </c>
      <c r="D196" s="12">
        <v>3.4204697615358488</v>
      </c>
      <c r="E196" s="13">
        <v>1.724887926022578</v>
      </c>
      <c r="F196" s="7">
        <v>1.9830098581669111</v>
      </c>
      <c r="G196" s="7">
        <f t="shared" si="49"/>
        <v>1.6955818355132708</v>
      </c>
      <c r="H196" s="15">
        <f t="shared" si="50"/>
        <v>5.1453576875584268</v>
      </c>
      <c r="I196" s="11">
        <f t="shared" si="51"/>
        <v>3.5484900066737643E-2</v>
      </c>
      <c r="J196" s="30">
        <f t="shared" si="52"/>
        <v>1.7894464780694425E-2</v>
      </c>
      <c r="K196" s="30">
        <f t="shared" si="53"/>
        <v>55.883202557634327</v>
      </c>
      <c r="L196" s="8">
        <v>0</v>
      </c>
      <c r="M196" s="9">
        <v>0</v>
      </c>
      <c r="N196" s="9">
        <v>1</v>
      </c>
      <c r="O196" s="9">
        <v>0</v>
      </c>
      <c r="P196" s="9">
        <v>0</v>
      </c>
      <c r="Q196" s="8">
        <v>3132</v>
      </c>
      <c r="R196" s="9">
        <v>12</v>
      </c>
      <c r="S196" s="9">
        <f t="shared" si="54"/>
        <v>3119</v>
      </c>
      <c r="T196" s="9">
        <f t="shared" si="55"/>
        <v>48</v>
      </c>
      <c r="U196" s="7">
        <v>9.8249999999999993</v>
      </c>
      <c r="V196" s="7">
        <f t="shared" si="45"/>
        <v>24.175000000000001</v>
      </c>
      <c r="W196" s="9">
        <v>0</v>
      </c>
      <c r="X196" s="9">
        <v>1</v>
      </c>
      <c r="Y196" s="9">
        <v>0</v>
      </c>
      <c r="Z196" s="9">
        <v>0</v>
      </c>
      <c r="AA196" s="9">
        <v>1</v>
      </c>
      <c r="AB196" s="27">
        <v>0</v>
      </c>
      <c r="AC196" s="9">
        <v>0</v>
      </c>
      <c r="AD196" s="9">
        <v>1</v>
      </c>
      <c r="AE196" s="27">
        <v>0</v>
      </c>
      <c r="AF196" s="9">
        <v>0</v>
      </c>
      <c r="AG196" s="27">
        <v>1</v>
      </c>
      <c r="AH196" s="19">
        <v>1992</v>
      </c>
      <c r="AI196" s="30">
        <f t="shared" si="46"/>
        <v>0.26250000000000001</v>
      </c>
      <c r="AJ196" s="30">
        <v>0.25</v>
      </c>
      <c r="AK196" s="30">
        <v>0.22500000000000001</v>
      </c>
      <c r="AL196" s="37">
        <f t="shared" si="47"/>
        <v>0.26250000000000001</v>
      </c>
      <c r="AM196" s="36">
        <v>0.67</v>
      </c>
      <c r="AN196" s="17">
        <v>0.33</v>
      </c>
      <c r="AO196">
        <v>0</v>
      </c>
      <c r="AP196" s="34">
        <f t="shared" si="43"/>
        <v>1</v>
      </c>
      <c r="AQ196">
        <v>0.38</v>
      </c>
      <c r="AR196" s="34">
        <v>0.62</v>
      </c>
      <c r="AS196">
        <v>0</v>
      </c>
      <c r="AT196" s="17">
        <v>1</v>
      </c>
      <c r="AU196">
        <f t="shared" si="48"/>
        <v>0.44099999999999995</v>
      </c>
      <c r="AV196" s="17">
        <v>0.55900000000000005</v>
      </c>
      <c r="AW196" s="17" t="s">
        <v>10</v>
      </c>
      <c r="AX196">
        <v>0</v>
      </c>
      <c r="AY196">
        <v>0</v>
      </c>
      <c r="AZ196">
        <v>0</v>
      </c>
      <c r="BA196">
        <v>0</v>
      </c>
      <c r="BB196">
        <v>0</v>
      </c>
      <c r="BC196">
        <v>0</v>
      </c>
      <c r="BD196" s="17">
        <v>1</v>
      </c>
      <c r="BE196">
        <v>0</v>
      </c>
      <c r="BF196">
        <v>0</v>
      </c>
      <c r="BG196" s="17">
        <v>1</v>
      </c>
      <c r="BH196" t="s">
        <v>89</v>
      </c>
      <c r="BI196">
        <v>28</v>
      </c>
      <c r="BJ196" s="23">
        <v>0.72299999999999998</v>
      </c>
      <c r="BK196" s="23">
        <v>40</v>
      </c>
      <c r="BL196">
        <v>1</v>
      </c>
      <c r="BM196">
        <v>0</v>
      </c>
      <c r="BN196">
        <v>0</v>
      </c>
      <c r="BO196">
        <v>0</v>
      </c>
      <c r="BP196">
        <v>0</v>
      </c>
      <c r="BQ196" s="17">
        <v>0</v>
      </c>
      <c r="BR196">
        <v>0</v>
      </c>
      <c r="BS196">
        <v>1</v>
      </c>
      <c r="BT196">
        <v>0</v>
      </c>
      <c r="BU196" s="17">
        <v>0</v>
      </c>
      <c r="BV196">
        <v>1</v>
      </c>
      <c r="BW196">
        <v>0</v>
      </c>
      <c r="BX196" s="17">
        <v>0</v>
      </c>
      <c r="BY196">
        <v>0</v>
      </c>
      <c r="BZ196">
        <v>0</v>
      </c>
      <c r="CA196">
        <v>1</v>
      </c>
      <c r="CB196">
        <v>1</v>
      </c>
      <c r="CC196">
        <v>0</v>
      </c>
      <c r="CD196">
        <v>0</v>
      </c>
      <c r="CE196">
        <v>0</v>
      </c>
      <c r="CF196">
        <v>0</v>
      </c>
      <c r="CG196">
        <v>0</v>
      </c>
      <c r="CH196">
        <v>0</v>
      </c>
      <c r="CI196">
        <v>1</v>
      </c>
      <c r="CJ196" s="17">
        <v>0</v>
      </c>
      <c r="CK196">
        <v>0</v>
      </c>
      <c r="CL196">
        <v>30</v>
      </c>
      <c r="CM196">
        <v>0</v>
      </c>
      <c r="CN196">
        <v>1</v>
      </c>
      <c r="CO196">
        <v>29</v>
      </c>
      <c r="CP196" s="31" t="s">
        <v>80</v>
      </c>
    </row>
    <row r="197" spans="1:94" x14ac:dyDescent="0.25">
      <c r="A197">
        <v>196</v>
      </c>
      <c r="B197">
        <v>16</v>
      </c>
      <c r="C197" s="23" t="s">
        <v>122</v>
      </c>
      <c r="D197" s="12">
        <v>6.1386401508842336</v>
      </c>
      <c r="E197" s="13">
        <v>2.1298720474443882</v>
      </c>
      <c r="F197" s="7">
        <v>2.8821638174227071</v>
      </c>
      <c r="G197" s="7">
        <f t="shared" si="49"/>
        <v>4.008768103439845</v>
      </c>
      <c r="H197" s="15">
        <f t="shared" si="50"/>
        <v>8.2685121983286223</v>
      </c>
      <c r="I197" s="11">
        <f t="shared" si="51"/>
        <v>5.1538694377144645E-2</v>
      </c>
      <c r="J197" s="30">
        <f t="shared" si="52"/>
        <v>1.7881944831030339E-2</v>
      </c>
      <c r="K197" s="30">
        <f t="shared" si="53"/>
        <v>55.922328888114627</v>
      </c>
      <c r="L197" s="8">
        <v>0</v>
      </c>
      <c r="M197" s="9">
        <v>0</v>
      </c>
      <c r="N197" s="9">
        <v>1</v>
      </c>
      <c r="O197" s="9">
        <v>0</v>
      </c>
      <c r="P197" s="9">
        <v>0</v>
      </c>
      <c r="Q197" s="8">
        <v>3132</v>
      </c>
      <c r="R197" s="9">
        <v>12</v>
      </c>
      <c r="S197" s="9">
        <f t="shared" si="54"/>
        <v>3119</v>
      </c>
      <c r="T197" s="9">
        <f t="shared" si="55"/>
        <v>48</v>
      </c>
      <c r="U197" s="7">
        <v>9.8249999999999993</v>
      </c>
      <c r="V197" s="7">
        <f t="shared" si="45"/>
        <v>24.175000000000001</v>
      </c>
      <c r="W197" s="9">
        <v>0</v>
      </c>
      <c r="X197" s="9">
        <v>1</v>
      </c>
      <c r="Y197" s="9">
        <v>0</v>
      </c>
      <c r="Z197" s="9">
        <v>0</v>
      </c>
      <c r="AA197" s="9">
        <v>1</v>
      </c>
      <c r="AB197" s="27">
        <v>0</v>
      </c>
      <c r="AC197" s="9">
        <v>0</v>
      </c>
      <c r="AD197" s="9">
        <v>1</v>
      </c>
      <c r="AE197" s="27">
        <v>0</v>
      </c>
      <c r="AF197" s="9">
        <v>0</v>
      </c>
      <c r="AG197" s="27">
        <v>1</v>
      </c>
      <c r="AH197" s="19">
        <v>1992</v>
      </c>
      <c r="AI197" s="30">
        <f t="shared" si="46"/>
        <v>0.26250000000000001</v>
      </c>
      <c r="AJ197" s="30">
        <v>0.25</v>
      </c>
      <c r="AK197" s="30">
        <v>0.22500000000000001</v>
      </c>
      <c r="AL197" s="37">
        <f t="shared" si="47"/>
        <v>0.26250000000000001</v>
      </c>
      <c r="AM197" s="36">
        <v>0.67</v>
      </c>
      <c r="AN197" s="17">
        <v>0.33</v>
      </c>
      <c r="AO197">
        <v>0</v>
      </c>
      <c r="AP197" s="34">
        <f t="shared" si="43"/>
        <v>1</v>
      </c>
      <c r="AQ197">
        <v>0.38</v>
      </c>
      <c r="AR197" s="34">
        <v>0.62</v>
      </c>
      <c r="AS197">
        <v>0</v>
      </c>
      <c r="AT197" s="17">
        <v>1</v>
      </c>
      <c r="AU197">
        <f t="shared" si="48"/>
        <v>0.44099999999999995</v>
      </c>
      <c r="AV197" s="17">
        <v>0.55900000000000005</v>
      </c>
      <c r="AW197" s="17" t="s">
        <v>10</v>
      </c>
      <c r="AX197">
        <v>0</v>
      </c>
      <c r="AY197">
        <v>0</v>
      </c>
      <c r="AZ197">
        <v>0</v>
      </c>
      <c r="BA197">
        <v>0</v>
      </c>
      <c r="BB197">
        <v>0</v>
      </c>
      <c r="BC197">
        <v>0</v>
      </c>
      <c r="BD197" s="17">
        <v>1</v>
      </c>
      <c r="BE197">
        <v>0</v>
      </c>
      <c r="BF197">
        <v>0</v>
      </c>
      <c r="BG197" s="17">
        <v>1</v>
      </c>
      <c r="BH197" t="s">
        <v>89</v>
      </c>
      <c r="BI197">
        <v>28</v>
      </c>
      <c r="BJ197" s="23">
        <v>0.72299999999999998</v>
      </c>
      <c r="BK197" s="23">
        <v>40</v>
      </c>
      <c r="BL197">
        <v>1</v>
      </c>
      <c r="BM197">
        <v>0</v>
      </c>
      <c r="BN197">
        <v>0</v>
      </c>
      <c r="BO197">
        <v>0</v>
      </c>
      <c r="BP197">
        <v>0</v>
      </c>
      <c r="BQ197" s="17">
        <v>0</v>
      </c>
      <c r="BR197">
        <v>0</v>
      </c>
      <c r="BS197">
        <v>1</v>
      </c>
      <c r="BT197">
        <v>0</v>
      </c>
      <c r="BU197" s="17">
        <v>0</v>
      </c>
      <c r="BV197">
        <v>1</v>
      </c>
      <c r="BW197">
        <v>0</v>
      </c>
      <c r="BX197" s="17">
        <v>0</v>
      </c>
      <c r="BY197">
        <v>0</v>
      </c>
      <c r="BZ197">
        <v>0</v>
      </c>
      <c r="CA197">
        <v>1</v>
      </c>
      <c r="CB197">
        <v>1</v>
      </c>
      <c r="CC197">
        <v>0</v>
      </c>
      <c r="CD197">
        <v>0</v>
      </c>
      <c r="CE197">
        <v>0</v>
      </c>
      <c r="CF197">
        <v>0</v>
      </c>
      <c r="CG197">
        <v>0</v>
      </c>
      <c r="CH197">
        <v>0</v>
      </c>
      <c r="CI197">
        <v>1</v>
      </c>
      <c r="CJ197" s="17">
        <v>0</v>
      </c>
      <c r="CK197">
        <v>0</v>
      </c>
      <c r="CL197">
        <v>30</v>
      </c>
      <c r="CM197">
        <v>0</v>
      </c>
      <c r="CN197">
        <v>1</v>
      </c>
      <c r="CO197">
        <v>29</v>
      </c>
      <c r="CP197" s="31" t="s">
        <v>80</v>
      </c>
    </row>
    <row r="198" spans="1:94" x14ac:dyDescent="0.25">
      <c r="A198">
        <v>197</v>
      </c>
      <c r="B198">
        <v>16</v>
      </c>
      <c r="C198" s="23" t="s">
        <v>122</v>
      </c>
      <c r="D198" s="12">
        <v>9.1285224080682958</v>
      </c>
      <c r="E198" s="13">
        <v>4.6874323109204497</v>
      </c>
      <c r="F198" s="7">
        <v>1.94744623550111</v>
      </c>
      <c r="G198" s="7">
        <f t="shared" si="49"/>
        <v>4.4410900971478462</v>
      </c>
      <c r="H198" s="15">
        <f t="shared" si="50"/>
        <v>13.815954718988745</v>
      </c>
      <c r="I198" s="11">
        <f t="shared" si="51"/>
        <v>3.4849288002603777E-2</v>
      </c>
      <c r="J198" s="30">
        <f t="shared" si="52"/>
        <v>1.7894865268840904E-2</v>
      </c>
      <c r="K198" s="30">
        <f t="shared" si="53"/>
        <v>55.881951888245347</v>
      </c>
      <c r="L198" s="8">
        <v>0</v>
      </c>
      <c r="M198" s="9">
        <v>0</v>
      </c>
      <c r="N198" s="9">
        <v>1</v>
      </c>
      <c r="O198" s="9">
        <v>0</v>
      </c>
      <c r="P198" s="9">
        <v>0</v>
      </c>
      <c r="Q198" s="8">
        <v>3132</v>
      </c>
      <c r="R198" s="9">
        <v>12</v>
      </c>
      <c r="S198" s="9">
        <f t="shared" si="54"/>
        <v>3119</v>
      </c>
      <c r="T198" s="9">
        <f t="shared" si="55"/>
        <v>48</v>
      </c>
      <c r="U198" s="7">
        <v>9.8249999999999993</v>
      </c>
      <c r="V198" s="7">
        <f t="shared" si="45"/>
        <v>24.175000000000001</v>
      </c>
      <c r="W198" s="9">
        <v>0</v>
      </c>
      <c r="X198" s="9">
        <v>1</v>
      </c>
      <c r="Y198" s="9">
        <v>0</v>
      </c>
      <c r="Z198" s="9">
        <v>0</v>
      </c>
      <c r="AA198" s="9">
        <v>1</v>
      </c>
      <c r="AB198" s="27">
        <v>0</v>
      </c>
      <c r="AC198" s="9">
        <v>0</v>
      </c>
      <c r="AD198" s="9">
        <v>1</v>
      </c>
      <c r="AE198" s="27">
        <v>0</v>
      </c>
      <c r="AF198" s="9">
        <v>0</v>
      </c>
      <c r="AG198" s="27">
        <v>1</v>
      </c>
      <c r="AH198" s="19">
        <v>1992</v>
      </c>
      <c r="AI198" s="30">
        <f t="shared" si="46"/>
        <v>0.26250000000000001</v>
      </c>
      <c r="AJ198" s="30">
        <v>0.25</v>
      </c>
      <c r="AK198" s="30">
        <v>0.22500000000000001</v>
      </c>
      <c r="AL198" s="37">
        <f t="shared" si="47"/>
        <v>0.26250000000000001</v>
      </c>
      <c r="AM198" s="36">
        <v>0.67</v>
      </c>
      <c r="AN198" s="17">
        <v>0.33</v>
      </c>
      <c r="AO198">
        <v>0</v>
      </c>
      <c r="AP198" s="34">
        <f t="shared" si="43"/>
        <v>1</v>
      </c>
      <c r="AQ198">
        <v>0.38</v>
      </c>
      <c r="AR198" s="34">
        <v>0.62</v>
      </c>
      <c r="AS198">
        <v>0</v>
      </c>
      <c r="AT198" s="17">
        <v>1</v>
      </c>
      <c r="AU198">
        <f t="shared" si="48"/>
        <v>0.44099999999999995</v>
      </c>
      <c r="AV198" s="17">
        <v>0.55900000000000005</v>
      </c>
      <c r="AW198" s="17" t="s">
        <v>10</v>
      </c>
      <c r="AX198">
        <v>0</v>
      </c>
      <c r="AY198">
        <v>0</v>
      </c>
      <c r="AZ198">
        <v>0</v>
      </c>
      <c r="BA198">
        <v>0</v>
      </c>
      <c r="BB198">
        <v>0</v>
      </c>
      <c r="BC198">
        <v>0</v>
      </c>
      <c r="BD198" s="17">
        <v>1</v>
      </c>
      <c r="BE198">
        <v>0</v>
      </c>
      <c r="BF198">
        <v>0</v>
      </c>
      <c r="BG198" s="17">
        <v>1</v>
      </c>
      <c r="BH198" t="s">
        <v>89</v>
      </c>
      <c r="BI198">
        <v>28</v>
      </c>
      <c r="BJ198" s="23">
        <v>0.72299999999999998</v>
      </c>
      <c r="BK198" s="23">
        <v>40</v>
      </c>
      <c r="BL198">
        <v>1</v>
      </c>
      <c r="BM198">
        <v>0</v>
      </c>
      <c r="BN198">
        <v>0</v>
      </c>
      <c r="BO198">
        <v>0</v>
      </c>
      <c r="BP198">
        <v>0</v>
      </c>
      <c r="BQ198" s="17">
        <v>0</v>
      </c>
      <c r="BR198">
        <v>0</v>
      </c>
      <c r="BS198">
        <v>1</v>
      </c>
      <c r="BT198">
        <v>0</v>
      </c>
      <c r="BU198" s="17">
        <v>0</v>
      </c>
      <c r="BV198">
        <v>1</v>
      </c>
      <c r="BW198">
        <v>0</v>
      </c>
      <c r="BX198" s="17">
        <v>0</v>
      </c>
      <c r="BY198">
        <v>0</v>
      </c>
      <c r="BZ198">
        <v>0</v>
      </c>
      <c r="CA198">
        <v>1</v>
      </c>
      <c r="CB198">
        <v>1</v>
      </c>
      <c r="CC198">
        <v>0</v>
      </c>
      <c r="CD198">
        <v>0</v>
      </c>
      <c r="CE198">
        <v>0</v>
      </c>
      <c r="CF198">
        <v>0</v>
      </c>
      <c r="CG198">
        <v>0</v>
      </c>
      <c r="CH198">
        <v>0</v>
      </c>
      <c r="CI198">
        <v>1</v>
      </c>
      <c r="CJ198" s="17">
        <v>0</v>
      </c>
      <c r="CK198">
        <v>0</v>
      </c>
      <c r="CL198">
        <v>30</v>
      </c>
      <c r="CM198">
        <v>0</v>
      </c>
      <c r="CN198">
        <v>1</v>
      </c>
      <c r="CO198">
        <v>29</v>
      </c>
      <c r="CP198" s="31" t="s">
        <v>80</v>
      </c>
    </row>
    <row r="199" spans="1:94" x14ac:dyDescent="0.25">
      <c r="A199">
        <v>198</v>
      </c>
      <c r="B199">
        <v>16</v>
      </c>
      <c r="C199" s="23" t="s">
        <v>122</v>
      </c>
      <c r="D199" s="12">
        <v>0.28134699097197569</v>
      </c>
      <c r="E199" s="13">
        <v>0.82170884128951149</v>
      </c>
      <c r="F199" s="7">
        <v>0.34239255662681761</v>
      </c>
      <c r="G199" s="7">
        <f t="shared" si="49"/>
        <v>-0.54036185031753581</v>
      </c>
      <c r="H199" s="15">
        <f t="shared" si="50"/>
        <v>1.1030558322614872</v>
      </c>
      <c r="I199" s="11">
        <f t="shared" si="51"/>
        <v>5.9656090559616357E-3</v>
      </c>
      <c r="J199" s="30">
        <f t="shared" si="52"/>
        <v>1.742330240684439E-2</v>
      </c>
      <c r="K199" s="30">
        <f t="shared" si="53"/>
        <v>57.394400708281935</v>
      </c>
      <c r="L199" s="8">
        <v>0</v>
      </c>
      <c r="M199" s="9">
        <v>0</v>
      </c>
      <c r="N199" s="9">
        <v>1</v>
      </c>
      <c r="O199" s="9">
        <v>0</v>
      </c>
      <c r="P199" s="9">
        <v>0</v>
      </c>
      <c r="Q199" s="8">
        <v>3307</v>
      </c>
      <c r="R199" s="9">
        <v>12</v>
      </c>
      <c r="S199" s="9">
        <f t="shared" si="54"/>
        <v>3294</v>
      </c>
      <c r="T199" s="9">
        <f t="shared" si="55"/>
        <v>48</v>
      </c>
      <c r="U199" s="7">
        <v>10.52</v>
      </c>
      <c r="V199" s="7">
        <f t="shared" si="45"/>
        <v>23.48</v>
      </c>
      <c r="W199" s="9">
        <v>0</v>
      </c>
      <c r="X199" s="9">
        <v>1</v>
      </c>
      <c r="Y199" s="9">
        <v>0</v>
      </c>
      <c r="Z199" s="9">
        <v>0</v>
      </c>
      <c r="AA199" s="9">
        <v>1</v>
      </c>
      <c r="AB199" s="27">
        <v>0</v>
      </c>
      <c r="AC199" s="9">
        <v>0</v>
      </c>
      <c r="AD199" s="9">
        <v>1</v>
      </c>
      <c r="AE199" s="27">
        <v>0</v>
      </c>
      <c r="AF199" s="9">
        <v>0</v>
      </c>
      <c r="AG199" s="27">
        <v>1</v>
      </c>
      <c r="AH199" s="19">
        <v>1992</v>
      </c>
      <c r="AI199" s="30">
        <f t="shared" si="46"/>
        <v>0.17</v>
      </c>
      <c r="AJ199" s="30">
        <v>0.2</v>
      </c>
      <c r="AK199" s="30">
        <v>0.46</v>
      </c>
      <c r="AL199" s="37">
        <f t="shared" si="47"/>
        <v>0.17</v>
      </c>
      <c r="AM199" s="36">
        <v>0.67</v>
      </c>
      <c r="AN199" s="17">
        <v>0.33</v>
      </c>
      <c r="AO199">
        <v>1</v>
      </c>
      <c r="AP199" s="34">
        <f t="shared" si="43"/>
        <v>0</v>
      </c>
      <c r="AQ199">
        <v>0.31</v>
      </c>
      <c r="AR199" s="34">
        <v>0.69</v>
      </c>
      <c r="AS199">
        <v>0</v>
      </c>
      <c r="AT199" s="17">
        <v>1</v>
      </c>
      <c r="AU199">
        <f t="shared" si="48"/>
        <v>0.56800000000000006</v>
      </c>
      <c r="AV199" s="17">
        <v>0.432</v>
      </c>
      <c r="AW199" s="17" t="s">
        <v>10</v>
      </c>
      <c r="AX199">
        <v>0</v>
      </c>
      <c r="AY199">
        <v>0</v>
      </c>
      <c r="AZ199">
        <v>0</v>
      </c>
      <c r="BA199">
        <v>0</v>
      </c>
      <c r="BB199">
        <v>0</v>
      </c>
      <c r="BC199">
        <v>0</v>
      </c>
      <c r="BD199" s="17">
        <v>1</v>
      </c>
      <c r="BE199">
        <v>0</v>
      </c>
      <c r="BF199">
        <v>0</v>
      </c>
      <c r="BG199" s="17">
        <v>1</v>
      </c>
      <c r="BH199" t="s">
        <v>89</v>
      </c>
      <c r="BI199">
        <v>28</v>
      </c>
      <c r="BJ199" s="23">
        <v>0.72299999999999998</v>
      </c>
      <c r="BK199" s="23">
        <v>40</v>
      </c>
      <c r="BL199">
        <v>1</v>
      </c>
      <c r="BM199">
        <v>0</v>
      </c>
      <c r="BN199">
        <v>0</v>
      </c>
      <c r="BO199">
        <v>0</v>
      </c>
      <c r="BP199">
        <v>0</v>
      </c>
      <c r="BQ199" s="17">
        <v>0</v>
      </c>
      <c r="BR199">
        <v>0</v>
      </c>
      <c r="BS199">
        <v>1</v>
      </c>
      <c r="BT199">
        <v>0</v>
      </c>
      <c r="BU199" s="17">
        <v>0</v>
      </c>
      <c r="BV199">
        <v>1</v>
      </c>
      <c r="BW199">
        <v>0</v>
      </c>
      <c r="BX199" s="17">
        <v>0</v>
      </c>
      <c r="BY199">
        <v>0</v>
      </c>
      <c r="BZ199">
        <v>0</v>
      </c>
      <c r="CA199">
        <v>1</v>
      </c>
      <c r="CB199">
        <v>1</v>
      </c>
      <c r="CC199">
        <v>0</v>
      </c>
      <c r="CD199">
        <v>0</v>
      </c>
      <c r="CE199">
        <v>0</v>
      </c>
      <c r="CF199">
        <v>0</v>
      </c>
      <c r="CG199">
        <v>0</v>
      </c>
      <c r="CH199">
        <v>0</v>
      </c>
      <c r="CI199">
        <v>1</v>
      </c>
      <c r="CJ199" s="17">
        <v>0</v>
      </c>
      <c r="CK199">
        <v>0</v>
      </c>
      <c r="CL199">
        <v>30</v>
      </c>
      <c r="CM199">
        <v>0</v>
      </c>
      <c r="CN199">
        <v>1</v>
      </c>
      <c r="CO199">
        <v>29</v>
      </c>
      <c r="CP199" s="31" t="s">
        <v>80</v>
      </c>
    </row>
    <row r="200" spans="1:94" x14ac:dyDescent="0.25">
      <c r="A200">
        <v>199</v>
      </c>
      <c r="B200">
        <v>16</v>
      </c>
      <c r="C200" s="23" t="s">
        <v>122</v>
      </c>
      <c r="D200" s="12">
        <v>4.0253591233167851</v>
      </c>
      <c r="E200" s="13">
        <v>1.5521426789178561</v>
      </c>
      <c r="F200" s="7">
        <v>2.593420809820937</v>
      </c>
      <c r="G200" s="7">
        <f t="shared" si="49"/>
        <v>2.4732164443989291</v>
      </c>
      <c r="H200" s="15">
        <f t="shared" si="50"/>
        <v>5.5775018022346412</v>
      </c>
      <c r="I200" s="11">
        <f t="shared" si="51"/>
        <v>4.5140697496732926E-2</v>
      </c>
      <c r="J200" s="30">
        <f t="shared" si="52"/>
        <v>1.7405851501534637E-2</v>
      </c>
      <c r="K200" s="30">
        <f t="shared" si="53"/>
        <v>57.45194367031295</v>
      </c>
      <c r="L200" s="8">
        <v>0</v>
      </c>
      <c r="M200" s="9">
        <v>0</v>
      </c>
      <c r="N200" s="9">
        <v>1</v>
      </c>
      <c r="O200" s="9">
        <v>0</v>
      </c>
      <c r="P200" s="9">
        <v>0</v>
      </c>
      <c r="Q200" s="8">
        <v>3307</v>
      </c>
      <c r="R200" s="9">
        <v>12</v>
      </c>
      <c r="S200" s="9">
        <f t="shared" si="54"/>
        <v>3294</v>
      </c>
      <c r="T200" s="9">
        <f t="shared" si="55"/>
        <v>48</v>
      </c>
      <c r="U200" s="7">
        <v>10.52</v>
      </c>
      <c r="V200" s="7">
        <f t="shared" si="45"/>
        <v>23.48</v>
      </c>
      <c r="W200" s="9">
        <v>0</v>
      </c>
      <c r="X200" s="9">
        <v>1</v>
      </c>
      <c r="Y200" s="9">
        <v>0</v>
      </c>
      <c r="Z200" s="9">
        <v>0</v>
      </c>
      <c r="AA200" s="9">
        <v>1</v>
      </c>
      <c r="AB200" s="27">
        <v>0</v>
      </c>
      <c r="AC200" s="9">
        <v>0</v>
      </c>
      <c r="AD200" s="9">
        <v>1</v>
      </c>
      <c r="AE200" s="27">
        <v>0</v>
      </c>
      <c r="AF200" s="9">
        <v>0</v>
      </c>
      <c r="AG200" s="27">
        <v>1</v>
      </c>
      <c r="AH200" s="19">
        <v>1992</v>
      </c>
      <c r="AI200" s="30">
        <f t="shared" si="46"/>
        <v>0.17</v>
      </c>
      <c r="AJ200" s="30">
        <v>0.2</v>
      </c>
      <c r="AK200" s="30">
        <v>0.46</v>
      </c>
      <c r="AL200" s="37">
        <f t="shared" si="47"/>
        <v>0.17</v>
      </c>
      <c r="AM200" s="36">
        <v>0.67</v>
      </c>
      <c r="AN200" s="17">
        <v>0.33</v>
      </c>
      <c r="AO200">
        <v>1</v>
      </c>
      <c r="AP200" s="34">
        <f t="shared" si="43"/>
        <v>0</v>
      </c>
      <c r="AQ200">
        <v>0.31</v>
      </c>
      <c r="AR200" s="34">
        <v>0.69</v>
      </c>
      <c r="AS200">
        <v>0</v>
      </c>
      <c r="AT200" s="17">
        <v>1</v>
      </c>
      <c r="AU200">
        <f t="shared" si="48"/>
        <v>0.56800000000000006</v>
      </c>
      <c r="AV200" s="17">
        <v>0.432</v>
      </c>
      <c r="AW200" s="17" t="s">
        <v>10</v>
      </c>
      <c r="AX200">
        <v>0</v>
      </c>
      <c r="AY200">
        <v>0</v>
      </c>
      <c r="AZ200">
        <v>0</v>
      </c>
      <c r="BA200">
        <v>0</v>
      </c>
      <c r="BB200">
        <v>0</v>
      </c>
      <c r="BC200">
        <v>0</v>
      </c>
      <c r="BD200" s="17">
        <v>1</v>
      </c>
      <c r="BE200">
        <v>0</v>
      </c>
      <c r="BF200">
        <v>0</v>
      </c>
      <c r="BG200" s="17">
        <v>1</v>
      </c>
      <c r="BH200" t="s">
        <v>89</v>
      </c>
      <c r="BI200">
        <v>28</v>
      </c>
      <c r="BJ200" s="23">
        <v>0.72299999999999998</v>
      </c>
      <c r="BK200" s="23">
        <v>40</v>
      </c>
      <c r="BL200">
        <v>1</v>
      </c>
      <c r="BM200">
        <v>0</v>
      </c>
      <c r="BN200">
        <v>0</v>
      </c>
      <c r="BO200">
        <v>0</v>
      </c>
      <c r="BP200">
        <v>0</v>
      </c>
      <c r="BQ200" s="17">
        <v>0</v>
      </c>
      <c r="BR200">
        <v>0</v>
      </c>
      <c r="BS200">
        <v>1</v>
      </c>
      <c r="BT200">
        <v>0</v>
      </c>
      <c r="BU200" s="17">
        <v>0</v>
      </c>
      <c r="BV200">
        <v>1</v>
      </c>
      <c r="BW200">
        <v>0</v>
      </c>
      <c r="BX200" s="17">
        <v>0</v>
      </c>
      <c r="BY200">
        <v>0</v>
      </c>
      <c r="BZ200">
        <v>0</v>
      </c>
      <c r="CA200">
        <v>1</v>
      </c>
      <c r="CB200">
        <v>1</v>
      </c>
      <c r="CC200">
        <v>0</v>
      </c>
      <c r="CD200">
        <v>0</v>
      </c>
      <c r="CE200">
        <v>0</v>
      </c>
      <c r="CF200">
        <v>0</v>
      </c>
      <c r="CG200">
        <v>0</v>
      </c>
      <c r="CH200">
        <v>0</v>
      </c>
      <c r="CI200">
        <v>1</v>
      </c>
      <c r="CJ200" s="17">
        <v>0</v>
      </c>
      <c r="CK200">
        <v>0</v>
      </c>
      <c r="CL200">
        <v>30</v>
      </c>
      <c r="CM200">
        <v>0</v>
      </c>
      <c r="CN200">
        <v>1</v>
      </c>
      <c r="CO200">
        <v>29</v>
      </c>
      <c r="CP200" s="31" t="s">
        <v>80</v>
      </c>
    </row>
    <row r="201" spans="1:94" x14ac:dyDescent="0.25">
      <c r="A201">
        <v>200</v>
      </c>
      <c r="B201">
        <v>16</v>
      </c>
      <c r="C201" s="23" t="s">
        <v>122</v>
      </c>
      <c r="D201" s="12">
        <v>6.5762756635474151</v>
      </c>
      <c r="E201" s="13">
        <v>1.53780756626126</v>
      </c>
      <c r="F201" s="7">
        <v>4.2763970003969698</v>
      </c>
      <c r="G201" s="7">
        <f t="shared" si="49"/>
        <v>5.0384680972861551</v>
      </c>
      <c r="H201" s="15">
        <f t="shared" si="50"/>
        <v>8.1140832298086742</v>
      </c>
      <c r="I201" s="11">
        <f t="shared" si="51"/>
        <v>7.4304308824522838E-2</v>
      </c>
      <c r="J201" s="30">
        <f t="shared" si="52"/>
        <v>1.7375446858096971E-2</v>
      </c>
      <c r="K201" s="30">
        <f t="shared" si="53"/>
        <v>57.552476673945179</v>
      </c>
      <c r="L201" s="8">
        <v>0</v>
      </c>
      <c r="M201" s="9">
        <v>0</v>
      </c>
      <c r="N201" s="9">
        <v>1</v>
      </c>
      <c r="O201" s="9">
        <v>0</v>
      </c>
      <c r="P201" s="9">
        <v>0</v>
      </c>
      <c r="Q201" s="8">
        <v>3307</v>
      </c>
      <c r="R201" s="9">
        <v>12</v>
      </c>
      <c r="S201" s="9">
        <f t="shared" si="54"/>
        <v>3294</v>
      </c>
      <c r="T201" s="9">
        <f t="shared" si="55"/>
        <v>48</v>
      </c>
      <c r="U201" s="7">
        <v>10.52</v>
      </c>
      <c r="V201" s="7">
        <f t="shared" si="45"/>
        <v>23.48</v>
      </c>
      <c r="W201" s="9">
        <v>0</v>
      </c>
      <c r="X201" s="9">
        <v>1</v>
      </c>
      <c r="Y201" s="9">
        <v>0</v>
      </c>
      <c r="Z201" s="9">
        <v>0</v>
      </c>
      <c r="AA201" s="9">
        <v>1</v>
      </c>
      <c r="AB201" s="27">
        <v>0</v>
      </c>
      <c r="AC201" s="9">
        <v>0</v>
      </c>
      <c r="AD201" s="9">
        <v>1</v>
      </c>
      <c r="AE201" s="27">
        <v>0</v>
      </c>
      <c r="AF201" s="9">
        <v>0</v>
      </c>
      <c r="AG201" s="27">
        <v>1</v>
      </c>
      <c r="AH201" s="19">
        <v>1992</v>
      </c>
      <c r="AI201" s="30">
        <f t="shared" si="46"/>
        <v>0.17</v>
      </c>
      <c r="AJ201" s="30">
        <v>0.2</v>
      </c>
      <c r="AK201" s="30">
        <v>0.46</v>
      </c>
      <c r="AL201" s="37">
        <f t="shared" si="47"/>
        <v>0.17</v>
      </c>
      <c r="AM201" s="36">
        <v>0.67</v>
      </c>
      <c r="AN201" s="17">
        <v>0.33</v>
      </c>
      <c r="AO201">
        <v>1</v>
      </c>
      <c r="AP201" s="34">
        <f t="shared" si="43"/>
        <v>0</v>
      </c>
      <c r="AQ201">
        <v>0.31</v>
      </c>
      <c r="AR201" s="34">
        <v>0.69</v>
      </c>
      <c r="AS201">
        <v>0</v>
      </c>
      <c r="AT201" s="17">
        <v>1</v>
      </c>
      <c r="AU201">
        <f t="shared" si="48"/>
        <v>0.56800000000000006</v>
      </c>
      <c r="AV201" s="17">
        <v>0.432</v>
      </c>
      <c r="AW201" s="17" t="s">
        <v>10</v>
      </c>
      <c r="AX201">
        <v>0</v>
      </c>
      <c r="AY201">
        <v>0</v>
      </c>
      <c r="AZ201">
        <v>0</v>
      </c>
      <c r="BA201">
        <v>0</v>
      </c>
      <c r="BB201">
        <v>0</v>
      </c>
      <c r="BC201">
        <v>0</v>
      </c>
      <c r="BD201" s="17">
        <v>1</v>
      </c>
      <c r="BE201">
        <v>0</v>
      </c>
      <c r="BF201">
        <v>0</v>
      </c>
      <c r="BG201" s="17">
        <v>1</v>
      </c>
      <c r="BH201" t="s">
        <v>89</v>
      </c>
      <c r="BI201">
        <v>28</v>
      </c>
      <c r="BJ201" s="23">
        <v>0.72299999999999998</v>
      </c>
      <c r="BK201" s="23">
        <v>40</v>
      </c>
      <c r="BL201">
        <v>1</v>
      </c>
      <c r="BM201">
        <v>0</v>
      </c>
      <c r="BN201">
        <v>0</v>
      </c>
      <c r="BO201">
        <v>0</v>
      </c>
      <c r="BP201">
        <v>0</v>
      </c>
      <c r="BQ201" s="17">
        <v>0</v>
      </c>
      <c r="BR201">
        <v>0</v>
      </c>
      <c r="BS201">
        <v>1</v>
      </c>
      <c r="BT201">
        <v>0</v>
      </c>
      <c r="BU201" s="17">
        <v>0</v>
      </c>
      <c r="BV201">
        <v>1</v>
      </c>
      <c r="BW201">
        <v>0</v>
      </c>
      <c r="BX201" s="17">
        <v>0</v>
      </c>
      <c r="BY201">
        <v>0</v>
      </c>
      <c r="BZ201">
        <v>0</v>
      </c>
      <c r="CA201">
        <v>1</v>
      </c>
      <c r="CB201">
        <v>1</v>
      </c>
      <c r="CC201">
        <v>0</v>
      </c>
      <c r="CD201">
        <v>0</v>
      </c>
      <c r="CE201">
        <v>0</v>
      </c>
      <c r="CF201">
        <v>0</v>
      </c>
      <c r="CG201">
        <v>0</v>
      </c>
      <c r="CH201">
        <v>0</v>
      </c>
      <c r="CI201">
        <v>1</v>
      </c>
      <c r="CJ201" s="17">
        <v>0</v>
      </c>
      <c r="CK201">
        <v>0</v>
      </c>
      <c r="CL201">
        <v>30</v>
      </c>
      <c r="CM201">
        <v>0</v>
      </c>
      <c r="CN201">
        <v>1</v>
      </c>
      <c r="CO201">
        <v>29</v>
      </c>
      <c r="CP201" s="31" t="s">
        <v>80</v>
      </c>
    </row>
    <row r="202" spans="1:94" x14ac:dyDescent="0.25">
      <c r="A202">
        <v>201</v>
      </c>
      <c r="B202">
        <v>16</v>
      </c>
      <c r="C202" s="23" t="s">
        <v>122</v>
      </c>
      <c r="D202" s="12">
        <v>10.33316815186538</v>
      </c>
      <c r="E202" s="13">
        <v>2.5018548444933399</v>
      </c>
      <c r="F202" s="7">
        <v>4.1302029070987087</v>
      </c>
      <c r="G202" s="7">
        <f t="shared" si="49"/>
        <v>7.8313133073720396</v>
      </c>
      <c r="H202" s="15">
        <f t="shared" si="50"/>
        <v>12.83502299635872</v>
      </c>
      <c r="I202" s="11">
        <f t="shared" si="51"/>
        <v>7.1777438555402112E-2</v>
      </c>
      <c r="J202" s="30">
        <f t="shared" si="52"/>
        <v>1.7378671258992139E-2</v>
      </c>
      <c r="K202" s="30">
        <f t="shared" si="53"/>
        <v>57.541798512505736</v>
      </c>
      <c r="L202" s="8">
        <v>0</v>
      </c>
      <c r="M202" s="9">
        <v>0</v>
      </c>
      <c r="N202" s="9">
        <v>1</v>
      </c>
      <c r="O202" s="9">
        <v>0</v>
      </c>
      <c r="P202" s="9">
        <v>0</v>
      </c>
      <c r="Q202" s="8">
        <v>3307</v>
      </c>
      <c r="R202" s="9">
        <v>12</v>
      </c>
      <c r="S202" s="9">
        <f t="shared" si="54"/>
        <v>3294</v>
      </c>
      <c r="T202" s="9">
        <f t="shared" si="55"/>
        <v>48</v>
      </c>
      <c r="U202" s="7">
        <v>10.52</v>
      </c>
      <c r="V202" s="7">
        <f t="shared" si="45"/>
        <v>23.48</v>
      </c>
      <c r="W202" s="9">
        <v>0</v>
      </c>
      <c r="X202" s="9">
        <v>1</v>
      </c>
      <c r="Y202" s="9">
        <v>0</v>
      </c>
      <c r="Z202" s="9">
        <v>0</v>
      </c>
      <c r="AA202" s="9">
        <v>1</v>
      </c>
      <c r="AB202" s="27">
        <v>0</v>
      </c>
      <c r="AC202" s="9">
        <v>0</v>
      </c>
      <c r="AD202" s="9">
        <v>1</v>
      </c>
      <c r="AE202" s="27">
        <v>0</v>
      </c>
      <c r="AF202" s="9">
        <v>0</v>
      </c>
      <c r="AG202" s="27">
        <v>1</v>
      </c>
      <c r="AH202" s="19">
        <v>1992</v>
      </c>
      <c r="AI202" s="30">
        <f t="shared" si="46"/>
        <v>0.17</v>
      </c>
      <c r="AJ202" s="30">
        <v>0.2</v>
      </c>
      <c r="AK202" s="30">
        <v>0.46</v>
      </c>
      <c r="AL202" s="37">
        <f t="shared" si="47"/>
        <v>0.17</v>
      </c>
      <c r="AM202" s="36">
        <v>0.67</v>
      </c>
      <c r="AN202" s="17">
        <v>0.33</v>
      </c>
      <c r="AO202">
        <v>1</v>
      </c>
      <c r="AP202" s="34">
        <f t="shared" si="43"/>
        <v>0</v>
      </c>
      <c r="AQ202">
        <v>0.31</v>
      </c>
      <c r="AR202" s="34">
        <v>0.69</v>
      </c>
      <c r="AS202">
        <v>0</v>
      </c>
      <c r="AT202" s="17">
        <v>1</v>
      </c>
      <c r="AU202">
        <f t="shared" si="48"/>
        <v>0.56800000000000006</v>
      </c>
      <c r="AV202" s="17">
        <v>0.432</v>
      </c>
      <c r="AW202" s="17" t="s">
        <v>10</v>
      </c>
      <c r="AX202">
        <v>0</v>
      </c>
      <c r="AY202">
        <v>0</v>
      </c>
      <c r="AZ202">
        <v>0</v>
      </c>
      <c r="BA202">
        <v>0</v>
      </c>
      <c r="BB202">
        <v>0</v>
      </c>
      <c r="BC202">
        <v>0</v>
      </c>
      <c r="BD202" s="17">
        <v>1</v>
      </c>
      <c r="BE202">
        <v>0</v>
      </c>
      <c r="BF202">
        <v>0</v>
      </c>
      <c r="BG202" s="17">
        <v>1</v>
      </c>
      <c r="BH202" t="s">
        <v>89</v>
      </c>
      <c r="BI202">
        <v>28</v>
      </c>
      <c r="BJ202" s="23">
        <v>0.72299999999999998</v>
      </c>
      <c r="BK202" s="23">
        <v>40</v>
      </c>
      <c r="BL202">
        <v>1</v>
      </c>
      <c r="BM202">
        <v>0</v>
      </c>
      <c r="BN202">
        <v>0</v>
      </c>
      <c r="BO202">
        <v>0</v>
      </c>
      <c r="BP202">
        <v>0</v>
      </c>
      <c r="BQ202" s="17">
        <v>0</v>
      </c>
      <c r="BR202">
        <v>0</v>
      </c>
      <c r="BS202">
        <v>1</v>
      </c>
      <c r="BT202">
        <v>0</v>
      </c>
      <c r="BU202" s="17">
        <v>0</v>
      </c>
      <c r="BV202">
        <v>1</v>
      </c>
      <c r="BW202">
        <v>0</v>
      </c>
      <c r="BX202" s="17">
        <v>0</v>
      </c>
      <c r="BY202">
        <v>0</v>
      </c>
      <c r="BZ202">
        <v>0</v>
      </c>
      <c r="CA202">
        <v>1</v>
      </c>
      <c r="CB202">
        <v>1</v>
      </c>
      <c r="CC202">
        <v>0</v>
      </c>
      <c r="CD202">
        <v>0</v>
      </c>
      <c r="CE202">
        <v>0</v>
      </c>
      <c r="CF202">
        <v>0</v>
      </c>
      <c r="CG202">
        <v>0</v>
      </c>
      <c r="CH202">
        <v>0</v>
      </c>
      <c r="CI202">
        <v>1</v>
      </c>
      <c r="CJ202" s="17">
        <v>0</v>
      </c>
      <c r="CK202">
        <v>0</v>
      </c>
      <c r="CL202">
        <v>30</v>
      </c>
      <c r="CM202">
        <v>0</v>
      </c>
      <c r="CN202">
        <v>1</v>
      </c>
      <c r="CO202">
        <v>29</v>
      </c>
      <c r="CP202" s="31" t="s">
        <v>80</v>
      </c>
    </row>
    <row r="203" spans="1:94" x14ac:dyDescent="0.25">
      <c r="A203">
        <v>202</v>
      </c>
      <c r="B203">
        <v>16</v>
      </c>
      <c r="C203" s="23" t="s">
        <v>122</v>
      </c>
      <c r="D203" s="12">
        <v>0.37971053021661483</v>
      </c>
      <c r="E203" s="13">
        <v>0.83586160609499349</v>
      </c>
      <c r="F203" s="7">
        <v>0.45427440074746261</v>
      </c>
      <c r="G203" s="7">
        <f t="shared" si="49"/>
        <v>-0.45615107587837866</v>
      </c>
      <c r="H203" s="15">
        <f t="shared" si="50"/>
        <v>1.2155721363116083</v>
      </c>
      <c r="I203" s="11">
        <f t="shared" si="51"/>
        <v>7.9040633205297219E-3</v>
      </c>
      <c r="J203" s="30">
        <f t="shared" si="52"/>
        <v>1.7399314835976634E-2</v>
      </c>
      <c r="K203" s="30">
        <f t="shared" si="53"/>
        <v>57.473527516859221</v>
      </c>
      <c r="L203" s="8">
        <v>0</v>
      </c>
      <c r="M203" s="9">
        <v>0</v>
      </c>
      <c r="N203" s="9">
        <v>1</v>
      </c>
      <c r="O203" s="9">
        <v>0</v>
      </c>
      <c r="P203" s="9">
        <v>0</v>
      </c>
      <c r="Q203" s="8">
        <v>3316</v>
      </c>
      <c r="R203" s="9">
        <v>12</v>
      </c>
      <c r="S203" s="9">
        <f t="shared" si="54"/>
        <v>3303</v>
      </c>
      <c r="T203" s="9">
        <f t="shared" si="55"/>
        <v>48</v>
      </c>
      <c r="U203" s="7">
        <v>10.52</v>
      </c>
      <c r="V203" s="7">
        <f t="shared" si="45"/>
        <v>23.48</v>
      </c>
      <c r="W203" s="9">
        <v>0</v>
      </c>
      <c r="X203" s="9">
        <v>1</v>
      </c>
      <c r="Y203" s="9">
        <v>0</v>
      </c>
      <c r="Z203" s="9">
        <v>0</v>
      </c>
      <c r="AA203" s="9">
        <v>1</v>
      </c>
      <c r="AB203" s="27">
        <v>0</v>
      </c>
      <c r="AC203" s="9">
        <v>0</v>
      </c>
      <c r="AD203" s="9">
        <v>1</v>
      </c>
      <c r="AE203" s="27">
        <v>0</v>
      </c>
      <c r="AF203" s="9">
        <v>0</v>
      </c>
      <c r="AG203" s="27">
        <v>1</v>
      </c>
      <c r="AH203" s="19">
        <v>1992</v>
      </c>
      <c r="AI203" s="30">
        <f t="shared" si="46"/>
        <v>0.17</v>
      </c>
      <c r="AJ203" s="30">
        <v>0.2</v>
      </c>
      <c r="AK203" s="30">
        <v>0.46</v>
      </c>
      <c r="AL203" s="37">
        <f t="shared" si="47"/>
        <v>0.17</v>
      </c>
      <c r="AM203" s="36">
        <v>0.67</v>
      </c>
      <c r="AN203" s="17">
        <v>0.33</v>
      </c>
      <c r="AO203">
        <v>1</v>
      </c>
      <c r="AP203" s="34">
        <f t="shared" si="43"/>
        <v>0</v>
      </c>
      <c r="AQ203">
        <v>0.31</v>
      </c>
      <c r="AR203" s="34">
        <v>0.69</v>
      </c>
      <c r="AS203">
        <v>0</v>
      </c>
      <c r="AT203" s="17">
        <v>1</v>
      </c>
      <c r="AU203">
        <f t="shared" si="48"/>
        <v>0.56800000000000006</v>
      </c>
      <c r="AV203" s="17">
        <v>0.432</v>
      </c>
      <c r="AW203" s="17" t="s">
        <v>10</v>
      </c>
      <c r="AX203">
        <v>0</v>
      </c>
      <c r="AY203">
        <v>0</v>
      </c>
      <c r="AZ203">
        <v>0</v>
      </c>
      <c r="BA203">
        <v>0</v>
      </c>
      <c r="BB203">
        <v>0</v>
      </c>
      <c r="BC203">
        <v>0</v>
      </c>
      <c r="BD203" s="17">
        <v>1</v>
      </c>
      <c r="BE203">
        <v>0</v>
      </c>
      <c r="BF203">
        <v>0</v>
      </c>
      <c r="BG203" s="17">
        <v>1</v>
      </c>
      <c r="BH203" t="s">
        <v>89</v>
      </c>
      <c r="BI203">
        <v>28</v>
      </c>
      <c r="BJ203" s="23">
        <v>0.72299999999999998</v>
      </c>
      <c r="BK203" s="23">
        <v>40</v>
      </c>
      <c r="BL203">
        <v>1</v>
      </c>
      <c r="BM203">
        <v>0</v>
      </c>
      <c r="BN203">
        <v>0</v>
      </c>
      <c r="BO203">
        <v>0</v>
      </c>
      <c r="BP203">
        <v>0</v>
      </c>
      <c r="BQ203" s="17">
        <v>0</v>
      </c>
      <c r="BR203">
        <v>0</v>
      </c>
      <c r="BS203">
        <v>1</v>
      </c>
      <c r="BT203">
        <v>0</v>
      </c>
      <c r="BU203" s="17">
        <v>0</v>
      </c>
      <c r="BV203">
        <v>1</v>
      </c>
      <c r="BW203">
        <v>0</v>
      </c>
      <c r="BX203" s="17">
        <v>0</v>
      </c>
      <c r="BY203">
        <v>0</v>
      </c>
      <c r="BZ203">
        <v>0</v>
      </c>
      <c r="CA203">
        <v>1</v>
      </c>
      <c r="CB203">
        <v>1</v>
      </c>
      <c r="CC203">
        <v>0</v>
      </c>
      <c r="CD203">
        <v>0</v>
      </c>
      <c r="CE203">
        <v>0</v>
      </c>
      <c r="CF203">
        <v>0</v>
      </c>
      <c r="CG203">
        <v>0</v>
      </c>
      <c r="CH203">
        <v>0</v>
      </c>
      <c r="CI203">
        <v>1</v>
      </c>
      <c r="CJ203" s="17">
        <v>0</v>
      </c>
      <c r="CK203">
        <v>0</v>
      </c>
      <c r="CL203">
        <v>30</v>
      </c>
      <c r="CM203">
        <v>0</v>
      </c>
      <c r="CN203">
        <v>1</v>
      </c>
      <c r="CO203">
        <v>29</v>
      </c>
      <c r="CP203" s="31" t="s">
        <v>80</v>
      </c>
    </row>
    <row r="204" spans="1:94" x14ac:dyDescent="0.25">
      <c r="A204">
        <v>203</v>
      </c>
      <c r="B204">
        <v>16</v>
      </c>
      <c r="C204" s="23" t="s">
        <v>122</v>
      </c>
      <c r="D204" s="12">
        <v>4.0031433486121593</v>
      </c>
      <c r="E204" s="13">
        <v>1.562003592464797</v>
      </c>
      <c r="F204" s="7">
        <v>2.5628259550256951</v>
      </c>
      <c r="G204" s="7">
        <f t="shared" si="49"/>
        <v>2.4411397561473622</v>
      </c>
      <c r="H204" s="15">
        <f t="shared" si="50"/>
        <v>5.5651469410769563</v>
      </c>
      <c r="I204" s="11">
        <f t="shared" si="51"/>
        <v>4.4548537833222109E-2</v>
      </c>
      <c r="J204" s="30">
        <f t="shared" si="52"/>
        <v>1.7382584153193291E-2</v>
      </c>
      <c r="K204" s="30">
        <f t="shared" si="53"/>
        <v>57.528845607014858</v>
      </c>
      <c r="L204" s="8">
        <v>0</v>
      </c>
      <c r="M204" s="9">
        <v>0</v>
      </c>
      <c r="N204" s="9">
        <v>1</v>
      </c>
      <c r="O204" s="9">
        <v>0</v>
      </c>
      <c r="P204" s="9">
        <v>0</v>
      </c>
      <c r="Q204" s="8">
        <v>3316</v>
      </c>
      <c r="R204" s="9">
        <v>12</v>
      </c>
      <c r="S204" s="9">
        <f t="shared" si="54"/>
        <v>3303</v>
      </c>
      <c r="T204" s="9">
        <f t="shared" si="55"/>
        <v>48</v>
      </c>
      <c r="U204" s="7">
        <v>10.52</v>
      </c>
      <c r="V204" s="7">
        <f t="shared" si="45"/>
        <v>23.48</v>
      </c>
      <c r="W204" s="9">
        <v>0</v>
      </c>
      <c r="X204" s="9">
        <v>1</v>
      </c>
      <c r="Y204" s="9">
        <v>0</v>
      </c>
      <c r="Z204" s="9">
        <v>0</v>
      </c>
      <c r="AA204" s="9">
        <v>1</v>
      </c>
      <c r="AB204" s="27">
        <v>0</v>
      </c>
      <c r="AC204" s="9">
        <v>0</v>
      </c>
      <c r="AD204" s="9">
        <v>1</v>
      </c>
      <c r="AE204" s="27">
        <v>0</v>
      </c>
      <c r="AF204" s="9">
        <v>0</v>
      </c>
      <c r="AG204" s="27">
        <v>1</v>
      </c>
      <c r="AH204" s="19">
        <v>1992</v>
      </c>
      <c r="AI204" s="30">
        <f t="shared" si="46"/>
        <v>0.17</v>
      </c>
      <c r="AJ204" s="30">
        <v>0.2</v>
      </c>
      <c r="AK204" s="30">
        <v>0.46</v>
      </c>
      <c r="AL204" s="37">
        <f t="shared" si="47"/>
        <v>0.17</v>
      </c>
      <c r="AM204" s="36">
        <v>0.67</v>
      </c>
      <c r="AN204" s="17">
        <v>0.33</v>
      </c>
      <c r="AO204">
        <v>1</v>
      </c>
      <c r="AP204" s="34">
        <f t="shared" si="43"/>
        <v>0</v>
      </c>
      <c r="AQ204">
        <v>0.31</v>
      </c>
      <c r="AR204" s="34">
        <v>0.69</v>
      </c>
      <c r="AS204">
        <v>0</v>
      </c>
      <c r="AT204" s="17">
        <v>1</v>
      </c>
      <c r="AU204">
        <f t="shared" si="48"/>
        <v>0.56800000000000006</v>
      </c>
      <c r="AV204" s="17">
        <v>0.432</v>
      </c>
      <c r="AW204" s="17" t="s">
        <v>10</v>
      </c>
      <c r="AX204">
        <v>0</v>
      </c>
      <c r="AY204">
        <v>0</v>
      </c>
      <c r="AZ204">
        <v>0</v>
      </c>
      <c r="BA204">
        <v>0</v>
      </c>
      <c r="BB204">
        <v>0</v>
      </c>
      <c r="BC204">
        <v>0</v>
      </c>
      <c r="BD204" s="17">
        <v>1</v>
      </c>
      <c r="BE204">
        <v>0</v>
      </c>
      <c r="BF204">
        <v>0</v>
      </c>
      <c r="BG204" s="17">
        <v>1</v>
      </c>
      <c r="BH204" t="s">
        <v>89</v>
      </c>
      <c r="BI204">
        <v>28</v>
      </c>
      <c r="BJ204" s="23">
        <v>0.72299999999999998</v>
      </c>
      <c r="BK204" s="23">
        <v>40</v>
      </c>
      <c r="BL204">
        <v>1</v>
      </c>
      <c r="BM204">
        <v>0</v>
      </c>
      <c r="BN204">
        <v>0</v>
      </c>
      <c r="BO204">
        <v>0</v>
      </c>
      <c r="BP204">
        <v>0</v>
      </c>
      <c r="BQ204" s="17">
        <v>0</v>
      </c>
      <c r="BR204">
        <v>0</v>
      </c>
      <c r="BS204">
        <v>1</v>
      </c>
      <c r="BT204">
        <v>0</v>
      </c>
      <c r="BU204" s="17">
        <v>0</v>
      </c>
      <c r="BV204">
        <v>1</v>
      </c>
      <c r="BW204">
        <v>0</v>
      </c>
      <c r="BX204" s="17">
        <v>0</v>
      </c>
      <c r="BY204">
        <v>0</v>
      </c>
      <c r="BZ204">
        <v>0</v>
      </c>
      <c r="CA204">
        <v>1</v>
      </c>
      <c r="CB204">
        <v>1</v>
      </c>
      <c r="CC204">
        <v>0</v>
      </c>
      <c r="CD204">
        <v>0</v>
      </c>
      <c r="CE204">
        <v>0</v>
      </c>
      <c r="CF204">
        <v>0</v>
      </c>
      <c r="CG204">
        <v>0</v>
      </c>
      <c r="CH204">
        <v>0</v>
      </c>
      <c r="CI204">
        <v>1</v>
      </c>
      <c r="CJ204" s="17">
        <v>0</v>
      </c>
      <c r="CK204">
        <v>0</v>
      </c>
      <c r="CL204">
        <v>30</v>
      </c>
      <c r="CM204">
        <v>0</v>
      </c>
      <c r="CN204">
        <v>1</v>
      </c>
      <c r="CO204">
        <v>29</v>
      </c>
      <c r="CP204" s="31" t="s">
        <v>80</v>
      </c>
    </row>
    <row r="205" spans="1:94" x14ac:dyDescent="0.25">
      <c r="A205">
        <v>204</v>
      </c>
      <c r="B205">
        <v>16</v>
      </c>
      <c r="C205" s="23" t="s">
        <v>122</v>
      </c>
      <c r="D205" s="12">
        <v>6.4363909051986079</v>
      </c>
      <c r="E205" s="13">
        <v>1.5242778961946479</v>
      </c>
      <c r="F205" s="7">
        <v>4.222583638631134</v>
      </c>
      <c r="G205" s="7">
        <f t="shared" si="49"/>
        <v>4.91211300900396</v>
      </c>
      <c r="H205" s="15">
        <f t="shared" si="50"/>
        <v>7.9606688013932558</v>
      </c>
      <c r="I205" s="11">
        <f t="shared" si="51"/>
        <v>7.3274847763610804E-2</v>
      </c>
      <c r="J205" s="30">
        <f t="shared" si="52"/>
        <v>1.7353083807089456E-2</v>
      </c>
      <c r="K205" s="30">
        <f t="shared" si="53"/>
        <v>57.626644988106285</v>
      </c>
      <c r="L205" s="8">
        <v>0</v>
      </c>
      <c r="M205" s="9">
        <v>0</v>
      </c>
      <c r="N205" s="9">
        <v>1</v>
      </c>
      <c r="O205" s="9">
        <v>0</v>
      </c>
      <c r="P205" s="9">
        <v>0</v>
      </c>
      <c r="Q205" s="8">
        <v>3316</v>
      </c>
      <c r="R205" s="9">
        <v>12</v>
      </c>
      <c r="S205" s="9">
        <f t="shared" si="54"/>
        <v>3303</v>
      </c>
      <c r="T205" s="9">
        <f t="shared" si="55"/>
        <v>48</v>
      </c>
      <c r="U205" s="7">
        <v>10.52</v>
      </c>
      <c r="V205" s="7">
        <f t="shared" si="45"/>
        <v>23.48</v>
      </c>
      <c r="W205" s="9">
        <v>0</v>
      </c>
      <c r="X205" s="9">
        <v>1</v>
      </c>
      <c r="Y205" s="9">
        <v>0</v>
      </c>
      <c r="Z205" s="9">
        <v>0</v>
      </c>
      <c r="AA205" s="9">
        <v>1</v>
      </c>
      <c r="AB205" s="27">
        <v>0</v>
      </c>
      <c r="AC205" s="9">
        <v>0</v>
      </c>
      <c r="AD205" s="9">
        <v>1</v>
      </c>
      <c r="AE205" s="27">
        <v>0</v>
      </c>
      <c r="AF205" s="9">
        <v>0</v>
      </c>
      <c r="AG205" s="27">
        <v>1</v>
      </c>
      <c r="AH205" s="19">
        <v>1992</v>
      </c>
      <c r="AI205" s="30">
        <f t="shared" si="46"/>
        <v>0.17</v>
      </c>
      <c r="AJ205" s="30">
        <v>0.2</v>
      </c>
      <c r="AK205" s="30">
        <v>0.46</v>
      </c>
      <c r="AL205" s="37">
        <f t="shared" si="47"/>
        <v>0.17</v>
      </c>
      <c r="AM205" s="36">
        <v>0.67</v>
      </c>
      <c r="AN205" s="17">
        <v>0.33</v>
      </c>
      <c r="AO205">
        <v>1</v>
      </c>
      <c r="AP205" s="34">
        <f t="shared" si="43"/>
        <v>0</v>
      </c>
      <c r="AQ205">
        <v>0.31</v>
      </c>
      <c r="AR205" s="34">
        <v>0.69</v>
      </c>
      <c r="AS205">
        <v>0</v>
      </c>
      <c r="AT205" s="17">
        <v>1</v>
      </c>
      <c r="AU205">
        <f t="shared" si="48"/>
        <v>0.56800000000000006</v>
      </c>
      <c r="AV205" s="17">
        <v>0.432</v>
      </c>
      <c r="AW205" s="17" t="s">
        <v>10</v>
      </c>
      <c r="AX205">
        <v>0</v>
      </c>
      <c r="AY205">
        <v>0</v>
      </c>
      <c r="AZ205">
        <v>0</v>
      </c>
      <c r="BA205">
        <v>0</v>
      </c>
      <c r="BB205">
        <v>0</v>
      </c>
      <c r="BC205">
        <v>0</v>
      </c>
      <c r="BD205" s="17">
        <v>1</v>
      </c>
      <c r="BE205">
        <v>0</v>
      </c>
      <c r="BF205">
        <v>0</v>
      </c>
      <c r="BG205" s="17">
        <v>1</v>
      </c>
      <c r="BH205" t="s">
        <v>89</v>
      </c>
      <c r="BI205">
        <v>28</v>
      </c>
      <c r="BJ205" s="23">
        <v>0.72299999999999998</v>
      </c>
      <c r="BK205" s="23">
        <v>40</v>
      </c>
      <c r="BL205">
        <v>1</v>
      </c>
      <c r="BM205">
        <v>0</v>
      </c>
      <c r="BN205">
        <v>0</v>
      </c>
      <c r="BO205">
        <v>0</v>
      </c>
      <c r="BP205">
        <v>0</v>
      </c>
      <c r="BQ205" s="17">
        <v>0</v>
      </c>
      <c r="BR205">
        <v>0</v>
      </c>
      <c r="BS205">
        <v>1</v>
      </c>
      <c r="BT205">
        <v>0</v>
      </c>
      <c r="BU205" s="17">
        <v>0</v>
      </c>
      <c r="BV205">
        <v>1</v>
      </c>
      <c r="BW205">
        <v>0</v>
      </c>
      <c r="BX205" s="17">
        <v>0</v>
      </c>
      <c r="BY205">
        <v>0</v>
      </c>
      <c r="BZ205">
        <v>0</v>
      </c>
      <c r="CA205">
        <v>1</v>
      </c>
      <c r="CB205">
        <v>1</v>
      </c>
      <c r="CC205">
        <v>0</v>
      </c>
      <c r="CD205">
        <v>0</v>
      </c>
      <c r="CE205">
        <v>0</v>
      </c>
      <c r="CF205">
        <v>0</v>
      </c>
      <c r="CG205">
        <v>0</v>
      </c>
      <c r="CH205">
        <v>0</v>
      </c>
      <c r="CI205">
        <v>1</v>
      </c>
      <c r="CJ205" s="17">
        <v>0</v>
      </c>
      <c r="CK205">
        <v>0</v>
      </c>
      <c r="CL205">
        <v>30</v>
      </c>
      <c r="CM205">
        <v>0</v>
      </c>
      <c r="CN205">
        <v>1</v>
      </c>
      <c r="CO205">
        <v>29</v>
      </c>
      <c r="CP205" s="31" t="s">
        <v>80</v>
      </c>
    </row>
    <row r="206" spans="1:94" x14ac:dyDescent="0.25">
      <c r="A206">
        <v>205</v>
      </c>
      <c r="B206">
        <v>16</v>
      </c>
      <c r="C206" s="23" t="s">
        <v>122</v>
      </c>
      <c r="D206" s="12">
        <v>10.087159746540729</v>
      </c>
      <c r="E206" s="13">
        <v>2.5284741459453799</v>
      </c>
      <c r="F206" s="7">
        <v>3.9894257027370981</v>
      </c>
      <c r="G206" s="7">
        <f t="shared" si="49"/>
        <v>7.55868560059535</v>
      </c>
      <c r="H206" s="15">
        <f t="shared" si="50"/>
        <v>12.615633892486109</v>
      </c>
      <c r="I206" s="11">
        <f t="shared" si="51"/>
        <v>6.9248804874337544E-2</v>
      </c>
      <c r="J206" s="30">
        <f t="shared" si="52"/>
        <v>1.7358088615819254E-2</v>
      </c>
      <c r="K206" s="30">
        <f t="shared" si="53"/>
        <v>57.610029660100494</v>
      </c>
      <c r="L206" s="8">
        <v>0</v>
      </c>
      <c r="M206" s="9">
        <v>0</v>
      </c>
      <c r="N206" s="9">
        <v>1</v>
      </c>
      <c r="O206" s="9">
        <v>0</v>
      </c>
      <c r="P206" s="9">
        <v>0</v>
      </c>
      <c r="Q206" s="8">
        <v>3316</v>
      </c>
      <c r="R206" s="9">
        <v>12</v>
      </c>
      <c r="S206" s="9">
        <f t="shared" si="54"/>
        <v>3303</v>
      </c>
      <c r="T206" s="9">
        <f t="shared" si="55"/>
        <v>48</v>
      </c>
      <c r="U206" s="7">
        <v>10.52</v>
      </c>
      <c r="V206" s="7">
        <f t="shared" si="45"/>
        <v>23.48</v>
      </c>
      <c r="W206" s="9">
        <v>0</v>
      </c>
      <c r="X206" s="9">
        <v>1</v>
      </c>
      <c r="Y206" s="9">
        <v>0</v>
      </c>
      <c r="Z206" s="9">
        <v>0</v>
      </c>
      <c r="AA206" s="9">
        <v>1</v>
      </c>
      <c r="AB206" s="27">
        <v>0</v>
      </c>
      <c r="AC206" s="9">
        <v>0</v>
      </c>
      <c r="AD206" s="9">
        <v>1</v>
      </c>
      <c r="AE206" s="27">
        <v>0</v>
      </c>
      <c r="AF206" s="9">
        <v>0</v>
      </c>
      <c r="AG206" s="27">
        <v>1</v>
      </c>
      <c r="AH206" s="19">
        <v>1992</v>
      </c>
      <c r="AI206" s="30">
        <f t="shared" si="46"/>
        <v>0.17</v>
      </c>
      <c r="AJ206" s="30">
        <v>0.2</v>
      </c>
      <c r="AK206" s="30">
        <v>0.46</v>
      </c>
      <c r="AL206" s="37">
        <f t="shared" si="47"/>
        <v>0.17</v>
      </c>
      <c r="AM206" s="36">
        <v>0.67</v>
      </c>
      <c r="AN206" s="17">
        <v>0.33</v>
      </c>
      <c r="AO206">
        <v>1</v>
      </c>
      <c r="AP206" s="34">
        <f t="shared" si="43"/>
        <v>0</v>
      </c>
      <c r="AQ206">
        <v>0.31</v>
      </c>
      <c r="AR206" s="34">
        <v>0.69</v>
      </c>
      <c r="AS206">
        <v>0</v>
      </c>
      <c r="AT206" s="17">
        <v>1</v>
      </c>
      <c r="AU206">
        <f t="shared" si="48"/>
        <v>0.56800000000000006</v>
      </c>
      <c r="AV206" s="17">
        <v>0.432</v>
      </c>
      <c r="AW206" s="17" t="s">
        <v>10</v>
      </c>
      <c r="AX206">
        <v>0</v>
      </c>
      <c r="AY206">
        <v>0</v>
      </c>
      <c r="AZ206">
        <v>0</v>
      </c>
      <c r="BA206">
        <v>0</v>
      </c>
      <c r="BB206">
        <v>0</v>
      </c>
      <c r="BC206">
        <v>0</v>
      </c>
      <c r="BD206" s="17">
        <v>1</v>
      </c>
      <c r="BE206">
        <v>0</v>
      </c>
      <c r="BF206">
        <v>0</v>
      </c>
      <c r="BG206" s="17">
        <v>1</v>
      </c>
      <c r="BH206" t="s">
        <v>89</v>
      </c>
      <c r="BI206">
        <v>28</v>
      </c>
      <c r="BJ206" s="23">
        <v>0.72299999999999998</v>
      </c>
      <c r="BK206" s="23">
        <v>40</v>
      </c>
      <c r="BL206">
        <v>1</v>
      </c>
      <c r="BM206">
        <v>0</v>
      </c>
      <c r="BN206">
        <v>0</v>
      </c>
      <c r="BO206">
        <v>0</v>
      </c>
      <c r="BP206">
        <v>0</v>
      </c>
      <c r="BQ206" s="17">
        <v>0</v>
      </c>
      <c r="BR206">
        <v>0</v>
      </c>
      <c r="BS206">
        <v>1</v>
      </c>
      <c r="BT206">
        <v>0</v>
      </c>
      <c r="BU206" s="17">
        <v>0</v>
      </c>
      <c r="BV206">
        <v>1</v>
      </c>
      <c r="BW206">
        <v>0</v>
      </c>
      <c r="BX206" s="17">
        <v>0</v>
      </c>
      <c r="BY206">
        <v>0</v>
      </c>
      <c r="BZ206">
        <v>0</v>
      </c>
      <c r="CA206">
        <v>1</v>
      </c>
      <c r="CB206">
        <v>1</v>
      </c>
      <c r="CC206">
        <v>0</v>
      </c>
      <c r="CD206">
        <v>0</v>
      </c>
      <c r="CE206">
        <v>0</v>
      </c>
      <c r="CF206">
        <v>0</v>
      </c>
      <c r="CG206">
        <v>0</v>
      </c>
      <c r="CH206">
        <v>0</v>
      </c>
      <c r="CI206">
        <v>1</v>
      </c>
      <c r="CJ206" s="17">
        <v>0</v>
      </c>
      <c r="CK206">
        <v>0</v>
      </c>
      <c r="CL206">
        <v>30</v>
      </c>
      <c r="CM206">
        <v>0</v>
      </c>
      <c r="CN206">
        <v>1</v>
      </c>
      <c r="CO206">
        <v>29</v>
      </c>
      <c r="CP206" s="31" t="s">
        <v>80</v>
      </c>
    </row>
    <row r="207" spans="1:94" x14ac:dyDescent="0.25">
      <c r="A207">
        <v>206</v>
      </c>
      <c r="B207">
        <v>16</v>
      </c>
      <c r="C207" s="23" t="s">
        <v>122</v>
      </c>
      <c r="D207" s="12">
        <v>4.4563529397077639</v>
      </c>
      <c r="E207" s="13">
        <v>0.94510440811305696</v>
      </c>
      <c r="F207" s="7">
        <v>4.7151964390950951</v>
      </c>
      <c r="G207" s="7">
        <f t="shared" si="49"/>
        <v>3.5112485315947071</v>
      </c>
      <c r="H207" s="15">
        <f t="shared" si="50"/>
        <v>5.4014573478208208</v>
      </c>
      <c r="I207" s="11">
        <f t="shared" si="51"/>
        <v>0.10011432003006386</v>
      </c>
      <c r="J207" s="30">
        <f t="shared" si="52"/>
        <v>2.1232269179707185E-2</v>
      </c>
      <c r="K207" s="30">
        <f t="shared" si="53"/>
        <v>47.098121803945169</v>
      </c>
      <c r="L207" s="8">
        <v>0</v>
      </c>
      <c r="M207" s="9">
        <v>0</v>
      </c>
      <c r="N207" s="9">
        <v>1</v>
      </c>
      <c r="O207" s="9">
        <v>0</v>
      </c>
      <c r="P207" s="9">
        <v>0</v>
      </c>
      <c r="Q207" s="8">
        <v>2209</v>
      </c>
      <c r="R207" s="9">
        <v>12</v>
      </c>
      <c r="S207" s="9">
        <f t="shared" si="54"/>
        <v>2196</v>
      </c>
      <c r="T207" s="9">
        <f t="shared" si="55"/>
        <v>48</v>
      </c>
      <c r="U207" s="7">
        <v>9.8450000000000006</v>
      </c>
      <c r="V207" s="7">
        <f t="shared" si="45"/>
        <v>24.155000000000001</v>
      </c>
      <c r="W207" s="9">
        <v>0</v>
      </c>
      <c r="X207" s="9">
        <v>1</v>
      </c>
      <c r="Y207" s="9">
        <v>0</v>
      </c>
      <c r="Z207" s="9">
        <v>0</v>
      </c>
      <c r="AA207" s="9">
        <v>1</v>
      </c>
      <c r="AB207" s="27">
        <v>0</v>
      </c>
      <c r="AC207" s="9">
        <v>0</v>
      </c>
      <c r="AD207" s="9">
        <v>1</v>
      </c>
      <c r="AE207" s="27">
        <v>0</v>
      </c>
      <c r="AF207" s="9">
        <v>0</v>
      </c>
      <c r="AG207" s="27">
        <v>1</v>
      </c>
      <c r="AH207" s="19">
        <v>1999</v>
      </c>
      <c r="AI207" s="30">
        <f t="shared" si="46"/>
        <v>0.19249999999999998</v>
      </c>
      <c r="AJ207" s="30">
        <v>0.28999999999999998</v>
      </c>
      <c r="AK207" s="30">
        <v>0.32500000000000001</v>
      </c>
      <c r="AL207" s="37">
        <f t="shared" si="47"/>
        <v>0.19249999999999998</v>
      </c>
      <c r="AM207" s="36">
        <v>0.67</v>
      </c>
      <c r="AN207" s="17">
        <v>0.33</v>
      </c>
      <c r="AO207">
        <v>0</v>
      </c>
      <c r="AP207" s="34">
        <f t="shared" si="43"/>
        <v>1</v>
      </c>
      <c r="AQ207">
        <v>0.38</v>
      </c>
      <c r="AR207" s="34">
        <v>0.62</v>
      </c>
      <c r="AS207">
        <v>0</v>
      </c>
      <c r="AT207" s="17">
        <v>1</v>
      </c>
      <c r="AU207">
        <f t="shared" si="48"/>
        <v>0.48099999999999998</v>
      </c>
      <c r="AV207" s="17">
        <v>0.51900000000000002</v>
      </c>
      <c r="AW207" s="17" t="s">
        <v>10</v>
      </c>
      <c r="AX207">
        <v>0</v>
      </c>
      <c r="AY207">
        <v>0</v>
      </c>
      <c r="AZ207">
        <v>0</v>
      </c>
      <c r="BA207">
        <v>0</v>
      </c>
      <c r="BB207">
        <v>0</v>
      </c>
      <c r="BC207">
        <v>0</v>
      </c>
      <c r="BD207" s="17">
        <v>1</v>
      </c>
      <c r="BE207">
        <v>0</v>
      </c>
      <c r="BF207">
        <v>0</v>
      </c>
      <c r="BG207" s="17">
        <v>1</v>
      </c>
      <c r="BH207" t="s">
        <v>89</v>
      </c>
      <c r="BI207">
        <v>22</v>
      </c>
      <c r="BJ207" s="23">
        <v>0.79700000000000004</v>
      </c>
      <c r="BK207" s="23">
        <v>40</v>
      </c>
      <c r="BL207">
        <v>1</v>
      </c>
      <c r="BM207">
        <v>0</v>
      </c>
      <c r="BN207">
        <v>0</v>
      </c>
      <c r="BO207">
        <v>0</v>
      </c>
      <c r="BP207">
        <v>0</v>
      </c>
      <c r="BQ207" s="17">
        <v>0</v>
      </c>
      <c r="BR207">
        <v>0</v>
      </c>
      <c r="BS207">
        <v>1</v>
      </c>
      <c r="BT207">
        <v>0</v>
      </c>
      <c r="BU207" s="17">
        <v>0</v>
      </c>
      <c r="BV207">
        <v>1</v>
      </c>
      <c r="BW207">
        <v>0</v>
      </c>
      <c r="BX207" s="17">
        <v>0</v>
      </c>
      <c r="BY207">
        <v>0</v>
      </c>
      <c r="BZ207">
        <v>0</v>
      </c>
      <c r="CA207">
        <v>1</v>
      </c>
      <c r="CB207">
        <v>1</v>
      </c>
      <c r="CC207">
        <v>0</v>
      </c>
      <c r="CD207">
        <v>0</v>
      </c>
      <c r="CE207">
        <v>0</v>
      </c>
      <c r="CF207">
        <v>0</v>
      </c>
      <c r="CG207">
        <v>0</v>
      </c>
      <c r="CH207">
        <v>0</v>
      </c>
      <c r="CI207">
        <v>1</v>
      </c>
      <c r="CJ207" s="17">
        <v>0</v>
      </c>
      <c r="CK207">
        <v>0</v>
      </c>
      <c r="CL207">
        <v>30</v>
      </c>
      <c r="CM207">
        <v>0</v>
      </c>
      <c r="CN207">
        <v>1</v>
      </c>
      <c r="CO207">
        <v>29</v>
      </c>
      <c r="CP207" s="31" t="s">
        <v>80</v>
      </c>
    </row>
    <row r="208" spans="1:94" x14ac:dyDescent="0.25">
      <c r="A208">
        <v>207</v>
      </c>
      <c r="B208">
        <v>16</v>
      </c>
      <c r="C208" s="23" t="s">
        <v>122</v>
      </c>
      <c r="D208" s="12">
        <v>3.9141375817288488</v>
      </c>
      <c r="E208" s="13">
        <v>2.2468976621341108</v>
      </c>
      <c r="F208" s="7">
        <v>1.742018627591249</v>
      </c>
      <c r="G208" s="7">
        <f t="shared" si="49"/>
        <v>1.6672399195947381</v>
      </c>
      <c r="H208" s="15">
        <f t="shared" si="50"/>
        <v>6.1610352438629601</v>
      </c>
      <c r="I208" s="11">
        <f t="shared" si="51"/>
        <v>3.714811321479481E-2</v>
      </c>
      <c r="J208" s="30">
        <f t="shared" si="52"/>
        <v>2.1324750853072578E-2</v>
      </c>
      <c r="K208" s="30">
        <f t="shared" si="53"/>
        <v>46.893865578547427</v>
      </c>
      <c r="L208" s="8">
        <v>0</v>
      </c>
      <c r="M208" s="9">
        <v>0</v>
      </c>
      <c r="N208" s="9">
        <v>1</v>
      </c>
      <c r="O208" s="9">
        <v>0</v>
      </c>
      <c r="P208" s="9">
        <v>0</v>
      </c>
      <c r="Q208" s="8">
        <v>2209</v>
      </c>
      <c r="R208" s="9">
        <v>12</v>
      </c>
      <c r="S208" s="9">
        <f t="shared" si="54"/>
        <v>2196</v>
      </c>
      <c r="T208" s="9">
        <f t="shared" si="55"/>
        <v>48</v>
      </c>
      <c r="U208" s="7">
        <v>9.8450000000000006</v>
      </c>
      <c r="V208" s="7">
        <f t="shared" si="45"/>
        <v>24.155000000000001</v>
      </c>
      <c r="W208" s="9">
        <v>0</v>
      </c>
      <c r="X208" s="9">
        <v>1</v>
      </c>
      <c r="Y208" s="9">
        <v>0</v>
      </c>
      <c r="Z208" s="9">
        <v>0</v>
      </c>
      <c r="AA208" s="9">
        <v>1</v>
      </c>
      <c r="AB208" s="27">
        <v>0</v>
      </c>
      <c r="AC208" s="9">
        <v>0</v>
      </c>
      <c r="AD208" s="9">
        <v>1</v>
      </c>
      <c r="AE208" s="27">
        <v>0</v>
      </c>
      <c r="AF208" s="9">
        <v>0</v>
      </c>
      <c r="AG208" s="27">
        <v>1</v>
      </c>
      <c r="AH208" s="19">
        <v>1999</v>
      </c>
      <c r="AI208" s="30">
        <f t="shared" si="46"/>
        <v>0.19249999999999998</v>
      </c>
      <c r="AJ208" s="30">
        <v>0.28999999999999998</v>
      </c>
      <c r="AK208" s="30">
        <v>0.32500000000000001</v>
      </c>
      <c r="AL208" s="37">
        <f t="shared" si="47"/>
        <v>0.19249999999999998</v>
      </c>
      <c r="AM208" s="36">
        <v>0.67</v>
      </c>
      <c r="AN208" s="17">
        <v>0.33</v>
      </c>
      <c r="AO208">
        <v>0</v>
      </c>
      <c r="AP208" s="34">
        <f t="shared" si="43"/>
        <v>1</v>
      </c>
      <c r="AQ208">
        <v>0.38</v>
      </c>
      <c r="AR208" s="34">
        <v>0.62</v>
      </c>
      <c r="AS208">
        <v>0</v>
      </c>
      <c r="AT208" s="17">
        <v>1</v>
      </c>
      <c r="AU208">
        <f t="shared" si="48"/>
        <v>0.48099999999999998</v>
      </c>
      <c r="AV208" s="17">
        <v>0.51900000000000002</v>
      </c>
      <c r="AW208" s="17" t="s">
        <v>10</v>
      </c>
      <c r="AX208">
        <v>0</v>
      </c>
      <c r="AY208">
        <v>0</v>
      </c>
      <c r="AZ208">
        <v>0</v>
      </c>
      <c r="BA208">
        <v>0</v>
      </c>
      <c r="BB208">
        <v>0</v>
      </c>
      <c r="BC208">
        <v>0</v>
      </c>
      <c r="BD208" s="17">
        <v>1</v>
      </c>
      <c r="BE208">
        <v>0</v>
      </c>
      <c r="BF208">
        <v>0</v>
      </c>
      <c r="BG208" s="17">
        <v>1</v>
      </c>
      <c r="BH208" t="s">
        <v>89</v>
      </c>
      <c r="BI208">
        <v>22</v>
      </c>
      <c r="BJ208" s="23">
        <v>0.79700000000000004</v>
      </c>
      <c r="BK208" s="23">
        <v>40</v>
      </c>
      <c r="BL208">
        <v>1</v>
      </c>
      <c r="BM208">
        <v>0</v>
      </c>
      <c r="BN208">
        <v>0</v>
      </c>
      <c r="BO208">
        <v>0</v>
      </c>
      <c r="BP208">
        <v>0</v>
      </c>
      <c r="BQ208" s="17">
        <v>0</v>
      </c>
      <c r="BR208">
        <v>0</v>
      </c>
      <c r="BS208">
        <v>1</v>
      </c>
      <c r="BT208">
        <v>0</v>
      </c>
      <c r="BU208" s="17">
        <v>0</v>
      </c>
      <c r="BV208">
        <v>1</v>
      </c>
      <c r="BW208">
        <v>0</v>
      </c>
      <c r="BX208" s="17">
        <v>0</v>
      </c>
      <c r="BY208">
        <v>0</v>
      </c>
      <c r="BZ208">
        <v>0</v>
      </c>
      <c r="CA208">
        <v>1</v>
      </c>
      <c r="CB208">
        <v>1</v>
      </c>
      <c r="CC208">
        <v>0</v>
      </c>
      <c r="CD208">
        <v>0</v>
      </c>
      <c r="CE208">
        <v>0</v>
      </c>
      <c r="CF208">
        <v>0</v>
      </c>
      <c r="CG208">
        <v>0</v>
      </c>
      <c r="CH208">
        <v>0</v>
      </c>
      <c r="CI208">
        <v>1</v>
      </c>
      <c r="CJ208" s="17">
        <v>0</v>
      </c>
      <c r="CK208">
        <v>0</v>
      </c>
      <c r="CL208">
        <v>30</v>
      </c>
      <c r="CM208">
        <v>0</v>
      </c>
      <c r="CN208">
        <v>1</v>
      </c>
      <c r="CO208">
        <v>29</v>
      </c>
      <c r="CP208" s="31" t="s">
        <v>80</v>
      </c>
    </row>
    <row r="209" spans="1:94" x14ac:dyDescent="0.25">
      <c r="A209">
        <v>208</v>
      </c>
      <c r="B209">
        <v>16</v>
      </c>
      <c r="C209" s="23" t="s">
        <v>122</v>
      </c>
      <c r="D209" s="12">
        <v>10.07489282729563</v>
      </c>
      <c r="E209" s="13">
        <v>2.9129463361804442</v>
      </c>
      <c r="F209" s="7">
        <v>3.4586606358516661</v>
      </c>
      <c r="G209" s="7">
        <f t="shared" si="49"/>
        <v>7.1619464911151853</v>
      </c>
      <c r="H209" s="15">
        <f t="shared" si="50"/>
        <v>12.987839163476075</v>
      </c>
      <c r="I209" s="11">
        <f t="shared" si="51"/>
        <v>7.3605814177710283E-2</v>
      </c>
      <c r="J209" s="30">
        <f t="shared" si="52"/>
        <v>2.1281594792715325E-2</v>
      </c>
      <c r="K209" s="30">
        <f t="shared" si="53"/>
        <v>46.988959696869117</v>
      </c>
      <c r="L209" s="8">
        <v>0</v>
      </c>
      <c r="M209" s="9">
        <v>0</v>
      </c>
      <c r="N209" s="9">
        <v>1</v>
      </c>
      <c r="O209" s="9">
        <v>0</v>
      </c>
      <c r="P209" s="9">
        <v>0</v>
      </c>
      <c r="Q209" s="8">
        <v>2209</v>
      </c>
      <c r="R209" s="9">
        <v>12</v>
      </c>
      <c r="S209" s="9">
        <f t="shared" si="54"/>
        <v>2196</v>
      </c>
      <c r="T209" s="9">
        <f t="shared" si="55"/>
        <v>48</v>
      </c>
      <c r="U209" s="7">
        <v>9.8450000000000006</v>
      </c>
      <c r="V209" s="7">
        <f t="shared" si="45"/>
        <v>24.155000000000001</v>
      </c>
      <c r="W209" s="9">
        <v>0</v>
      </c>
      <c r="X209" s="9">
        <v>1</v>
      </c>
      <c r="Y209" s="9">
        <v>0</v>
      </c>
      <c r="Z209" s="9">
        <v>0</v>
      </c>
      <c r="AA209" s="9">
        <v>1</v>
      </c>
      <c r="AB209" s="27">
        <v>0</v>
      </c>
      <c r="AC209" s="9">
        <v>0</v>
      </c>
      <c r="AD209" s="9">
        <v>1</v>
      </c>
      <c r="AE209" s="27">
        <v>0</v>
      </c>
      <c r="AF209" s="9">
        <v>0</v>
      </c>
      <c r="AG209" s="27">
        <v>1</v>
      </c>
      <c r="AH209" s="19">
        <v>1999</v>
      </c>
      <c r="AI209" s="30">
        <f t="shared" si="46"/>
        <v>0.19249999999999998</v>
      </c>
      <c r="AJ209" s="30">
        <v>0.28999999999999998</v>
      </c>
      <c r="AK209" s="30">
        <v>0.32500000000000001</v>
      </c>
      <c r="AL209" s="37">
        <f t="shared" si="47"/>
        <v>0.19249999999999998</v>
      </c>
      <c r="AM209" s="36">
        <v>0.67</v>
      </c>
      <c r="AN209" s="17">
        <v>0.33</v>
      </c>
      <c r="AO209">
        <v>0</v>
      </c>
      <c r="AP209" s="34">
        <f t="shared" si="43"/>
        <v>1</v>
      </c>
      <c r="AQ209">
        <v>0.38</v>
      </c>
      <c r="AR209" s="34">
        <v>0.62</v>
      </c>
      <c r="AS209">
        <v>0</v>
      </c>
      <c r="AT209" s="17">
        <v>1</v>
      </c>
      <c r="AU209">
        <f t="shared" si="48"/>
        <v>0.48099999999999998</v>
      </c>
      <c r="AV209" s="17">
        <v>0.51900000000000002</v>
      </c>
      <c r="AW209" s="17" t="s">
        <v>10</v>
      </c>
      <c r="AX209">
        <v>0</v>
      </c>
      <c r="AY209">
        <v>0</v>
      </c>
      <c r="AZ209">
        <v>0</v>
      </c>
      <c r="BA209">
        <v>0</v>
      </c>
      <c r="BB209">
        <v>0</v>
      </c>
      <c r="BC209">
        <v>0</v>
      </c>
      <c r="BD209" s="17">
        <v>1</v>
      </c>
      <c r="BE209">
        <v>0</v>
      </c>
      <c r="BF209">
        <v>0</v>
      </c>
      <c r="BG209" s="17">
        <v>1</v>
      </c>
      <c r="BH209" t="s">
        <v>89</v>
      </c>
      <c r="BI209">
        <v>22</v>
      </c>
      <c r="BJ209" s="23">
        <v>0.79700000000000004</v>
      </c>
      <c r="BK209" s="23">
        <v>40</v>
      </c>
      <c r="BL209">
        <v>1</v>
      </c>
      <c r="BM209">
        <v>0</v>
      </c>
      <c r="BN209">
        <v>0</v>
      </c>
      <c r="BO209">
        <v>0</v>
      </c>
      <c r="BP209">
        <v>0</v>
      </c>
      <c r="BQ209" s="17">
        <v>0</v>
      </c>
      <c r="BR209">
        <v>0</v>
      </c>
      <c r="BS209">
        <v>1</v>
      </c>
      <c r="BT209">
        <v>0</v>
      </c>
      <c r="BU209" s="17">
        <v>0</v>
      </c>
      <c r="BV209">
        <v>1</v>
      </c>
      <c r="BW209">
        <v>0</v>
      </c>
      <c r="BX209" s="17">
        <v>0</v>
      </c>
      <c r="BY209">
        <v>0</v>
      </c>
      <c r="BZ209">
        <v>0</v>
      </c>
      <c r="CA209">
        <v>1</v>
      </c>
      <c r="CB209">
        <v>1</v>
      </c>
      <c r="CC209">
        <v>0</v>
      </c>
      <c r="CD209">
        <v>0</v>
      </c>
      <c r="CE209">
        <v>0</v>
      </c>
      <c r="CF209">
        <v>0</v>
      </c>
      <c r="CG209">
        <v>0</v>
      </c>
      <c r="CH209">
        <v>0</v>
      </c>
      <c r="CI209">
        <v>1</v>
      </c>
      <c r="CJ209" s="17">
        <v>0</v>
      </c>
      <c r="CK209">
        <v>0</v>
      </c>
      <c r="CL209">
        <v>30</v>
      </c>
      <c r="CM209">
        <v>0</v>
      </c>
      <c r="CN209">
        <v>1</v>
      </c>
      <c r="CO209">
        <v>29</v>
      </c>
      <c r="CP209" s="31" t="s">
        <v>80</v>
      </c>
    </row>
    <row r="210" spans="1:94" x14ac:dyDescent="0.25">
      <c r="A210">
        <v>209</v>
      </c>
      <c r="B210">
        <v>16</v>
      </c>
      <c r="C210" s="23" t="s">
        <v>122</v>
      </c>
      <c r="D210" s="12">
        <v>13.216500763332849</v>
      </c>
      <c r="E210" s="13">
        <v>5.9280680374650609</v>
      </c>
      <c r="F210" s="7">
        <v>2.2294785889442048</v>
      </c>
      <c r="G210" s="7">
        <f t="shared" si="49"/>
        <v>7.2884327258677883</v>
      </c>
      <c r="H210" s="15">
        <f t="shared" si="50"/>
        <v>19.144568800797909</v>
      </c>
      <c r="I210" s="11">
        <f t="shared" si="51"/>
        <v>4.7522161697700516E-2</v>
      </c>
      <c r="J210" s="30">
        <f t="shared" si="52"/>
        <v>2.1315370299297282E-2</v>
      </c>
      <c r="K210" s="30">
        <f t="shared" si="53"/>
        <v>46.914502819262196</v>
      </c>
      <c r="L210" s="8">
        <v>0</v>
      </c>
      <c r="M210" s="9">
        <v>0</v>
      </c>
      <c r="N210" s="9">
        <v>1</v>
      </c>
      <c r="O210" s="9">
        <v>0</v>
      </c>
      <c r="P210" s="9">
        <v>0</v>
      </c>
      <c r="Q210" s="8">
        <v>2209</v>
      </c>
      <c r="R210" s="9">
        <v>12</v>
      </c>
      <c r="S210" s="9">
        <f t="shared" si="54"/>
        <v>2196</v>
      </c>
      <c r="T210" s="9">
        <f t="shared" si="55"/>
        <v>48</v>
      </c>
      <c r="U210" s="7">
        <v>9.8450000000000006</v>
      </c>
      <c r="V210" s="7">
        <f t="shared" si="45"/>
        <v>24.155000000000001</v>
      </c>
      <c r="W210" s="9">
        <v>0</v>
      </c>
      <c r="X210" s="9">
        <v>1</v>
      </c>
      <c r="Y210" s="9">
        <v>0</v>
      </c>
      <c r="Z210" s="9">
        <v>0</v>
      </c>
      <c r="AA210" s="9">
        <v>1</v>
      </c>
      <c r="AB210" s="27">
        <v>0</v>
      </c>
      <c r="AC210" s="9">
        <v>0</v>
      </c>
      <c r="AD210" s="9">
        <v>1</v>
      </c>
      <c r="AE210" s="27">
        <v>0</v>
      </c>
      <c r="AF210" s="9">
        <v>0</v>
      </c>
      <c r="AG210" s="27">
        <v>1</v>
      </c>
      <c r="AH210" s="19">
        <v>1999</v>
      </c>
      <c r="AI210" s="30">
        <f t="shared" si="46"/>
        <v>0.19249999999999998</v>
      </c>
      <c r="AJ210" s="30">
        <v>0.28999999999999998</v>
      </c>
      <c r="AK210" s="30">
        <v>0.32500000000000001</v>
      </c>
      <c r="AL210" s="37">
        <f t="shared" si="47"/>
        <v>0.19249999999999998</v>
      </c>
      <c r="AM210" s="36">
        <v>0.67</v>
      </c>
      <c r="AN210" s="17">
        <v>0.33</v>
      </c>
      <c r="AO210">
        <v>0</v>
      </c>
      <c r="AP210" s="34">
        <f t="shared" si="43"/>
        <v>1</v>
      </c>
      <c r="AQ210">
        <v>0.38</v>
      </c>
      <c r="AR210" s="34">
        <v>0.62</v>
      </c>
      <c r="AS210">
        <v>0</v>
      </c>
      <c r="AT210" s="17">
        <v>1</v>
      </c>
      <c r="AU210">
        <f t="shared" si="48"/>
        <v>0.48099999999999998</v>
      </c>
      <c r="AV210" s="17">
        <v>0.51900000000000002</v>
      </c>
      <c r="AW210" s="17" t="s">
        <v>10</v>
      </c>
      <c r="AX210">
        <v>0</v>
      </c>
      <c r="AY210">
        <v>0</v>
      </c>
      <c r="AZ210">
        <v>0</v>
      </c>
      <c r="BA210">
        <v>0</v>
      </c>
      <c r="BB210">
        <v>0</v>
      </c>
      <c r="BC210">
        <v>0</v>
      </c>
      <c r="BD210" s="17">
        <v>1</v>
      </c>
      <c r="BE210">
        <v>0</v>
      </c>
      <c r="BF210">
        <v>0</v>
      </c>
      <c r="BG210" s="17">
        <v>1</v>
      </c>
      <c r="BH210" t="s">
        <v>89</v>
      </c>
      <c r="BI210">
        <v>22</v>
      </c>
      <c r="BJ210" s="23">
        <v>0.79700000000000004</v>
      </c>
      <c r="BK210" s="23">
        <v>40</v>
      </c>
      <c r="BL210">
        <v>1</v>
      </c>
      <c r="BM210">
        <v>0</v>
      </c>
      <c r="BN210">
        <v>0</v>
      </c>
      <c r="BO210">
        <v>0</v>
      </c>
      <c r="BP210">
        <v>0</v>
      </c>
      <c r="BQ210" s="17">
        <v>0</v>
      </c>
      <c r="BR210">
        <v>0</v>
      </c>
      <c r="BS210">
        <v>1</v>
      </c>
      <c r="BT210">
        <v>0</v>
      </c>
      <c r="BU210" s="17">
        <v>0</v>
      </c>
      <c r="BV210">
        <v>1</v>
      </c>
      <c r="BW210">
        <v>0</v>
      </c>
      <c r="BX210" s="17">
        <v>0</v>
      </c>
      <c r="BY210">
        <v>0</v>
      </c>
      <c r="BZ210">
        <v>0</v>
      </c>
      <c r="CA210">
        <v>1</v>
      </c>
      <c r="CB210">
        <v>1</v>
      </c>
      <c r="CC210">
        <v>0</v>
      </c>
      <c r="CD210">
        <v>0</v>
      </c>
      <c r="CE210">
        <v>0</v>
      </c>
      <c r="CF210">
        <v>0</v>
      </c>
      <c r="CG210">
        <v>0</v>
      </c>
      <c r="CH210">
        <v>0</v>
      </c>
      <c r="CI210">
        <v>1</v>
      </c>
      <c r="CJ210" s="17">
        <v>0</v>
      </c>
      <c r="CK210">
        <v>0</v>
      </c>
      <c r="CL210">
        <v>30</v>
      </c>
      <c r="CM210">
        <v>0</v>
      </c>
      <c r="CN210">
        <v>1</v>
      </c>
      <c r="CO210">
        <v>29</v>
      </c>
      <c r="CP210" s="31" t="s">
        <v>80</v>
      </c>
    </row>
    <row r="211" spans="1:94" x14ac:dyDescent="0.25">
      <c r="A211">
        <v>210</v>
      </c>
      <c r="B211">
        <v>16</v>
      </c>
      <c r="C211" s="23" t="s">
        <v>122</v>
      </c>
      <c r="D211" s="12">
        <v>4.4697507923277202</v>
      </c>
      <c r="E211" s="13">
        <v>0.92796012428786379</v>
      </c>
      <c r="F211" s="7">
        <v>4.8167487754475458</v>
      </c>
      <c r="G211" s="7">
        <f t="shared" si="49"/>
        <v>3.5417906680398565</v>
      </c>
      <c r="H211" s="15">
        <f t="shared" si="50"/>
        <v>5.3977109166155843</v>
      </c>
      <c r="I211" s="11">
        <f t="shared" si="51"/>
        <v>0.10201860350581907</v>
      </c>
      <c r="J211" s="30">
        <f t="shared" si="52"/>
        <v>2.117997185691713E-2</v>
      </c>
      <c r="K211" s="30">
        <f t="shared" si="53"/>
        <v>47.214415899868712</v>
      </c>
      <c r="L211" s="8">
        <v>0</v>
      </c>
      <c r="M211" s="9">
        <v>0</v>
      </c>
      <c r="N211" s="9">
        <v>1</v>
      </c>
      <c r="O211" s="9">
        <v>0</v>
      </c>
      <c r="P211" s="9">
        <v>0</v>
      </c>
      <c r="Q211" s="8">
        <v>2219</v>
      </c>
      <c r="R211" s="9">
        <v>12</v>
      </c>
      <c r="S211" s="9">
        <f t="shared" si="54"/>
        <v>2206</v>
      </c>
      <c r="T211" s="9">
        <f t="shared" si="55"/>
        <v>48</v>
      </c>
      <c r="U211" s="7">
        <v>9.8450000000000006</v>
      </c>
      <c r="V211" s="7">
        <f t="shared" si="45"/>
        <v>24.155000000000001</v>
      </c>
      <c r="W211" s="9">
        <v>0</v>
      </c>
      <c r="X211" s="9">
        <v>1</v>
      </c>
      <c r="Y211" s="9">
        <v>0</v>
      </c>
      <c r="Z211" s="9">
        <v>0</v>
      </c>
      <c r="AA211" s="9">
        <v>1</v>
      </c>
      <c r="AB211" s="27">
        <v>0</v>
      </c>
      <c r="AC211" s="9">
        <v>0</v>
      </c>
      <c r="AD211" s="9">
        <v>1</v>
      </c>
      <c r="AE211" s="27">
        <v>0</v>
      </c>
      <c r="AF211" s="9">
        <v>0</v>
      </c>
      <c r="AG211" s="27">
        <v>1</v>
      </c>
      <c r="AH211" s="19">
        <v>1999</v>
      </c>
      <c r="AI211" s="30">
        <f t="shared" si="46"/>
        <v>0.19249999999999998</v>
      </c>
      <c r="AJ211" s="30">
        <v>0.28999999999999998</v>
      </c>
      <c r="AK211" s="30">
        <v>0.32500000000000001</v>
      </c>
      <c r="AL211" s="37">
        <f t="shared" si="47"/>
        <v>0.19249999999999998</v>
      </c>
      <c r="AM211" s="36">
        <v>0.67</v>
      </c>
      <c r="AN211" s="17">
        <v>0.33</v>
      </c>
      <c r="AO211">
        <v>0</v>
      </c>
      <c r="AP211" s="34">
        <f t="shared" si="43"/>
        <v>1</v>
      </c>
      <c r="AQ211">
        <v>0.38</v>
      </c>
      <c r="AR211" s="34">
        <v>0.62</v>
      </c>
      <c r="AS211">
        <v>0</v>
      </c>
      <c r="AT211" s="17">
        <v>1</v>
      </c>
      <c r="AU211">
        <f t="shared" si="48"/>
        <v>0.48099999999999998</v>
      </c>
      <c r="AV211" s="17">
        <v>0.51900000000000002</v>
      </c>
      <c r="AW211" s="17" t="s">
        <v>10</v>
      </c>
      <c r="AX211">
        <v>0</v>
      </c>
      <c r="AY211">
        <v>0</v>
      </c>
      <c r="AZ211">
        <v>0</v>
      </c>
      <c r="BA211">
        <v>0</v>
      </c>
      <c r="BB211">
        <v>0</v>
      </c>
      <c r="BC211">
        <v>0</v>
      </c>
      <c r="BD211" s="17">
        <v>1</v>
      </c>
      <c r="BE211">
        <v>0</v>
      </c>
      <c r="BF211">
        <v>0</v>
      </c>
      <c r="BG211" s="17">
        <v>1</v>
      </c>
      <c r="BH211" t="s">
        <v>89</v>
      </c>
      <c r="BI211">
        <v>22</v>
      </c>
      <c r="BJ211" s="23">
        <v>0.79700000000000004</v>
      </c>
      <c r="BK211" s="23">
        <v>40</v>
      </c>
      <c r="BL211">
        <v>1</v>
      </c>
      <c r="BM211">
        <v>0</v>
      </c>
      <c r="BN211">
        <v>0</v>
      </c>
      <c r="BO211">
        <v>0</v>
      </c>
      <c r="BP211">
        <v>0</v>
      </c>
      <c r="BQ211" s="17">
        <v>0</v>
      </c>
      <c r="BR211">
        <v>0</v>
      </c>
      <c r="BS211">
        <v>1</v>
      </c>
      <c r="BT211">
        <v>0</v>
      </c>
      <c r="BU211" s="17">
        <v>0</v>
      </c>
      <c r="BV211">
        <v>1</v>
      </c>
      <c r="BW211">
        <v>0</v>
      </c>
      <c r="BX211" s="17">
        <v>0</v>
      </c>
      <c r="BY211">
        <v>0</v>
      </c>
      <c r="BZ211">
        <v>0</v>
      </c>
      <c r="CA211">
        <v>1</v>
      </c>
      <c r="CB211">
        <v>1</v>
      </c>
      <c r="CC211">
        <v>0</v>
      </c>
      <c r="CD211">
        <v>0</v>
      </c>
      <c r="CE211">
        <v>0</v>
      </c>
      <c r="CF211">
        <v>0</v>
      </c>
      <c r="CG211">
        <v>0</v>
      </c>
      <c r="CH211">
        <v>0</v>
      </c>
      <c r="CI211">
        <v>1</v>
      </c>
      <c r="CJ211" s="17">
        <v>0</v>
      </c>
      <c r="CK211">
        <v>0</v>
      </c>
      <c r="CL211">
        <v>30</v>
      </c>
      <c r="CM211">
        <v>0</v>
      </c>
      <c r="CN211">
        <v>1</v>
      </c>
      <c r="CO211">
        <v>29</v>
      </c>
      <c r="CP211" s="31" t="s">
        <v>80</v>
      </c>
    </row>
    <row r="212" spans="1:94" x14ac:dyDescent="0.25">
      <c r="A212">
        <v>211</v>
      </c>
      <c r="B212">
        <v>16</v>
      </c>
      <c r="C212" s="23" t="s">
        <v>122</v>
      </c>
      <c r="D212" s="12">
        <v>3.8249025165422168</v>
      </c>
      <c r="E212" s="13">
        <v>2.2119693493187729</v>
      </c>
      <c r="F212" s="7">
        <v>1.7291842302065279</v>
      </c>
      <c r="G212" s="7">
        <f t="shared" si="49"/>
        <v>1.6129331672234439</v>
      </c>
      <c r="H212" s="15">
        <f t="shared" si="50"/>
        <v>6.0368718658609897</v>
      </c>
      <c r="I212" s="11">
        <f t="shared" si="51"/>
        <v>3.6791236459646708E-2</v>
      </c>
      <c r="J212" s="30">
        <f t="shared" si="52"/>
        <v>2.127664352759711E-2</v>
      </c>
      <c r="K212" s="30">
        <f t="shared" si="53"/>
        <v>46.999894447775034</v>
      </c>
      <c r="L212" s="8">
        <v>0</v>
      </c>
      <c r="M212" s="9">
        <v>0</v>
      </c>
      <c r="N212" s="9">
        <v>1</v>
      </c>
      <c r="O212" s="9">
        <v>0</v>
      </c>
      <c r="P212" s="9">
        <v>0</v>
      </c>
      <c r="Q212" s="8">
        <v>2219</v>
      </c>
      <c r="R212" s="9">
        <v>12</v>
      </c>
      <c r="S212" s="9">
        <f t="shared" si="54"/>
        <v>2206</v>
      </c>
      <c r="T212" s="9">
        <f t="shared" si="55"/>
        <v>48</v>
      </c>
      <c r="U212" s="7">
        <v>9.8450000000000006</v>
      </c>
      <c r="V212" s="7">
        <f t="shared" si="45"/>
        <v>24.155000000000001</v>
      </c>
      <c r="W212" s="9">
        <v>0</v>
      </c>
      <c r="X212" s="9">
        <v>1</v>
      </c>
      <c r="Y212" s="9">
        <v>0</v>
      </c>
      <c r="Z212" s="9">
        <v>0</v>
      </c>
      <c r="AA212" s="9">
        <v>1</v>
      </c>
      <c r="AB212" s="27">
        <v>0</v>
      </c>
      <c r="AC212" s="9">
        <v>0</v>
      </c>
      <c r="AD212" s="9">
        <v>1</v>
      </c>
      <c r="AE212" s="27">
        <v>0</v>
      </c>
      <c r="AF212" s="9">
        <v>0</v>
      </c>
      <c r="AG212" s="27">
        <v>1</v>
      </c>
      <c r="AH212" s="19">
        <v>1999</v>
      </c>
      <c r="AI212" s="30">
        <f t="shared" si="46"/>
        <v>0.19249999999999998</v>
      </c>
      <c r="AJ212" s="30">
        <v>0.28999999999999998</v>
      </c>
      <c r="AK212" s="30">
        <v>0.32500000000000001</v>
      </c>
      <c r="AL212" s="37">
        <f t="shared" si="47"/>
        <v>0.19249999999999998</v>
      </c>
      <c r="AM212" s="36">
        <v>0.67</v>
      </c>
      <c r="AN212" s="17">
        <v>0.33</v>
      </c>
      <c r="AO212">
        <v>0</v>
      </c>
      <c r="AP212" s="34">
        <f t="shared" si="43"/>
        <v>1</v>
      </c>
      <c r="AQ212">
        <v>0.38</v>
      </c>
      <c r="AR212" s="34">
        <v>0.62</v>
      </c>
      <c r="AS212">
        <v>0</v>
      </c>
      <c r="AT212" s="17">
        <v>1</v>
      </c>
      <c r="AU212">
        <f t="shared" si="48"/>
        <v>0.48099999999999998</v>
      </c>
      <c r="AV212" s="17">
        <v>0.51900000000000002</v>
      </c>
      <c r="AW212" s="17" t="s">
        <v>10</v>
      </c>
      <c r="AX212">
        <v>0</v>
      </c>
      <c r="AY212">
        <v>0</v>
      </c>
      <c r="AZ212">
        <v>0</v>
      </c>
      <c r="BA212">
        <v>0</v>
      </c>
      <c r="BB212">
        <v>0</v>
      </c>
      <c r="BC212">
        <v>0</v>
      </c>
      <c r="BD212" s="17">
        <v>1</v>
      </c>
      <c r="BE212">
        <v>0</v>
      </c>
      <c r="BF212">
        <v>0</v>
      </c>
      <c r="BG212" s="17">
        <v>1</v>
      </c>
      <c r="BH212" t="s">
        <v>89</v>
      </c>
      <c r="BI212">
        <v>22</v>
      </c>
      <c r="BJ212" s="23">
        <v>0.79700000000000004</v>
      </c>
      <c r="BK212" s="23">
        <v>40</v>
      </c>
      <c r="BL212">
        <v>1</v>
      </c>
      <c r="BM212">
        <v>0</v>
      </c>
      <c r="BN212">
        <v>0</v>
      </c>
      <c r="BO212">
        <v>0</v>
      </c>
      <c r="BP212">
        <v>0</v>
      </c>
      <c r="BQ212" s="17">
        <v>0</v>
      </c>
      <c r="BR212">
        <v>0</v>
      </c>
      <c r="BS212">
        <v>1</v>
      </c>
      <c r="BT212">
        <v>0</v>
      </c>
      <c r="BU212" s="17">
        <v>0</v>
      </c>
      <c r="BV212">
        <v>1</v>
      </c>
      <c r="BW212">
        <v>0</v>
      </c>
      <c r="BX212" s="17">
        <v>0</v>
      </c>
      <c r="BY212">
        <v>0</v>
      </c>
      <c r="BZ212">
        <v>0</v>
      </c>
      <c r="CA212">
        <v>1</v>
      </c>
      <c r="CB212">
        <v>1</v>
      </c>
      <c r="CC212">
        <v>0</v>
      </c>
      <c r="CD212">
        <v>0</v>
      </c>
      <c r="CE212">
        <v>0</v>
      </c>
      <c r="CF212">
        <v>0</v>
      </c>
      <c r="CG212">
        <v>0</v>
      </c>
      <c r="CH212">
        <v>0</v>
      </c>
      <c r="CI212">
        <v>1</v>
      </c>
      <c r="CJ212" s="17">
        <v>0</v>
      </c>
      <c r="CK212">
        <v>0</v>
      </c>
      <c r="CL212">
        <v>30</v>
      </c>
      <c r="CM212">
        <v>0</v>
      </c>
      <c r="CN212">
        <v>1</v>
      </c>
      <c r="CO212">
        <v>29</v>
      </c>
      <c r="CP212" s="31" t="s">
        <v>80</v>
      </c>
    </row>
    <row r="213" spans="1:94" x14ac:dyDescent="0.25">
      <c r="A213">
        <v>212</v>
      </c>
      <c r="B213">
        <v>16</v>
      </c>
      <c r="C213" s="23" t="s">
        <v>122</v>
      </c>
      <c r="D213" s="12">
        <v>10.10212560965598</v>
      </c>
      <c r="E213" s="13">
        <v>2.896765782452233</v>
      </c>
      <c r="F213" s="7">
        <v>3.487380882103662</v>
      </c>
      <c r="G213" s="7">
        <f t="shared" si="49"/>
        <v>7.2053598272037469</v>
      </c>
      <c r="H213" s="15">
        <f t="shared" si="50"/>
        <v>12.998891392108213</v>
      </c>
      <c r="I213" s="11">
        <f t="shared" si="51"/>
        <v>7.4046198852482314E-2</v>
      </c>
      <c r="J213" s="30">
        <f t="shared" si="52"/>
        <v>2.1232610189632076E-2</v>
      </c>
      <c r="K213" s="30">
        <f t="shared" si="53"/>
        <v>47.097365376598958</v>
      </c>
      <c r="L213" s="8">
        <v>0</v>
      </c>
      <c r="M213" s="9">
        <v>0</v>
      </c>
      <c r="N213" s="9">
        <v>1</v>
      </c>
      <c r="O213" s="9">
        <v>0</v>
      </c>
      <c r="P213" s="9">
        <v>0</v>
      </c>
      <c r="Q213" s="8">
        <v>2219</v>
      </c>
      <c r="R213" s="9">
        <v>12</v>
      </c>
      <c r="S213" s="9">
        <f t="shared" si="54"/>
        <v>2206</v>
      </c>
      <c r="T213" s="9">
        <f t="shared" si="55"/>
        <v>48</v>
      </c>
      <c r="U213" s="7">
        <v>9.8450000000000006</v>
      </c>
      <c r="V213" s="7">
        <f t="shared" si="45"/>
        <v>24.155000000000001</v>
      </c>
      <c r="W213" s="9">
        <v>0</v>
      </c>
      <c r="X213" s="9">
        <v>1</v>
      </c>
      <c r="Y213" s="9">
        <v>0</v>
      </c>
      <c r="Z213" s="9">
        <v>0</v>
      </c>
      <c r="AA213" s="9">
        <v>1</v>
      </c>
      <c r="AB213" s="27">
        <v>0</v>
      </c>
      <c r="AC213" s="9">
        <v>0</v>
      </c>
      <c r="AD213" s="9">
        <v>1</v>
      </c>
      <c r="AE213" s="27">
        <v>0</v>
      </c>
      <c r="AF213" s="9">
        <v>0</v>
      </c>
      <c r="AG213" s="27">
        <v>1</v>
      </c>
      <c r="AH213" s="19">
        <v>1999</v>
      </c>
      <c r="AI213" s="30">
        <f t="shared" si="46"/>
        <v>0.19249999999999998</v>
      </c>
      <c r="AJ213" s="30">
        <v>0.28999999999999998</v>
      </c>
      <c r="AK213" s="30">
        <v>0.32500000000000001</v>
      </c>
      <c r="AL213" s="37">
        <f t="shared" si="47"/>
        <v>0.19249999999999998</v>
      </c>
      <c r="AM213" s="36">
        <v>0.67</v>
      </c>
      <c r="AN213" s="17">
        <v>0.33</v>
      </c>
      <c r="AO213">
        <v>0</v>
      </c>
      <c r="AP213" s="34">
        <f t="shared" si="43"/>
        <v>1</v>
      </c>
      <c r="AQ213">
        <v>0.38</v>
      </c>
      <c r="AR213" s="34">
        <v>0.62</v>
      </c>
      <c r="AS213">
        <v>0</v>
      </c>
      <c r="AT213" s="17">
        <v>1</v>
      </c>
      <c r="AU213">
        <f t="shared" si="48"/>
        <v>0.48099999999999998</v>
      </c>
      <c r="AV213" s="17">
        <v>0.51900000000000002</v>
      </c>
      <c r="AW213" s="17" t="s">
        <v>10</v>
      </c>
      <c r="AX213">
        <v>0</v>
      </c>
      <c r="AY213">
        <v>0</v>
      </c>
      <c r="AZ213">
        <v>0</v>
      </c>
      <c r="BA213">
        <v>0</v>
      </c>
      <c r="BB213">
        <v>0</v>
      </c>
      <c r="BC213">
        <v>0</v>
      </c>
      <c r="BD213" s="17">
        <v>1</v>
      </c>
      <c r="BE213">
        <v>0</v>
      </c>
      <c r="BF213">
        <v>0</v>
      </c>
      <c r="BG213" s="17">
        <v>1</v>
      </c>
      <c r="BH213" t="s">
        <v>89</v>
      </c>
      <c r="BI213">
        <v>22</v>
      </c>
      <c r="BJ213" s="23">
        <v>0.79700000000000004</v>
      </c>
      <c r="BK213" s="23">
        <v>40</v>
      </c>
      <c r="BL213">
        <v>1</v>
      </c>
      <c r="BM213">
        <v>0</v>
      </c>
      <c r="BN213">
        <v>0</v>
      </c>
      <c r="BO213">
        <v>0</v>
      </c>
      <c r="BP213">
        <v>0</v>
      </c>
      <c r="BQ213" s="17">
        <v>0</v>
      </c>
      <c r="BR213">
        <v>0</v>
      </c>
      <c r="BS213">
        <v>1</v>
      </c>
      <c r="BT213">
        <v>0</v>
      </c>
      <c r="BU213" s="17">
        <v>0</v>
      </c>
      <c r="BV213">
        <v>1</v>
      </c>
      <c r="BW213">
        <v>0</v>
      </c>
      <c r="BX213" s="17">
        <v>0</v>
      </c>
      <c r="BY213">
        <v>0</v>
      </c>
      <c r="BZ213">
        <v>0</v>
      </c>
      <c r="CA213">
        <v>1</v>
      </c>
      <c r="CB213">
        <v>1</v>
      </c>
      <c r="CC213">
        <v>0</v>
      </c>
      <c r="CD213">
        <v>0</v>
      </c>
      <c r="CE213">
        <v>0</v>
      </c>
      <c r="CF213">
        <v>0</v>
      </c>
      <c r="CG213">
        <v>0</v>
      </c>
      <c r="CH213">
        <v>0</v>
      </c>
      <c r="CI213">
        <v>1</v>
      </c>
      <c r="CJ213" s="17">
        <v>0</v>
      </c>
      <c r="CK213">
        <v>0</v>
      </c>
      <c r="CL213">
        <v>30</v>
      </c>
      <c r="CM213">
        <v>0</v>
      </c>
      <c r="CN213">
        <v>1</v>
      </c>
      <c r="CO213">
        <v>29</v>
      </c>
      <c r="CP213" s="31" t="s">
        <v>80</v>
      </c>
    </row>
    <row r="214" spans="1:94" x14ac:dyDescent="0.25">
      <c r="A214">
        <v>213</v>
      </c>
      <c r="B214">
        <v>16</v>
      </c>
      <c r="C214" s="23" t="s">
        <v>122</v>
      </c>
      <c r="D214" s="12">
        <v>13.394992519395471</v>
      </c>
      <c r="E214" s="13">
        <v>5.9109593629259072</v>
      </c>
      <c r="F214" s="7">
        <v>2.2661283383895539</v>
      </c>
      <c r="G214" s="7">
        <f t="shared" si="49"/>
        <v>7.4840331564695637</v>
      </c>
      <c r="H214" s="15">
        <f t="shared" si="50"/>
        <v>19.305951882321377</v>
      </c>
      <c r="I214" s="11">
        <f t="shared" si="51"/>
        <v>4.8192209602978826E-2</v>
      </c>
      <c r="J214" s="30">
        <f t="shared" si="52"/>
        <v>2.1266319645968104E-2</v>
      </c>
      <c r="K214" s="30">
        <f t="shared" si="53"/>
        <v>47.022710870876551</v>
      </c>
      <c r="L214" s="8">
        <v>0</v>
      </c>
      <c r="M214" s="9">
        <v>0</v>
      </c>
      <c r="N214" s="9">
        <v>1</v>
      </c>
      <c r="O214" s="9">
        <v>0</v>
      </c>
      <c r="P214" s="9">
        <v>0</v>
      </c>
      <c r="Q214" s="8">
        <v>2219</v>
      </c>
      <c r="R214" s="9">
        <v>12</v>
      </c>
      <c r="S214" s="9">
        <f t="shared" si="54"/>
        <v>2206</v>
      </c>
      <c r="T214" s="9">
        <f t="shared" si="55"/>
        <v>48</v>
      </c>
      <c r="U214" s="7">
        <v>9.8450000000000006</v>
      </c>
      <c r="V214" s="7">
        <f t="shared" si="45"/>
        <v>24.155000000000001</v>
      </c>
      <c r="W214" s="9">
        <v>0</v>
      </c>
      <c r="X214" s="9">
        <v>1</v>
      </c>
      <c r="Y214" s="9">
        <v>0</v>
      </c>
      <c r="Z214" s="9">
        <v>0</v>
      </c>
      <c r="AA214" s="9">
        <v>1</v>
      </c>
      <c r="AB214" s="27">
        <v>0</v>
      </c>
      <c r="AC214" s="9">
        <v>0</v>
      </c>
      <c r="AD214" s="9">
        <v>1</v>
      </c>
      <c r="AE214" s="27">
        <v>0</v>
      </c>
      <c r="AF214" s="9">
        <v>0</v>
      </c>
      <c r="AG214" s="27">
        <v>1</v>
      </c>
      <c r="AH214" s="19">
        <v>1999</v>
      </c>
      <c r="AI214" s="30">
        <f t="shared" si="46"/>
        <v>0.19249999999999998</v>
      </c>
      <c r="AJ214" s="30">
        <v>0.28999999999999998</v>
      </c>
      <c r="AK214" s="30">
        <v>0.32500000000000001</v>
      </c>
      <c r="AL214" s="37">
        <f t="shared" si="47"/>
        <v>0.19249999999999998</v>
      </c>
      <c r="AM214" s="36">
        <v>0.67</v>
      </c>
      <c r="AN214" s="17">
        <v>0.33</v>
      </c>
      <c r="AO214">
        <v>0</v>
      </c>
      <c r="AP214" s="34">
        <f t="shared" si="43"/>
        <v>1</v>
      </c>
      <c r="AQ214">
        <v>0.38</v>
      </c>
      <c r="AR214" s="34">
        <v>0.62</v>
      </c>
      <c r="AS214">
        <v>0</v>
      </c>
      <c r="AT214" s="17">
        <v>1</v>
      </c>
      <c r="AU214">
        <f t="shared" si="48"/>
        <v>0.48099999999999998</v>
      </c>
      <c r="AV214" s="17">
        <v>0.51900000000000002</v>
      </c>
      <c r="AW214" s="17" t="s">
        <v>10</v>
      </c>
      <c r="AX214">
        <v>0</v>
      </c>
      <c r="AY214">
        <v>0</v>
      </c>
      <c r="AZ214">
        <v>0</v>
      </c>
      <c r="BA214">
        <v>0</v>
      </c>
      <c r="BB214">
        <v>0</v>
      </c>
      <c r="BC214">
        <v>0</v>
      </c>
      <c r="BD214" s="17">
        <v>1</v>
      </c>
      <c r="BE214">
        <v>0</v>
      </c>
      <c r="BF214">
        <v>0</v>
      </c>
      <c r="BG214" s="17">
        <v>1</v>
      </c>
      <c r="BH214" t="s">
        <v>89</v>
      </c>
      <c r="BI214">
        <v>22</v>
      </c>
      <c r="BJ214" s="23">
        <v>0.79700000000000004</v>
      </c>
      <c r="BK214" s="23">
        <v>40</v>
      </c>
      <c r="BL214">
        <v>1</v>
      </c>
      <c r="BM214">
        <v>0</v>
      </c>
      <c r="BN214">
        <v>0</v>
      </c>
      <c r="BO214">
        <v>0</v>
      </c>
      <c r="BP214">
        <v>0</v>
      </c>
      <c r="BQ214" s="17">
        <v>0</v>
      </c>
      <c r="BR214">
        <v>0</v>
      </c>
      <c r="BS214">
        <v>1</v>
      </c>
      <c r="BT214">
        <v>0</v>
      </c>
      <c r="BU214" s="17">
        <v>0</v>
      </c>
      <c r="BV214">
        <v>1</v>
      </c>
      <c r="BW214">
        <v>0</v>
      </c>
      <c r="BX214" s="17">
        <v>0</v>
      </c>
      <c r="BY214">
        <v>0</v>
      </c>
      <c r="BZ214">
        <v>0</v>
      </c>
      <c r="CA214">
        <v>1</v>
      </c>
      <c r="CB214">
        <v>1</v>
      </c>
      <c r="CC214">
        <v>0</v>
      </c>
      <c r="CD214">
        <v>0</v>
      </c>
      <c r="CE214">
        <v>0</v>
      </c>
      <c r="CF214">
        <v>0</v>
      </c>
      <c r="CG214">
        <v>0</v>
      </c>
      <c r="CH214">
        <v>0</v>
      </c>
      <c r="CI214">
        <v>1</v>
      </c>
      <c r="CJ214" s="17">
        <v>0</v>
      </c>
      <c r="CK214">
        <v>0</v>
      </c>
      <c r="CL214">
        <v>30</v>
      </c>
      <c r="CM214">
        <v>0</v>
      </c>
      <c r="CN214">
        <v>1</v>
      </c>
      <c r="CO214">
        <v>29</v>
      </c>
      <c r="CP214" s="31" t="s">
        <v>80</v>
      </c>
    </row>
    <row r="215" spans="1:94" x14ac:dyDescent="0.25">
      <c r="A215">
        <v>214</v>
      </c>
      <c r="B215">
        <v>16</v>
      </c>
      <c r="C215" s="23" t="s">
        <v>122</v>
      </c>
      <c r="D215" s="12">
        <v>0.1328910494906799</v>
      </c>
      <c r="E215" s="13">
        <v>1.4716768231847539</v>
      </c>
      <c r="F215" s="7">
        <v>9.0299070690737351E-2</v>
      </c>
      <c r="G215" s="7">
        <f t="shared" si="49"/>
        <v>-1.338785773694074</v>
      </c>
      <c r="H215" s="15">
        <f t="shared" si="50"/>
        <v>1.6045678726754338</v>
      </c>
      <c r="I215" s="11">
        <f t="shared" si="51"/>
        <v>2.1945918191005145E-3</v>
      </c>
      <c r="J215" s="30">
        <f t="shared" si="52"/>
        <v>2.4303592521087044E-2</v>
      </c>
      <c r="K215" s="30">
        <f t="shared" si="53"/>
        <v>41.146180307802176</v>
      </c>
      <c r="L215" s="8">
        <v>0</v>
      </c>
      <c r="M215" s="9">
        <v>0</v>
      </c>
      <c r="N215" s="9">
        <v>1</v>
      </c>
      <c r="O215" s="9">
        <v>0</v>
      </c>
      <c r="P215" s="9">
        <v>0</v>
      </c>
      <c r="Q215" s="8">
        <v>1706</v>
      </c>
      <c r="R215" s="9">
        <v>12</v>
      </c>
      <c r="S215" s="9">
        <f t="shared" si="54"/>
        <v>1693</v>
      </c>
      <c r="T215" s="9">
        <f t="shared" si="55"/>
        <v>48</v>
      </c>
      <c r="U215" s="7">
        <v>10.525</v>
      </c>
      <c r="V215" s="7">
        <f t="shared" si="45"/>
        <v>23.475000000000001</v>
      </c>
      <c r="W215" s="9">
        <v>0</v>
      </c>
      <c r="X215" s="9">
        <v>1</v>
      </c>
      <c r="Y215" s="9">
        <v>0</v>
      </c>
      <c r="Z215" s="9">
        <v>0</v>
      </c>
      <c r="AA215" s="9">
        <v>1</v>
      </c>
      <c r="AB215" s="27">
        <v>0</v>
      </c>
      <c r="AC215" s="9">
        <v>0</v>
      </c>
      <c r="AD215" s="9">
        <v>1</v>
      </c>
      <c r="AE215" s="27">
        <v>0</v>
      </c>
      <c r="AF215" s="9">
        <v>0</v>
      </c>
      <c r="AG215" s="27">
        <v>1</v>
      </c>
      <c r="AH215" s="19">
        <v>1999</v>
      </c>
      <c r="AI215" s="30">
        <v>0.12</v>
      </c>
      <c r="AJ215" s="30">
        <v>0.23</v>
      </c>
      <c r="AK215" s="30">
        <v>0.53</v>
      </c>
      <c r="AL215" s="37">
        <v>0.12</v>
      </c>
      <c r="AM215" s="36">
        <v>0.67</v>
      </c>
      <c r="AN215" s="17">
        <v>0.33</v>
      </c>
      <c r="AO215">
        <v>1</v>
      </c>
      <c r="AP215" s="34">
        <f t="shared" si="43"/>
        <v>0</v>
      </c>
      <c r="AQ215">
        <v>0.31</v>
      </c>
      <c r="AR215" s="34">
        <v>0.69</v>
      </c>
      <c r="AS215">
        <v>0</v>
      </c>
      <c r="AT215" s="17">
        <v>1</v>
      </c>
      <c r="AU215">
        <f t="shared" si="48"/>
        <v>0.41400000000000003</v>
      </c>
      <c r="AV215" s="17">
        <v>0.58599999999999997</v>
      </c>
      <c r="AW215" s="17" t="s">
        <v>10</v>
      </c>
      <c r="AX215">
        <v>0</v>
      </c>
      <c r="AY215">
        <v>0</v>
      </c>
      <c r="AZ215">
        <v>0</v>
      </c>
      <c r="BA215">
        <v>0</v>
      </c>
      <c r="BB215">
        <v>0</v>
      </c>
      <c r="BC215">
        <v>0</v>
      </c>
      <c r="BD215" s="17">
        <v>1</v>
      </c>
      <c r="BE215">
        <v>0</v>
      </c>
      <c r="BF215">
        <v>0</v>
      </c>
      <c r="BG215" s="17">
        <v>1</v>
      </c>
      <c r="BH215" t="s">
        <v>89</v>
      </c>
      <c r="BI215">
        <v>22</v>
      </c>
      <c r="BJ215" s="23">
        <v>0.79700000000000004</v>
      </c>
      <c r="BK215" s="23">
        <v>40</v>
      </c>
      <c r="BL215">
        <v>1</v>
      </c>
      <c r="BM215">
        <v>0</v>
      </c>
      <c r="BN215">
        <v>0</v>
      </c>
      <c r="BO215">
        <v>0</v>
      </c>
      <c r="BP215">
        <v>0</v>
      </c>
      <c r="BQ215" s="17">
        <v>0</v>
      </c>
      <c r="BR215">
        <v>0</v>
      </c>
      <c r="BS215">
        <v>1</v>
      </c>
      <c r="BT215">
        <v>0</v>
      </c>
      <c r="BU215" s="17">
        <v>0</v>
      </c>
      <c r="BV215">
        <v>1</v>
      </c>
      <c r="BW215">
        <v>0</v>
      </c>
      <c r="BX215" s="17">
        <v>0</v>
      </c>
      <c r="BY215">
        <v>0</v>
      </c>
      <c r="BZ215">
        <v>0</v>
      </c>
      <c r="CA215">
        <v>1</v>
      </c>
      <c r="CB215">
        <v>1</v>
      </c>
      <c r="CC215">
        <v>0</v>
      </c>
      <c r="CD215">
        <v>0</v>
      </c>
      <c r="CE215">
        <v>0</v>
      </c>
      <c r="CF215">
        <v>0</v>
      </c>
      <c r="CG215">
        <v>0</v>
      </c>
      <c r="CH215">
        <v>0</v>
      </c>
      <c r="CI215">
        <v>1</v>
      </c>
      <c r="CJ215" s="17">
        <v>0</v>
      </c>
      <c r="CK215">
        <v>0</v>
      </c>
      <c r="CL215">
        <v>30</v>
      </c>
      <c r="CM215">
        <v>0</v>
      </c>
      <c r="CN215">
        <v>1</v>
      </c>
      <c r="CO215">
        <v>29</v>
      </c>
      <c r="CP215" s="31" t="s">
        <v>80</v>
      </c>
    </row>
    <row r="216" spans="1:94" x14ac:dyDescent="0.25">
      <c r="A216">
        <v>215</v>
      </c>
      <c r="B216">
        <v>16</v>
      </c>
      <c r="C216" s="23" t="s">
        <v>122</v>
      </c>
      <c r="D216" s="12">
        <v>4.9241971883431157</v>
      </c>
      <c r="E216" s="13">
        <v>2.584019386630803</v>
      </c>
      <c r="F216" s="7">
        <v>1.905634769545431</v>
      </c>
      <c r="G216" s="7">
        <f t="shared" si="49"/>
        <v>2.3401778017123127</v>
      </c>
      <c r="H216" s="15">
        <f t="shared" si="50"/>
        <v>7.5082165749739183</v>
      </c>
      <c r="I216" s="11">
        <f t="shared" si="51"/>
        <v>4.6264291150856639E-2</v>
      </c>
      <c r="J216" s="30">
        <f t="shared" si="52"/>
        <v>2.4277627533996191E-2</v>
      </c>
      <c r="K216" s="30">
        <f t="shared" si="53"/>
        <v>41.190186256860997</v>
      </c>
      <c r="L216" s="8">
        <v>0</v>
      </c>
      <c r="M216" s="9">
        <v>0</v>
      </c>
      <c r="N216" s="9">
        <v>1</v>
      </c>
      <c r="O216" s="9">
        <v>0</v>
      </c>
      <c r="P216" s="9">
        <v>0</v>
      </c>
      <c r="Q216" s="8">
        <v>1706</v>
      </c>
      <c r="R216" s="9">
        <v>12</v>
      </c>
      <c r="S216" s="9">
        <f t="shared" si="54"/>
        <v>1693</v>
      </c>
      <c r="T216" s="9">
        <f t="shared" si="55"/>
        <v>48</v>
      </c>
      <c r="U216" s="7">
        <v>10.525</v>
      </c>
      <c r="V216" s="7">
        <f t="shared" si="45"/>
        <v>23.475000000000001</v>
      </c>
      <c r="W216" s="9">
        <v>0</v>
      </c>
      <c r="X216" s="9">
        <v>1</v>
      </c>
      <c r="Y216" s="9">
        <v>0</v>
      </c>
      <c r="Z216" s="9">
        <v>0</v>
      </c>
      <c r="AA216" s="9">
        <v>1</v>
      </c>
      <c r="AB216" s="27">
        <v>0</v>
      </c>
      <c r="AC216" s="9">
        <v>0</v>
      </c>
      <c r="AD216" s="9">
        <v>1</v>
      </c>
      <c r="AE216" s="27">
        <v>0</v>
      </c>
      <c r="AF216" s="9">
        <v>0</v>
      </c>
      <c r="AG216" s="27">
        <v>1</v>
      </c>
      <c r="AH216" s="19">
        <v>1999</v>
      </c>
      <c r="AI216" s="30">
        <v>0.12</v>
      </c>
      <c r="AJ216" s="30">
        <v>0.23</v>
      </c>
      <c r="AK216" s="30">
        <v>0.53</v>
      </c>
      <c r="AL216" s="37">
        <v>0.12</v>
      </c>
      <c r="AM216" s="36">
        <v>0.67</v>
      </c>
      <c r="AN216" s="17">
        <v>0.33</v>
      </c>
      <c r="AO216">
        <v>1</v>
      </c>
      <c r="AP216" s="34">
        <f t="shared" si="43"/>
        <v>0</v>
      </c>
      <c r="AQ216">
        <v>0.31</v>
      </c>
      <c r="AR216" s="34">
        <v>0.69</v>
      </c>
      <c r="AS216">
        <v>0</v>
      </c>
      <c r="AT216" s="17">
        <v>1</v>
      </c>
      <c r="AU216">
        <f t="shared" si="48"/>
        <v>0.41400000000000003</v>
      </c>
      <c r="AV216" s="17">
        <v>0.58599999999999997</v>
      </c>
      <c r="AW216" s="17" t="s">
        <v>10</v>
      </c>
      <c r="AX216">
        <v>0</v>
      </c>
      <c r="AY216">
        <v>0</v>
      </c>
      <c r="AZ216">
        <v>0</v>
      </c>
      <c r="BA216">
        <v>0</v>
      </c>
      <c r="BB216">
        <v>0</v>
      </c>
      <c r="BC216">
        <v>0</v>
      </c>
      <c r="BD216" s="17">
        <v>1</v>
      </c>
      <c r="BE216">
        <v>0</v>
      </c>
      <c r="BF216">
        <v>0</v>
      </c>
      <c r="BG216" s="17">
        <v>1</v>
      </c>
      <c r="BH216" t="s">
        <v>89</v>
      </c>
      <c r="BI216">
        <v>22</v>
      </c>
      <c r="BJ216" s="23">
        <v>0.79700000000000004</v>
      </c>
      <c r="BK216" s="23">
        <v>40</v>
      </c>
      <c r="BL216">
        <v>1</v>
      </c>
      <c r="BM216">
        <v>0</v>
      </c>
      <c r="BN216">
        <v>0</v>
      </c>
      <c r="BO216">
        <v>0</v>
      </c>
      <c r="BP216">
        <v>0</v>
      </c>
      <c r="BQ216" s="17">
        <v>0</v>
      </c>
      <c r="BR216">
        <v>0</v>
      </c>
      <c r="BS216">
        <v>1</v>
      </c>
      <c r="BT216">
        <v>0</v>
      </c>
      <c r="BU216" s="17">
        <v>0</v>
      </c>
      <c r="BV216">
        <v>1</v>
      </c>
      <c r="BW216">
        <v>0</v>
      </c>
      <c r="BX216" s="17">
        <v>0</v>
      </c>
      <c r="BY216">
        <v>0</v>
      </c>
      <c r="BZ216">
        <v>0</v>
      </c>
      <c r="CA216">
        <v>1</v>
      </c>
      <c r="CB216">
        <v>1</v>
      </c>
      <c r="CC216">
        <v>0</v>
      </c>
      <c r="CD216">
        <v>0</v>
      </c>
      <c r="CE216">
        <v>0</v>
      </c>
      <c r="CF216">
        <v>0</v>
      </c>
      <c r="CG216">
        <v>0</v>
      </c>
      <c r="CH216">
        <v>0</v>
      </c>
      <c r="CI216">
        <v>1</v>
      </c>
      <c r="CJ216" s="17">
        <v>0</v>
      </c>
      <c r="CK216">
        <v>0</v>
      </c>
      <c r="CL216">
        <v>30</v>
      </c>
      <c r="CM216">
        <v>0</v>
      </c>
      <c r="CN216">
        <v>1</v>
      </c>
      <c r="CO216">
        <v>29</v>
      </c>
      <c r="CP216" s="31" t="s">
        <v>80</v>
      </c>
    </row>
    <row r="217" spans="1:94" x14ac:dyDescent="0.25">
      <c r="A217">
        <v>216</v>
      </c>
      <c r="B217">
        <v>16</v>
      </c>
      <c r="C217" s="23" t="s">
        <v>122</v>
      </c>
      <c r="D217" s="12">
        <v>4.9129527005763229</v>
      </c>
      <c r="E217" s="13">
        <v>2.663681191828208</v>
      </c>
      <c r="F217" s="7">
        <v>1.844422191232403</v>
      </c>
      <c r="G217" s="7">
        <f t="shared" si="49"/>
        <v>2.249271508748115</v>
      </c>
      <c r="H217" s="15">
        <f t="shared" si="50"/>
        <v>7.5766338924045309</v>
      </c>
      <c r="I217" s="11">
        <f t="shared" si="51"/>
        <v>4.4781224479256303E-2</v>
      </c>
      <c r="J217" s="30">
        <f t="shared" si="52"/>
        <v>2.4279270056566851E-2</v>
      </c>
      <c r="K217" s="30">
        <f t="shared" si="53"/>
        <v>41.187399689947782</v>
      </c>
      <c r="L217" s="8">
        <v>0</v>
      </c>
      <c r="M217" s="9">
        <v>0</v>
      </c>
      <c r="N217" s="9">
        <v>1</v>
      </c>
      <c r="O217" s="9">
        <v>0</v>
      </c>
      <c r="P217" s="9">
        <v>0</v>
      </c>
      <c r="Q217" s="8">
        <v>1706</v>
      </c>
      <c r="R217" s="9">
        <v>12</v>
      </c>
      <c r="S217" s="9">
        <f t="shared" si="54"/>
        <v>1693</v>
      </c>
      <c r="T217" s="9">
        <f t="shared" si="55"/>
        <v>48</v>
      </c>
      <c r="U217" s="7">
        <v>10.525</v>
      </c>
      <c r="V217" s="7">
        <f t="shared" si="45"/>
        <v>23.475000000000001</v>
      </c>
      <c r="W217" s="9">
        <v>0</v>
      </c>
      <c r="X217" s="9">
        <v>1</v>
      </c>
      <c r="Y217" s="9">
        <v>0</v>
      </c>
      <c r="Z217" s="9">
        <v>0</v>
      </c>
      <c r="AA217" s="9">
        <v>1</v>
      </c>
      <c r="AB217" s="27">
        <v>0</v>
      </c>
      <c r="AC217" s="9">
        <v>0</v>
      </c>
      <c r="AD217" s="9">
        <v>1</v>
      </c>
      <c r="AE217" s="27">
        <v>0</v>
      </c>
      <c r="AF217" s="9">
        <v>0</v>
      </c>
      <c r="AG217" s="27">
        <v>1</v>
      </c>
      <c r="AH217" s="19">
        <v>1999</v>
      </c>
      <c r="AI217" s="30">
        <v>0.12</v>
      </c>
      <c r="AJ217" s="30">
        <v>0.23</v>
      </c>
      <c r="AK217" s="30">
        <v>0.53</v>
      </c>
      <c r="AL217" s="37">
        <v>0.12</v>
      </c>
      <c r="AM217" s="36">
        <v>0.67</v>
      </c>
      <c r="AN217" s="17">
        <v>0.33</v>
      </c>
      <c r="AO217">
        <v>1</v>
      </c>
      <c r="AP217" s="34">
        <f t="shared" si="43"/>
        <v>0</v>
      </c>
      <c r="AQ217">
        <v>0.31</v>
      </c>
      <c r="AR217" s="34">
        <v>0.69</v>
      </c>
      <c r="AS217">
        <v>0</v>
      </c>
      <c r="AT217" s="17">
        <v>1</v>
      </c>
      <c r="AU217">
        <f t="shared" si="48"/>
        <v>0.41400000000000003</v>
      </c>
      <c r="AV217" s="17">
        <v>0.58599999999999997</v>
      </c>
      <c r="AW217" s="17" t="s">
        <v>10</v>
      </c>
      <c r="AX217">
        <v>0</v>
      </c>
      <c r="AY217">
        <v>0</v>
      </c>
      <c r="AZ217">
        <v>0</v>
      </c>
      <c r="BA217">
        <v>0</v>
      </c>
      <c r="BB217">
        <v>0</v>
      </c>
      <c r="BC217">
        <v>0</v>
      </c>
      <c r="BD217" s="17">
        <v>1</v>
      </c>
      <c r="BE217">
        <v>0</v>
      </c>
      <c r="BF217">
        <v>0</v>
      </c>
      <c r="BG217" s="17">
        <v>1</v>
      </c>
      <c r="BH217" t="s">
        <v>89</v>
      </c>
      <c r="BI217">
        <v>22</v>
      </c>
      <c r="BJ217" s="23">
        <v>0.79700000000000004</v>
      </c>
      <c r="BK217" s="23">
        <v>40</v>
      </c>
      <c r="BL217">
        <v>1</v>
      </c>
      <c r="BM217">
        <v>0</v>
      </c>
      <c r="BN217">
        <v>0</v>
      </c>
      <c r="BO217">
        <v>0</v>
      </c>
      <c r="BP217">
        <v>0</v>
      </c>
      <c r="BQ217" s="17">
        <v>0</v>
      </c>
      <c r="BR217">
        <v>0</v>
      </c>
      <c r="BS217">
        <v>1</v>
      </c>
      <c r="BT217">
        <v>0</v>
      </c>
      <c r="BU217" s="17">
        <v>0</v>
      </c>
      <c r="BV217">
        <v>1</v>
      </c>
      <c r="BW217">
        <v>0</v>
      </c>
      <c r="BX217" s="17">
        <v>0</v>
      </c>
      <c r="BY217">
        <v>0</v>
      </c>
      <c r="BZ217">
        <v>0</v>
      </c>
      <c r="CA217">
        <v>1</v>
      </c>
      <c r="CB217">
        <v>1</v>
      </c>
      <c r="CC217">
        <v>0</v>
      </c>
      <c r="CD217">
        <v>0</v>
      </c>
      <c r="CE217">
        <v>0</v>
      </c>
      <c r="CF217">
        <v>0</v>
      </c>
      <c r="CG217">
        <v>0</v>
      </c>
      <c r="CH217">
        <v>0</v>
      </c>
      <c r="CI217">
        <v>1</v>
      </c>
      <c r="CJ217" s="17">
        <v>0</v>
      </c>
      <c r="CK217">
        <v>0</v>
      </c>
      <c r="CL217">
        <v>30</v>
      </c>
      <c r="CM217">
        <v>0</v>
      </c>
      <c r="CN217">
        <v>1</v>
      </c>
      <c r="CO217">
        <v>29</v>
      </c>
      <c r="CP217" s="31" t="s">
        <v>80</v>
      </c>
    </row>
    <row r="218" spans="1:94" x14ac:dyDescent="0.25">
      <c r="A218">
        <v>217</v>
      </c>
      <c r="B218">
        <v>16</v>
      </c>
      <c r="C218" s="23" t="s">
        <v>122</v>
      </c>
      <c r="D218" s="12">
        <v>12.98233754759994</v>
      </c>
      <c r="E218" s="13">
        <v>3.5867113940512589</v>
      </c>
      <c r="F218" s="7">
        <v>3.6195657027581869</v>
      </c>
      <c r="G218" s="7">
        <f t="shared" si="49"/>
        <v>9.3956261535486814</v>
      </c>
      <c r="H218" s="15">
        <f t="shared" si="50"/>
        <v>16.5690489416512</v>
      </c>
      <c r="I218" s="11">
        <f t="shared" si="51"/>
        <v>8.7630252497098091E-2</v>
      </c>
      <c r="J218" s="30">
        <f t="shared" si="52"/>
        <v>2.4210156602578577E-2</v>
      </c>
      <c r="K218" s="30">
        <f t="shared" si="53"/>
        <v>41.304978584628067</v>
      </c>
      <c r="L218" s="8">
        <v>0</v>
      </c>
      <c r="M218" s="9">
        <v>0</v>
      </c>
      <c r="N218" s="9">
        <v>1</v>
      </c>
      <c r="O218" s="9">
        <v>0</v>
      </c>
      <c r="P218" s="9">
        <v>0</v>
      </c>
      <c r="Q218" s="8">
        <v>1706</v>
      </c>
      <c r="R218" s="9">
        <v>12</v>
      </c>
      <c r="S218" s="9">
        <f t="shared" si="54"/>
        <v>1693</v>
      </c>
      <c r="T218" s="9">
        <f t="shared" si="55"/>
        <v>48</v>
      </c>
      <c r="U218" s="7">
        <v>10.525</v>
      </c>
      <c r="V218" s="7">
        <f t="shared" si="45"/>
        <v>23.475000000000001</v>
      </c>
      <c r="W218" s="9">
        <v>0</v>
      </c>
      <c r="X218" s="9">
        <v>1</v>
      </c>
      <c r="Y218" s="9">
        <v>0</v>
      </c>
      <c r="Z218" s="9">
        <v>0</v>
      </c>
      <c r="AA218" s="9">
        <v>1</v>
      </c>
      <c r="AB218" s="27">
        <v>0</v>
      </c>
      <c r="AC218" s="9">
        <v>0</v>
      </c>
      <c r="AD218" s="9">
        <v>1</v>
      </c>
      <c r="AE218" s="27">
        <v>0</v>
      </c>
      <c r="AF218" s="9">
        <v>0</v>
      </c>
      <c r="AG218" s="27">
        <v>1</v>
      </c>
      <c r="AH218" s="19">
        <v>1999</v>
      </c>
      <c r="AI218" s="30">
        <v>0.12</v>
      </c>
      <c r="AJ218" s="30">
        <v>0.23</v>
      </c>
      <c r="AK218" s="30">
        <v>0.53</v>
      </c>
      <c r="AL218" s="37">
        <v>0.12</v>
      </c>
      <c r="AM218" s="36">
        <v>0.67</v>
      </c>
      <c r="AN218" s="17">
        <v>0.33</v>
      </c>
      <c r="AO218">
        <v>1</v>
      </c>
      <c r="AP218" s="34">
        <f t="shared" si="43"/>
        <v>0</v>
      </c>
      <c r="AQ218">
        <v>0.31</v>
      </c>
      <c r="AR218" s="34">
        <v>0.69</v>
      </c>
      <c r="AS218">
        <v>0</v>
      </c>
      <c r="AT218" s="17">
        <v>1</v>
      </c>
      <c r="AU218">
        <f t="shared" si="48"/>
        <v>0.41400000000000003</v>
      </c>
      <c r="AV218" s="17">
        <v>0.58599999999999997</v>
      </c>
      <c r="AW218" s="17" t="s">
        <v>10</v>
      </c>
      <c r="AX218">
        <v>0</v>
      </c>
      <c r="AY218">
        <v>0</v>
      </c>
      <c r="AZ218">
        <v>0</v>
      </c>
      <c r="BA218">
        <v>0</v>
      </c>
      <c r="BB218">
        <v>0</v>
      </c>
      <c r="BC218">
        <v>0</v>
      </c>
      <c r="BD218" s="17">
        <v>1</v>
      </c>
      <c r="BE218">
        <v>0</v>
      </c>
      <c r="BF218">
        <v>0</v>
      </c>
      <c r="BG218" s="17">
        <v>1</v>
      </c>
      <c r="BH218" t="s">
        <v>89</v>
      </c>
      <c r="BI218">
        <v>22</v>
      </c>
      <c r="BJ218" s="23">
        <v>0.79700000000000004</v>
      </c>
      <c r="BK218" s="23">
        <v>40</v>
      </c>
      <c r="BL218">
        <v>1</v>
      </c>
      <c r="BM218">
        <v>0</v>
      </c>
      <c r="BN218">
        <v>0</v>
      </c>
      <c r="BO218">
        <v>0</v>
      </c>
      <c r="BP218">
        <v>0</v>
      </c>
      <c r="BQ218" s="17">
        <v>0</v>
      </c>
      <c r="BR218">
        <v>0</v>
      </c>
      <c r="BS218">
        <v>1</v>
      </c>
      <c r="BT218">
        <v>0</v>
      </c>
      <c r="BU218" s="17">
        <v>0</v>
      </c>
      <c r="BV218">
        <v>1</v>
      </c>
      <c r="BW218">
        <v>0</v>
      </c>
      <c r="BX218" s="17">
        <v>0</v>
      </c>
      <c r="BY218">
        <v>0</v>
      </c>
      <c r="BZ218">
        <v>0</v>
      </c>
      <c r="CA218">
        <v>1</v>
      </c>
      <c r="CB218">
        <v>1</v>
      </c>
      <c r="CC218">
        <v>0</v>
      </c>
      <c r="CD218">
        <v>0</v>
      </c>
      <c r="CE218">
        <v>0</v>
      </c>
      <c r="CF218">
        <v>0</v>
      </c>
      <c r="CG218">
        <v>0</v>
      </c>
      <c r="CH218">
        <v>0</v>
      </c>
      <c r="CI218">
        <v>1</v>
      </c>
      <c r="CJ218" s="17">
        <v>0</v>
      </c>
      <c r="CK218">
        <v>0</v>
      </c>
      <c r="CL218">
        <v>30</v>
      </c>
      <c r="CM218">
        <v>0</v>
      </c>
      <c r="CN218">
        <v>1</v>
      </c>
      <c r="CO218">
        <v>29</v>
      </c>
      <c r="CP218" s="31" t="s">
        <v>80</v>
      </c>
    </row>
    <row r="219" spans="1:94" x14ac:dyDescent="0.25">
      <c r="A219">
        <v>218</v>
      </c>
      <c r="B219">
        <v>16</v>
      </c>
      <c r="C219" s="23" t="s">
        <v>122</v>
      </c>
      <c r="D219" s="12">
        <v>0.54258653334493534</v>
      </c>
      <c r="E219" s="13">
        <v>1.408733443555809</v>
      </c>
      <c r="F219" s="7">
        <v>0.38515911993640412</v>
      </c>
      <c r="G219" s="7">
        <f t="shared" si="49"/>
        <v>-0.86614691021087364</v>
      </c>
      <c r="H219" s="15">
        <f t="shared" si="50"/>
        <v>1.9513199769007443</v>
      </c>
      <c r="I219" s="11">
        <f t="shared" si="51"/>
        <v>9.3383273083621002E-3</v>
      </c>
      <c r="J219" s="30">
        <f t="shared" si="52"/>
        <v>2.4245375028128648E-2</v>
      </c>
      <c r="K219" s="30">
        <f t="shared" si="53"/>
        <v>41.244979664774597</v>
      </c>
      <c r="L219" s="8">
        <v>0</v>
      </c>
      <c r="M219" s="9">
        <v>0</v>
      </c>
      <c r="N219" s="9">
        <v>1</v>
      </c>
      <c r="O219" s="9">
        <v>0</v>
      </c>
      <c r="P219" s="9">
        <v>0</v>
      </c>
      <c r="Q219" s="8">
        <v>1714</v>
      </c>
      <c r="R219" s="9">
        <v>12</v>
      </c>
      <c r="S219" s="9">
        <f t="shared" si="54"/>
        <v>1701</v>
      </c>
      <c r="T219" s="9">
        <f t="shared" si="55"/>
        <v>48</v>
      </c>
      <c r="U219" s="7">
        <v>10.525</v>
      </c>
      <c r="V219" s="7">
        <f t="shared" si="45"/>
        <v>23.475000000000001</v>
      </c>
      <c r="W219" s="9">
        <v>0</v>
      </c>
      <c r="X219" s="9">
        <v>1</v>
      </c>
      <c r="Y219" s="9">
        <v>0</v>
      </c>
      <c r="Z219" s="9">
        <v>0</v>
      </c>
      <c r="AA219" s="9">
        <v>1</v>
      </c>
      <c r="AB219" s="27">
        <v>0</v>
      </c>
      <c r="AC219" s="9">
        <v>0</v>
      </c>
      <c r="AD219" s="9">
        <v>1</v>
      </c>
      <c r="AE219" s="27">
        <v>0</v>
      </c>
      <c r="AF219" s="9">
        <v>0</v>
      </c>
      <c r="AG219" s="27">
        <v>1</v>
      </c>
      <c r="AH219" s="19">
        <v>1999</v>
      </c>
      <c r="AI219" s="30">
        <v>0.12</v>
      </c>
      <c r="AJ219" s="30">
        <v>0.23</v>
      </c>
      <c r="AK219" s="30">
        <v>0.53</v>
      </c>
      <c r="AL219" s="37">
        <v>0.12</v>
      </c>
      <c r="AM219" s="36">
        <v>0.67</v>
      </c>
      <c r="AN219" s="17">
        <v>0.33</v>
      </c>
      <c r="AO219">
        <v>1</v>
      </c>
      <c r="AP219" s="34">
        <f t="shared" ref="AP219:AP223" si="56">1-AO219</f>
        <v>0</v>
      </c>
      <c r="AQ219">
        <v>0.31</v>
      </c>
      <c r="AR219" s="34">
        <v>0.69</v>
      </c>
      <c r="AS219">
        <v>0</v>
      </c>
      <c r="AT219" s="17">
        <v>1</v>
      </c>
      <c r="AU219">
        <f t="shared" si="48"/>
        <v>0.41400000000000003</v>
      </c>
      <c r="AV219" s="17">
        <v>0.58599999999999997</v>
      </c>
      <c r="AW219" s="17" t="s">
        <v>10</v>
      </c>
      <c r="AX219">
        <v>0</v>
      </c>
      <c r="AY219">
        <v>0</v>
      </c>
      <c r="AZ219">
        <v>0</v>
      </c>
      <c r="BA219">
        <v>0</v>
      </c>
      <c r="BB219">
        <v>0</v>
      </c>
      <c r="BC219">
        <v>0</v>
      </c>
      <c r="BD219" s="17">
        <v>1</v>
      </c>
      <c r="BE219">
        <v>0</v>
      </c>
      <c r="BF219">
        <v>0</v>
      </c>
      <c r="BG219" s="17">
        <v>1</v>
      </c>
      <c r="BH219" t="s">
        <v>89</v>
      </c>
      <c r="BI219">
        <v>22</v>
      </c>
      <c r="BJ219" s="23">
        <v>0.79700000000000004</v>
      </c>
      <c r="BK219" s="23">
        <v>40</v>
      </c>
      <c r="BL219">
        <v>1</v>
      </c>
      <c r="BM219">
        <v>0</v>
      </c>
      <c r="BN219">
        <v>0</v>
      </c>
      <c r="BO219">
        <v>0</v>
      </c>
      <c r="BP219">
        <v>0</v>
      </c>
      <c r="BQ219" s="17">
        <v>0</v>
      </c>
      <c r="BR219">
        <v>0</v>
      </c>
      <c r="BS219">
        <v>1</v>
      </c>
      <c r="BT219">
        <v>0</v>
      </c>
      <c r="BU219" s="17">
        <v>0</v>
      </c>
      <c r="BV219">
        <v>1</v>
      </c>
      <c r="BW219">
        <v>0</v>
      </c>
      <c r="BX219" s="17">
        <v>0</v>
      </c>
      <c r="BY219">
        <v>0</v>
      </c>
      <c r="BZ219">
        <v>0</v>
      </c>
      <c r="CA219">
        <v>1</v>
      </c>
      <c r="CB219">
        <v>1</v>
      </c>
      <c r="CC219">
        <v>0</v>
      </c>
      <c r="CD219">
        <v>0</v>
      </c>
      <c r="CE219">
        <v>0</v>
      </c>
      <c r="CF219">
        <v>0</v>
      </c>
      <c r="CG219">
        <v>0</v>
      </c>
      <c r="CH219">
        <v>0</v>
      </c>
      <c r="CI219">
        <v>1</v>
      </c>
      <c r="CJ219" s="17">
        <v>0</v>
      </c>
      <c r="CK219">
        <v>0</v>
      </c>
      <c r="CL219">
        <v>30</v>
      </c>
      <c r="CM219">
        <v>0</v>
      </c>
      <c r="CN219">
        <v>1</v>
      </c>
      <c r="CO219">
        <v>29</v>
      </c>
      <c r="CP219" s="31" t="s">
        <v>80</v>
      </c>
    </row>
    <row r="220" spans="1:94" x14ac:dyDescent="0.25">
      <c r="A220">
        <v>219</v>
      </c>
      <c r="B220">
        <v>16</v>
      </c>
      <c r="C220" s="23" t="s">
        <v>122</v>
      </c>
      <c r="D220" s="12">
        <v>5.1399585521526792</v>
      </c>
      <c r="E220" s="13">
        <v>2.5174534462389979</v>
      </c>
      <c r="F220" s="7">
        <v>2.041729335583792</v>
      </c>
      <c r="G220" s="7">
        <f t="shared" si="49"/>
        <v>2.6225051059136812</v>
      </c>
      <c r="H220" s="15">
        <f t="shared" si="50"/>
        <v>7.6574119983916766</v>
      </c>
      <c r="I220" s="11">
        <f t="shared" si="51"/>
        <v>4.9444102487229101E-2</v>
      </c>
      <c r="J220" s="30">
        <f t="shared" si="52"/>
        <v>2.4216776252123321E-2</v>
      </c>
      <c r="K220" s="30">
        <f t="shared" si="53"/>
        <v>41.293687879381558</v>
      </c>
      <c r="L220" s="8">
        <v>0</v>
      </c>
      <c r="M220" s="9">
        <v>0</v>
      </c>
      <c r="N220" s="9">
        <v>1</v>
      </c>
      <c r="O220" s="9">
        <v>0</v>
      </c>
      <c r="P220" s="9">
        <v>0</v>
      </c>
      <c r="Q220" s="8">
        <v>1714</v>
      </c>
      <c r="R220" s="9">
        <v>12</v>
      </c>
      <c r="S220" s="9">
        <f t="shared" si="54"/>
        <v>1701</v>
      </c>
      <c r="T220" s="9">
        <f t="shared" si="55"/>
        <v>48</v>
      </c>
      <c r="U220" s="7">
        <v>10.525</v>
      </c>
      <c r="V220" s="7">
        <f t="shared" si="45"/>
        <v>23.475000000000001</v>
      </c>
      <c r="W220" s="9">
        <v>0</v>
      </c>
      <c r="X220" s="9">
        <v>1</v>
      </c>
      <c r="Y220" s="9">
        <v>0</v>
      </c>
      <c r="Z220" s="9">
        <v>0</v>
      </c>
      <c r="AA220" s="9">
        <v>1</v>
      </c>
      <c r="AB220" s="27">
        <v>0</v>
      </c>
      <c r="AC220" s="9">
        <v>0</v>
      </c>
      <c r="AD220" s="9">
        <v>1</v>
      </c>
      <c r="AE220" s="27">
        <v>0</v>
      </c>
      <c r="AF220" s="9">
        <v>0</v>
      </c>
      <c r="AG220" s="27">
        <v>1</v>
      </c>
      <c r="AH220" s="19">
        <v>1999</v>
      </c>
      <c r="AI220" s="30">
        <v>0.12</v>
      </c>
      <c r="AJ220" s="30">
        <v>0.23</v>
      </c>
      <c r="AK220" s="30">
        <v>0.53</v>
      </c>
      <c r="AL220" s="37">
        <v>0.12</v>
      </c>
      <c r="AM220" s="36">
        <v>0.67</v>
      </c>
      <c r="AN220" s="17">
        <v>0.33</v>
      </c>
      <c r="AO220">
        <v>1</v>
      </c>
      <c r="AP220" s="34">
        <f t="shared" si="56"/>
        <v>0</v>
      </c>
      <c r="AQ220">
        <v>0.31</v>
      </c>
      <c r="AR220" s="34">
        <v>0.69</v>
      </c>
      <c r="AS220">
        <v>0</v>
      </c>
      <c r="AT220" s="17">
        <v>1</v>
      </c>
      <c r="AU220">
        <f t="shared" si="48"/>
        <v>0.41400000000000003</v>
      </c>
      <c r="AV220" s="17">
        <v>0.58599999999999997</v>
      </c>
      <c r="AW220" s="17" t="s">
        <v>10</v>
      </c>
      <c r="AX220">
        <v>0</v>
      </c>
      <c r="AY220">
        <v>0</v>
      </c>
      <c r="AZ220">
        <v>0</v>
      </c>
      <c r="BA220">
        <v>0</v>
      </c>
      <c r="BB220">
        <v>0</v>
      </c>
      <c r="BC220">
        <v>0</v>
      </c>
      <c r="BD220" s="17">
        <v>1</v>
      </c>
      <c r="BE220">
        <v>0</v>
      </c>
      <c r="BF220">
        <v>0</v>
      </c>
      <c r="BG220" s="17">
        <v>1</v>
      </c>
      <c r="BH220" t="s">
        <v>89</v>
      </c>
      <c r="BI220">
        <v>22</v>
      </c>
      <c r="BJ220" s="23">
        <v>0.79700000000000004</v>
      </c>
      <c r="BK220" s="23">
        <v>40</v>
      </c>
      <c r="BL220">
        <v>1</v>
      </c>
      <c r="BM220">
        <v>0</v>
      </c>
      <c r="BN220">
        <v>0</v>
      </c>
      <c r="BO220">
        <v>0</v>
      </c>
      <c r="BP220">
        <v>0</v>
      </c>
      <c r="BQ220" s="17">
        <v>0</v>
      </c>
      <c r="BR220">
        <v>0</v>
      </c>
      <c r="BS220">
        <v>1</v>
      </c>
      <c r="BT220">
        <v>0</v>
      </c>
      <c r="BU220" s="17">
        <v>0</v>
      </c>
      <c r="BV220">
        <v>1</v>
      </c>
      <c r="BW220">
        <v>0</v>
      </c>
      <c r="BX220" s="17">
        <v>0</v>
      </c>
      <c r="BY220">
        <v>0</v>
      </c>
      <c r="BZ220">
        <v>0</v>
      </c>
      <c r="CA220">
        <v>1</v>
      </c>
      <c r="CB220">
        <v>1</v>
      </c>
      <c r="CC220">
        <v>0</v>
      </c>
      <c r="CD220">
        <v>0</v>
      </c>
      <c r="CE220">
        <v>0</v>
      </c>
      <c r="CF220">
        <v>0</v>
      </c>
      <c r="CG220">
        <v>0</v>
      </c>
      <c r="CH220">
        <v>0</v>
      </c>
      <c r="CI220">
        <v>1</v>
      </c>
      <c r="CJ220" s="17">
        <v>0</v>
      </c>
      <c r="CK220">
        <v>0</v>
      </c>
      <c r="CL220">
        <v>30</v>
      </c>
      <c r="CM220">
        <v>0</v>
      </c>
      <c r="CN220">
        <v>1</v>
      </c>
      <c r="CO220">
        <v>29</v>
      </c>
      <c r="CP220" s="31" t="s">
        <v>80</v>
      </c>
    </row>
    <row r="221" spans="1:94" x14ac:dyDescent="0.25">
      <c r="A221">
        <v>220</v>
      </c>
      <c r="B221">
        <v>16</v>
      </c>
      <c r="C221" s="23" t="s">
        <v>122</v>
      </c>
      <c r="D221" s="12">
        <v>5.1430632213731453</v>
      </c>
      <c r="E221" s="13">
        <v>2.5993515144848889</v>
      </c>
      <c r="F221" s="7">
        <v>1.978594735153526</v>
      </c>
      <c r="G221" s="7">
        <f t="shared" si="49"/>
        <v>2.5437117068882564</v>
      </c>
      <c r="H221" s="15">
        <f t="shared" si="50"/>
        <v>7.7424147358580342</v>
      </c>
      <c r="I221" s="11">
        <f t="shared" si="51"/>
        <v>4.7918752581886201E-2</v>
      </c>
      <c r="J221" s="30">
        <f t="shared" si="52"/>
        <v>2.4218578838060046E-2</v>
      </c>
      <c r="K221" s="30">
        <f t="shared" si="53"/>
        <v>41.290614395113778</v>
      </c>
      <c r="L221" s="8">
        <v>0</v>
      </c>
      <c r="M221" s="9">
        <v>0</v>
      </c>
      <c r="N221" s="9">
        <v>1</v>
      </c>
      <c r="O221" s="9">
        <v>0</v>
      </c>
      <c r="P221" s="9">
        <v>0</v>
      </c>
      <c r="Q221" s="8">
        <v>1714</v>
      </c>
      <c r="R221" s="9">
        <v>12</v>
      </c>
      <c r="S221" s="9">
        <f t="shared" si="54"/>
        <v>1701</v>
      </c>
      <c r="T221" s="9">
        <f t="shared" si="55"/>
        <v>48</v>
      </c>
      <c r="U221" s="7">
        <v>10.525</v>
      </c>
      <c r="V221" s="7">
        <f t="shared" si="45"/>
        <v>23.475000000000001</v>
      </c>
      <c r="W221" s="9">
        <v>0</v>
      </c>
      <c r="X221" s="9">
        <v>1</v>
      </c>
      <c r="Y221" s="9">
        <v>0</v>
      </c>
      <c r="Z221" s="9">
        <v>0</v>
      </c>
      <c r="AA221" s="9">
        <v>1</v>
      </c>
      <c r="AB221" s="27">
        <v>0</v>
      </c>
      <c r="AC221" s="9">
        <v>0</v>
      </c>
      <c r="AD221" s="9">
        <v>1</v>
      </c>
      <c r="AE221" s="27">
        <v>0</v>
      </c>
      <c r="AF221" s="9">
        <v>0</v>
      </c>
      <c r="AG221" s="27">
        <v>1</v>
      </c>
      <c r="AH221" s="19">
        <v>1999</v>
      </c>
      <c r="AI221" s="30">
        <v>0.12</v>
      </c>
      <c r="AJ221" s="30">
        <v>0.23</v>
      </c>
      <c r="AK221" s="30">
        <v>0.53</v>
      </c>
      <c r="AL221" s="37">
        <v>0.12</v>
      </c>
      <c r="AM221" s="36">
        <v>0.67</v>
      </c>
      <c r="AN221" s="17">
        <v>0.33</v>
      </c>
      <c r="AO221">
        <v>1</v>
      </c>
      <c r="AP221" s="34">
        <f t="shared" si="56"/>
        <v>0</v>
      </c>
      <c r="AQ221">
        <v>0.31</v>
      </c>
      <c r="AR221" s="34">
        <v>0.69</v>
      </c>
      <c r="AS221">
        <v>0</v>
      </c>
      <c r="AT221" s="17">
        <v>1</v>
      </c>
      <c r="AU221">
        <f t="shared" si="48"/>
        <v>0.41400000000000003</v>
      </c>
      <c r="AV221" s="17">
        <v>0.58599999999999997</v>
      </c>
      <c r="AW221" s="17" t="s">
        <v>10</v>
      </c>
      <c r="AX221">
        <v>0</v>
      </c>
      <c r="AY221">
        <v>0</v>
      </c>
      <c r="AZ221">
        <v>0</v>
      </c>
      <c r="BA221">
        <v>0</v>
      </c>
      <c r="BB221">
        <v>0</v>
      </c>
      <c r="BC221">
        <v>0</v>
      </c>
      <c r="BD221" s="17">
        <v>1</v>
      </c>
      <c r="BE221">
        <v>0</v>
      </c>
      <c r="BF221">
        <v>0</v>
      </c>
      <c r="BG221" s="17">
        <v>1</v>
      </c>
      <c r="BH221" t="s">
        <v>89</v>
      </c>
      <c r="BI221">
        <v>22</v>
      </c>
      <c r="BJ221" s="23">
        <v>0.79700000000000004</v>
      </c>
      <c r="BK221" s="23">
        <v>40</v>
      </c>
      <c r="BL221">
        <v>1</v>
      </c>
      <c r="BM221">
        <v>0</v>
      </c>
      <c r="BN221">
        <v>0</v>
      </c>
      <c r="BO221">
        <v>0</v>
      </c>
      <c r="BP221">
        <v>0</v>
      </c>
      <c r="BQ221" s="17">
        <v>0</v>
      </c>
      <c r="BR221">
        <v>0</v>
      </c>
      <c r="BS221">
        <v>1</v>
      </c>
      <c r="BT221">
        <v>0</v>
      </c>
      <c r="BU221" s="17">
        <v>0</v>
      </c>
      <c r="BV221">
        <v>1</v>
      </c>
      <c r="BW221">
        <v>0</v>
      </c>
      <c r="BX221" s="17">
        <v>0</v>
      </c>
      <c r="BY221">
        <v>0</v>
      </c>
      <c r="BZ221">
        <v>0</v>
      </c>
      <c r="CA221">
        <v>1</v>
      </c>
      <c r="CB221">
        <v>1</v>
      </c>
      <c r="CC221">
        <v>0</v>
      </c>
      <c r="CD221">
        <v>0</v>
      </c>
      <c r="CE221">
        <v>0</v>
      </c>
      <c r="CF221">
        <v>0</v>
      </c>
      <c r="CG221">
        <v>0</v>
      </c>
      <c r="CH221">
        <v>0</v>
      </c>
      <c r="CI221">
        <v>1</v>
      </c>
      <c r="CJ221" s="17">
        <v>0</v>
      </c>
      <c r="CK221">
        <v>0</v>
      </c>
      <c r="CL221">
        <v>30</v>
      </c>
      <c r="CM221">
        <v>0</v>
      </c>
      <c r="CN221">
        <v>1</v>
      </c>
      <c r="CO221">
        <v>29</v>
      </c>
      <c r="CP221" s="31" t="s">
        <v>80</v>
      </c>
    </row>
    <row r="222" spans="1:94" s="41" customFormat="1" x14ac:dyDescent="0.25">
      <c r="A222" s="41">
        <v>221</v>
      </c>
      <c r="B222" s="41">
        <v>16</v>
      </c>
      <c r="C222" s="42" t="s">
        <v>122</v>
      </c>
      <c r="D222" s="43">
        <v>13.10872656044209</v>
      </c>
      <c r="E222" s="44">
        <v>3.545735814278494</v>
      </c>
      <c r="F222" s="45">
        <v>3.697039838008779</v>
      </c>
      <c r="G222" s="45">
        <f t="shared" si="49"/>
        <v>9.5629907461635959</v>
      </c>
      <c r="H222" s="46">
        <f t="shared" si="50"/>
        <v>16.654462374720584</v>
      </c>
      <c r="I222" s="47">
        <f t="shared" si="51"/>
        <v>8.9282038141538123E-2</v>
      </c>
      <c r="J222" s="48">
        <f t="shared" si="52"/>
        <v>2.414960131715143E-2</v>
      </c>
      <c r="K222" s="48">
        <f t="shared" si="53"/>
        <v>41.408551092302467</v>
      </c>
      <c r="L222" s="49">
        <v>0</v>
      </c>
      <c r="M222" s="50">
        <v>0</v>
      </c>
      <c r="N222" s="50">
        <v>1</v>
      </c>
      <c r="O222" s="50">
        <v>0</v>
      </c>
      <c r="P222" s="50">
        <v>0</v>
      </c>
      <c r="Q222" s="49">
        <v>1714</v>
      </c>
      <c r="R222" s="50">
        <v>12</v>
      </c>
      <c r="S222" s="50">
        <f t="shared" si="54"/>
        <v>1701</v>
      </c>
      <c r="T222" s="50">
        <f t="shared" si="55"/>
        <v>48</v>
      </c>
      <c r="U222" s="45">
        <v>10.525</v>
      </c>
      <c r="V222" s="45">
        <f t="shared" si="45"/>
        <v>23.475000000000001</v>
      </c>
      <c r="W222" s="50">
        <v>0</v>
      </c>
      <c r="X222" s="50">
        <v>1</v>
      </c>
      <c r="Y222" s="50">
        <v>0</v>
      </c>
      <c r="Z222" s="50">
        <v>0</v>
      </c>
      <c r="AA222" s="50">
        <v>1</v>
      </c>
      <c r="AB222" s="51">
        <v>0</v>
      </c>
      <c r="AC222" s="50">
        <v>0</v>
      </c>
      <c r="AD222" s="50">
        <v>1</v>
      </c>
      <c r="AE222" s="51">
        <v>0</v>
      </c>
      <c r="AF222" s="50">
        <v>0</v>
      </c>
      <c r="AG222" s="51">
        <v>1</v>
      </c>
      <c r="AH222" s="52">
        <v>1999</v>
      </c>
      <c r="AI222" s="48">
        <v>0.12</v>
      </c>
      <c r="AJ222" s="48">
        <v>0.23</v>
      </c>
      <c r="AK222" s="48">
        <v>0.53</v>
      </c>
      <c r="AL222" s="53">
        <v>0.12</v>
      </c>
      <c r="AM222" s="54">
        <v>0.67</v>
      </c>
      <c r="AN222" s="55">
        <v>0.33</v>
      </c>
      <c r="AO222" s="41">
        <v>1</v>
      </c>
      <c r="AP222" s="56">
        <f t="shared" si="56"/>
        <v>0</v>
      </c>
      <c r="AQ222" s="41">
        <v>0.31</v>
      </c>
      <c r="AR222" s="56">
        <v>0.69</v>
      </c>
      <c r="AS222">
        <v>0</v>
      </c>
      <c r="AT222" s="55">
        <v>1</v>
      </c>
      <c r="AU222" s="41">
        <f t="shared" si="48"/>
        <v>0.41400000000000003</v>
      </c>
      <c r="AV222" s="55">
        <v>0.58599999999999997</v>
      </c>
      <c r="AW222" s="55" t="s">
        <v>10</v>
      </c>
      <c r="AX222">
        <v>0</v>
      </c>
      <c r="AY222">
        <v>0</v>
      </c>
      <c r="AZ222">
        <v>0</v>
      </c>
      <c r="BA222">
        <v>0</v>
      </c>
      <c r="BB222">
        <v>0</v>
      </c>
      <c r="BC222">
        <v>0</v>
      </c>
      <c r="BD222" s="55">
        <v>1</v>
      </c>
      <c r="BE222">
        <v>0</v>
      </c>
      <c r="BF222">
        <v>0</v>
      </c>
      <c r="BG222" s="55">
        <v>1</v>
      </c>
      <c r="BH222" t="s">
        <v>89</v>
      </c>
      <c r="BI222">
        <v>22</v>
      </c>
      <c r="BJ222" s="42">
        <v>0.79700000000000004</v>
      </c>
      <c r="BK222" s="42">
        <v>40</v>
      </c>
      <c r="BL222" s="41">
        <v>1</v>
      </c>
      <c r="BM222" s="41">
        <v>0</v>
      </c>
      <c r="BN222" s="41">
        <v>0</v>
      </c>
      <c r="BO222" s="41">
        <v>0</v>
      </c>
      <c r="BP222" s="41">
        <v>0</v>
      </c>
      <c r="BQ222" s="55">
        <v>0</v>
      </c>
      <c r="BR222" s="41">
        <v>0</v>
      </c>
      <c r="BS222" s="41">
        <v>1</v>
      </c>
      <c r="BT222" s="41">
        <v>0</v>
      </c>
      <c r="BU222" s="55">
        <v>0</v>
      </c>
      <c r="BV222" s="41">
        <v>1</v>
      </c>
      <c r="BW222" s="41">
        <v>0</v>
      </c>
      <c r="BX222" s="55">
        <v>0</v>
      </c>
      <c r="BY222" s="41">
        <v>0</v>
      </c>
      <c r="BZ222" s="41">
        <v>0</v>
      </c>
      <c r="CA222" s="41">
        <v>1</v>
      </c>
      <c r="CB222" s="41">
        <v>1</v>
      </c>
      <c r="CC222" s="41">
        <v>0</v>
      </c>
      <c r="CD222" s="41">
        <v>0</v>
      </c>
      <c r="CE222" s="41">
        <v>0</v>
      </c>
      <c r="CF222">
        <v>0</v>
      </c>
      <c r="CG222" s="41">
        <v>0</v>
      </c>
      <c r="CH222" s="41">
        <v>0</v>
      </c>
      <c r="CI222" s="41">
        <v>1</v>
      </c>
      <c r="CJ222" s="55">
        <v>0</v>
      </c>
      <c r="CK222">
        <v>0</v>
      </c>
      <c r="CL222">
        <v>30</v>
      </c>
      <c r="CM222">
        <v>0</v>
      </c>
      <c r="CN222">
        <v>1</v>
      </c>
      <c r="CO222">
        <v>29</v>
      </c>
      <c r="CP222" s="31" t="s">
        <v>80</v>
      </c>
    </row>
    <row r="223" spans="1:94" x14ac:dyDescent="0.25">
      <c r="A223">
        <v>222</v>
      </c>
      <c r="B223">
        <v>17</v>
      </c>
      <c r="C223" s="23" t="s">
        <v>125</v>
      </c>
      <c r="D223" s="12">
        <v>8.8000000000000007</v>
      </c>
      <c r="E223" s="13">
        <f t="shared" ref="E223:E230" si="57">D223/F223</f>
        <v>4.1006523765144458E-2</v>
      </c>
      <c r="F223" s="7">
        <v>214.6</v>
      </c>
      <c r="G223" s="7">
        <f t="shared" si="49"/>
        <v>8.7589934762348562</v>
      </c>
      <c r="H223" s="15">
        <f t="shared" si="50"/>
        <v>8.8410065237651452</v>
      </c>
      <c r="I223" s="11">
        <f t="shared" si="51"/>
        <v>0.56729789934477026</v>
      </c>
      <c r="J223" s="30">
        <f t="shared" si="52"/>
        <v>2.6435130444770285E-3</v>
      </c>
      <c r="K223" s="30">
        <f t="shared" si="53"/>
        <v>378.28449611370542</v>
      </c>
      <c r="L223" s="8">
        <v>0</v>
      </c>
      <c r="M223" s="9">
        <v>0</v>
      </c>
      <c r="N223" s="9">
        <v>0</v>
      </c>
      <c r="O223" s="9">
        <v>1</v>
      </c>
      <c r="P223" s="9">
        <v>0</v>
      </c>
      <c r="Q223" s="8">
        <v>97050</v>
      </c>
      <c r="R223" s="9">
        <v>3</v>
      </c>
      <c r="S223" s="9">
        <f t="shared" si="54"/>
        <v>97046</v>
      </c>
      <c r="T223" s="9">
        <f t="shared" si="55"/>
        <v>8</v>
      </c>
      <c r="U223" s="7">
        <v>10.1</v>
      </c>
      <c r="V223" s="7">
        <v>20.7</v>
      </c>
      <c r="W223" s="9">
        <v>1</v>
      </c>
      <c r="X223" s="9">
        <v>0</v>
      </c>
      <c r="Y223" s="9">
        <v>0</v>
      </c>
      <c r="Z223" s="9">
        <v>0</v>
      </c>
      <c r="AA223" s="9">
        <v>0</v>
      </c>
      <c r="AB223" s="27">
        <v>1</v>
      </c>
      <c r="AC223" s="9">
        <v>0</v>
      </c>
      <c r="AD223" s="9">
        <v>1</v>
      </c>
      <c r="AE223" s="27">
        <v>0</v>
      </c>
      <c r="AF223" s="9">
        <v>1</v>
      </c>
      <c r="AG223" s="27">
        <v>0</v>
      </c>
      <c r="AH223" s="19">
        <v>2017</v>
      </c>
      <c r="AI223" s="30">
        <v>0.11</v>
      </c>
      <c r="AJ223" s="30">
        <v>0.39</v>
      </c>
      <c r="AK223" s="30">
        <v>0.34</v>
      </c>
      <c r="AL223" s="37">
        <v>0.16</v>
      </c>
      <c r="AM223" s="36" t="s">
        <v>89</v>
      </c>
      <c r="AN223" s="17" t="s">
        <v>89</v>
      </c>
      <c r="AO223">
        <v>0.70799999999999996</v>
      </c>
      <c r="AP223" s="34">
        <f t="shared" si="56"/>
        <v>0.29200000000000004</v>
      </c>
      <c r="AQ223">
        <v>0.73599999999999999</v>
      </c>
      <c r="AR223" s="34">
        <v>0.26400000000000001</v>
      </c>
      <c r="AS223">
        <v>0</v>
      </c>
      <c r="AT223" s="17">
        <v>1</v>
      </c>
      <c r="AU223" t="s">
        <v>89</v>
      </c>
      <c r="AV223" s="17" t="s">
        <v>89</v>
      </c>
      <c r="AW223" s="17" t="s">
        <v>29</v>
      </c>
      <c r="AX223">
        <v>0</v>
      </c>
      <c r="AY223">
        <v>0</v>
      </c>
      <c r="AZ223">
        <v>1</v>
      </c>
      <c r="BA223">
        <v>0</v>
      </c>
      <c r="BB223">
        <v>0</v>
      </c>
      <c r="BC223">
        <v>0</v>
      </c>
      <c r="BD223" s="17">
        <v>0</v>
      </c>
      <c r="BE223">
        <v>0</v>
      </c>
      <c r="BF223">
        <v>1</v>
      </c>
      <c r="BG223" s="17">
        <v>0</v>
      </c>
      <c r="BH223">
        <v>6947</v>
      </c>
      <c r="BI223">
        <v>1048</v>
      </c>
      <c r="BJ223" s="23">
        <v>6.2E-2</v>
      </c>
      <c r="BK223" s="23">
        <v>40</v>
      </c>
      <c r="BL223">
        <v>1</v>
      </c>
      <c r="BM223">
        <v>0</v>
      </c>
      <c r="BN223">
        <v>0</v>
      </c>
      <c r="BO223">
        <v>0</v>
      </c>
      <c r="BP223">
        <v>0</v>
      </c>
      <c r="BQ223" s="17">
        <v>0</v>
      </c>
      <c r="BR223">
        <v>0</v>
      </c>
      <c r="BS223">
        <v>0</v>
      </c>
      <c r="BT223">
        <v>1</v>
      </c>
      <c r="BU223" s="17">
        <v>0</v>
      </c>
      <c r="BV223">
        <v>0</v>
      </c>
      <c r="BW223">
        <v>0</v>
      </c>
      <c r="BX223" s="17">
        <v>0</v>
      </c>
      <c r="BY223">
        <v>0</v>
      </c>
      <c r="BZ223">
        <v>0</v>
      </c>
      <c r="CA223">
        <v>1</v>
      </c>
      <c r="CB223">
        <v>1</v>
      </c>
      <c r="CC223">
        <v>0</v>
      </c>
      <c r="CD223">
        <v>0</v>
      </c>
      <c r="CE223">
        <v>0</v>
      </c>
      <c r="CF223">
        <v>0</v>
      </c>
      <c r="CG223">
        <v>0</v>
      </c>
      <c r="CH223">
        <v>0</v>
      </c>
      <c r="CI223">
        <v>0</v>
      </c>
      <c r="CJ223" s="17">
        <v>0</v>
      </c>
      <c r="CK223">
        <v>4.149</v>
      </c>
      <c r="CL223">
        <v>14</v>
      </c>
      <c r="CM223">
        <v>1</v>
      </c>
      <c r="CN223">
        <v>0</v>
      </c>
      <c r="CO223">
        <v>42</v>
      </c>
      <c r="CP223" s="31" t="s">
        <v>80</v>
      </c>
    </row>
    <row r="224" spans="1:94" x14ac:dyDescent="0.25">
      <c r="A224">
        <v>223</v>
      </c>
      <c r="B224">
        <v>17</v>
      </c>
      <c r="C224" s="23" t="s">
        <v>125</v>
      </c>
      <c r="D224" s="12">
        <v>8.31</v>
      </c>
      <c r="E224" s="13">
        <f t="shared" si="57"/>
        <v>4.5559210526315792E-2</v>
      </c>
      <c r="F224" s="7">
        <v>182.4</v>
      </c>
      <c r="G224" s="7">
        <f t="shared" si="49"/>
        <v>8.2644407894736851</v>
      </c>
      <c r="H224" s="15">
        <f t="shared" si="50"/>
        <v>8.3555592105263159</v>
      </c>
      <c r="I224" s="11">
        <f t="shared" si="51"/>
        <v>0.57113962349685266</v>
      </c>
      <c r="J224" s="30">
        <f t="shared" si="52"/>
        <v>3.1312479358380075E-3</v>
      </c>
      <c r="K224" s="30">
        <f t="shared" si="53"/>
        <v>319.36148797248552</v>
      </c>
      <c r="L224" s="8">
        <v>0</v>
      </c>
      <c r="M224" s="9">
        <v>0</v>
      </c>
      <c r="N224" s="9">
        <v>0</v>
      </c>
      <c r="O224" s="9">
        <v>1</v>
      </c>
      <c r="P224" s="9">
        <v>0</v>
      </c>
      <c r="Q224" s="8">
        <v>68726</v>
      </c>
      <c r="R224" s="9">
        <v>3</v>
      </c>
      <c r="S224" s="9">
        <f t="shared" si="54"/>
        <v>68722</v>
      </c>
      <c r="T224" s="9">
        <f t="shared" si="55"/>
        <v>8</v>
      </c>
      <c r="U224" s="7">
        <v>10.1</v>
      </c>
      <c r="V224" s="7">
        <v>20.7</v>
      </c>
      <c r="W224" s="9">
        <v>1</v>
      </c>
      <c r="X224" s="9">
        <v>0</v>
      </c>
      <c r="Y224" s="9">
        <v>0</v>
      </c>
      <c r="Z224" s="9">
        <v>0</v>
      </c>
      <c r="AA224" s="9">
        <v>0</v>
      </c>
      <c r="AB224" s="27">
        <v>1</v>
      </c>
      <c r="AC224" s="9">
        <v>0</v>
      </c>
      <c r="AD224" s="9">
        <v>1</v>
      </c>
      <c r="AE224" s="27">
        <v>0</v>
      </c>
      <c r="AF224" s="9">
        <v>1</v>
      </c>
      <c r="AG224" s="27">
        <v>0</v>
      </c>
      <c r="AH224" s="19">
        <v>2017</v>
      </c>
      <c r="AI224" s="30">
        <v>0.11</v>
      </c>
      <c r="AJ224" s="30">
        <v>0.39</v>
      </c>
      <c r="AK224" s="30">
        <v>0.34</v>
      </c>
      <c r="AL224" s="37">
        <v>0.16</v>
      </c>
      <c r="AM224" s="36" t="s">
        <v>89</v>
      </c>
      <c r="AN224" s="17" t="s">
        <v>89</v>
      </c>
      <c r="AO224">
        <v>1</v>
      </c>
      <c r="AP224" s="34">
        <v>0</v>
      </c>
      <c r="AQ224">
        <v>0.73599999999999999</v>
      </c>
      <c r="AR224" s="34">
        <v>0.26400000000000001</v>
      </c>
      <c r="AS224">
        <v>0</v>
      </c>
      <c r="AT224" s="17">
        <v>1</v>
      </c>
      <c r="AU224" t="s">
        <v>89</v>
      </c>
      <c r="AV224" s="17" t="s">
        <v>89</v>
      </c>
      <c r="AW224" s="17" t="s">
        <v>29</v>
      </c>
      <c r="AX224">
        <v>0</v>
      </c>
      <c r="AY224">
        <v>0</v>
      </c>
      <c r="AZ224">
        <v>1</v>
      </c>
      <c r="BA224">
        <v>0</v>
      </c>
      <c r="BB224">
        <v>0</v>
      </c>
      <c r="BC224">
        <v>0</v>
      </c>
      <c r="BD224" s="17">
        <v>0</v>
      </c>
      <c r="BE224">
        <v>0</v>
      </c>
      <c r="BF224">
        <v>1</v>
      </c>
      <c r="BG224" s="17">
        <v>0</v>
      </c>
      <c r="BH224">
        <v>6947</v>
      </c>
      <c r="BI224">
        <v>1048</v>
      </c>
      <c r="BJ224" s="23">
        <v>6.2E-2</v>
      </c>
      <c r="BK224" s="23">
        <v>40</v>
      </c>
      <c r="BL224">
        <v>1</v>
      </c>
      <c r="BM224">
        <v>0</v>
      </c>
      <c r="BN224">
        <v>0</v>
      </c>
      <c r="BO224">
        <v>0</v>
      </c>
      <c r="BP224">
        <v>0</v>
      </c>
      <c r="BQ224" s="17">
        <v>0</v>
      </c>
      <c r="BR224">
        <v>0</v>
      </c>
      <c r="BS224">
        <v>0</v>
      </c>
      <c r="BT224">
        <v>1</v>
      </c>
      <c r="BU224" s="17">
        <v>0</v>
      </c>
      <c r="BV224">
        <v>0</v>
      </c>
      <c r="BW224">
        <v>0</v>
      </c>
      <c r="BX224" s="17">
        <v>0</v>
      </c>
      <c r="BY224">
        <v>0</v>
      </c>
      <c r="BZ224">
        <v>0</v>
      </c>
      <c r="CA224">
        <v>1</v>
      </c>
      <c r="CB224">
        <v>1</v>
      </c>
      <c r="CC224">
        <v>0</v>
      </c>
      <c r="CD224">
        <v>0</v>
      </c>
      <c r="CE224">
        <v>0</v>
      </c>
      <c r="CF224">
        <v>0</v>
      </c>
      <c r="CG224">
        <v>0</v>
      </c>
      <c r="CH224">
        <v>0</v>
      </c>
      <c r="CI224">
        <v>0</v>
      </c>
      <c r="CJ224" s="17">
        <v>0</v>
      </c>
      <c r="CK224">
        <v>4.149</v>
      </c>
      <c r="CL224">
        <v>14</v>
      </c>
      <c r="CM224">
        <v>1</v>
      </c>
      <c r="CN224">
        <v>0</v>
      </c>
      <c r="CO224">
        <v>42</v>
      </c>
      <c r="CP224" s="31" t="s">
        <v>80</v>
      </c>
    </row>
    <row r="225" spans="1:94" x14ac:dyDescent="0.25">
      <c r="A225">
        <v>224</v>
      </c>
      <c r="B225">
        <v>17</v>
      </c>
      <c r="C225" s="23" t="s">
        <v>125</v>
      </c>
      <c r="D225" s="12">
        <v>10.3</v>
      </c>
      <c r="E225" s="13">
        <f t="shared" si="57"/>
        <v>8.45648604269294E-2</v>
      </c>
      <c r="F225" s="7">
        <v>121.8</v>
      </c>
      <c r="G225" s="7">
        <f t="shared" si="49"/>
        <v>10.215435139573071</v>
      </c>
      <c r="H225" s="15">
        <f t="shared" si="50"/>
        <v>10.384564860426931</v>
      </c>
      <c r="I225" s="11">
        <f t="shared" si="51"/>
        <v>0.58631434535014559</v>
      </c>
      <c r="J225" s="30">
        <f t="shared" si="52"/>
        <v>4.8137466777516055E-3</v>
      </c>
      <c r="K225" s="30">
        <f t="shared" si="53"/>
        <v>207.73839317757324</v>
      </c>
      <c r="L225" s="8">
        <v>0</v>
      </c>
      <c r="M225" s="9">
        <v>0</v>
      </c>
      <c r="N225" s="9">
        <v>0</v>
      </c>
      <c r="O225" s="9">
        <v>1</v>
      </c>
      <c r="P225" s="9">
        <v>0</v>
      </c>
      <c r="Q225" s="8">
        <v>28324</v>
      </c>
      <c r="R225" s="9">
        <v>3</v>
      </c>
      <c r="S225" s="9">
        <f t="shared" si="54"/>
        <v>28320</v>
      </c>
      <c r="T225" s="9">
        <f t="shared" si="55"/>
        <v>8</v>
      </c>
      <c r="U225" s="7">
        <v>10.1</v>
      </c>
      <c r="V225" s="7">
        <v>20.7</v>
      </c>
      <c r="W225" s="9">
        <v>1</v>
      </c>
      <c r="X225" s="9">
        <v>0</v>
      </c>
      <c r="Y225" s="9">
        <v>0</v>
      </c>
      <c r="Z225" s="9">
        <v>0</v>
      </c>
      <c r="AA225" s="9">
        <v>0</v>
      </c>
      <c r="AB225" s="27">
        <v>1</v>
      </c>
      <c r="AC225" s="9">
        <v>0</v>
      </c>
      <c r="AD225" s="9">
        <v>1</v>
      </c>
      <c r="AE225" s="27">
        <v>0</v>
      </c>
      <c r="AF225" s="9">
        <v>1</v>
      </c>
      <c r="AG225" s="27">
        <v>0</v>
      </c>
      <c r="AH225" s="19">
        <v>2017</v>
      </c>
      <c r="AI225" s="30">
        <v>0.11</v>
      </c>
      <c r="AJ225" s="30">
        <v>0.39</v>
      </c>
      <c r="AK225" s="30">
        <v>0.34</v>
      </c>
      <c r="AL225" s="37">
        <v>0.16</v>
      </c>
      <c r="AM225" s="36" t="s">
        <v>89</v>
      </c>
      <c r="AN225" s="17" t="s">
        <v>89</v>
      </c>
      <c r="AO225">
        <v>0</v>
      </c>
      <c r="AP225" s="34">
        <v>1</v>
      </c>
      <c r="AQ225">
        <v>0.73599999999999999</v>
      </c>
      <c r="AR225" s="34">
        <v>0.26400000000000001</v>
      </c>
      <c r="AS225">
        <v>0</v>
      </c>
      <c r="AT225" s="17">
        <v>1</v>
      </c>
      <c r="AU225" t="s">
        <v>89</v>
      </c>
      <c r="AV225" s="17" t="s">
        <v>89</v>
      </c>
      <c r="AW225" s="17" t="s">
        <v>29</v>
      </c>
      <c r="AX225">
        <v>0</v>
      </c>
      <c r="AY225">
        <v>0</v>
      </c>
      <c r="AZ225">
        <v>1</v>
      </c>
      <c r="BA225">
        <v>0</v>
      </c>
      <c r="BB225">
        <v>0</v>
      </c>
      <c r="BC225">
        <v>0</v>
      </c>
      <c r="BD225" s="17">
        <v>0</v>
      </c>
      <c r="BE225">
        <v>0</v>
      </c>
      <c r="BF225">
        <v>1</v>
      </c>
      <c r="BG225" s="17">
        <v>0</v>
      </c>
      <c r="BH225">
        <v>6947</v>
      </c>
      <c r="BI225">
        <v>1048</v>
      </c>
      <c r="BJ225" s="23">
        <v>6.2E-2</v>
      </c>
      <c r="BK225" s="23">
        <v>40</v>
      </c>
      <c r="BL225">
        <v>1</v>
      </c>
      <c r="BM225">
        <v>0</v>
      </c>
      <c r="BN225">
        <v>0</v>
      </c>
      <c r="BO225">
        <v>0</v>
      </c>
      <c r="BP225">
        <v>0</v>
      </c>
      <c r="BQ225" s="17">
        <v>0</v>
      </c>
      <c r="BR225">
        <v>0</v>
      </c>
      <c r="BS225">
        <v>0</v>
      </c>
      <c r="BT225">
        <v>1</v>
      </c>
      <c r="BU225" s="17">
        <v>0</v>
      </c>
      <c r="BV225">
        <v>0</v>
      </c>
      <c r="BW225">
        <v>0</v>
      </c>
      <c r="BX225" s="17">
        <v>0</v>
      </c>
      <c r="BY225">
        <v>0</v>
      </c>
      <c r="BZ225">
        <v>0</v>
      </c>
      <c r="CA225">
        <v>1</v>
      </c>
      <c r="CB225">
        <v>1</v>
      </c>
      <c r="CC225">
        <v>0</v>
      </c>
      <c r="CD225">
        <v>0</v>
      </c>
      <c r="CE225">
        <v>0</v>
      </c>
      <c r="CF225">
        <v>0</v>
      </c>
      <c r="CG225">
        <v>0</v>
      </c>
      <c r="CH225">
        <v>0</v>
      </c>
      <c r="CI225">
        <v>0</v>
      </c>
      <c r="CJ225" s="17">
        <v>0</v>
      </c>
      <c r="CK225">
        <v>4.149</v>
      </c>
      <c r="CL225">
        <v>14</v>
      </c>
      <c r="CM225">
        <v>1</v>
      </c>
      <c r="CN225">
        <v>0</v>
      </c>
      <c r="CO225">
        <v>42</v>
      </c>
      <c r="CP225" s="31" t="s">
        <v>80</v>
      </c>
    </row>
    <row r="226" spans="1:94" x14ac:dyDescent="0.25">
      <c r="A226">
        <v>225</v>
      </c>
      <c r="B226">
        <v>17</v>
      </c>
      <c r="C226" s="23" t="s">
        <v>125</v>
      </c>
      <c r="D226" s="12">
        <v>13.4</v>
      </c>
      <c r="E226" s="13">
        <f t="shared" si="57"/>
        <v>0.30044843049327352</v>
      </c>
      <c r="F226" s="7">
        <v>44.6</v>
      </c>
      <c r="G226" s="7">
        <f t="shared" si="49"/>
        <v>13.099551569506726</v>
      </c>
      <c r="H226" s="15">
        <f t="shared" si="50"/>
        <v>13.700448430493275</v>
      </c>
      <c r="I226" s="11">
        <f t="shared" si="51"/>
        <v>0.2561815851402216</v>
      </c>
      <c r="J226" s="30">
        <f t="shared" si="52"/>
        <v>5.7439817296013806E-3</v>
      </c>
      <c r="K226" s="30">
        <f t="shared" si="53"/>
        <v>174.09526127956499</v>
      </c>
      <c r="L226" s="8">
        <v>0</v>
      </c>
      <c r="M226" s="9">
        <v>0</v>
      </c>
      <c r="N226" s="9">
        <v>0</v>
      </c>
      <c r="O226" s="9">
        <v>1</v>
      </c>
      <c r="P226" s="9">
        <v>0</v>
      </c>
      <c r="Q226" s="8">
        <v>28324</v>
      </c>
      <c r="R226" s="9">
        <v>3</v>
      </c>
      <c r="S226" s="9">
        <f t="shared" si="54"/>
        <v>28320</v>
      </c>
      <c r="T226" s="9">
        <f t="shared" si="55"/>
        <v>8</v>
      </c>
      <c r="U226" s="7">
        <v>10.1</v>
      </c>
      <c r="V226" s="7">
        <v>20.7</v>
      </c>
      <c r="W226" s="9">
        <v>1</v>
      </c>
      <c r="X226" s="9">
        <v>0</v>
      </c>
      <c r="Y226" s="9">
        <v>0</v>
      </c>
      <c r="Z226" s="9">
        <v>0</v>
      </c>
      <c r="AA226" s="9">
        <v>0</v>
      </c>
      <c r="AB226" s="27">
        <v>1</v>
      </c>
      <c r="AC226" s="9">
        <v>0</v>
      </c>
      <c r="AD226" s="9">
        <v>1</v>
      </c>
      <c r="AE226" s="27">
        <v>0</v>
      </c>
      <c r="AF226" s="9">
        <v>1</v>
      </c>
      <c r="AG226" s="27">
        <v>0</v>
      </c>
      <c r="AH226" s="19">
        <v>2017</v>
      </c>
      <c r="AI226" s="30">
        <v>0.11</v>
      </c>
      <c r="AJ226" s="30">
        <v>0.39</v>
      </c>
      <c r="AK226" s="30">
        <v>0.34</v>
      </c>
      <c r="AL226" s="37">
        <v>0.16</v>
      </c>
      <c r="AM226" s="36" t="s">
        <v>89</v>
      </c>
      <c r="AN226" s="17" t="s">
        <v>89</v>
      </c>
      <c r="AO226">
        <v>0</v>
      </c>
      <c r="AP226" s="34">
        <v>1</v>
      </c>
      <c r="AQ226">
        <v>0.73599999999999999</v>
      </c>
      <c r="AR226" s="34">
        <v>0.26400000000000001</v>
      </c>
      <c r="AS226">
        <v>0</v>
      </c>
      <c r="AT226" s="17">
        <v>1</v>
      </c>
      <c r="AU226" t="s">
        <v>89</v>
      </c>
      <c r="AV226" s="17" t="s">
        <v>89</v>
      </c>
      <c r="AW226" s="17" t="s">
        <v>29</v>
      </c>
      <c r="AX226">
        <v>0</v>
      </c>
      <c r="AY226">
        <v>0</v>
      </c>
      <c r="AZ226">
        <v>1</v>
      </c>
      <c r="BA226">
        <v>0</v>
      </c>
      <c r="BB226">
        <v>0</v>
      </c>
      <c r="BC226">
        <v>0</v>
      </c>
      <c r="BD226" s="17">
        <v>0</v>
      </c>
      <c r="BE226">
        <v>0</v>
      </c>
      <c r="BF226">
        <v>1</v>
      </c>
      <c r="BG226" s="17">
        <v>0</v>
      </c>
      <c r="BH226">
        <v>6947</v>
      </c>
      <c r="BI226">
        <v>1048</v>
      </c>
      <c r="BJ226" s="23">
        <v>6.2E-2</v>
      </c>
      <c r="BK226" s="23">
        <v>40</v>
      </c>
      <c r="BL226">
        <v>0</v>
      </c>
      <c r="BM226">
        <v>0</v>
      </c>
      <c r="BN226">
        <v>0</v>
      </c>
      <c r="BO226">
        <v>1</v>
      </c>
      <c r="BP226">
        <v>0</v>
      </c>
      <c r="BQ226" s="17">
        <v>0</v>
      </c>
      <c r="BR226">
        <v>0</v>
      </c>
      <c r="BS226">
        <v>0</v>
      </c>
      <c r="BT226">
        <v>1</v>
      </c>
      <c r="BU226" s="17">
        <v>0</v>
      </c>
      <c r="BV226">
        <v>0</v>
      </c>
      <c r="BW226">
        <v>0</v>
      </c>
      <c r="BX226" s="17">
        <v>0</v>
      </c>
      <c r="BY226">
        <v>0</v>
      </c>
      <c r="BZ226">
        <v>0</v>
      </c>
      <c r="CA226">
        <v>1</v>
      </c>
      <c r="CB226">
        <v>1</v>
      </c>
      <c r="CC226">
        <v>0</v>
      </c>
      <c r="CD226">
        <v>0</v>
      </c>
      <c r="CE226">
        <v>0</v>
      </c>
      <c r="CF226">
        <v>0</v>
      </c>
      <c r="CG226">
        <v>0</v>
      </c>
      <c r="CH226">
        <v>0</v>
      </c>
      <c r="CI226">
        <v>0</v>
      </c>
      <c r="CJ226" s="17">
        <v>0</v>
      </c>
      <c r="CK226">
        <v>4.149</v>
      </c>
      <c r="CL226">
        <v>14</v>
      </c>
      <c r="CM226">
        <v>1</v>
      </c>
      <c r="CN226">
        <v>0</v>
      </c>
      <c r="CO226">
        <v>42</v>
      </c>
      <c r="CP226" s="31" t="s">
        <v>80</v>
      </c>
    </row>
    <row r="227" spans="1:94" x14ac:dyDescent="0.25">
      <c r="A227">
        <v>226</v>
      </c>
      <c r="B227">
        <v>17</v>
      </c>
      <c r="C227" s="23" t="s">
        <v>125</v>
      </c>
      <c r="D227" s="12">
        <v>7.9</v>
      </c>
      <c r="E227" s="13">
        <f t="shared" si="57"/>
        <v>8.856502242152467E-2</v>
      </c>
      <c r="F227" s="7">
        <v>89.2</v>
      </c>
      <c r="G227" s="7">
        <f t="shared" si="49"/>
        <v>7.8114349775784753</v>
      </c>
      <c r="H227" s="15">
        <f t="shared" si="50"/>
        <v>7.9885650224215254</v>
      </c>
      <c r="I227" s="11">
        <f t="shared" si="51"/>
        <v>0.50802802585012474</v>
      </c>
      <c r="J227" s="30">
        <f t="shared" si="52"/>
        <v>5.6953814557188873E-3</v>
      </c>
      <c r="K227" s="30">
        <f t="shared" si="53"/>
        <v>175.58086456103354</v>
      </c>
      <c r="L227" s="8">
        <v>0</v>
      </c>
      <c r="M227" s="9">
        <v>0</v>
      </c>
      <c r="N227" s="9">
        <v>0</v>
      </c>
      <c r="O227" s="9">
        <v>1</v>
      </c>
      <c r="P227" s="9">
        <v>0</v>
      </c>
      <c r="Q227" s="8">
        <v>22876</v>
      </c>
      <c r="R227" s="9">
        <v>3</v>
      </c>
      <c r="S227" s="9">
        <f t="shared" si="54"/>
        <v>22872</v>
      </c>
      <c r="T227" s="9">
        <f t="shared" si="55"/>
        <v>8</v>
      </c>
      <c r="U227" s="7">
        <v>10.1</v>
      </c>
      <c r="V227" s="7">
        <v>20.7</v>
      </c>
      <c r="W227" s="9">
        <v>1</v>
      </c>
      <c r="X227" s="9">
        <v>0</v>
      </c>
      <c r="Y227" s="9">
        <v>0</v>
      </c>
      <c r="Z227" s="9">
        <v>0</v>
      </c>
      <c r="AA227" s="9">
        <v>0</v>
      </c>
      <c r="AB227" s="27">
        <v>1</v>
      </c>
      <c r="AC227" s="9">
        <v>0</v>
      </c>
      <c r="AD227" s="9">
        <v>1</v>
      </c>
      <c r="AE227" s="27">
        <v>0</v>
      </c>
      <c r="AF227" s="9">
        <v>1</v>
      </c>
      <c r="AG227" s="27">
        <v>0</v>
      </c>
      <c r="AH227" s="19">
        <v>2017</v>
      </c>
      <c r="AI227" s="30">
        <v>0.11</v>
      </c>
      <c r="AJ227" s="30">
        <v>0.39</v>
      </c>
      <c r="AK227" s="30">
        <v>0.34</v>
      </c>
      <c r="AL227" s="37">
        <v>0.16</v>
      </c>
      <c r="AM227" s="36" t="s">
        <v>89</v>
      </c>
      <c r="AN227" s="17" t="s">
        <v>89</v>
      </c>
      <c r="AO227">
        <v>0.70799999999999996</v>
      </c>
      <c r="AP227" s="34">
        <f>1-AO227</f>
        <v>0.29200000000000004</v>
      </c>
      <c r="AQ227">
        <v>0</v>
      </c>
      <c r="AR227" s="34">
        <v>1</v>
      </c>
      <c r="AS227">
        <v>0</v>
      </c>
      <c r="AT227" s="17">
        <v>1</v>
      </c>
      <c r="AU227" t="s">
        <v>89</v>
      </c>
      <c r="AV227" s="17" t="s">
        <v>89</v>
      </c>
      <c r="AW227" s="17" t="s">
        <v>29</v>
      </c>
      <c r="AX227">
        <v>0</v>
      </c>
      <c r="AY227">
        <v>0</v>
      </c>
      <c r="AZ227">
        <v>1</v>
      </c>
      <c r="BA227">
        <v>0</v>
      </c>
      <c r="BB227">
        <v>0</v>
      </c>
      <c r="BC227">
        <v>0</v>
      </c>
      <c r="BD227" s="17">
        <v>0</v>
      </c>
      <c r="BE227">
        <v>0</v>
      </c>
      <c r="BF227">
        <v>1</v>
      </c>
      <c r="BG227" s="17">
        <v>0</v>
      </c>
      <c r="BH227">
        <v>6947</v>
      </c>
      <c r="BI227">
        <v>1048</v>
      </c>
      <c r="BJ227" s="23">
        <v>6.2E-2</v>
      </c>
      <c r="BK227" s="23">
        <v>40</v>
      </c>
      <c r="BL227">
        <v>1</v>
      </c>
      <c r="BM227">
        <v>0</v>
      </c>
      <c r="BN227">
        <v>0</v>
      </c>
      <c r="BO227">
        <v>0</v>
      </c>
      <c r="BP227">
        <v>0</v>
      </c>
      <c r="BQ227" s="17">
        <v>0</v>
      </c>
      <c r="BR227">
        <v>0</v>
      </c>
      <c r="BS227">
        <v>0</v>
      </c>
      <c r="BT227">
        <v>1</v>
      </c>
      <c r="BU227" s="17">
        <v>0</v>
      </c>
      <c r="BV227">
        <v>0</v>
      </c>
      <c r="BW227">
        <v>0</v>
      </c>
      <c r="BX227" s="17">
        <v>0</v>
      </c>
      <c r="BY227">
        <v>0</v>
      </c>
      <c r="BZ227">
        <v>0</v>
      </c>
      <c r="CA227">
        <v>1</v>
      </c>
      <c r="CB227">
        <v>1</v>
      </c>
      <c r="CC227">
        <v>0</v>
      </c>
      <c r="CD227">
        <v>0</v>
      </c>
      <c r="CE227">
        <v>0</v>
      </c>
      <c r="CF227">
        <v>0</v>
      </c>
      <c r="CG227">
        <v>0</v>
      </c>
      <c r="CH227">
        <v>0</v>
      </c>
      <c r="CI227">
        <v>0</v>
      </c>
      <c r="CJ227" s="17">
        <v>0</v>
      </c>
      <c r="CK227">
        <v>4.149</v>
      </c>
      <c r="CL227">
        <v>14</v>
      </c>
      <c r="CM227">
        <v>1</v>
      </c>
      <c r="CN227">
        <v>0</v>
      </c>
      <c r="CO227">
        <v>42</v>
      </c>
      <c r="CP227" s="31" t="s">
        <v>80</v>
      </c>
    </row>
    <row r="228" spans="1:94" x14ac:dyDescent="0.25">
      <c r="A228">
        <v>227</v>
      </c>
      <c r="B228">
        <v>17</v>
      </c>
      <c r="C228" s="23" t="s">
        <v>125</v>
      </c>
      <c r="D228" s="12">
        <v>6.5</v>
      </c>
      <c r="E228" s="13">
        <f t="shared" si="57"/>
        <v>5.2208835341365459E-2</v>
      </c>
      <c r="F228" s="7">
        <v>124.5</v>
      </c>
      <c r="G228" s="7">
        <f t="shared" si="49"/>
        <v>6.4477911646586348</v>
      </c>
      <c r="H228" s="15">
        <f t="shared" si="50"/>
        <v>6.5522088353413652</v>
      </c>
      <c r="I228" s="11">
        <f t="shared" si="51"/>
        <v>0.41575771597427358</v>
      </c>
      <c r="J228" s="30">
        <f t="shared" si="52"/>
        <v>3.3394194054158521E-3</v>
      </c>
      <c r="K228" s="30">
        <f t="shared" si="53"/>
        <v>299.4532517773016</v>
      </c>
      <c r="L228" s="8">
        <v>0</v>
      </c>
      <c r="M228" s="9">
        <v>0</v>
      </c>
      <c r="N228" s="9">
        <v>0</v>
      </c>
      <c r="O228" s="9">
        <v>1</v>
      </c>
      <c r="P228" s="9">
        <v>0</v>
      </c>
      <c r="Q228" s="8">
        <v>74176</v>
      </c>
      <c r="R228" s="9">
        <v>3</v>
      </c>
      <c r="S228" s="9">
        <f t="shared" si="54"/>
        <v>74172</v>
      </c>
      <c r="T228" s="9">
        <f t="shared" si="55"/>
        <v>8</v>
      </c>
      <c r="U228" s="7">
        <v>10.1</v>
      </c>
      <c r="V228" s="7">
        <v>20.7</v>
      </c>
      <c r="W228" s="9">
        <v>1</v>
      </c>
      <c r="X228" s="9">
        <v>0</v>
      </c>
      <c r="Y228" s="9">
        <v>0</v>
      </c>
      <c r="Z228" s="9">
        <v>0</v>
      </c>
      <c r="AA228" s="9">
        <v>0</v>
      </c>
      <c r="AB228" s="27">
        <v>1</v>
      </c>
      <c r="AC228" s="9">
        <v>0</v>
      </c>
      <c r="AD228" s="9">
        <v>1</v>
      </c>
      <c r="AE228" s="27">
        <v>0</v>
      </c>
      <c r="AF228" s="9">
        <v>1</v>
      </c>
      <c r="AG228" s="27">
        <v>0</v>
      </c>
      <c r="AH228" s="19">
        <v>2017</v>
      </c>
      <c r="AI228" s="30">
        <v>0.11</v>
      </c>
      <c r="AJ228" s="30">
        <v>0.39</v>
      </c>
      <c r="AK228" s="30">
        <v>0.34</v>
      </c>
      <c r="AL228" s="37">
        <v>0.16</v>
      </c>
      <c r="AM228" s="36" t="s">
        <v>89</v>
      </c>
      <c r="AN228" s="17" t="s">
        <v>89</v>
      </c>
      <c r="AO228">
        <v>0.70799999999999996</v>
      </c>
      <c r="AP228" s="34">
        <f>1-AO228</f>
        <v>0.29200000000000004</v>
      </c>
      <c r="AQ228">
        <v>1</v>
      </c>
      <c r="AR228" s="34">
        <v>0</v>
      </c>
      <c r="AS228">
        <v>0</v>
      </c>
      <c r="AT228" s="17">
        <v>1</v>
      </c>
      <c r="AU228" t="s">
        <v>89</v>
      </c>
      <c r="AV228" s="17" t="s">
        <v>89</v>
      </c>
      <c r="AW228" s="17" t="s">
        <v>29</v>
      </c>
      <c r="AX228">
        <v>0</v>
      </c>
      <c r="AY228">
        <v>0</v>
      </c>
      <c r="AZ228">
        <v>1</v>
      </c>
      <c r="BA228">
        <v>0</v>
      </c>
      <c r="BB228">
        <v>0</v>
      </c>
      <c r="BC228">
        <v>0</v>
      </c>
      <c r="BD228" s="17">
        <v>0</v>
      </c>
      <c r="BE228">
        <v>0</v>
      </c>
      <c r="BF228">
        <v>1</v>
      </c>
      <c r="BG228" s="17">
        <v>0</v>
      </c>
      <c r="BH228">
        <v>6947</v>
      </c>
      <c r="BI228">
        <v>1048</v>
      </c>
      <c r="BJ228" s="23">
        <v>6.2E-2</v>
      </c>
      <c r="BK228" s="23">
        <v>40</v>
      </c>
      <c r="BL228">
        <v>1</v>
      </c>
      <c r="BM228">
        <v>0</v>
      </c>
      <c r="BN228">
        <v>0</v>
      </c>
      <c r="BO228">
        <v>0</v>
      </c>
      <c r="BP228">
        <v>0</v>
      </c>
      <c r="BQ228" s="17">
        <v>0</v>
      </c>
      <c r="BR228">
        <v>0</v>
      </c>
      <c r="BS228">
        <v>0</v>
      </c>
      <c r="BT228">
        <v>1</v>
      </c>
      <c r="BU228" s="17">
        <v>0</v>
      </c>
      <c r="BV228">
        <v>0</v>
      </c>
      <c r="BW228">
        <v>0</v>
      </c>
      <c r="BX228" s="17">
        <v>0</v>
      </c>
      <c r="BY228">
        <v>0</v>
      </c>
      <c r="BZ228">
        <v>0</v>
      </c>
      <c r="CA228">
        <v>1</v>
      </c>
      <c r="CB228">
        <v>1</v>
      </c>
      <c r="CC228">
        <v>0</v>
      </c>
      <c r="CD228">
        <v>0</v>
      </c>
      <c r="CE228">
        <v>0</v>
      </c>
      <c r="CF228">
        <v>0</v>
      </c>
      <c r="CG228">
        <v>0</v>
      </c>
      <c r="CH228">
        <v>0</v>
      </c>
      <c r="CI228">
        <v>0</v>
      </c>
      <c r="CJ228" s="17">
        <v>0</v>
      </c>
      <c r="CK228">
        <v>4.149</v>
      </c>
      <c r="CL228">
        <v>14</v>
      </c>
      <c r="CM228">
        <v>1</v>
      </c>
      <c r="CN228">
        <v>0</v>
      </c>
      <c r="CO228">
        <v>42</v>
      </c>
      <c r="CP228" s="31" t="s">
        <v>80</v>
      </c>
    </row>
    <row r="229" spans="1:94" x14ac:dyDescent="0.25">
      <c r="A229">
        <v>228</v>
      </c>
      <c r="B229">
        <v>17</v>
      </c>
      <c r="C229" s="23" t="s">
        <v>125</v>
      </c>
      <c r="D229" s="12">
        <v>11.2</v>
      </c>
      <c r="E229" s="13">
        <f t="shared" si="57"/>
        <v>0.86821705426356577</v>
      </c>
      <c r="F229" s="7">
        <v>12.9</v>
      </c>
      <c r="G229" s="7">
        <f t="shared" si="49"/>
        <v>10.331782945736434</v>
      </c>
      <c r="H229" s="15">
        <f t="shared" si="50"/>
        <v>12.068217054263565</v>
      </c>
      <c r="I229" s="11">
        <f t="shared" si="51"/>
        <v>7.6431230218154844E-2</v>
      </c>
      <c r="J229" s="30">
        <f t="shared" si="52"/>
        <v>5.924901567298824E-3</v>
      </c>
      <c r="K229" s="30">
        <f t="shared" si="53"/>
        <v>168.77917525571689</v>
      </c>
      <c r="L229" s="8">
        <v>0</v>
      </c>
      <c r="M229" s="9">
        <v>0</v>
      </c>
      <c r="N229" s="9">
        <v>0</v>
      </c>
      <c r="O229" s="9">
        <v>1</v>
      </c>
      <c r="P229" s="9">
        <v>0</v>
      </c>
      <c r="Q229" s="8">
        <v>28324</v>
      </c>
      <c r="R229" s="9">
        <v>3</v>
      </c>
      <c r="S229" s="9">
        <f t="shared" si="54"/>
        <v>28320</v>
      </c>
      <c r="T229" s="9">
        <f t="shared" si="55"/>
        <v>8</v>
      </c>
      <c r="U229" s="7">
        <v>10.1</v>
      </c>
      <c r="V229" s="7">
        <v>20.7</v>
      </c>
      <c r="W229" s="9">
        <v>1</v>
      </c>
      <c r="X229" s="9">
        <v>0</v>
      </c>
      <c r="Y229" s="9">
        <v>0</v>
      </c>
      <c r="Z229" s="9">
        <v>0</v>
      </c>
      <c r="AA229" s="9">
        <v>0</v>
      </c>
      <c r="AB229" s="27">
        <v>1</v>
      </c>
      <c r="AC229" s="9">
        <v>0</v>
      </c>
      <c r="AD229" s="9">
        <v>1</v>
      </c>
      <c r="AE229" s="27">
        <v>0</v>
      </c>
      <c r="AF229" s="9">
        <v>1</v>
      </c>
      <c r="AG229" s="27">
        <v>0</v>
      </c>
      <c r="AH229" s="19">
        <v>2017</v>
      </c>
      <c r="AI229" s="30">
        <v>0.11</v>
      </c>
      <c r="AJ229" s="30">
        <v>0.39</v>
      </c>
      <c r="AK229" s="30">
        <v>0.34</v>
      </c>
      <c r="AL229" s="37">
        <v>0.16</v>
      </c>
      <c r="AM229" s="36" t="s">
        <v>89</v>
      </c>
      <c r="AN229" s="17" t="s">
        <v>89</v>
      </c>
      <c r="AO229">
        <v>0</v>
      </c>
      <c r="AP229" s="34">
        <v>1</v>
      </c>
      <c r="AQ229">
        <v>0.73599999999999999</v>
      </c>
      <c r="AR229" s="34">
        <v>0.26400000000000001</v>
      </c>
      <c r="AS229">
        <v>0</v>
      </c>
      <c r="AT229" s="17">
        <v>1</v>
      </c>
      <c r="AU229" t="s">
        <v>89</v>
      </c>
      <c r="AV229" s="17" t="s">
        <v>89</v>
      </c>
      <c r="AW229" s="17" t="s">
        <v>29</v>
      </c>
      <c r="AX229">
        <v>0</v>
      </c>
      <c r="AY229">
        <v>0</v>
      </c>
      <c r="AZ229">
        <v>1</v>
      </c>
      <c r="BA229">
        <v>0</v>
      </c>
      <c r="BB229">
        <v>0</v>
      </c>
      <c r="BC229">
        <v>0</v>
      </c>
      <c r="BD229" s="17">
        <v>0</v>
      </c>
      <c r="BE229">
        <v>0</v>
      </c>
      <c r="BF229">
        <v>1</v>
      </c>
      <c r="BG229" s="17">
        <v>0</v>
      </c>
      <c r="BH229">
        <v>6947</v>
      </c>
      <c r="BI229">
        <v>1048</v>
      </c>
      <c r="BJ229" s="23">
        <v>6.2E-2</v>
      </c>
      <c r="BK229" s="23">
        <v>40</v>
      </c>
      <c r="BL229">
        <v>0</v>
      </c>
      <c r="BM229">
        <v>0</v>
      </c>
      <c r="BN229">
        <v>0</v>
      </c>
      <c r="BO229">
        <v>0</v>
      </c>
      <c r="BP229">
        <v>0</v>
      </c>
      <c r="BQ229" s="17">
        <v>1</v>
      </c>
      <c r="BR229">
        <v>0</v>
      </c>
      <c r="BS229">
        <v>1</v>
      </c>
      <c r="BT229">
        <v>0</v>
      </c>
      <c r="BU229" s="17">
        <v>0</v>
      </c>
      <c r="BV229">
        <v>0</v>
      </c>
      <c r="BW229">
        <v>0</v>
      </c>
      <c r="BX229" s="17">
        <v>1</v>
      </c>
      <c r="BY229">
        <v>1</v>
      </c>
      <c r="BZ229">
        <v>1</v>
      </c>
      <c r="CA229">
        <v>0</v>
      </c>
      <c r="CB229">
        <v>0</v>
      </c>
      <c r="CC229">
        <v>0</v>
      </c>
      <c r="CD229">
        <v>0</v>
      </c>
      <c r="CE229">
        <v>0</v>
      </c>
      <c r="CF229">
        <v>0</v>
      </c>
      <c r="CG229">
        <v>0</v>
      </c>
      <c r="CH229">
        <v>0</v>
      </c>
      <c r="CI229">
        <v>0</v>
      </c>
      <c r="CJ229" s="17">
        <v>0</v>
      </c>
      <c r="CK229">
        <v>4.149</v>
      </c>
      <c r="CL229">
        <v>14</v>
      </c>
      <c r="CM229">
        <v>1</v>
      </c>
      <c r="CN229">
        <v>0</v>
      </c>
      <c r="CO229">
        <v>42</v>
      </c>
      <c r="CP229" s="31" t="s">
        <v>80</v>
      </c>
    </row>
    <row r="230" spans="1:94" s="41" customFormat="1" x14ac:dyDescent="0.25">
      <c r="A230" s="41">
        <v>229</v>
      </c>
      <c r="B230" s="41">
        <v>17</v>
      </c>
      <c r="C230" s="42" t="s">
        <v>125</v>
      </c>
      <c r="D230" s="43">
        <v>18</v>
      </c>
      <c r="E230" s="44">
        <f t="shared" si="57"/>
        <v>1.0843373493975903</v>
      </c>
      <c r="F230" s="45">
        <v>16.600000000000001</v>
      </c>
      <c r="G230" s="45">
        <f t="shared" si="49"/>
        <v>16.91566265060241</v>
      </c>
      <c r="H230" s="46">
        <f t="shared" si="50"/>
        <v>19.08433734939759</v>
      </c>
      <c r="I230" s="47">
        <f t="shared" si="51"/>
        <v>6.3196237365657243E-2</v>
      </c>
      <c r="J230" s="48">
        <f t="shared" si="52"/>
        <v>3.8070022509432066E-3</v>
      </c>
      <c r="K230" s="48">
        <f t="shared" si="53"/>
        <v>262.67386622958901</v>
      </c>
      <c r="L230" s="49">
        <v>0</v>
      </c>
      <c r="M230" s="50">
        <v>0</v>
      </c>
      <c r="N230" s="50">
        <v>0</v>
      </c>
      <c r="O230" s="50">
        <v>1</v>
      </c>
      <c r="P230" s="50">
        <v>0</v>
      </c>
      <c r="Q230" s="49">
        <v>68726</v>
      </c>
      <c r="R230" s="50">
        <v>3</v>
      </c>
      <c r="S230" s="50">
        <f t="shared" si="54"/>
        <v>68722</v>
      </c>
      <c r="T230" s="50">
        <f t="shared" si="55"/>
        <v>8</v>
      </c>
      <c r="U230" s="45">
        <v>10.1</v>
      </c>
      <c r="V230" s="45">
        <v>20.7</v>
      </c>
      <c r="W230" s="50">
        <v>1</v>
      </c>
      <c r="X230" s="50">
        <v>0</v>
      </c>
      <c r="Y230" s="50">
        <v>0</v>
      </c>
      <c r="Z230" s="50">
        <v>0</v>
      </c>
      <c r="AA230" s="50">
        <v>0</v>
      </c>
      <c r="AB230" s="51">
        <v>1</v>
      </c>
      <c r="AC230" s="50">
        <v>0</v>
      </c>
      <c r="AD230" s="50">
        <v>1</v>
      </c>
      <c r="AE230" s="51">
        <v>0</v>
      </c>
      <c r="AF230" s="50">
        <v>1</v>
      </c>
      <c r="AG230" s="51">
        <v>0</v>
      </c>
      <c r="AH230" s="52">
        <v>2017</v>
      </c>
      <c r="AI230" s="48">
        <v>0.11</v>
      </c>
      <c r="AJ230" s="48">
        <v>0.39</v>
      </c>
      <c r="AK230" s="48">
        <v>0.34</v>
      </c>
      <c r="AL230" s="53">
        <v>0.16</v>
      </c>
      <c r="AM230" s="54" t="s">
        <v>89</v>
      </c>
      <c r="AN230" s="55" t="s">
        <v>89</v>
      </c>
      <c r="AO230" s="41">
        <v>1</v>
      </c>
      <c r="AP230" s="56">
        <v>0</v>
      </c>
      <c r="AQ230" s="41">
        <v>0.73599999999999999</v>
      </c>
      <c r="AR230" s="56">
        <v>0.26400000000000001</v>
      </c>
      <c r="AS230">
        <v>0</v>
      </c>
      <c r="AT230" s="55">
        <v>1</v>
      </c>
      <c r="AU230" s="41" t="s">
        <v>89</v>
      </c>
      <c r="AV230" s="55" t="s">
        <v>89</v>
      </c>
      <c r="AW230" s="55" t="s">
        <v>29</v>
      </c>
      <c r="AX230">
        <v>0</v>
      </c>
      <c r="AY230">
        <v>0</v>
      </c>
      <c r="AZ230">
        <v>1</v>
      </c>
      <c r="BA230">
        <v>0</v>
      </c>
      <c r="BB230">
        <v>0</v>
      </c>
      <c r="BC230">
        <v>0</v>
      </c>
      <c r="BD230" s="55">
        <v>0</v>
      </c>
      <c r="BE230">
        <v>0</v>
      </c>
      <c r="BF230">
        <v>1</v>
      </c>
      <c r="BG230" s="55">
        <v>0</v>
      </c>
      <c r="BH230">
        <v>6947</v>
      </c>
      <c r="BI230">
        <v>1048</v>
      </c>
      <c r="BJ230" s="42">
        <v>6.2E-2</v>
      </c>
      <c r="BK230" s="42">
        <v>40</v>
      </c>
      <c r="BL230" s="41">
        <v>0</v>
      </c>
      <c r="BM230" s="41">
        <v>0</v>
      </c>
      <c r="BN230" s="41">
        <v>0</v>
      </c>
      <c r="BO230" s="41">
        <v>0</v>
      </c>
      <c r="BP230" s="41">
        <v>0</v>
      </c>
      <c r="BQ230" s="55">
        <v>1</v>
      </c>
      <c r="BR230" s="41">
        <v>0</v>
      </c>
      <c r="BS230" s="41">
        <v>1</v>
      </c>
      <c r="BT230" s="41">
        <v>0</v>
      </c>
      <c r="BU230" s="55">
        <v>0</v>
      </c>
      <c r="BV230" s="41">
        <v>0</v>
      </c>
      <c r="BW230" s="41">
        <v>0</v>
      </c>
      <c r="BX230" s="55">
        <v>1</v>
      </c>
      <c r="BY230" s="41">
        <v>1</v>
      </c>
      <c r="BZ230" s="41">
        <v>1</v>
      </c>
      <c r="CA230" s="41">
        <v>0</v>
      </c>
      <c r="CB230" s="41">
        <v>0</v>
      </c>
      <c r="CC230" s="41">
        <v>0</v>
      </c>
      <c r="CD230" s="41">
        <v>0</v>
      </c>
      <c r="CE230" s="41">
        <v>0</v>
      </c>
      <c r="CF230">
        <v>0</v>
      </c>
      <c r="CG230" s="41">
        <v>0</v>
      </c>
      <c r="CH230" s="41">
        <v>0</v>
      </c>
      <c r="CI230" s="41">
        <v>0</v>
      </c>
      <c r="CJ230" s="55">
        <v>0</v>
      </c>
      <c r="CK230">
        <v>4.149</v>
      </c>
      <c r="CL230">
        <v>14</v>
      </c>
      <c r="CM230">
        <v>1</v>
      </c>
      <c r="CN230">
        <v>0</v>
      </c>
      <c r="CO230">
        <v>42</v>
      </c>
      <c r="CP230" s="31" t="s">
        <v>80</v>
      </c>
    </row>
    <row r="231" spans="1:94" x14ac:dyDescent="0.25">
      <c r="A231">
        <v>230</v>
      </c>
      <c r="B231">
        <v>18</v>
      </c>
      <c r="C231" s="58" t="s">
        <v>126</v>
      </c>
      <c r="D231" s="12">
        <v>8.4182424365889972</v>
      </c>
      <c r="E231" s="13">
        <v>0.41977690663031803</v>
      </c>
      <c r="F231" s="7">
        <v>20.054086596056209</v>
      </c>
      <c r="G231" s="7">
        <f t="shared" si="49"/>
        <v>7.9984655299586791</v>
      </c>
      <c r="H231" s="15">
        <f t="shared" si="50"/>
        <v>8.8380193432193153</v>
      </c>
      <c r="I231" s="11">
        <f t="shared" si="51"/>
        <v>0.31672026020823679</v>
      </c>
      <c r="J231" s="30">
        <f t="shared" si="52"/>
        <v>1.5793302711205121E-2</v>
      </c>
      <c r="K231" s="30">
        <f t="shared" si="53"/>
        <v>63.317978404258305</v>
      </c>
      <c r="L231" s="8">
        <v>1</v>
      </c>
      <c r="M231" s="9">
        <v>0</v>
      </c>
      <c r="N231" s="9">
        <v>0</v>
      </c>
      <c r="O231" s="9">
        <v>0</v>
      </c>
      <c r="P231" s="9">
        <v>0</v>
      </c>
      <c r="Q231" s="8">
        <v>3614</v>
      </c>
      <c r="R231" s="9">
        <v>6</v>
      </c>
      <c r="S231" s="9">
        <f t="shared" si="54"/>
        <v>3607</v>
      </c>
      <c r="T231" s="9">
        <f t="shared" si="55"/>
        <v>48</v>
      </c>
      <c r="U231" s="7">
        <v>17</v>
      </c>
      <c r="V231" s="7">
        <f t="shared" ref="V231:V262" si="58">BK231-U231-6</f>
        <v>21.274999999999999</v>
      </c>
      <c r="W231" s="9">
        <v>0</v>
      </c>
      <c r="X231" s="9">
        <v>1</v>
      </c>
      <c r="Y231" s="9">
        <v>1</v>
      </c>
      <c r="Z231" s="9">
        <v>0</v>
      </c>
      <c r="AA231" s="9">
        <v>0</v>
      </c>
      <c r="AB231" s="27">
        <v>0</v>
      </c>
      <c r="AC231" s="9">
        <v>0</v>
      </c>
      <c r="AD231" s="9">
        <v>1</v>
      </c>
      <c r="AE231" s="27">
        <v>0</v>
      </c>
      <c r="AF231" s="9">
        <v>1</v>
      </c>
      <c r="AG231" s="27">
        <v>0</v>
      </c>
      <c r="AH231" s="19">
        <v>2001</v>
      </c>
      <c r="AI231" s="30">
        <v>0.01</v>
      </c>
      <c r="AJ231" s="30">
        <v>0.41725000000000001</v>
      </c>
      <c r="AK231" s="30">
        <v>0.48</v>
      </c>
      <c r="AL231" s="37">
        <v>9.2749999999999999E-2</v>
      </c>
      <c r="AM231" s="36">
        <v>1</v>
      </c>
      <c r="AN231" s="17">
        <v>0</v>
      </c>
      <c r="AO231">
        <v>0.48</v>
      </c>
      <c r="AP231" s="34">
        <v>0.52</v>
      </c>
      <c r="AQ231" t="s">
        <v>89</v>
      </c>
      <c r="AR231" s="34" t="s">
        <v>89</v>
      </c>
      <c r="AS231">
        <v>0</v>
      </c>
      <c r="AT231" s="17">
        <v>1</v>
      </c>
      <c r="AU231">
        <v>0</v>
      </c>
      <c r="AV231" s="17">
        <v>1</v>
      </c>
      <c r="AW231" s="17" t="s">
        <v>5</v>
      </c>
      <c r="AX231">
        <v>0</v>
      </c>
      <c r="AY231">
        <v>1</v>
      </c>
      <c r="AZ231">
        <v>0</v>
      </c>
      <c r="BA231">
        <v>0</v>
      </c>
      <c r="BB231">
        <v>0</v>
      </c>
      <c r="BC231">
        <v>0</v>
      </c>
      <c r="BD231" s="17">
        <v>0</v>
      </c>
      <c r="BE231">
        <v>0</v>
      </c>
      <c r="BF231">
        <v>1</v>
      </c>
      <c r="BG231" s="17">
        <v>0</v>
      </c>
      <c r="BH231">
        <v>869</v>
      </c>
      <c r="BI231">
        <v>116</v>
      </c>
      <c r="BJ231" s="23">
        <v>0.29299999999999998</v>
      </c>
      <c r="BK231" s="23">
        <v>44.274999999999999</v>
      </c>
      <c r="BL231">
        <v>1</v>
      </c>
      <c r="BM231">
        <v>0</v>
      </c>
      <c r="BN231">
        <v>0</v>
      </c>
      <c r="BO231">
        <v>0</v>
      </c>
      <c r="BP231">
        <v>0</v>
      </c>
      <c r="BQ231" s="17">
        <v>0</v>
      </c>
      <c r="BR231">
        <v>0</v>
      </c>
      <c r="BS231">
        <v>1</v>
      </c>
      <c r="BT231">
        <v>0</v>
      </c>
      <c r="BU231" s="17">
        <v>0</v>
      </c>
      <c r="BV231">
        <v>0</v>
      </c>
      <c r="BW231">
        <v>0</v>
      </c>
      <c r="BX231" s="17">
        <v>0</v>
      </c>
      <c r="BY231">
        <v>1</v>
      </c>
      <c r="BZ231">
        <v>1</v>
      </c>
      <c r="CA231">
        <v>0</v>
      </c>
      <c r="CB231">
        <v>0</v>
      </c>
      <c r="CC231">
        <v>0</v>
      </c>
      <c r="CD231">
        <v>1</v>
      </c>
      <c r="CE231">
        <v>1</v>
      </c>
      <c r="CF231">
        <v>0</v>
      </c>
      <c r="CG231">
        <v>0</v>
      </c>
      <c r="CH231">
        <v>0</v>
      </c>
      <c r="CI231">
        <v>0</v>
      </c>
      <c r="CJ231" s="17">
        <v>1</v>
      </c>
      <c r="CK231">
        <v>0.217</v>
      </c>
      <c r="CL231">
        <v>129</v>
      </c>
      <c r="CM231">
        <v>1</v>
      </c>
      <c r="CN231">
        <v>0</v>
      </c>
      <c r="CO231">
        <v>40</v>
      </c>
      <c r="CP231" s="31" t="s">
        <v>80</v>
      </c>
    </row>
    <row r="232" spans="1:94" x14ac:dyDescent="0.25">
      <c r="A232">
        <v>231</v>
      </c>
      <c r="B232">
        <v>18</v>
      </c>
      <c r="C232" s="23" t="s">
        <v>126</v>
      </c>
      <c r="D232" s="12">
        <v>7.8938142421918212</v>
      </c>
      <c r="E232" s="13">
        <v>0.77312446511124699</v>
      </c>
      <c r="F232" s="7">
        <v>10.2102760919045</v>
      </c>
      <c r="G232" s="7">
        <f t="shared" si="49"/>
        <v>7.1206897770805746</v>
      </c>
      <c r="H232" s="15">
        <f t="shared" si="50"/>
        <v>8.6669387073030677</v>
      </c>
      <c r="I232" s="11">
        <f t="shared" si="51"/>
        <v>0.16760130499633671</v>
      </c>
      <c r="J232" s="30">
        <f t="shared" si="52"/>
        <v>1.6414963071294815E-2</v>
      </c>
      <c r="K232" s="30">
        <f t="shared" si="53"/>
        <v>60.920027395536493</v>
      </c>
      <c r="L232" s="8">
        <v>1</v>
      </c>
      <c r="M232" s="9">
        <v>0</v>
      </c>
      <c r="N232" s="9">
        <v>0</v>
      </c>
      <c r="O232" s="9">
        <v>0</v>
      </c>
      <c r="P232" s="9">
        <v>0</v>
      </c>
      <c r="Q232" s="8">
        <v>3614</v>
      </c>
      <c r="R232" s="9">
        <v>6</v>
      </c>
      <c r="S232" s="9">
        <f t="shared" si="54"/>
        <v>3607</v>
      </c>
      <c r="T232" s="9">
        <f t="shared" si="55"/>
        <v>48</v>
      </c>
      <c r="U232" s="7">
        <v>12</v>
      </c>
      <c r="V232" s="7">
        <f t="shared" si="58"/>
        <v>26.274999999999999</v>
      </c>
      <c r="W232" s="9">
        <v>0</v>
      </c>
      <c r="X232" s="9">
        <v>1</v>
      </c>
      <c r="Y232" s="9">
        <v>1</v>
      </c>
      <c r="Z232" s="9">
        <v>0</v>
      </c>
      <c r="AA232" s="9">
        <v>0</v>
      </c>
      <c r="AB232" s="27">
        <v>0</v>
      </c>
      <c r="AC232" s="9">
        <v>0</v>
      </c>
      <c r="AD232" s="9">
        <v>1</v>
      </c>
      <c r="AE232" s="27">
        <v>0</v>
      </c>
      <c r="AF232" s="9">
        <v>1</v>
      </c>
      <c r="AG232" s="27">
        <v>0</v>
      </c>
      <c r="AH232" s="19">
        <v>2001</v>
      </c>
      <c r="AI232" s="30">
        <v>0.01</v>
      </c>
      <c r="AJ232" s="30">
        <v>0.41725000000000001</v>
      </c>
      <c r="AK232" s="30">
        <v>0.48</v>
      </c>
      <c r="AL232" s="37">
        <v>9.2749999999999999E-2</v>
      </c>
      <c r="AM232" s="36">
        <v>1</v>
      </c>
      <c r="AN232" s="17">
        <v>0</v>
      </c>
      <c r="AO232">
        <v>0.48</v>
      </c>
      <c r="AP232" s="34">
        <v>0.52</v>
      </c>
      <c r="AQ232" t="s">
        <v>89</v>
      </c>
      <c r="AR232" s="34" t="s">
        <v>89</v>
      </c>
      <c r="AS232">
        <v>0</v>
      </c>
      <c r="AT232" s="17">
        <v>1</v>
      </c>
      <c r="AU232">
        <v>0</v>
      </c>
      <c r="AV232" s="17">
        <v>1</v>
      </c>
      <c r="AW232" s="17" t="s">
        <v>5</v>
      </c>
      <c r="AX232">
        <v>0</v>
      </c>
      <c r="AY232">
        <v>1</v>
      </c>
      <c r="AZ232">
        <v>0</v>
      </c>
      <c r="BA232">
        <v>0</v>
      </c>
      <c r="BB232">
        <v>0</v>
      </c>
      <c r="BC232">
        <v>0</v>
      </c>
      <c r="BD232" s="17">
        <v>0</v>
      </c>
      <c r="BE232">
        <v>0</v>
      </c>
      <c r="BF232">
        <v>1</v>
      </c>
      <c r="BG232" s="17">
        <v>0</v>
      </c>
      <c r="BH232">
        <v>869</v>
      </c>
      <c r="BI232">
        <v>116</v>
      </c>
      <c r="BJ232" s="23">
        <v>0.29299999999999998</v>
      </c>
      <c r="BK232" s="23">
        <v>44.274999999999999</v>
      </c>
      <c r="BL232">
        <v>1</v>
      </c>
      <c r="BM232">
        <v>0</v>
      </c>
      <c r="BN232">
        <v>0</v>
      </c>
      <c r="BO232">
        <v>0</v>
      </c>
      <c r="BP232">
        <v>0</v>
      </c>
      <c r="BQ232" s="17">
        <v>0</v>
      </c>
      <c r="BR232">
        <v>0</v>
      </c>
      <c r="BS232">
        <v>1</v>
      </c>
      <c r="BT232">
        <v>0</v>
      </c>
      <c r="BU232" s="17">
        <v>0</v>
      </c>
      <c r="BV232">
        <v>0</v>
      </c>
      <c r="BW232">
        <v>0</v>
      </c>
      <c r="BX232" s="17">
        <v>0</v>
      </c>
      <c r="BY232">
        <v>1</v>
      </c>
      <c r="BZ232">
        <v>1</v>
      </c>
      <c r="CA232">
        <v>0</v>
      </c>
      <c r="CB232">
        <v>0</v>
      </c>
      <c r="CC232">
        <v>0</v>
      </c>
      <c r="CD232">
        <v>1</v>
      </c>
      <c r="CE232">
        <v>1</v>
      </c>
      <c r="CF232">
        <v>0</v>
      </c>
      <c r="CG232">
        <v>0</v>
      </c>
      <c r="CH232">
        <v>0</v>
      </c>
      <c r="CI232">
        <v>0</v>
      </c>
      <c r="CJ232" s="17">
        <v>1</v>
      </c>
      <c r="CK232">
        <v>0.217</v>
      </c>
      <c r="CL232">
        <v>129</v>
      </c>
      <c r="CM232">
        <v>1</v>
      </c>
      <c r="CN232">
        <v>0</v>
      </c>
      <c r="CO232">
        <v>40</v>
      </c>
      <c r="CP232" s="31" t="s">
        <v>80</v>
      </c>
    </row>
    <row r="233" spans="1:94" x14ac:dyDescent="0.25">
      <c r="A233">
        <v>232</v>
      </c>
      <c r="B233">
        <v>18</v>
      </c>
      <c r="C233" s="23" t="s">
        <v>126</v>
      </c>
      <c r="D233" s="12">
        <v>7.8365153390935971</v>
      </c>
      <c r="E233" s="13">
        <v>1.7772099816650191</v>
      </c>
      <c r="F233" s="7">
        <v>4.4094481912327446</v>
      </c>
      <c r="G233" s="7">
        <f t="shared" si="49"/>
        <v>6.0593053574285776</v>
      </c>
      <c r="H233" s="15">
        <f t="shared" si="50"/>
        <v>9.6137253207586166</v>
      </c>
      <c r="I233" s="11">
        <f t="shared" si="51"/>
        <v>7.3222373502749571E-2</v>
      </c>
      <c r="J233" s="30">
        <f t="shared" si="52"/>
        <v>1.6605790640274849E-2</v>
      </c>
      <c r="K233" s="30">
        <f t="shared" si="53"/>
        <v>60.219957101870854</v>
      </c>
      <c r="L233" s="8">
        <v>1</v>
      </c>
      <c r="M233" s="9">
        <v>0</v>
      </c>
      <c r="N233" s="9">
        <v>0</v>
      </c>
      <c r="O233" s="9">
        <v>0</v>
      </c>
      <c r="P233" s="9">
        <v>0</v>
      </c>
      <c r="Q233" s="8">
        <v>3614</v>
      </c>
      <c r="R233" s="9">
        <v>6</v>
      </c>
      <c r="S233" s="9">
        <f t="shared" si="54"/>
        <v>3607</v>
      </c>
      <c r="T233" s="9">
        <f t="shared" si="55"/>
        <v>48</v>
      </c>
      <c r="U233" s="7">
        <v>9</v>
      </c>
      <c r="V233" s="7">
        <f t="shared" si="58"/>
        <v>29.274999999999999</v>
      </c>
      <c r="W233" s="9">
        <v>0</v>
      </c>
      <c r="X233" s="9">
        <v>1</v>
      </c>
      <c r="Y233" s="9">
        <v>1</v>
      </c>
      <c r="Z233" s="9">
        <v>0</v>
      </c>
      <c r="AA233" s="9">
        <v>0</v>
      </c>
      <c r="AB233" s="27">
        <v>0</v>
      </c>
      <c r="AC233" s="9">
        <v>0</v>
      </c>
      <c r="AD233" s="9">
        <v>1</v>
      </c>
      <c r="AE233" s="27">
        <v>0</v>
      </c>
      <c r="AF233" s="9">
        <v>1</v>
      </c>
      <c r="AG233" s="27">
        <v>0</v>
      </c>
      <c r="AH233" s="19">
        <v>2001</v>
      </c>
      <c r="AI233" s="30">
        <v>0.01</v>
      </c>
      <c r="AJ233" s="30">
        <v>0.41725000000000001</v>
      </c>
      <c r="AK233" s="30">
        <v>0.48</v>
      </c>
      <c r="AL233" s="37">
        <v>9.2749999999999999E-2</v>
      </c>
      <c r="AM233" s="36">
        <v>1</v>
      </c>
      <c r="AN233" s="17">
        <v>0</v>
      </c>
      <c r="AO233">
        <v>0.48</v>
      </c>
      <c r="AP233" s="34">
        <v>0.52</v>
      </c>
      <c r="AQ233" t="s">
        <v>89</v>
      </c>
      <c r="AR233" s="34" t="s">
        <v>89</v>
      </c>
      <c r="AS233">
        <v>0</v>
      </c>
      <c r="AT233" s="17">
        <v>1</v>
      </c>
      <c r="AU233">
        <v>0</v>
      </c>
      <c r="AV233" s="17">
        <v>1</v>
      </c>
      <c r="AW233" s="17" t="s">
        <v>5</v>
      </c>
      <c r="AX233">
        <v>0</v>
      </c>
      <c r="AY233">
        <v>1</v>
      </c>
      <c r="AZ233">
        <v>0</v>
      </c>
      <c r="BA233">
        <v>0</v>
      </c>
      <c r="BB233">
        <v>0</v>
      </c>
      <c r="BC233">
        <v>0</v>
      </c>
      <c r="BD233" s="17">
        <v>0</v>
      </c>
      <c r="BE233">
        <v>0</v>
      </c>
      <c r="BF233">
        <v>1</v>
      </c>
      <c r="BG233" s="17">
        <v>0</v>
      </c>
      <c r="BH233">
        <v>869</v>
      </c>
      <c r="BI233">
        <v>116</v>
      </c>
      <c r="BJ233" s="23">
        <v>0.29299999999999998</v>
      </c>
      <c r="BK233" s="23">
        <v>44.274999999999999</v>
      </c>
      <c r="BL233">
        <v>1</v>
      </c>
      <c r="BM233">
        <v>0</v>
      </c>
      <c r="BN233">
        <v>0</v>
      </c>
      <c r="BO233">
        <v>0</v>
      </c>
      <c r="BP233">
        <v>0</v>
      </c>
      <c r="BQ233" s="17">
        <v>0</v>
      </c>
      <c r="BR233">
        <v>0</v>
      </c>
      <c r="BS233">
        <v>1</v>
      </c>
      <c r="BT233">
        <v>0</v>
      </c>
      <c r="BU233" s="17">
        <v>0</v>
      </c>
      <c r="BV233">
        <v>0</v>
      </c>
      <c r="BW233">
        <v>0</v>
      </c>
      <c r="BX233" s="17">
        <v>0</v>
      </c>
      <c r="BY233">
        <v>1</v>
      </c>
      <c r="BZ233">
        <v>1</v>
      </c>
      <c r="CA233">
        <v>0</v>
      </c>
      <c r="CB233">
        <v>0</v>
      </c>
      <c r="CC233">
        <v>0</v>
      </c>
      <c r="CD233">
        <v>1</v>
      </c>
      <c r="CE233">
        <v>1</v>
      </c>
      <c r="CF233">
        <v>0</v>
      </c>
      <c r="CG233">
        <v>0</v>
      </c>
      <c r="CH233">
        <v>0</v>
      </c>
      <c r="CI233">
        <v>0</v>
      </c>
      <c r="CJ233" s="17">
        <v>1</v>
      </c>
      <c r="CK233">
        <v>0.217</v>
      </c>
      <c r="CL233">
        <v>129</v>
      </c>
      <c r="CM233">
        <v>1</v>
      </c>
      <c r="CN233">
        <v>0</v>
      </c>
      <c r="CO233">
        <v>40</v>
      </c>
      <c r="CP233" s="31" t="s">
        <v>80</v>
      </c>
    </row>
    <row r="234" spans="1:94" x14ac:dyDescent="0.25">
      <c r="A234">
        <v>233</v>
      </c>
      <c r="B234">
        <v>18</v>
      </c>
      <c r="C234" s="23" t="s">
        <v>126</v>
      </c>
      <c r="D234" s="12">
        <v>8.4037635041231731</v>
      </c>
      <c r="E234" s="13">
        <v>0.42000122132526019</v>
      </c>
      <c r="F234" s="7">
        <v>20.008902539869219</v>
      </c>
      <c r="G234" s="7">
        <f t="shared" si="49"/>
        <v>7.9837622827979127</v>
      </c>
      <c r="H234" s="15">
        <f t="shared" si="50"/>
        <v>8.8237647254484326</v>
      </c>
      <c r="I234" s="11">
        <f t="shared" si="51"/>
        <v>0.31607802014940978</v>
      </c>
      <c r="J234" s="30">
        <f t="shared" si="52"/>
        <v>1.5796869394490824E-2</v>
      </c>
      <c r="K234" s="30">
        <f t="shared" si="53"/>
        <v>63.303682206092759</v>
      </c>
      <c r="L234" s="8">
        <v>1</v>
      </c>
      <c r="M234" s="9">
        <v>0</v>
      </c>
      <c r="N234" s="9">
        <v>0</v>
      </c>
      <c r="O234" s="9">
        <v>0</v>
      </c>
      <c r="P234" s="9">
        <v>0</v>
      </c>
      <c r="Q234" s="8">
        <v>3614</v>
      </c>
      <c r="R234" s="9">
        <v>6</v>
      </c>
      <c r="S234" s="9">
        <f t="shared" si="54"/>
        <v>3607</v>
      </c>
      <c r="T234" s="9">
        <f t="shared" si="55"/>
        <v>48</v>
      </c>
      <c r="U234" s="7">
        <v>17</v>
      </c>
      <c r="V234" s="7">
        <f t="shared" si="58"/>
        <v>21.274999999999999</v>
      </c>
      <c r="W234" s="9">
        <v>0</v>
      </c>
      <c r="X234" s="9">
        <v>1</v>
      </c>
      <c r="Y234" s="9">
        <v>1</v>
      </c>
      <c r="Z234" s="9">
        <v>0</v>
      </c>
      <c r="AA234" s="9">
        <v>0</v>
      </c>
      <c r="AB234" s="27">
        <v>0</v>
      </c>
      <c r="AC234" s="9">
        <v>0</v>
      </c>
      <c r="AD234" s="9">
        <v>1</v>
      </c>
      <c r="AE234" s="27">
        <v>0</v>
      </c>
      <c r="AF234" s="9">
        <v>1</v>
      </c>
      <c r="AG234" s="27">
        <v>0</v>
      </c>
      <c r="AH234" s="19">
        <v>2001</v>
      </c>
      <c r="AI234" s="30">
        <v>0.01</v>
      </c>
      <c r="AJ234" s="30">
        <v>0.41725000000000001</v>
      </c>
      <c r="AK234" s="30">
        <v>0.48</v>
      </c>
      <c r="AL234" s="37">
        <v>9.2749999999999999E-2</v>
      </c>
      <c r="AM234" s="36">
        <v>1</v>
      </c>
      <c r="AN234" s="17">
        <v>0</v>
      </c>
      <c r="AO234">
        <v>0.48</v>
      </c>
      <c r="AP234" s="34">
        <v>0.52</v>
      </c>
      <c r="AQ234" t="s">
        <v>89</v>
      </c>
      <c r="AR234" s="34" t="s">
        <v>89</v>
      </c>
      <c r="AS234">
        <v>0</v>
      </c>
      <c r="AT234" s="17">
        <v>1</v>
      </c>
      <c r="AU234">
        <v>0</v>
      </c>
      <c r="AV234" s="17">
        <v>1</v>
      </c>
      <c r="AW234" s="17" t="s">
        <v>5</v>
      </c>
      <c r="AX234">
        <v>0</v>
      </c>
      <c r="AY234">
        <v>1</v>
      </c>
      <c r="AZ234">
        <v>0</v>
      </c>
      <c r="BA234">
        <v>0</v>
      </c>
      <c r="BB234">
        <v>0</v>
      </c>
      <c r="BC234">
        <v>0</v>
      </c>
      <c r="BD234" s="17">
        <v>0</v>
      </c>
      <c r="BE234">
        <v>0</v>
      </c>
      <c r="BF234">
        <v>1</v>
      </c>
      <c r="BG234" s="17">
        <v>0</v>
      </c>
      <c r="BH234">
        <v>869</v>
      </c>
      <c r="BI234">
        <v>116</v>
      </c>
      <c r="BJ234" s="23">
        <v>0.29299999999999998</v>
      </c>
      <c r="BK234" s="23">
        <v>44.274999999999999</v>
      </c>
      <c r="BL234">
        <v>1</v>
      </c>
      <c r="BM234">
        <v>0</v>
      </c>
      <c r="BN234">
        <v>0</v>
      </c>
      <c r="BO234">
        <v>0</v>
      </c>
      <c r="BP234">
        <v>0</v>
      </c>
      <c r="BQ234" s="17">
        <v>0</v>
      </c>
      <c r="BR234">
        <v>0</v>
      </c>
      <c r="BS234">
        <v>1</v>
      </c>
      <c r="BT234">
        <v>0</v>
      </c>
      <c r="BU234" s="17">
        <v>0</v>
      </c>
      <c r="BV234">
        <v>0</v>
      </c>
      <c r="BW234">
        <v>0</v>
      </c>
      <c r="BX234" s="17">
        <v>0</v>
      </c>
      <c r="BY234">
        <v>1</v>
      </c>
      <c r="BZ234">
        <v>1</v>
      </c>
      <c r="CA234">
        <v>0</v>
      </c>
      <c r="CB234">
        <v>0</v>
      </c>
      <c r="CC234">
        <v>0</v>
      </c>
      <c r="CD234">
        <v>1</v>
      </c>
      <c r="CE234">
        <v>1</v>
      </c>
      <c r="CF234">
        <v>0</v>
      </c>
      <c r="CG234">
        <v>0</v>
      </c>
      <c r="CH234">
        <v>0</v>
      </c>
      <c r="CI234">
        <v>0</v>
      </c>
      <c r="CJ234" s="17">
        <v>1</v>
      </c>
      <c r="CK234">
        <v>0.217</v>
      </c>
      <c r="CL234">
        <v>129</v>
      </c>
      <c r="CM234">
        <v>1</v>
      </c>
      <c r="CN234">
        <v>0</v>
      </c>
      <c r="CO234">
        <v>40</v>
      </c>
      <c r="CP234" s="31" t="s">
        <v>80</v>
      </c>
    </row>
    <row r="235" spans="1:94" x14ac:dyDescent="0.25">
      <c r="A235">
        <v>234</v>
      </c>
      <c r="B235">
        <v>18</v>
      </c>
      <c r="C235" s="23" t="s">
        <v>126</v>
      </c>
      <c r="D235" s="12">
        <v>7.5779135902474204</v>
      </c>
      <c r="E235" s="13">
        <v>0.77767166450781244</v>
      </c>
      <c r="F235" s="7">
        <v>9.7443611952140152</v>
      </c>
      <c r="G235" s="7">
        <f t="shared" si="49"/>
        <v>6.8002419257396083</v>
      </c>
      <c r="H235" s="15">
        <f t="shared" si="50"/>
        <v>8.3555852547552334</v>
      </c>
      <c r="I235" s="11">
        <f t="shared" si="51"/>
        <v>0.16015405832668261</v>
      </c>
      <c r="J235" s="30">
        <f t="shared" si="52"/>
        <v>1.6435562590325876E-2</v>
      </c>
      <c r="K235" s="30">
        <f t="shared" si="53"/>
        <v>60.843673254520006</v>
      </c>
      <c r="L235" s="8">
        <v>1</v>
      </c>
      <c r="M235" s="9">
        <v>0</v>
      </c>
      <c r="N235" s="9">
        <v>0</v>
      </c>
      <c r="O235" s="9">
        <v>0</v>
      </c>
      <c r="P235" s="9">
        <v>0</v>
      </c>
      <c r="Q235" s="8">
        <v>3614</v>
      </c>
      <c r="R235" s="9">
        <v>6</v>
      </c>
      <c r="S235" s="9">
        <f t="shared" si="54"/>
        <v>3607</v>
      </c>
      <c r="T235" s="9">
        <f t="shared" si="55"/>
        <v>48</v>
      </c>
      <c r="U235" s="7">
        <v>12</v>
      </c>
      <c r="V235" s="7">
        <f t="shared" si="58"/>
        <v>26.274999999999999</v>
      </c>
      <c r="W235" s="9">
        <v>0</v>
      </c>
      <c r="X235" s="9">
        <v>1</v>
      </c>
      <c r="Y235" s="9">
        <v>1</v>
      </c>
      <c r="Z235" s="9">
        <v>0</v>
      </c>
      <c r="AA235" s="9">
        <v>0</v>
      </c>
      <c r="AB235" s="27">
        <v>0</v>
      </c>
      <c r="AC235" s="9">
        <v>0</v>
      </c>
      <c r="AD235" s="9">
        <v>1</v>
      </c>
      <c r="AE235" s="27">
        <v>0</v>
      </c>
      <c r="AF235" s="9">
        <v>1</v>
      </c>
      <c r="AG235" s="27">
        <v>0</v>
      </c>
      <c r="AH235" s="19">
        <v>2001</v>
      </c>
      <c r="AI235" s="30">
        <v>0.01</v>
      </c>
      <c r="AJ235" s="30">
        <v>0.41725000000000001</v>
      </c>
      <c r="AK235" s="30">
        <v>0.48</v>
      </c>
      <c r="AL235" s="37">
        <v>9.2749999999999999E-2</v>
      </c>
      <c r="AM235" s="36">
        <v>1</v>
      </c>
      <c r="AN235" s="17">
        <v>0</v>
      </c>
      <c r="AO235">
        <v>0.48</v>
      </c>
      <c r="AP235" s="34">
        <v>0.52</v>
      </c>
      <c r="AQ235" t="s">
        <v>89</v>
      </c>
      <c r="AR235" s="34" t="s">
        <v>89</v>
      </c>
      <c r="AS235">
        <v>0</v>
      </c>
      <c r="AT235" s="17">
        <v>1</v>
      </c>
      <c r="AU235">
        <v>0</v>
      </c>
      <c r="AV235" s="17">
        <v>1</v>
      </c>
      <c r="AW235" s="17" t="s">
        <v>5</v>
      </c>
      <c r="AX235">
        <v>0</v>
      </c>
      <c r="AY235">
        <v>1</v>
      </c>
      <c r="AZ235">
        <v>0</v>
      </c>
      <c r="BA235">
        <v>0</v>
      </c>
      <c r="BB235">
        <v>0</v>
      </c>
      <c r="BC235">
        <v>0</v>
      </c>
      <c r="BD235" s="17">
        <v>0</v>
      </c>
      <c r="BE235">
        <v>0</v>
      </c>
      <c r="BF235">
        <v>1</v>
      </c>
      <c r="BG235" s="17">
        <v>0</v>
      </c>
      <c r="BH235">
        <v>869</v>
      </c>
      <c r="BI235">
        <v>116</v>
      </c>
      <c r="BJ235" s="23">
        <v>0.29299999999999998</v>
      </c>
      <c r="BK235" s="23">
        <v>44.274999999999999</v>
      </c>
      <c r="BL235">
        <v>1</v>
      </c>
      <c r="BM235">
        <v>0</v>
      </c>
      <c r="BN235">
        <v>0</v>
      </c>
      <c r="BO235">
        <v>0</v>
      </c>
      <c r="BP235">
        <v>0</v>
      </c>
      <c r="BQ235" s="17">
        <v>0</v>
      </c>
      <c r="BR235">
        <v>0</v>
      </c>
      <c r="BS235">
        <v>1</v>
      </c>
      <c r="BT235">
        <v>0</v>
      </c>
      <c r="BU235" s="17">
        <v>0</v>
      </c>
      <c r="BV235">
        <v>0</v>
      </c>
      <c r="BW235">
        <v>0</v>
      </c>
      <c r="BX235" s="17">
        <v>0</v>
      </c>
      <c r="BY235">
        <v>1</v>
      </c>
      <c r="BZ235">
        <v>1</v>
      </c>
      <c r="CA235">
        <v>0</v>
      </c>
      <c r="CB235">
        <v>0</v>
      </c>
      <c r="CC235">
        <v>0</v>
      </c>
      <c r="CD235">
        <v>1</v>
      </c>
      <c r="CE235">
        <v>1</v>
      </c>
      <c r="CF235">
        <v>0</v>
      </c>
      <c r="CG235">
        <v>0</v>
      </c>
      <c r="CH235">
        <v>0</v>
      </c>
      <c r="CI235">
        <v>0</v>
      </c>
      <c r="CJ235" s="17">
        <v>1</v>
      </c>
      <c r="CK235">
        <v>0.217</v>
      </c>
      <c r="CL235">
        <v>129</v>
      </c>
      <c r="CM235">
        <v>1</v>
      </c>
      <c r="CN235">
        <v>0</v>
      </c>
      <c r="CO235">
        <v>40</v>
      </c>
      <c r="CP235" s="31" t="s">
        <v>80</v>
      </c>
    </row>
    <row r="236" spans="1:94" x14ac:dyDescent="0.25">
      <c r="A236">
        <v>235</v>
      </c>
      <c r="B236">
        <v>18</v>
      </c>
      <c r="C236" s="23" t="s">
        <v>126</v>
      </c>
      <c r="D236" s="12">
        <v>8.2932132831999397</v>
      </c>
      <c r="E236" s="13">
        <v>1.7906751802733849</v>
      </c>
      <c r="F236" s="7">
        <v>4.6313331276160339</v>
      </c>
      <c r="G236" s="7">
        <f t="shared" si="49"/>
        <v>6.5025381029265548</v>
      </c>
      <c r="H236" s="15">
        <f t="shared" si="50"/>
        <v>10.083888463473325</v>
      </c>
      <c r="I236" s="11">
        <f t="shared" si="51"/>
        <v>7.6885686095055125E-2</v>
      </c>
      <c r="J236" s="30">
        <f t="shared" si="52"/>
        <v>1.6601199692718244E-2</v>
      </c>
      <c r="K236" s="30">
        <f t="shared" si="53"/>
        <v>60.236610516686227</v>
      </c>
      <c r="L236" s="8">
        <v>1</v>
      </c>
      <c r="M236" s="9">
        <v>0</v>
      </c>
      <c r="N236" s="9">
        <v>0</v>
      </c>
      <c r="O236" s="9">
        <v>0</v>
      </c>
      <c r="P236" s="9">
        <v>0</v>
      </c>
      <c r="Q236" s="8">
        <v>3614</v>
      </c>
      <c r="R236" s="9">
        <v>6</v>
      </c>
      <c r="S236" s="9">
        <f t="shared" si="54"/>
        <v>3607</v>
      </c>
      <c r="T236" s="9">
        <f t="shared" si="55"/>
        <v>48</v>
      </c>
      <c r="U236" s="7">
        <v>9</v>
      </c>
      <c r="V236" s="7">
        <f t="shared" si="58"/>
        <v>29.274999999999999</v>
      </c>
      <c r="W236" s="9">
        <v>0</v>
      </c>
      <c r="X236" s="9">
        <v>1</v>
      </c>
      <c r="Y236" s="9">
        <v>1</v>
      </c>
      <c r="Z236" s="9">
        <v>0</v>
      </c>
      <c r="AA236" s="9">
        <v>0</v>
      </c>
      <c r="AB236" s="27">
        <v>0</v>
      </c>
      <c r="AC236" s="9">
        <v>0</v>
      </c>
      <c r="AD236" s="9">
        <v>1</v>
      </c>
      <c r="AE236" s="27">
        <v>0</v>
      </c>
      <c r="AF236" s="9">
        <v>1</v>
      </c>
      <c r="AG236" s="27">
        <v>0</v>
      </c>
      <c r="AH236" s="19">
        <v>2001</v>
      </c>
      <c r="AI236" s="30">
        <v>0.01</v>
      </c>
      <c r="AJ236" s="30">
        <v>0.41725000000000001</v>
      </c>
      <c r="AK236" s="30">
        <v>0.48</v>
      </c>
      <c r="AL236" s="37">
        <v>9.2749999999999999E-2</v>
      </c>
      <c r="AM236" s="36">
        <v>1</v>
      </c>
      <c r="AN236" s="17">
        <v>0</v>
      </c>
      <c r="AO236">
        <v>0.48</v>
      </c>
      <c r="AP236" s="34">
        <v>0.52</v>
      </c>
      <c r="AQ236" t="s">
        <v>89</v>
      </c>
      <c r="AR236" s="34" t="s">
        <v>89</v>
      </c>
      <c r="AS236">
        <v>0</v>
      </c>
      <c r="AT236" s="17">
        <v>1</v>
      </c>
      <c r="AU236">
        <v>0</v>
      </c>
      <c r="AV236" s="17">
        <v>1</v>
      </c>
      <c r="AW236" s="17" t="s">
        <v>5</v>
      </c>
      <c r="AX236">
        <v>0</v>
      </c>
      <c r="AY236">
        <v>1</v>
      </c>
      <c r="AZ236">
        <v>0</v>
      </c>
      <c r="BA236">
        <v>0</v>
      </c>
      <c r="BB236">
        <v>0</v>
      </c>
      <c r="BC236">
        <v>0</v>
      </c>
      <c r="BD236" s="17">
        <v>0</v>
      </c>
      <c r="BE236">
        <v>0</v>
      </c>
      <c r="BF236">
        <v>1</v>
      </c>
      <c r="BG236" s="17">
        <v>0</v>
      </c>
      <c r="BH236">
        <v>869</v>
      </c>
      <c r="BI236">
        <v>116</v>
      </c>
      <c r="BJ236" s="23">
        <v>0.29299999999999998</v>
      </c>
      <c r="BK236" s="23">
        <v>44.274999999999999</v>
      </c>
      <c r="BL236">
        <v>1</v>
      </c>
      <c r="BM236">
        <v>0</v>
      </c>
      <c r="BN236">
        <v>0</v>
      </c>
      <c r="BO236">
        <v>0</v>
      </c>
      <c r="BP236">
        <v>0</v>
      </c>
      <c r="BQ236" s="17">
        <v>0</v>
      </c>
      <c r="BR236">
        <v>0</v>
      </c>
      <c r="BS236">
        <v>1</v>
      </c>
      <c r="BT236">
        <v>0</v>
      </c>
      <c r="BU236" s="17">
        <v>0</v>
      </c>
      <c r="BV236">
        <v>0</v>
      </c>
      <c r="BW236">
        <v>0</v>
      </c>
      <c r="BX236" s="17">
        <v>0</v>
      </c>
      <c r="BY236">
        <v>1</v>
      </c>
      <c r="BZ236">
        <v>1</v>
      </c>
      <c r="CA236">
        <v>0</v>
      </c>
      <c r="CB236">
        <v>0</v>
      </c>
      <c r="CC236">
        <v>0</v>
      </c>
      <c r="CD236">
        <v>1</v>
      </c>
      <c r="CE236">
        <v>1</v>
      </c>
      <c r="CF236">
        <v>0</v>
      </c>
      <c r="CG236">
        <v>0</v>
      </c>
      <c r="CH236">
        <v>0</v>
      </c>
      <c r="CI236">
        <v>0</v>
      </c>
      <c r="CJ236" s="17">
        <v>1</v>
      </c>
      <c r="CK236">
        <v>0.217</v>
      </c>
      <c r="CL236">
        <v>129</v>
      </c>
      <c r="CM236">
        <v>1</v>
      </c>
      <c r="CN236">
        <v>0</v>
      </c>
      <c r="CO236">
        <v>40</v>
      </c>
      <c r="CP236" s="31" t="s">
        <v>80</v>
      </c>
    </row>
    <row r="237" spans="1:94" x14ac:dyDescent="0.25">
      <c r="A237">
        <v>236</v>
      </c>
      <c r="B237">
        <v>18</v>
      </c>
      <c r="C237" s="23" t="s">
        <v>126</v>
      </c>
      <c r="D237" s="12">
        <v>8.0245670900269026</v>
      </c>
      <c r="E237" s="13">
        <v>0.41124240360581282</v>
      </c>
      <c r="F237" s="7">
        <v>19.51298557655225</v>
      </c>
      <c r="G237" s="7">
        <f t="shared" si="49"/>
        <v>7.6133246864210902</v>
      </c>
      <c r="H237" s="15">
        <f t="shared" si="50"/>
        <v>8.4358094936327159</v>
      </c>
      <c r="I237" s="11">
        <f t="shared" si="51"/>
        <v>0.30934994075172129</v>
      </c>
      <c r="J237" s="30">
        <f t="shared" si="52"/>
        <v>1.5853542223874299E-2</v>
      </c>
      <c r="K237" s="30">
        <f t="shared" si="53"/>
        <v>63.07738585349535</v>
      </c>
      <c r="L237" s="8">
        <v>1</v>
      </c>
      <c r="M237" s="9">
        <v>0</v>
      </c>
      <c r="N237" s="9">
        <v>0</v>
      </c>
      <c r="O237" s="9">
        <v>0</v>
      </c>
      <c r="P237" s="9">
        <v>0</v>
      </c>
      <c r="Q237" s="8">
        <v>3611</v>
      </c>
      <c r="R237" s="9">
        <v>12</v>
      </c>
      <c r="S237" s="9">
        <f t="shared" si="54"/>
        <v>3598</v>
      </c>
      <c r="T237" s="9">
        <f t="shared" si="55"/>
        <v>48</v>
      </c>
      <c r="U237" s="7">
        <v>17</v>
      </c>
      <c r="V237" s="7">
        <f t="shared" si="58"/>
        <v>21.274999999999999</v>
      </c>
      <c r="W237" s="9">
        <v>0</v>
      </c>
      <c r="X237" s="9">
        <v>1</v>
      </c>
      <c r="Y237" s="9">
        <v>1</v>
      </c>
      <c r="Z237" s="9">
        <v>0</v>
      </c>
      <c r="AA237" s="9">
        <v>0</v>
      </c>
      <c r="AB237" s="27">
        <v>0</v>
      </c>
      <c r="AC237" s="9">
        <v>0</v>
      </c>
      <c r="AD237" s="9">
        <v>1</v>
      </c>
      <c r="AE237" s="27">
        <v>0</v>
      </c>
      <c r="AF237" s="9">
        <v>1</v>
      </c>
      <c r="AG237" s="27">
        <v>0</v>
      </c>
      <c r="AH237" s="19">
        <v>2001</v>
      </c>
      <c r="AI237" s="30">
        <v>0.01</v>
      </c>
      <c r="AJ237" s="30">
        <v>0.41725000000000001</v>
      </c>
      <c r="AK237" s="30">
        <v>0.48</v>
      </c>
      <c r="AL237" s="37">
        <v>9.2749999999999999E-2</v>
      </c>
      <c r="AM237" s="36">
        <v>1</v>
      </c>
      <c r="AN237" s="17">
        <v>0</v>
      </c>
      <c r="AO237">
        <v>0.48</v>
      </c>
      <c r="AP237" s="34">
        <v>0.52</v>
      </c>
      <c r="AQ237" t="s">
        <v>89</v>
      </c>
      <c r="AR237" s="34" t="s">
        <v>89</v>
      </c>
      <c r="AS237">
        <v>0</v>
      </c>
      <c r="AT237" s="17">
        <v>1</v>
      </c>
      <c r="AU237">
        <v>0</v>
      </c>
      <c r="AV237" s="17">
        <v>1</v>
      </c>
      <c r="AW237" s="17" t="s">
        <v>5</v>
      </c>
      <c r="AX237">
        <v>0</v>
      </c>
      <c r="AY237">
        <v>1</v>
      </c>
      <c r="AZ237">
        <v>0</v>
      </c>
      <c r="BA237">
        <v>0</v>
      </c>
      <c r="BB237">
        <v>0</v>
      </c>
      <c r="BC237">
        <v>0</v>
      </c>
      <c r="BD237" s="17">
        <v>0</v>
      </c>
      <c r="BE237">
        <v>0</v>
      </c>
      <c r="BF237">
        <v>1</v>
      </c>
      <c r="BG237" s="17">
        <v>0</v>
      </c>
      <c r="BH237">
        <v>869</v>
      </c>
      <c r="BI237">
        <v>116</v>
      </c>
      <c r="BJ237" s="23">
        <v>0.29299999999999998</v>
      </c>
      <c r="BK237" s="23">
        <v>44.274999999999999</v>
      </c>
      <c r="BL237">
        <v>1</v>
      </c>
      <c r="BM237">
        <v>0</v>
      </c>
      <c r="BN237">
        <v>0</v>
      </c>
      <c r="BO237">
        <v>0</v>
      </c>
      <c r="BP237">
        <v>0</v>
      </c>
      <c r="BQ237" s="17">
        <v>0</v>
      </c>
      <c r="BR237">
        <v>0</v>
      </c>
      <c r="BS237">
        <v>1</v>
      </c>
      <c r="BT237">
        <v>0</v>
      </c>
      <c r="BU237" s="17">
        <v>0</v>
      </c>
      <c r="BV237">
        <v>0</v>
      </c>
      <c r="BW237">
        <v>0</v>
      </c>
      <c r="BX237" s="17">
        <v>0</v>
      </c>
      <c r="BY237">
        <v>1</v>
      </c>
      <c r="BZ237">
        <v>1</v>
      </c>
      <c r="CA237">
        <v>0</v>
      </c>
      <c r="CB237">
        <v>0</v>
      </c>
      <c r="CC237">
        <v>0</v>
      </c>
      <c r="CD237">
        <v>1</v>
      </c>
      <c r="CE237">
        <v>1</v>
      </c>
      <c r="CF237">
        <v>0</v>
      </c>
      <c r="CG237">
        <v>0</v>
      </c>
      <c r="CH237">
        <v>0</v>
      </c>
      <c r="CI237">
        <v>0</v>
      </c>
      <c r="CJ237" s="17">
        <v>1</v>
      </c>
      <c r="CK237">
        <v>0.217</v>
      </c>
      <c r="CL237">
        <v>129</v>
      </c>
      <c r="CM237">
        <v>1</v>
      </c>
      <c r="CN237">
        <v>0</v>
      </c>
      <c r="CO237">
        <v>40</v>
      </c>
      <c r="CP237" s="31" t="s">
        <v>80</v>
      </c>
    </row>
    <row r="238" spans="1:94" x14ac:dyDescent="0.25">
      <c r="A238">
        <v>237</v>
      </c>
      <c r="B238">
        <v>18</v>
      </c>
      <c r="C238" s="23" t="s">
        <v>126</v>
      </c>
      <c r="D238" s="12">
        <v>6.7360659488777896</v>
      </c>
      <c r="E238" s="13">
        <v>0.81924612022164967</v>
      </c>
      <c r="F238" s="7">
        <v>8.2222738473943888</v>
      </c>
      <c r="G238" s="7">
        <f t="shared" si="49"/>
        <v>5.9168198286561395</v>
      </c>
      <c r="H238" s="15">
        <f t="shared" si="50"/>
        <v>7.5553120690994398</v>
      </c>
      <c r="I238" s="11">
        <f t="shared" si="51"/>
        <v>0.13580603144618819</v>
      </c>
      <c r="J238" s="30">
        <f t="shared" si="52"/>
        <v>1.6516846065547264E-2</v>
      </c>
      <c r="K238" s="30">
        <f t="shared" si="53"/>
        <v>60.544246524517469</v>
      </c>
      <c r="L238" s="8">
        <v>1</v>
      </c>
      <c r="M238" s="9">
        <v>0</v>
      </c>
      <c r="N238" s="9">
        <v>0</v>
      </c>
      <c r="O238" s="9">
        <v>0</v>
      </c>
      <c r="P238" s="9">
        <v>0</v>
      </c>
      <c r="Q238" s="8">
        <v>3611</v>
      </c>
      <c r="R238" s="9">
        <v>12</v>
      </c>
      <c r="S238" s="9">
        <f t="shared" si="54"/>
        <v>3598</v>
      </c>
      <c r="T238" s="9">
        <f t="shared" si="55"/>
        <v>48</v>
      </c>
      <c r="U238" s="7">
        <v>12</v>
      </c>
      <c r="V238" s="7">
        <f t="shared" si="58"/>
        <v>26.274999999999999</v>
      </c>
      <c r="W238" s="9">
        <v>0</v>
      </c>
      <c r="X238" s="9">
        <v>1</v>
      </c>
      <c r="Y238" s="9">
        <v>1</v>
      </c>
      <c r="Z238" s="9">
        <v>0</v>
      </c>
      <c r="AA238" s="9">
        <v>0</v>
      </c>
      <c r="AB238" s="27">
        <v>0</v>
      </c>
      <c r="AC238" s="9">
        <v>0</v>
      </c>
      <c r="AD238" s="9">
        <v>1</v>
      </c>
      <c r="AE238" s="27">
        <v>0</v>
      </c>
      <c r="AF238" s="9">
        <v>1</v>
      </c>
      <c r="AG238" s="27">
        <v>0</v>
      </c>
      <c r="AH238" s="19">
        <v>2001</v>
      </c>
      <c r="AI238" s="30">
        <v>0.01</v>
      </c>
      <c r="AJ238" s="30">
        <v>0.41725000000000001</v>
      </c>
      <c r="AK238" s="30">
        <v>0.48</v>
      </c>
      <c r="AL238" s="37">
        <v>9.2749999999999999E-2</v>
      </c>
      <c r="AM238" s="36">
        <v>1</v>
      </c>
      <c r="AN238" s="17">
        <v>0</v>
      </c>
      <c r="AO238">
        <v>0.48</v>
      </c>
      <c r="AP238" s="34">
        <v>0.52</v>
      </c>
      <c r="AQ238" t="s">
        <v>89</v>
      </c>
      <c r="AR238" s="34" t="s">
        <v>89</v>
      </c>
      <c r="AS238">
        <v>0</v>
      </c>
      <c r="AT238" s="17">
        <v>1</v>
      </c>
      <c r="AU238">
        <v>0</v>
      </c>
      <c r="AV238" s="17">
        <v>1</v>
      </c>
      <c r="AW238" s="17" t="s">
        <v>5</v>
      </c>
      <c r="AX238">
        <v>0</v>
      </c>
      <c r="AY238">
        <v>1</v>
      </c>
      <c r="AZ238">
        <v>0</v>
      </c>
      <c r="BA238">
        <v>0</v>
      </c>
      <c r="BB238">
        <v>0</v>
      </c>
      <c r="BC238">
        <v>0</v>
      </c>
      <c r="BD238" s="17">
        <v>0</v>
      </c>
      <c r="BE238">
        <v>0</v>
      </c>
      <c r="BF238">
        <v>1</v>
      </c>
      <c r="BG238" s="17">
        <v>0</v>
      </c>
      <c r="BH238">
        <v>869</v>
      </c>
      <c r="BI238">
        <v>116</v>
      </c>
      <c r="BJ238" s="23">
        <v>0.29299999999999998</v>
      </c>
      <c r="BK238" s="23">
        <v>44.274999999999999</v>
      </c>
      <c r="BL238">
        <v>1</v>
      </c>
      <c r="BM238">
        <v>0</v>
      </c>
      <c r="BN238">
        <v>0</v>
      </c>
      <c r="BO238">
        <v>0</v>
      </c>
      <c r="BP238">
        <v>0</v>
      </c>
      <c r="BQ238" s="17">
        <v>0</v>
      </c>
      <c r="BR238">
        <v>0</v>
      </c>
      <c r="BS238">
        <v>1</v>
      </c>
      <c r="BT238">
        <v>0</v>
      </c>
      <c r="BU238" s="17">
        <v>0</v>
      </c>
      <c r="BV238">
        <v>0</v>
      </c>
      <c r="BW238">
        <v>0</v>
      </c>
      <c r="BX238" s="17">
        <v>0</v>
      </c>
      <c r="BY238">
        <v>1</v>
      </c>
      <c r="BZ238">
        <v>1</v>
      </c>
      <c r="CA238">
        <v>0</v>
      </c>
      <c r="CB238">
        <v>0</v>
      </c>
      <c r="CC238">
        <v>0</v>
      </c>
      <c r="CD238">
        <v>1</v>
      </c>
      <c r="CE238">
        <v>1</v>
      </c>
      <c r="CF238">
        <v>0</v>
      </c>
      <c r="CG238">
        <v>0</v>
      </c>
      <c r="CH238">
        <v>0</v>
      </c>
      <c r="CI238">
        <v>0</v>
      </c>
      <c r="CJ238" s="17">
        <v>1</v>
      </c>
      <c r="CK238">
        <v>0.217</v>
      </c>
      <c r="CL238">
        <v>129</v>
      </c>
      <c r="CM238">
        <v>1</v>
      </c>
      <c r="CN238">
        <v>0</v>
      </c>
      <c r="CO238">
        <v>40</v>
      </c>
      <c r="CP238" s="31" t="s">
        <v>80</v>
      </c>
    </row>
    <row r="239" spans="1:94" x14ac:dyDescent="0.25">
      <c r="A239">
        <v>238</v>
      </c>
      <c r="B239">
        <v>18</v>
      </c>
      <c r="C239" s="23" t="s">
        <v>126</v>
      </c>
      <c r="D239" s="12">
        <v>7.4914361304784016</v>
      </c>
      <c r="E239" s="13">
        <v>1.817488050515335</v>
      </c>
      <c r="F239" s="7">
        <v>4.1218626600346902</v>
      </c>
      <c r="G239" s="7">
        <f t="shared" si="49"/>
        <v>5.6739480799630666</v>
      </c>
      <c r="H239" s="15">
        <f t="shared" si="50"/>
        <v>9.3089241809937366</v>
      </c>
      <c r="I239" s="11">
        <f t="shared" si="51"/>
        <v>6.8555133646737543E-2</v>
      </c>
      <c r="J239" s="30">
        <f t="shared" si="52"/>
        <v>1.6632076151261325E-2</v>
      </c>
      <c r="K239" s="30">
        <f t="shared" si="53"/>
        <v>60.12478483777042</v>
      </c>
      <c r="L239" s="8">
        <v>1</v>
      </c>
      <c r="M239" s="9">
        <v>0</v>
      </c>
      <c r="N239" s="9">
        <v>0</v>
      </c>
      <c r="O239" s="9">
        <v>0</v>
      </c>
      <c r="P239" s="9">
        <v>0</v>
      </c>
      <c r="Q239" s="8">
        <v>3611</v>
      </c>
      <c r="R239" s="9">
        <v>12</v>
      </c>
      <c r="S239" s="9">
        <f t="shared" si="54"/>
        <v>3598</v>
      </c>
      <c r="T239" s="9">
        <f t="shared" si="55"/>
        <v>48</v>
      </c>
      <c r="U239" s="7">
        <v>9</v>
      </c>
      <c r="V239" s="7">
        <f t="shared" si="58"/>
        <v>29.274999999999999</v>
      </c>
      <c r="W239" s="9">
        <v>0</v>
      </c>
      <c r="X239" s="9">
        <v>1</v>
      </c>
      <c r="Y239" s="9">
        <v>1</v>
      </c>
      <c r="Z239" s="9">
        <v>0</v>
      </c>
      <c r="AA239" s="9">
        <v>0</v>
      </c>
      <c r="AB239" s="27">
        <v>0</v>
      </c>
      <c r="AC239" s="9">
        <v>0</v>
      </c>
      <c r="AD239" s="9">
        <v>1</v>
      </c>
      <c r="AE239" s="27">
        <v>0</v>
      </c>
      <c r="AF239" s="9">
        <v>1</v>
      </c>
      <c r="AG239" s="27">
        <v>0</v>
      </c>
      <c r="AH239" s="19">
        <v>2001</v>
      </c>
      <c r="AI239" s="30">
        <v>0.01</v>
      </c>
      <c r="AJ239" s="30">
        <v>0.41725000000000001</v>
      </c>
      <c r="AK239" s="30">
        <v>0.48</v>
      </c>
      <c r="AL239" s="37">
        <v>9.2749999999999999E-2</v>
      </c>
      <c r="AM239" s="36">
        <v>1</v>
      </c>
      <c r="AN239" s="17">
        <v>0</v>
      </c>
      <c r="AO239">
        <v>0.48</v>
      </c>
      <c r="AP239" s="34">
        <v>0.52</v>
      </c>
      <c r="AQ239" t="s">
        <v>89</v>
      </c>
      <c r="AR239" s="34" t="s">
        <v>89</v>
      </c>
      <c r="AS239">
        <v>0</v>
      </c>
      <c r="AT239" s="17">
        <v>1</v>
      </c>
      <c r="AU239">
        <v>0</v>
      </c>
      <c r="AV239" s="17">
        <v>1</v>
      </c>
      <c r="AW239" s="17" t="s">
        <v>5</v>
      </c>
      <c r="AX239">
        <v>0</v>
      </c>
      <c r="AY239">
        <v>1</v>
      </c>
      <c r="AZ239">
        <v>0</v>
      </c>
      <c r="BA239">
        <v>0</v>
      </c>
      <c r="BB239">
        <v>0</v>
      </c>
      <c r="BC239">
        <v>0</v>
      </c>
      <c r="BD239" s="17">
        <v>0</v>
      </c>
      <c r="BE239">
        <v>0</v>
      </c>
      <c r="BF239">
        <v>1</v>
      </c>
      <c r="BG239" s="17">
        <v>0</v>
      </c>
      <c r="BH239">
        <v>869</v>
      </c>
      <c r="BI239">
        <v>116</v>
      </c>
      <c r="BJ239" s="23">
        <v>0.29299999999999998</v>
      </c>
      <c r="BK239" s="23">
        <v>44.274999999999999</v>
      </c>
      <c r="BL239">
        <v>1</v>
      </c>
      <c r="BM239">
        <v>0</v>
      </c>
      <c r="BN239">
        <v>0</v>
      </c>
      <c r="BO239">
        <v>0</v>
      </c>
      <c r="BP239">
        <v>0</v>
      </c>
      <c r="BQ239" s="17">
        <v>0</v>
      </c>
      <c r="BR239">
        <v>0</v>
      </c>
      <c r="BS239">
        <v>1</v>
      </c>
      <c r="BT239">
        <v>0</v>
      </c>
      <c r="BU239" s="17">
        <v>0</v>
      </c>
      <c r="BV239">
        <v>0</v>
      </c>
      <c r="BW239">
        <v>0</v>
      </c>
      <c r="BX239" s="17">
        <v>0</v>
      </c>
      <c r="BY239">
        <v>1</v>
      </c>
      <c r="BZ239">
        <v>1</v>
      </c>
      <c r="CA239">
        <v>0</v>
      </c>
      <c r="CB239">
        <v>0</v>
      </c>
      <c r="CC239">
        <v>0</v>
      </c>
      <c r="CD239">
        <v>1</v>
      </c>
      <c r="CE239">
        <v>1</v>
      </c>
      <c r="CF239">
        <v>0</v>
      </c>
      <c r="CG239">
        <v>0</v>
      </c>
      <c r="CH239">
        <v>0</v>
      </c>
      <c r="CI239">
        <v>0</v>
      </c>
      <c r="CJ239" s="17">
        <v>1</v>
      </c>
      <c r="CK239">
        <v>0.217</v>
      </c>
      <c r="CL239">
        <v>129</v>
      </c>
      <c r="CM239">
        <v>1</v>
      </c>
      <c r="CN239">
        <v>0</v>
      </c>
      <c r="CO239">
        <v>40</v>
      </c>
      <c r="CP239" s="31" t="s">
        <v>80</v>
      </c>
    </row>
    <row r="240" spans="1:94" x14ac:dyDescent="0.25">
      <c r="A240">
        <v>239</v>
      </c>
      <c r="B240">
        <v>18</v>
      </c>
      <c r="C240" s="23" t="s">
        <v>126</v>
      </c>
      <c r="D240" s="12">
        <v>7.264909054577684</v>
      </c>
      <c r="E240" s="13">
        <v>0.45323201008976488</v>
      </c>
      <c r="F240" s="7">
        <v>16.02911730161961</v>
      </c>
      <c r="G240" s="7">
        <f t="shared" si="49"/>
        <v>6.8116770444879187</v>
      </c>
      <c r="H240" s="15">
        <f t="shared" si="50"/>
        <v>7.7181410646674493</v>
      </c>
      <c r="I240" s="11">
        <f t="shared" si="51"/>
        <v>0.2582678025131484</v>
      </c>
      <c r="J240" s="30">
        <f t="shared" si="52"/>
        <v>1.6112415777695541E-2</v>
      </c>
      <c r="K240" s="30">
        <f t="shared" si="53"/>
        <v>62.063939622530256</v>
      </c>
      <c r="L240" s="8">
        <v>1</v>
      </c>
      <c r="M240" s="9">
        <v>0</v>
      </c>
      <c r="N240" s="9">
        <v>0</v>
      </c>
      <c r="O240" s="9">
        <v>0</v>
      </c>
      <c r="P240" s="9">
        <v>0</v>
      </c>
      <c r="Q240" s="8">
        <v>3611</v>
      </c>
      <c r="R240" s="9">
        <v>15</v>
      </c>
      <c r="S240" s="9">
        <f t="shared" si="54"/>
        <v>3595</v>
      </c>
      <c r="T240" s="9">
        <f t="shared" si="55"/>
        <v>48</v>
      </c>
      <c r="U240" s="7">
        <v>17</v>
      </c>
      <c r="V240" s="7">
        <f t="shared" si="58"/>
        <v>21.274999999999999</v>
      </c>
      <c r="W240" s="9">
        <v>0</v>
      </c>
      <c r="X240" s="9">
        <v>1</v>
      </c>
      <c r="Y240" s="9">
        <v>1</v>
      </c>
      <c r="Z240" s="9">
        <v>0</v>
      </c>
      <c r="AA240" s="9">
        <v>0</v>
      </c>
      <c r="AB240" s="27">
        <v>0</v>
      </c>
      <c r="AC240" s="9">
        <v>0</v>
      </c>
      <c r="AD240" s="9">
        <v>1</v>
      </c>
      <c r="AE240" s="27">
        <v>0</v>
      </c>
      <c r="AF240" s="9">
        <v>1</v>
      </c>
      <c r="AG240" s="27">
        <v>0</v>
      </c>
      <c r="AH240" s="19">
        <v>2001</v>
      </c>
      <c r="AI240" s="30">
        <v>0.01</v>
      </c>
      <c r="AJ240" s="30">
        <v>0.41725000000000001</v>
      </c>
      <c r="AK240" s="30">
        <v>0.48</v>
      </c>
      <c r="AL240" s="37">
        <v>9.2749999999999999E-2</v>
      </c>
      <c r="AM240" s="36">
        <v>1</v>
      </c>
      <c r="AN240" s="17">
        <v>0</v>
      </c>
      <c r="AO240">
        <v>0.48</v>
      </c>
      <c r="AP240" s="34">
        <v>0.52</v>
      </c>
      <c r="AQ240" t="s">
        <v>89</v>
      </c>
      <c r="AR240" s="34" t="s">
        <v>89</v>
      </c>
      <c r="AS240">
        <v>0</v>
      </c>
      <c r="AT240" s="17">
        <v>1</v>
      </c>
      <c r="AU240">
        <v>0</v>
      </c>
      <c r="AV240" s="17">
        <v>1</v>
      </c>
      <c r="AW240" s="17" t="s">
        <v>5</v>
      </c>
      <c r="AX240">
        <v>0</v>
      </c>
      <c r="AY240">
        <v>1</v>
      </c>
      <c r="AZ240">
        <v>0</v>
      </c>
      <c r="BA240">
        <v>0</v>
      </c>
      <c r="BB240">
        <v>0</v>
      </c>
      <c r="BC240">
        <v>0</v>
      </c>
      <c r="BD240" s="17">
        <v>0</v>
      </c>
      <c r="BE240">
        <v>0</v>
      </c>
      <c r="BF240">
        <v>1</v>
      </c>
      <c r="BG240" s="17">
        <v>0</v>
      </c>
      <c r="BH240">
        <v>869</v>
      </c>
      <c r="BI240">
        <v>116</v>
      </c>
      <c r="BJ240" s="23">
        <v>0.29299999999999998</v>
      </c>
      <c r="BK240" s="23">
        <v>44.274999999999999</v>
      </c>
      <c r="BL240">
        <v>1</v>
      </c>
      <c r="BM240">
        <v>0</v>
      </c>
      <c r="BN240">
        <v>0</v>
      </c>
      <c r="BO240">
        <v>0</v>
      </c>
      <c r="BP240">
        <v>0</v>
      </c>
      <c r="BQ240" s="17">
        <v>0</v>
      </c>
      <c r="BR240">
        <v>0</v>
      </c>
      <c r="BS240">
        <v>1</v>
      </c>
      <c r="BT240">
        <v>0</v>
      </c>
      <c r="BU240" s="17">
        <v>0</v>
      </c>
      <c r="BV240">
        <v>0</v>
      </c>
      <c r="BW240">
        <v>0</v>
      </c>
      <c r="BX240" s="17">
        <v>0</v>
      </c>
      <c r="BY240">
        <v>1</v>
      </c>
      <c r="BZ240">
        <v>1</v>
      </c>
      <c r="CA240">
        <v>0</v>
      </c>
      <c r="CB240">
        <v>0</v>
      </c>
      <c r="CC240">
        <v>0</v>
      </c>
      <c r="CD240">
        <v>1</v>
      </c>
      <c r="CE240">
        <v>1</v>
      </c>
      <c r="CF240">
        <v>0</v>
      </c>
      <c r="CG240">
        <v>0</v>
      </c>
      <c r="CH240">
        <v>0</v>
      </c>
      <c r="CI240">
        <v>0</v>
      </c>
      <c r="CJ240" s="17">
        <v>1</v>
      </c>
      <c r="CK240">
        <v>0.217</v>
      </c>
      <c r="CL240">
        <v>129</v>
      </c>
      <c r="CM240">
        <v>1</v>
      </c>
      <c r="CN240">
        <v>0</v>
      </c>
      <c r="CO240">
        <v>40</v>
      </c>
      <c r="CP240" s="31" t="s">
        <v>80</v>
      </c>
    </row>
    <row r="241" spans="1:94" x14ac:dyDescent="0.25">
      <c r="A241">
        <v>240</v>
      </c>
      <c r="B241">
        <v>18</v>
      </c>
      <c r="C241" s="23" t="s">
        <v>126</v>
      </c>
      <c r="D241" s="12">
        <v>6.5308601525300158</v>
      </c>
      <c r="E241" s="13">
        <v>0.8517769353248883</v>
      </c>
      <c r="F241" s="7">
        <v>7.6673362258147879</v>
      </c>
      <c r="G241" s="7">
        <f t="shared" si="49"/>
        <v>5.6790832172051271</v>
      </c>
      <c r="H241" s="15">
        <f t="shared" si="50"/>
        <v>7.3826370878549046</v>
      </c>
      <c r="I241" s="11">
        <f t="shared" si="51"/>
        <v>0.12684484818489178</v>
      </c>
      <c r="J241" s="30">
        <f t="shared" si="52"/>
        <v>1.6543535388186568E-2</v>
      </c>
      <c r="K241" s="30">
        <f t="shared" si="53"/>
        <v>60.446571820076713</v>
      </c>
      <c r="L241" s="8">
        <v>1</v>
      </c>
      <c r="M241" s="9">
        <v>0</v>
      </c>
      <c r="N241" s="9">
        <v>0</v>
      </c>
      <c r="O241" s="9">
        <v>0</v>
      </c>
      <c r="P241" s="9">
        <v>0</v>
      </c>
      <c r="Q241" s="8">
        <v>3611</v>
      </c>
      <c r="R241" s="9">
        <v>15</v>
      </c>
      <c r="S241" s="9">
        <f t="shared" si="54"/>
        <v>3595</v>
      </c>
      <c r="T241" s="9">
        <f t="shared" si="55"/>
        <v>48</v>
      </c>
      <c r="U241" s="7">
        <v>12</v>
      </c>
      <c r="V241" s="7">
        <f t="shared" si="58"/>
        <v>26.274999999999999</v>
      </c>
      <c r="W241" s="9">
        <v>0</v>
      </c>
      <c r="X241" s="9">
        <v>1</v>
      </c>
      <c r="Y241" s="9">
        <v>1</v>
      </c>
      <c r="Z241" s="9">
        <v>0</v>
      </c>
      <c r="AA241" s="9">
        <v>0</v>
      </c>
      <c r="AB241" s="27">
        <v>0</v>
      </c>
      <c r="AC241" s="9">
        <v>0</v>
      </c>
      <c r="AD241" s="9">
        <v>1</v>
      </c>
      <c r="AE241" s="27">
        <v>0</v>
      </c>
      <c r="AF241" s="9">
        <v>1</v>
      </c>
      <c r="AG241" s="27">
        <v>0</v>
      </c>
      <c r="AH241" s="19">
        <v>2001</v>
      </c>
      <c r="AI241" s="30">
        <v>0.01</v>
      </c>
      <c r="AJ241" s="30">
        <v>0.41725000000000001</v>
      </c>
      <c r="AK241" s="30">
        <v>0.48</v>
      </c>
      <c r="AL241" s="37">
        <v>9.2749999999999999E-2</v>
      </c>
      <c r="AM241" s="36">
        <v>1</v>
      </c>
      <c r="AN241" s="17">
        <v>0</v>
      </c>
      <c r="AO241">
        <v>0.48</v>
      </c>
      <c r="AP241" s="34">
        <v>0.52</v>
      </c>
      <c r="AQ241" t="s">
        <v>89</v>
      </c>
      <c r="AR241" s="34" t="s">
        <v>89</v>
      </c>
      <c r="AS241">
        <v>0</v>
      </c>
      <c r="AT241" s="17">
        <v>1</v>
      </c>
      <c r="AU241">
        <v>0</v>
      </c>
      <c r="AV241" s="17">
        <v>1</v>
      </c>
      <c r="AW241" s="17" t="s">
        <v>5</v>
      </c>
      <c r="AX241">
        <v>0</v>
      </c>
      <c r="AY241">
        <v>1</v>
      </c>
      <c r="AZ241">
        <v>0</v>
      </c>
      <c r="BA241">
        <v>0</v>
      </c>
      <c r="BB241">
        <v>0</v>
      </c>
      <c r="BC241">
        <v>0</v>
      </c>
      <c r="BD241" s="17">
        <v>0</v>
      </c>
      <c r="BE241">
        <v>0</v>
      </c>
      <c r="BF241">
        <v>1</v>
      </c>
      <c r="BG241" s="17">
        <v>0</v>
      </c>
      <c r="BH241">
        <v>869</v>
      </c>
      <c r="BI241">
        <v>116</v>
      </c>
      <c r="BJ241" s="23">
        <v>0.29299999999999998</v>
      </c>
      <c r="BK241" s="23">
        <v>44.274999999999999</v>
      </c>
      <c r="BL241">
        <v>1</v>
      </c>
      <c r="BM241">
        <v>0</v>
      </c>
      <c r="BN241">
        <v>0</v>
      </c>
      <c r="BO241">
        <v>0</v>
      </c>
      <c r="BP241">
        <v>0</v>
      </c>
      <c r="BQ241" s="17">
        <v>0</v>
      </c>
      <c r="BR241">
        <v>0</v>
      </c>
      <c r="BS241">
        <v>1</v>
      </c>
      <c r="BT241">
        <v>0</v>
      </c>
      <c r="BU241" s="17">
        <v>0</v>
      </c>
      <c r="BV241">
        <v>0</v>
      </c>
      <c r="BW241">
        <v>0</v>
      </c>
      <c r="BX241" s="17">
        <v>0</v>
      </c>
      <c r="BY241">
        <v>1</v>
      </c>
      <c r="BZ241">
        <v>1</v>
      </c>
      <c r="CA241">
        <v>0</v>
      </c>
      <c r="CB241">
        <v>0</v>
      </c>
      <c r="CC241">
        <v>0</v>
      </c>
      <c r="CD241">
        <v>1</v>
      </c>
      <c r="CE241">
        <v>1</v>
      </c>
      <c r="CF241">
        <v>0</v>
      </c>
      <c r="CG241">
        <v>0</v>
      </c>
      <c r="CH241">
        <v>0</v>
      </c>
      <c r="CI241">
        <v>0</v>
      </c>
      <c r="CJ241" s="17">
        <v>1</v>
      </c>
      <c r="CK241">
        <v>0.217</v>
      </c>
      <c r="CL241">
        <v>129</v>
      </c>
      <c r="CM241">
        <v>1</v>
      </c>
      <c r="CN241">
        <v>0</v>
      </c>
      <c r="CO241">
        <v>40</v>
      </c>
      <c r="CP241" s="31" t="s">
        <v>80</v>
      </c>
    </row>
    <row r="242" spans="1:94" x14ac:dyDescent="0.25">
      <c r="A242">
        <v>241</v>
      </c>
      <c r="B242">
        <v>18</v>
      </c>
      <c r="C242" s="23" t="s">
        <v>126</v>
      </c>
      <c r="D242" s="12">
        <v>7.2601466882732391</v>
      </c>
      <c r="E242" s="13">
        <v>1.8543083165989971</v>
      </c>
      <c r="F242" s="7">
        <v>3.915285620672369</v>
      </c>
      <c r="G242" s="7">
        <f t="shared" si="49"/>
        <v>5.4058383716742417</v>
      </c>
      <c r="H242" s="15">
        <f t="shared" si="50"/>
        <v>9.1144550048722355</v>
      </c>
      <c r="I242" s="11">
        <f t="shared" si="51"/>
        <v>6.5161343752169393E-2</v>
      </c>
      <c r="J242" s="30">
        <f t="shared" si="52"/>
        <v>1.6642807208782709E-2</v>
      </c>
      <c r="K242" s="30">
        <f t="shared" si="53"/>
        <v>60.086017187790411</v>
      </c>
      <c r="L242" s="8">
        <v>1</v>
      </c>
      <c r="M242" s="9">
        <v>0</v>
      </c>
      <c r="N242" s="9">
        <v>0</v>
      </c>
      <c r="O242" s="9">
        <v>0</v>
      </c>
      <c r="P242" s="9">
        <v>0</v>
      </c>
      <c r="Q242" s="8">
        <v>3611</v>
      </c>
      <c r="R242" s="9">
        <v>15</v>
      </c>
      <c r="S242" s="9">
        <f t="shared" si="54"/>
        <v>3595</v>
      </c>
      <c r="T242" s="9">
        <f t="shared" si="55"/>
        <v>48</v>
      </c>
      <c r="U242" s="7">
        <v>9</v>
      </c>
      <c r="V242" s="7">
        <f t="shared" si="58"/>
        <v>29.274999999999999</v>
      </c>
      <c r="W242" s="9">
        <v>0</v>
      </c>
      <c r="X242" s="9">
        <v>1</v>
      </c>
      <c r="Y242" s="9">
        <v>1</v>
      </c>
      <c r="Z242" s="9">
        <v>0</v>
      </c>
      <c r="AA242" s="9">
        <v>0</v>
      </c>
      <c r="AB242" s="27">
        <v>0</v>
      </c>
      <c r="AC242" s="9">
        <v>0</v>
      </c>
      <c r="AD242" s="9">
        <v>1</v>
      </c>
      <c r="AE242" s="27">
        <v>0</v>
      </c>
      <c r="AF242" s="9">
        <v>1</v>
      </c>
      <c r="AG242" s="27">
        <v>0</v>
      </c>
      <c r="AH242" s="19">
        <v>2001</v>
      </c>
      <c r="AI242" s="30">
        <v>0.01</v>
      </c>
      <c r="AJ242" s="30">
        <v>0.41725000000000001</v>
      </c>
      <c r="AK242" s="30">
        <v>0.48</v>
      </c>
      <c r="AL242" s="37">
        <v>9.2749999999999999E-2</v>
      </c>
      <c r="AM242" s="36">
        <v>1</v>
      </c>
      <c r="AN242" s="17">
        <v>0</v>
      </c>
      <c r="AO242">
        <v>0.48</v>
      </c>
      <c r="AP242" s="34">
        <v>0.52</v>
      </c>
      <c r="AQ242" t="s">
        <v>89</v>
      </c>
      <c r="AR242" s="34" t="s">
        <v>89</v>
      </c>
      <c r="AS242">
        <v>0</v>
      </c>
      <c r="AT242" s="17">
        <v>1</v>
      </c>
      <c r="AU242">
        <v>0</v>
      </c>
      <c r="AV242" s="17">
        <v>1</v>
      </c>
      <c r="AW242" s="17" t="s">
        <v>5</v>
      </c>
      <c r="AX242">
        <v>0</v>
      </c>
      <c r="AY242">
        <v>1</v>
      </c>
      <c r="AZ242">
        <v>0</v>
      </c>
      <c r="BA242">
        <v>0</v>
      </c>
      <c r="BB242">
        <v>0</v>
      </c>
      <c r="BC242">
        <v>0</v>
      </c>
      <c r="BD242" s="17">
        <v>0</v>
      </c>
      <c r="BE242">
        <v>0</v>
      </c>
      <c r="BF242">
        <v>1</v>
      </c>
      <c r="BG242" s="17">
        <v>0</v>
      </c>
      <c r="BH242">
        <v>869</v>
      </c>
      <c r="BI242">
        <v>116</v>
      </c>
      <c r="BJ242" s="23">
        <v>0.29299999999999998</v>
      </c>
      <c r="BK242" s="23">
        <v>44.274999999999999</v>
      </c>
      <c r="BL242">
        <v>1</v>
      </c>
      <c r="BM242">
        <v>0</v>
      </c>
      <c r="BN242">
        <v>0</v>
      </c>
      <c r="BO242">
        <v>0</v>
      </c>
      <c r="BP242">
        <v>0</v>
      </c>
      <c r="BQ242" s="17">
        <v>0</v>
      </c>
      <c r="BR242">
        <v>0</v>
      </c>
      <c r="BS242">
        <v>1</v>
      </c>
      <c r="BT242">
        <v>0</v>
      </c>
      <c r="BU242" s="17">
        <v>0</v>
      </c>
      <c r="BV242">
        <v>0</v>
      </c>
      <c r="BW242">
        <v>0</v>
      </c>
      <c r="BX242" s="17">
        <v>0</v>
      </c>
      <c r="BY242">
        <v>1</v>
      </c>
      <c r="BZ242">
        <v>1</v>
      </c>
      <c r="CA242">
        <v>0</v>
      </c>
      <c r="CB242">
        <v>0</v>
      </c>
      <c r="CC242">
        <v>0</v>
      </c>
      <c r="CD242">
        <v>1</v>
      </c>
      <c r="CE242">
        <v>1</v>
      </c>
      <c r="CF242">
        <v>0</v>
      </c>
      <c r="CG242">
        <v>0</v>
      </c>
      <c r="CH242">
        <v>0</v>
      </c>
      <c r="CI242">
        <v>0</v>
      </c>
      <c r="CJ242" s="17">
        <v>1</v>
      </c>
      <c r="CK242">
        <v>0.217</v>
      </c>
      <c r="CL242">
        <v>129</v>
      </c>
      <c r="CM242">
        <v>1</v>
      </c>
      <c r="CN242">
        <v>0</v>
      </c>
      <c r="CO242">
        <v>40</v>
      </c>
      <c r="CP242" s="31" t="s">
        <v>80</v>
      </c>
    </row>
    <row r="243" spans="1:94" x14ac:dyDescent="0.25">
      <c r="A243">
        <v>242</v>
      </c>
      <c r="B243">
        <v>18</v>
      </c>
      <c r="C243" s="23" t="s">
        <v>126</v>
      </c>
      <c r="D243" s="12">
        <v>9.6</v>
      </c>
      <c r="E243" s="13">
        <v>0.4</v>
      </c>
      <c r="F243" s="7">
        <f t="shared" ref="F243:F254" si="59">D243/E243</f>
        <v>23.999999999999996</v>
      </c>
      <c r="G243" s="7">
        <f t="shared" si="49"/>
        <v>9.1999999999999993</v>
      </c>
      <c r="H243" s="15">
        <f t="shared" si="50"/>
        <v>10</v>
      </c>
      <c r="I243" s="11">
        <f t="shared" si="51"/>
        <v>0.37112415986742592</v>
      </c>
      <c r="J243" s="30">
        <f t="shared" si="52"/>
        <v>1.5463506661142748E-2</v>
      </c>
      <c r="K243" s="30">
        <f t="shared" si="53"/>
        <v>64.668384856898967</v>
      </c>
      <c r="L243" s="8">
        <v>1</v>
      </c>
      <c r="M243" s="9">
        <v>0</v>
      </c>
      <c r="N243" s="9">
        <v>0</v>
      </c>
      <c r="O243" s="9">
        <v>0</v>
      </c>
      <c r="P243" s="9">
        <v>0</v>
      </c>
      <c r="Q243" s="8">
        <v>3613</v>
      </c>
      <c r="R243" s="9">
        <v>6</v>
      </c>
      <c r="S243" s="9">
        <f t="shared" si="54"/>
        <v>3606</v>
      </c>
      <c r="T243" s="9">
        <f t="shared" si="55"/>
        <v>48</v>
      </c>
      <c r="U243" s="7">
        <v>10.967499999999999</v>
      </c>
      <c r="V243" s="7">
        <f t="shared" si="58"/>
        <v>27.307499999999997</v>
      </c>
      <c r="W243" s="9">
        <v>1</v>
      </c>
      <c r="X243" s="9">
        <v>0</v>
      </c>
      <c r="Y243" s="9">
        <v>1</v>
      </c>
      <c r="Z243" s="9">
        <v>0</v>
      </c>
      <c r="AA243" s="9">
        <v>0</v>
      </c>
      <c r="AB243" s="27">
        <v>0</v>
      </c>
      <c r="AC243" s="9">
        <v>0</v>
      </c>
      <c r="AD243" s="9">
        <v>1</v>
      </c>
      <c r="AE243" s="27">
        <v>0</v>
      </c>
      <c r="AF243" s="9">
        <v>1</v>
      </c>
      <c r="AG243" s="27">
        <v>0</v>
      </c>
      <c r="AH243" s="19">
        <v>2001</v>
      </c>
      <c r="AI243" s="30">
        <v>0.01</v>
      </c>
      <c r="AJ243" s="30">
        <v>0.41725000000000001</v>
      </c>
      <c r="AK243" s="30">
        <v>0.48</v>
      </c>
      <c r="AL243" s="37">
        <v>9.2749999999999999E-2</v>
      </c>
      <c r="AM243" s="36">
        <v>1</v>
      </c>
      <c r="AN243" s="17">
        <v>0</v>
      </c>
      <c r="AO243">
        <v>0.48</v>
      </c>
      <c r="AP243" s="34">
        <v>0.52</v>
      </c>
      <c r="AQ243" t="s">
        <v>89</v>
      </c>
      <c r="AR243" s="34" t="s">
        <v>89</v>
      </c>
      <c r="AS243">
        <v>0</v>
      </c>
      <c r="AT243" s="17">
        <v>1</v>
      </c>
      <c r="AU243">
        <v>0</v>
      </c>
      <c r="AV243" s="17">
        <v>1</v>
      </c>
      <c r="AW243" s="17" t="s">
        <v>5</v>
      </c>
      <c r="AX243">
        <v>0</v>
      </c>
      <c r="AY243">
        <v>1</v>
      </c>
      <c r="AZ243">
        <v>0</v>
      </c>
      <c r="BA243">
        <v>0</v>
      </c>
      <c r="BB243">
        <v>0</v>
      </c>
      <c r="BC243">
        <v>0</v>
      </c>
      <c r="BD243" s="17">
        <v>0</v>
      </c>
      <c r="BE243">
        <v>0</v>
      </c>
      <c r="BF243">
        <v>1</v>
      </c>
      <c r="BG243" s="17">
        <v>0</v>
      </c>
      <c r="BH243">
        <v>869</v>
      </c>
      <c r="BI243">
        <v>116</v>
      </c>
      <c r="BJ243" s="23">
        <v>0.29299999999999998</v>
      </c>
      <c r="BK243" s="23">
        <v>44.274999999999999</v>
      </c>
      <c r="BL243">
        <v>1</v>
      </c>
      <c r="BM243">
        <v>0</v>
      </c>
      <c r="BN243">
        <v>0</v>
      </c>
      <c r="BO243">
        <v>0</v>
      </c>
      <c r="BP243">
        <v>0</v>
      </c>
      <c r="BQ243" s="17">
        <v>0</v>
      </c>
      <c r="BR243">
        <v>0</v>
      </c>
      <c r="BS243">
        <v>1</v>
      </c>
      <c r="BT243">
        <v>0</v>
      </c>
      <c r="BU243" s="17">
        <v>0</v>
      </c>
      <c r="BV243">
        <v>0</v>
      </c>
      <c r="BW243">
        <v>0</v>
      </c>
      <c r="BX243" s="17">
        <v>0</v>
      </c>
      <c r="BY243">
        <v>1</v>
      </c>
      <c r="BZ243">
        <v>1</v>
      </c>
      <c r="CA243">
        <v>0</v>
      </c>
      <c r="CB243">
        <v>0</v>
      </c>
      <c r="CC243">
        <v>0</v>
      </c>
      <c r="CD243">
        <v>1</v>
      </c>
      <c r="CE243">
        <v>1</v>
      </c>
      <c r="CF243">
        <v>0</v>
      </c>
      <c r="CG243">
        <v>0</v>
      </c>
      <c r="CH243">
        <v>0</v>
      </c>
      <c r="CI243">
        <v>0</v>
      </c>
      <c r="CJ243" s="17">
        <v>1</v>
      </c>
      <c r="CK243">
        <v>0.217</v>
      </c>
      <c r="CL243">
        <v>129</v>
      </c>
      <c r="CM243">
        <v>1</v>
      </c>
      <c r="CN243">
        <v>0</v>
      </c>
      <c r="CO243">
        <v>40</v>
      </c>
      <c r="CP243" s="31" t="s">
        <v>80</v>
      </c>
    </row>
    <row r="244" spans="1:94" x14ac:dyDescent="0.25">
      <c r="A244">
        <v>243</v>
      </c>
      <c r="B244">
        <v>18</v>
      </c>
      <c r="C244" s="23" t="s">
        <v>126</v>
      </c>
      <c r="D244" s="12">
        <v>9.6</v>
      </c>
      <c r="E244" s="13">
        <v>0.4</v>
      </c>
      <c r="F244" s="7">
        <f t="shared" si="59"/>
        <v>23.999999999999996</v>
      </c>
      <c r="G244" s="7">
        <f t="shared" si="49"/>
        <v>9.1999999999999993</v>
      </c>
      <c r="H244" s="15">
        <f t="shared" si="50"/>
        <v>10</v>
      </c>
      <c r="I244" s="11">
        <f t="shared" si="51"/>
        <v>0.37112415986742592</v>
      </c>
      <c r="J244" s="30">
        <f t="shared" si="52"/>
        <v>1.5463506661142748E-2</v>
      </c>
      <c r="K244" s="30">
        <f t="shared" si="53"/>
        <v>64.668384856898967</v>
      </c>
      <c r="L244" s="8">
        <v>1</v>
      </c>
      <c r="M244" s="9">
        <v>0</v>
      </c>
      <c r="N244" s="9">
        <v>0</v>
      </c>
      <c r="O244" s="9">
        <v>0</v>
      </c>
      <c r="P244" s="9">
        <v>0</v>
      </c>
      <c r="Q244" s="8">
        <v>3613</v>
      </c>
      <c r="R244" s="9">
        <v>6</v>
      </c>
      <c r="S244" s="9">
        <f t="shared" si="54"/>
        <v>3606</v>
      </c>
      <c r="T244" s="9">
        <f t="shared" si="55"/>
        <v>48</v>
      </c>
      <c r="U244" s="7">
        <v>10.967499999999999</v>
      </c>
      <c r="V244" s="7">
        <f t="shared" si="58"/>
        <v>27.307499999999997</v>
      </c>
      <c r="W244" s="9">
        <v>1</v>
      </c>
      <c r="X244" s="9">
        <v>0</v>
      </c>
      <c r="Y244" s="9">
        <v>1</v>
      </c>
      <c r="Z244" s="9">
        <v>0</v>
      </c>
      <c r="AA244" s="9">
        <v>0</v>
      </c>
      <c r="AB244" s="27">
        <v>0</v>
      </c>
      <c r="AC244" s="9">
        <v>0</v>
      </c>
      <c r="AD244" s="9">
        <v>1</v>
      </c>
      <c r="AE244" s="27">
        <v>0</v>
      </c>
      <c r="AF244" s="9">
        <v>1</v>
      </c>
      <c r="AG244" s="27">
        <v>0</v>
      </c>
      <c r="AH244" s="19">
        <v>2001</v>
      </c>
      <c r="AI244" s="30">
        <v>0.01</v>
      </c>
      <c r="AJ244" s="30">
        <v>0.41725000000000001</v>
      </c>
      <c r="AK244" s="30">
        <v>0.48</v>
      </c>
      <c r="AL244" s="37">
        <v>9.2749999999999999E-2</v>
      </c>
      <c r="AM244" s="36">
        <v>1</v>
      </c>
      <c r="AN244" s="17">
        <v>0</v>
      </c>
      <c r="AO244">
        <v>0.48</v>
      </c>
      <c r="AP244" s="34">
        <v>0.52</v>
      </c>
      <c r="AQ244" t="s">
        <v>89</v>
      </c>
      <c r="AR244" s="34" t="s">
        <v>89</v>
      </c>
      <c r="AS244">
        <v>0</v>
      </c>
      <c r="AT244" s="17">
        <v>1</v>
      </c>
      <c r="AU244">
        <v>0</v>
      </c>
      <c r="AV244" s="17">
        <v>1</v>
      </c>
      <c r="AW244" s="17" t="s">
        <v>5</v>
      </c>
      <c r="AX244">
        <v>0</v>
      </c>
      <c r="AY244">
        <v>1</v>
      </c>
      <c r="AZ244">
        <v>0</v>
      </c>
      <c r="BA244">
        <v>0</v>
      </c>
      <c r="BB244">
        <v>0</v>
      </c>
      <c r="BC244">
        <v>0</v>
      </c>
      <c r="BD244" s="17">
        <v>0</v>
      </c>
      <c r="BE244">
        <v>0</v>
      </c>
      <c r="BF244">
        <v>1</v>
      </c>
      <c r="BG244" s="17">
        <v>0</v>
      </c>
      <c r="BH244">
        <v>869</v>
      </c>
      <c r="BI244">
        <v>116</v>
      </c>
      <c r="BJ244" s="23">
        <v>0.29299999999999998</v>
      </c>
      <c r="BK244" s="23">
        <v>44.274999999999999</v>
      </c>
      <c r="BL244">
        <v>1</v>
      </c>
      <c r="BM244">
        <v>0</v>
      </c>
      <c r="BN244">
        <v>0</v>
      </c>
      <c r="BO244">
        <v>0</v>
      </c>
      <c r="BP244">
        <v>0</v>
      </c>
      <c r="BQ244" s="17">
        <v>0</v>
      </c>
      <c r="BR244">
        <v>0</v>
      </c>
      <c r="BS244">
        <v>1</v>
      </c>
      <c r="BT244">
        <v>0</v>
      </c>
      <c r="BU244" s="17">
        <v>0</v>
      </c>
      <c r="BV244">
        <v>0</v>
      </c>
      <c r="BW244">
        <v>0</v>
      </c>
      <c r="BX244" s="17">
        <v>0</v>
      </c>
      <c r="BY244">
        <v>1</v>
      </c>
      <c r="BZ244">
        <v>1</v>
      </c>
      <c r="CA244">
        <v>0</v>
      </c>
      <c r="CB244">
        <v>0</v>
      </c>
      <c r="CC244">
        <v>0</v>
      </c>
      <c r="CD244">
        <v>1</v>
      </c>
      <c r="CE244">
        <v>1</v>
      </c>
      <c r="CF244">
        <v>0</v>
      </c>
      <c r="CG244">
        <v>0</v>
      </c>
      <c r="CH244">
        <v>0</v>
      </c>
      <c r="CI244">
        <v>0</v>
      </c>
      <c r="CJ244" s="17">
        <v>1</v>
      </c>
      <c r="CK244">
        <v>0.217</v>
      </c>
      <c r="CL244">
        <v>129</v>
      </c>
      <c r="CM244">
        <v>1</v>
      </c>
      <c r="CN244">
        <v>0</v>
      </c>
      <c r="CO244">
        <v>40</v>
      </c>
      <c r="CP244" s="31" t="s">
        <v>80</v>
      </c>
    </row>
    <row r="245" spans="1:94" x14ac:dyDescent="0.25">
      <c r="A245">
        <v>244</v>
      </c>
      <c r="B245">
        <v>18</v>
      </c>
      <c r="C245" s="23" t="s">
        <v>126</v>
      </c>
      <c r="D245" s="12">
        <v>8.9</v>
      </c>
      <c r="E245" s="13">
        <v>0.4</v>
      </c>
      <c r="F245" s="7">
        <f t="shared" si="59"/>
        <v>22.25</v>
      </c>
      <c r="G245" s="7">
        <f t="shared" si="49"/>
        <v>8.5</v>
      </c>
      <c r="H245" s="15">
        <f t="shared" si="50"/>
        <v>9.3000000000000007</v>
      </c>
      <c r="I245" s="11">
        <f t="shared" si="51"/>
        <v>0.34782347219477794</v>
      </c>
      <c r="J245" s="30">
        <f t="shared" si="52"/>
        <v>1.5632515604259684E-2</v>
      </c>
      <c r="K245" s="30">
        <f t="shared" si="53"/>
        <v>63.969230884855875</v>
      </c>
      <c r="L245" s="8">
        <v>1</v>
      </c>
      <c r="M245" s="9">
        <v>0</v>
      </c>
      <c r="N245" s="9">
        <v>0</v>
      </c>
      <c r="O245" s="9">
        <v>0</v>
      </c>
      <c r="P245" s="9">
        <v>0</v>
      </c>
      <c r="Q245" s="8">
        <v>3610</v>
      </c>
      <c r="R245" s="9">
        <v>12</v>
      </c>
      <c r="S245" s="9">
        <f t="shared" si="54"/>
        <v>3597</v>
      </c>
      <c r="T245" s="9">
        <f t="shared" si="55"/>
        <v>48</v>
      </c>
      <c r="U245" s="7">
        <v>10.967499999999999</v>
      </c>
      <c r="V245" s="7">
        <f t="shared" si="58"/>
        <v>27.307499999999997</v>
      </c>
      <c r="W245" s="9">
        <v>1</v>
      </c>
      <c r="X245" s="9">
        <v>0</v>
      </c>
      <c r="Y245" s="9">
        <v>1</v>
      </c>
      <c r="Z245" s="9">
        <v>0</v>
      </c>
      <c r="AA245" s="9">
        <v>0</v>
      </c>
      <c r="AB245" s="27">
        <v>0</v>
      </c>
      <c r="AC245" s="9">
        <v>0</v>
      </c>
      <c r="AD245" s="9">
        <v>1</v>
      </c>
      <c r="AE245" s="27">
        <v>0</v>
      </c>
      <c r="AF245" s="9">
        <v>1</v>
      </c>
      <c r="AG245" s="27">
        <v>0</v>
      </c>
      <c r="AH245" s="19">
        <v>2001</v>
      </c>
      <c r="AI245" s="30">
        <v>0.01</v>
      </c>
      <c r="AJ245" s="30">
        <v>0.41725000000000001</v>
      </c>
      <c r="AK245" s="30">
        <v>0.48</v>
      </c>
      <c r="AL245" s="37">
        <v>9.2749999999999999E-2</v>
      </c>
      <c r="AM245" s="36">
        <v>1</v>
      </c>
      <c r="AN245" s="17">
        <v>0</v>
      </c>
      <c r="AO245">
        <v>0.48</v>
      </c>
      <c r="AP245" s="34">
        <v>0.52</v>
      </c>
      <c r="AQ245" t="s">
        <v>89</v>
      </c>
      <c r="AR245" s="34" t="s">
        <v>89</v>
      </c>
      <c r="AS245">
        <v>0</v>
      </c>
      <c r="AT245" s="17">
        <v>1</v>
      </c>
      <c r="AU245">
        <v>0</v>
      </c>
      <c r="AV245" s="17">
        <v>1</v>
      </c>
      <c r="AW245" s="17" t="s">
        <v>5</v>
      </c>
      <c r="AX245">
        <v>0</v>
      </c>
      <c r="AY245">
        <v>1</v>
      </c>
      <c r="AZ245">
        <v>0</v>
      </c>
      <c r="BA245">
        <v>0</v>
      </c>
      <c r="BB245">
        <v>0</v>
      </c>
      <c r="BC245">
        <v>0</v>
      </c>
      <c r="BD245" s="17">
        <v>0</v>
      </c>
      <c r="BE245">
        <v>0</v>
      </c>
      <c r="BF245">
        <v>1</v>
      </c>
      <c r="BG245" s="17">
        <v>0</v>
      </c>
      <c r="BH245">
        <v>869</v>
      </c>
      <c r="BI245">
        <v>116</v>
      </c>
      <c r="BJ245" s="23">
        <v>0.29299999999999998</v>
      </c>
      <c r="BK245" s="23">
        <v>44.274999999999999</v>
      </c>
      <c r="BL245">
        <v>1</v>
      </c>
      <c r="BM245">
        <v>0</v>
      </c>
      <c r="BN245">
        <v>0</v>
      </c>
      <c r="BO245">
        <v>0</v>
      </c>
      <c r="BP245">
        <v>0</v>
      </c>
      <c r="BQ245" s="17">
        <v>0</v>
      </c>
      <c r="BR245">
        <v>0</v>
      </c>
      <c r="BS245">
        <v>1</v>
      </c>
      <c r="BT245">
        <v>0</v>
      </c>
      <c r="BU245" s="17">
        <v>0</v>
      </c>
      <c r="BV245">
        <v>0</v>
      </c>
      <c r="BW245">
        <v>0</v>
      </c>
      <c r="BX245" s="17">
        <v>0</v>
      </c>
      <c r="BY245">
        <v>1</v>
      </c>
      <c r="BZ245">
        <v>1</v>
      </c>
      <c r="CA245">
        <v>0</v>
      </c>
      <c r="CB245">
        <v>0</v>
      </c>
      <c r="CC245">
        <v>0</v>
      </c>
      <c r="CD245">
        <v>1</v>
      </c>
      <c r="CE245">
        <v>1</v>
      </c>
      <c r="CF245">
        <v>0</v>
      </c>
      <c r="CG245">
        <v>0</v>
      </c>
      <c r="CH245">
        <v>0</v>
      </c>
      <c r="CI245">
        <v>0</v>
      </c>
      <c r="CJ245" s="17">
        <v>1</v>
      </c>
      <c r="CK245">
        <v>0.217</v>
      </c>
      <c r="CL245">
        <v>129</v>
      </c>
      <c r="CM245">
        <v>1</v>
      </c>
      <c r="CN245">
        <v>0</v>
      </c>
      <c r="CO245">
        <v>40</v>
      </c>
      <c r="CP245" s="31" t="s">
        <v>80</v>
      </c>
    </row>
    <row r="246" spans="1:94" x14ac:dyDescent="0.25">
      <c r="A246">
        <v>245</v>
      </c>
      <c r="B246">
        <v>18</v>
      </c>
      <c r="C246" s="23" t="s">
        <v>126</v>
      </c>
      <c r="D246" s="12">
        <v>8.3000000000000007</v>
      </c>
      <c r="E246" s="13">
        <v>0.4</v>
      </c>
      <c r="F246" s="7">
        <f t="shared" si="59"/>
        <v>20.75</v>
      </c>
      <c r="G246" s="7">
        <f t="shared" si="49"/>
        <v>7.9</v>
      </c>
      <c r="H246" s="15">
        <f t="shared" si="50"/>
        <v>8.7000000000000011</v>
      </c>
      <c r="I246" s="11">
        <f t="shared" si="51"/>
        <v>0.32708359535466042</v>
      </c>
      <c r="J246" s="30">
        <f t="shared" si="52"/>
        <v>1.5763064836369176E-2</v>
      </c>
      <c r="K246" s="30">
        <f t="shared" si="53"/>
        <v>63.439439625520023</v>
      </c>
      <c r="L246" s="8">
        <v>1</v>
      </c>
      <c r="M246" s="9">
        <v>0</v>
      </c>
      <c r="N246" s="9">
        <v>0</v>
      </c>
      <c r="O246" s="9">
        <v>0</v>
      </c>
      <c r="P246" s="9">
        <v>0</v>
      </c>
      <c r="Q246" s="8">
        <v>3610</v>
      </c>
      <c r="R246" s="9">
        <v>15</v>
      </c>
      <c r="S246" s="9">
        <f t="shared" si="54"/>
        <v>3594</v>
      </c>
      <c r="T246" s="9">
        <f t="shared" si="55"/>
        <v>48</v>
      </c>
      <c r="U246" s="7">
        <v>10.967499999999999</v>
      </c>
      <c r="V246" s="7">
        <f t="shared" si="58"/>
        <v>27.307499999999997</v>
      </c>
      <c r="W246" s="9">
        <v>1</v>
      </c>
      <c r="X246" s="9">
        <v>0</v>
      </c>
      <c r="Y246" s="9">
        <v>1</v>
      </c>
      <c r="Z246" s="9">
        <v>0</v>
      </c>
      <c r="AA246" s="9">
        <v>0</v>
      </c>
      <c r="AB246" s="27">
        <v>0</v>
      </c>
      <c r="AC246" s="9">
        <v>0</v>
      </c>
      <c r="AD246" s="9">
        <v>1</v>
      </c>
      <c r="AE246" s="27">
        <v>0</v>
      </c>
      <c r="AF246" s="9">
        <v>1</v>
      </c>
      <c r="AG246" s="27">
        <v>0</v>
      </c>
      <c r="AH246" s="19">
        <v>2001</v>
      </c>
      <c r="AI246" s="30">
        <v>0.01</v>
      </c>
      <c r="AJ246" s="30">
        <v>0.41725000000000001</v>
      </c>
      <c r="AK246" s="30">
        <v>0.48</v>
      </c>
      <c r="AL246" s="37">
        <v>9.2749999999999999E-2</v>
      </c>
      <c r="AM246" s="36">
        <v>1</v>
      </c>
      <c r="AN246" s="17">
        <v>0</v>
      </c>
      <c r="AO246">
        <v>0.48</v>
      </c>
      <c r="AP246" s="34">
        <v>0.52</v>
      </c>
      <c r="AQ246" t="s">
        <v>89</v>
      </c>
      <c r="AR246" s="34" t="s">
        <v>89</v>
      </c>
      <c r="AS246">
        <v>0</v>
      </c>
      <c r="AT246" s="17">
        <v>1</v>
      </c>
      <c r="AU246">
        <v>0</v>
      </c>
      <c r="AV246" s="17">
        <v>1</v>
      </c>
      <c r="AW246" s="17" t="s">
        <v>5</v>
      </c>
      <c r="AX246">
        <v>0</v>
      </c>
      <c r="AY246">
        <v>1</v>
      </c>
      <c r="AZ246">
        <v>0</v>
      </c>
      <c r="BA246">
        <v>0</v>
      </c>
      <c r="BB246">
        <v>0</v>
      </c>
      <c r="BC246">
        <v>0</v>
      </c>
      <c r="BD246" s="17">
        <v>0</v>
      </c>
      <c r="BE246">
        <v>0</v>
      </c>
      <c r="BF246">
        <v>1</v>
      </c>
      <c r="BG246" s="17">
        <v>0</v>
      </c>
      <c r="BH246">
        <v>869</v>
      </c>
      <c r="BI246">
        <v>116</v>
      </c>
      <c r="BJ246" s="23">
        <v>0.29299999999999998</v>
      </c>
      <c r="BK246" s="23">
        <v>44.274999999999999</v>
      </c>
      <c r="BL246">
        <v>1</v>
      </c>
      <c r="BM246">
        <v>0</v>
      </c>
      <c r="BN246">
        <v>0</v>
      </c>
      <c r="BO246">
        <v>0</v>
      </c>
      <c r="BP246">
        <v>0</v>
      </c>
      <c r="BQ246" s="17">
        <v>0</v>
      </c>
      <c r="BR246">
        <v>0</v>
      </c>
      <c r="BS246">
        <v>1</v>
      </c>
      <c r="BT246">
        <v>0</v>
      </c>
      <c r="BU246" s="17">
        <v>0</v>
      </c>
      <c r="BV246">
        <v>0</v>
      </c>
      <c r="BW246">
        <v>0</v>
      </c>
      <c r="BX246" s="17">
        <v>0</v>
      </c>
      <c r="BY246">
        <v>1</v>
      </c>
      <c r="BZ246">
        <v>1</v>
      </c>
      <c r="CA246">
        <v>0</v>
      </c>
      <c r="CB246">
        <v>0</v>
      </c>
      <c r="CC246">
        <v>0</v>
      </c>
      <c r="CD246">
        <v>1</v>
      </c>
      <c r="CE246">
        <v>1</v>
      </c>
      <c r="CF246">
        <v>0</v>
      </c>
      <c r="CG246">
        <v>0</v>
      </c>
      <c r="CH246">
        <v>0</v>
      </c>
      <c r="CI246">
        <v>0</v>
      </c>
      <c r="CJ246" s="17">
        <v>1</v>
      </c>
      <c r="CK246">
        <v>0.217</v>
      </c>
      <c r="CL246">
        <v>129</v>
      </c>
      <c r="CM246">
        <v>1</v>
      </c>
      <c r="CN246">
        <v>0</v>
      </c>
      <c r="CO246">
        <v>40</v>
      </c>
      <c r="CP246" s="31" t="s">
        <v>80</v>
      </c>
    </row>
    <row r="247" spans="1:94" x14ac:dyDescent="0.25">
      <c r="A247">
        <v>246</v>
      </c>
      <c r="B247">
        <v>18</v>
      </c>
      <c r="C247" s="23" t="s">
        <v>126</v>
      </c>
      <c r="D247" s="12">
        <v>13.5</v>
      </c>
      <c r="E247" s="13">
        <v>0.7</v>
      </c>
      <c r="F247" s="7">
        <f t="shared" si="59"/>
        <v>19.285714285714288</v>
      </c>
      <c r="G247" s="7">
        <f t="shared" si="49"/>
        <v>12.8</v>
      </c>
      <c r="H247" s="15">
        <f t="shared" si="50"/>
        <v>14.2</v>
      </c>
      <c r="I247" s="11">
        <f t="shared" si="51"/>
        <v>0.30573988659797846</v>
      </c>
      <c r="J247" s="30">
        <f t="shared" si="52"/>
        <v>1.5853179305080366E-2</v>
      </c>
      <c r="K247" s="30">
        <f t="shared" si="53"/>
        <v>63.078829852100171</v>
      </c>
      <c r="L247" s="8">
        <v>1</v>
      </c>
      <c r="M247" s="9">
        <v>0</v>
      </c>
      <c r="N247" s="9">
        <v>0</v>
      </c>
      <c r="O247" s="9">
        <v>0</v>
      </c>
      <c r="P247" s="9">
        <v>0</v>
      </c>
      <c r="Q247" s="8">
        <v>3613</v>
      </c>
      <c r="R247" s="9">
        <v>5</v>
      </c>
      <c r="S247" s="9">
        <f t="shared" si="54"/>
        <v>3607</v>
      </c>
      <c r="T247" s="9">
        <f t="shared" si="55"/>
        <v>48</v>
      </c>
      <c r="U247" s="7">
        <v>17</v>
      </c>
      <c r="V247" s="7">
        <f t="shared" si="58"/>
        <v>21.274999999999999</v>
      </c>
      <c r="W247" s="9">
        <v>1</v>
      </c>
      <c r="X247" s="9">
        <v>0</v>
      </c>
      <c r="Y247" s="9">
        <v>1</v>
      </c>
      <c r="Z247" s="9">
        <v>0</v>
      </c>
      <c r="AA247" s="9">
        <v>0</v>
      </c>
      <c r="AB247" s="27">
        <v>0</v>
      </c>
      <c r="AC247" s="9">
        <v>0</v>
      </c>
      <c r="AD247" s="9">
        <v>1</v>
      </c>
      <c r="AE247" s="27">
        <v>0</v>
      </c>
      <c r="AF247" s="9">
        <v>1</v>
      </c>
      <c r="AG247" s="27">
        <v>0</v>
      </c>
      <c r="AH247" s="19">
        <v>2001</v>
      </c>
      <c r="AI247" s="30">
        <v>0.01</v>
      </c>
      <c r="AJ247" s="30">
        <v>0.41725000000000001</v>
      </c>
      <c r="AK247" s="30">
        <v>0.48</v>
      </c>
      <c r="AL247" s="37">
        <v>9.2749999999999999E-2</v>
      </c>
      <c r="AM247" s="36">
        <v>1</v>
      </c>
      <c r="AN247" s="17">
        <v>0</v>
      </c>
      <c r="AO247">
        <v>0.48</v>
      </c>
      <c r="AP247" s="34">
        <v>0.52</v>
      </c>
      <c r="AQ247" t="s">
        <v>89</v>
      </c>
      <c r="AR247" s="34" t="s">
        <v>89</v>
      </c>
      <c r="AS247">
        <v>0</v>
      </c>
      <c r="AT247" s="17">
        <v>1</v>
      </c>
      <c r="AU247">
        <v>0</v>
      </c>
      <c r="AV247" s="17">
        <v>1</v>
      </c>
      <c r="AW247" s="17" t="s">
        <v>5</v>
      </c>
      <c r="AX247">
        <v>0</v>
      </c>
      <c r="AY247">
        <v>1</v>
      </c>
      <c r="AZ247">
        <v>0</v>
      </c>
      <c r="BA247">
        <v>0</v>
      </c>
      <c r="BB247">
        <v>0</v>
      </c>
      <c r="BC247">
        <v>0</v>
      </c>
      <c r="BD247" s="17">
        <v>0</v>
      </c>
      <c r="BE247">
        <v>0</v>
      </c>
      <c r="BF247">
        <v>1</v>
      </c>
      <c r="BG247" s="17">
        <v>0</v>
      </c>
      <c r="BH247">
        <v>869</v>
      </c>
      <c r="BI247">
        <v>116</v>
      </c>
      <c r="BJ247" s="23">
        <v>0.29299999999999998</v>
      </c>
      <c r="BK247" s="23">
        <v>44.274999999999999</v>
      </c>
      <c r="BL247">
        <v>1</v>
      </c>
      <c r="BM247">
        <v>0</v>
      </c>
      <c r="BN247">
        <v>0</v>
      </c>
      <c r="BO247">
        <v>0</v>
      </c>
      <c r="BP247">
        <v>0</v>
      </c>
      <c r="BQ247" s="17">
        <v>0</v>
      </c>
      <c r="BR247">
        <v>0</v>
      </c>
      <c r="BS247">
        <v>1</v>
      </c>
      <c r="BT247">
        <v>0</v>
      </c>
      <c r="BU247" s="17">
        <v>0</v>
      </c>
      <c r="BV247">
        <v>0</v>
      </c>
      <c r="BW247">
        <v>0</v>
      </c>
      <c r="BX247" s="17">
        <v>0</v>
      </c>
      <c r="BY247">
        <v>1</v>
      </c>
      <c r="BZ247">
        <v>1</v>
      </c>
      <c r="CA247">
        <v>0</v>
      </c>
      <c r="CB247">
        <v>0</v>
      </c>
      <c r="CC247">
        <v>0</v>
      </c>
      <c r="CD247">
        <v>1</v>
      </c>
      <c r="CE247">
        <v>1</v>
      </c>
      <c r="CF247">
        <v>0</v>
      </c>
      <c r="CG247">
        <v>0</v>
      </c>
      <c r="CH247">
        <v>0</v>
      </c>
      <c r="CI247">
        <v>0</v>
      </c>
      <c r="CJ247" s="17">
        <v>1</v>
      </c>
      <c r="CK247">
        <v>0.217</v>
      </c>
      <c r="CL247">
        <v>129</v>
      </c>
      <c r="CM247">
        <v>1</v>
      </c>
      <c r="CN247">
        <v>0</v>
      </c>
      <c r="CO247">
        <v>40</v>
      </c>
      <c r="CP247" s="31" t="s">
        <v>80</v>
      </c>
    </row>
    <row r="248" spans="1:94" x14ac:dyDescent="0.25">
      <c r="A248">
        <v>247</v>
      </c>
      <c r="B248">
        <v>18</v>
      </c>
      <c r="C248" s="23" t="s">
        <v>126</v>
      </c>
      <c r="D248" s="12">
        <v>6.3</v>
      </c>
      <c r="E248" s="13">
        <v>0.7</v>
      </c>
      <c r="F248" s="7">
        <f t="shared" si="59"/>
        <v>9</v>
      </c>
      <c r="G248" s="7">
        <f t="shared" si="49"/>
        <v>5.6</v>
      </c>
      <c r="H248" s="15">
        <f t="shared" si="50"/>
        <v>7</v>
      </c>
      <c r="I248" s="11">
        <f t="shared" si="51"/>
        <v>0.14819960743622645</v>
      </c>
      <c r="J248" s="30">
        <f t="shared" si="52"/>
        <v>1.6466623048469606E-2</v>
      </c>
      <c r="K248" s="30">
        <f t="shared" si="53"/>
        <v>60.728905802755904</v>
      </c>
      <c r="L248" s="8">
        <v>1</v>
      </c>
      <c r="M248" s="9">
        <v>0</v>
      </c>
      <c r="N248" s="9">
        <v>0</v>
      </c>
      <c r="O248" s="9">
        <v>0</v>
      </c>
      <c r="P248" s="9">
        <v>0</v>
      </c>
      <c r="Q248" s="8">
        <v>3613</v>
      </c>
      <c r="R248" s="9">
        <v>5</v>
      </c>
      <c r="S248" s="9">
        <f t="shared" si="54"/>
        <v>3607</v>
      </c>
      <c r="T248" s="9">
        <f t="shared" si="55"/>
        <v>48</v>
      </c>
      <c r="U248" s="7">
        <v>7</v>
      </c>
      <c r="V248" s="7">
        <f t="shared" si="58"/>
        <v>31.274999999999999</v>
      </c>
      <c r="W248" s="9">
        <v>1</v>
      </c>
      <c r="X248" s="9">
        <v>0</v>
      </c>
      <c r="Y248" s="9">
        <v>1</v>
      </c>
      <c r="Z248" s="9">
        <v>0</v>
      </c>
      <c r="AA248" s="9">
        <v>0</v>
      </c>
      <c r="AB248" s="27">
        <v>0</v>
      </c>
      <c r="AC248" s="9">
        <v>0</v>
      </c>
      <c r="AD248" s="9">
        <v>1</v>
      </c>
      <c r="AE248" s="27">
        <v>0</v>
      </c>
      <c r="AF248" s="9">
        <v>1</v>
      </c>
      <c r="AG248" s="27">
        <v>0</v>
      </c>
      <c r="AH248" s="19">
        <v>2001</v>
      </c>
      <c r="AI248" s="30">
        <v>0.01</v>
      </c>
      <c r="AJ248" s="30">
        <v>0.41725000000000001</v>
      </c>
      <c r="AK248" s="30">
        <v>0.48</v>
      </c>
      <c r="AL248" s="37">
        <v>9.2749999999999999E-2</v>
      </c>
      <c r="AM248" s="36">
        <v>1</v>
      </c>
      <c r="AN248" s="17">
        <v>0</v>
      </c>
      <c r="AO248">
        <v>0.48</v>
      </c>
      <c r="AP248" s="34">
        <v>0.52</v>
      </c>
      <c r="AQ248" t="s">
        <v>89</v>
      </c>
      <c r="AR248" s="34" t="s">
        <v>89</v>
      </c>
      <c r="AS248">
        <v>0</v>
      </c>
      <c r="AT248" s="17">
        <v>1</v>
      </c>
      <c r="AU248">
        <v>0</v>
      </c>
      <c r="AV248" s="17">
        <v>1</v>
      </c>
      <c r="AW248" s="17" t="s">
        <v>5</v>
      </c>
      <c r="AX248">
        <v>0</v>
      </c>
      <c r="AY248">
        <v>1</v>
      </c>
      <c r="AZ248">
        <v>0</v>
      </c>
      <c r="BA248">
        <v>0</v>
      </c>
      <c r="BB248">
        <v>0</v>
      </c>
      <c r="BC248">
        <v>0</v>
      </c>
      <c r="BD248" s="17">
        <v>0</v>
      </c>
      <c r="BE248">
        <v>0</v>
      </c>
      <c r="BF248">
        <v>1</v>
      </c>
      <c r="BG248" s="17">
        <v>0</v>
      </c>
      <c r="BH248">
        <v>869</v>
      </c>
      <c r="BI248">
        <v>116</v>
      </c>
      <c r="BJ248" s="23">
        <v>0.29299999999999998</v>
      </c>
      <c r="BK248" s="23">
        <v>44.274999999999999</v>
      </c>
      <c r="BL248">
        <v>1</v>
      </c>
      <c r="BM248">
        <v>0</v>
      </c>
      <c r="BN248">
        <v>0</v>
      </c>
      <c r="BO248">
        <v>0</v>
      </c>
      <c r="BP248">
        <v>0</v>
      </c>
      <c r="BQ248" s="17">
        <v>0</v>
      </c>
      <c r="BR248">
        <v>0</v>
      </c>
      <c r="BS248">
        <v>1</v>
      </c>
      <c r="BT248">
        <v>0</v>
      </c>
      <c r="BU248" s="17">
        <v>0</v>
      </c>
      <c r="BV248">
        <v>0</v>
      </c>
      <c r="BW248">
        <v>0</v>
      </c>
      <c r="BX248" s="17">
        <v>0</v>
      </c>
      <c r="BY248">
        <v>1</v>
      </c>
      <c r="BZ248">
        <v>1</v>
      </c>
      <c r="CA248">
        <v>0</v>
      </c>
      <c r="CB248">
        <v>0</v>
      </c>
      <c r="CC248">
        <v>0</v>
      </c>
      <c r="CD248">
        <v>1</v>
      </c>
      <c r="CE248">
        <v>1</v>
      </c>
      <c r="CF248">
        <v>0</v>
      </c>
      <c r="CG248">
        <v>0</v>
      </c>
      <c r="CH248">
        <v>0</v>
      </c>
      <c r="CI248">
        <v>0</v>
      </c>
      <c r="CJ248" s="17">
        <v>1</v>
      </c>
      <c r="CK248">
        <v>0.217</v>
      </c>
      <c r="CL248">
        <v>129</v>
      </c>
      <c r="CM248">
        <v>1</v>
      </c>
      <c r="CN248">
        <v>0</v>
      </c>
      <c r="CO248">
        <v>40</v>
      </c>
      <c r="CP248" s="31" t="s">
        <v>80</v>
      </c>
    </row>
    <row r="249" spans="1:94" x14ac:dyDescent="0.25">
      <c r="A249">
        <v>248</v>
      </c>
      <c r="B249">
        <v>18</v>
      </c>
      <c r="C249" s="23" t="s">
        <v>126</v>
      </c>
      <c r="D249" s="12">
        <v>13.5</v>
      </c>
      <c r="E249" s="13">
        <v>0.7</v>
      </c>
      <c r="F249" s="7">
        <f t="shared" si="59"/>
        <v>19.285714285714288</v>
      </c>
      <c r="G249" s="7">
        <f t="shared" si="49"/>
        <v>12.8</v>
      </c>
      <c r="H249" s="15">
        <f t="shared" si="50"/>
        <v>14.2</v>
      </c>
      <c r="I249" s="11">
        <f t="shared" si="51"/>
        <v>0.30573988659797846</v>
      </c>
      <c r="J249" s="30">
        <f t="shared" si="52"/>
        <v>1.5853179305080366E-2</v>
      </c>
      <c r="K249" s="30">
        <f t="shared" si="53"/>
        <v>63.078829852100171</v>
      </c>
      <c r="L249" s="8">
        <v>1</v>
      </c>
      <c r="M249" s="9">
        <v>0</v>
      </c>
      <c r="N249" s="9">
        <v>0</v>
      </c>
      <c r="O249" s="9">
        <v>0</v>
      </c>
      <c r="P249" s="9">
        <v>0</v>
      </c>
      <c r="Q249" s="8">
        <v>3613</v>
      </c>
      <c r="R249" s="9">
        <v>5</v>
      </c>
      <c r="S249" s="9">
        <f t="shared" si="54"/>
        <v>3607</v>
      </c>
      <c r="T249" s="9">
        <f t="shared" si="55"/>
        <v>48</v>
      </c>
      <c r="U249" s="7">
        <v>17</v>
      </c>
      <c r="V249" s="7">
        <f t="shared" si="58"/>
        <v>21.274999999999999</v>
      </c>
      <c r="W249" s="9">
        <v>1</v>
      </c>
      <c r="X249" s="9">
        <v>0</v>
      </c>
      <c r="Y249" s="9">
        <v>1</v>
      </c>
      <c r="Z249" s="9">
        <v>0</v>
      </c>
      <c r="AA249" s="9">
        <v>0</v>
      </c>
      <c r="AB249" s="27">
        <v>0</v>
      </c>
      <c r="AC249" s="9">
        <v>0</v>
      </c>
      <c r="AD249" s="9">
        <v>1</v>
      </c>
      <c r="AE249" s="27">
        <v>0</v>
      </c>
      <c r="AF249" s="9">
        <v>1</v>
      </c>
      <c r="AG249" s="27">
        <v>0</v>
      </c>
      <c r="AH249" s="19">
        <v>2001</v>
      </c>
      <c r="AI249" s="30">
        <v>0.01</v>
      </c>
      <c r="AJ249" s="30">
        <v>0.41725000000000001</v>
      </c>
      <c r="AK249" s="30">
        <v>0.48</v>
      </c>
      <c r="AL249" s="37">
        <v>9.2749999999999999E-2</v>
      </c>
      <c r="AM249" s="36">
        <v>1</v>
      </c>
      <c r="AN249" s="17">
        <v>0</v>
      </c>
      <c r="AO249">
        <v>0.48</v>
      </c>
      <c r="AP249" s="34">
        <v>0.52</v>
      </c>
      <c r="AQ249" t="s">
        <v>89</v>
      </c>
      <c r="AR249" s="34" t="s">
        <v>89</v>
      </c>
      <c r="AS249">
        <v>0</v>
      </c>
      <c r="AT249" s="17">
        <v>1</v>
      </c>
      <c r="AU249">
        <v>0</v>
      </c>
      <c r="AV249" s="17">
        <v>1</v>
      </c>
      <c r="AW249" s="17" t="s">
        <v>5</v>
      </c>
      <c r="AX249">
        <v>0</v>
      </c>
      <c r="AY249">
        <v>1</v>
      </c>
      <c r="AZ249">
        <v>0</v>
      </c>
      <c r="BA249">
        <v>0</v>
      </c>
      <c r="BB249">
        <v>0</v>
      </c>
      <c r="BC249">
        <v>0</v>
      </c>
      <c r="BD249" s="17">
        <v>0</v>
      </c>
      <c r="BE249">
        <v>0</v>
      </c>
      <c r="BF249">
        <v>1</v>
      </c>
      <c r="BG249" s="17">
        <v>0</v>
      </c>
      <c r="BH249">
        <v>869</v>
      </c>
      <c r="BI249">
        <v>116</v>
      </c>
      <c r="BJ249" s="23">
        <v>0.29299999999999998</v>
      </c>
      <c r="BK249" s="23">
        <v>44.274999999999999</v>
      </c>
      <c r="BL249">
        <v>1</v>
      </c>
      <c r="BM249">
        <v>0</v>
      </c>
      <c r="BN249">
        <v>0</v>
      </c>
      <c r="BO249">
        <v>0</v>
      </c>
      <c r="BP249">
        <v>0</v>
      </c>
      <c r="BQ249" s="17">
        <v>0</v>
      </c>
      <c r="BR249">
        <v>0</v>
      </c>
      <c r="BS249">
        <v>1</v>
      </c>
      <c r="BT249">
        <v>0</v>
      </c>
      <c r="BU249" s="17">
        <v>0</v>
      </c>
      <c r="BV249">
        <v>0</v>
      </c>
      <c r="BW249">
        <v>0</v>
      </c>
      <c r="BX249" s="17">
        <v>0</v>
      </c>
      <c r="BY249">
        <v>1</v>
      </c>
      <c r="BZ249">
        <v>1</v>
      </c>
      <c r="CA249">
        <v>0</v>
      </c>
      <c r="CB249">
        <v>0</v>
      </c>
      <c r="CC249">
        <v>0</v>
      </c>
      <c r="CD249">
        <v>1</v>
      </c>
      <c r="CE249">
        <v>1</v>
      </c>
      <c r="CF249">
        <v>0</v>
      </c>
      <c r="CG249">
        <v>0</v>
      </c>
      <c r="CH249">
        <v>0</v>
      </c>
      <c r="CI249">
        <v>0</v>
      </c>
      <c r="CJ249" s="17">
        <v>1</v>
      </c>
      <c r="CK249">
        <v>0.217</v>
      </c>
      <c r="CL249">
        <v>129</v>
      </c>
      <c r="CM249">
        <v>1</v>
      </c>
      <c r="CN249">
        <v>0</v>
      </c>
      <c r="CO249">
        <v>40</v>
      </c>
      <c r="CP249" s="31" t="s">
        <v>80</v>
      </c>
    </row>
    <row r="250" spans="1:94" x14ac:dyDescent="0.25">
      <c r="A250">
        <v>249</v>
      </c>
      <c r="B250">
        <v>18</v>
      </c>
      <c r="C250" s="23" t="s">
        <v>126</v>
      </c>
      <c r="D250" s="12">
        <v>6.2</v>
      </c>
      <c r="E250" s="13">
        <v>0.8</v>
      </c>
      <c r="F250" s="7">
        <f t="shared" si="59"/>
        <v>7.75</v>
      </c>
      <c r="G250" s="7">
        <f t="shared" si="49"/>
        <v>5.4</v>
      </c>
      <c r="H250" s="15">
        <f t="shared" si="50"/>
        <v>7</v>
      </c>
      <c r="I250" s="11">
        <f t="shared" si="51"/>
        <v>0.12803251186248216</v>
      </c>
      <c r="J250" s="30">
        <f t="shared" si="52"/>
        <v>1.652032411128802E-2</v>
      </c>
      <c r="K250" s="30">
        <f t="shared" si="53"/>
        <v>60.531500064016249</v>
      </c>
      <c r="L250" s="8">
        <v>1</v>
      </c>
      <c r="M250" s="9">
        <v>0</v>
      </c>
      <c r="N250" s="9">
        <v>0</v>
      </c>
      <c r="O250" s="9">
        <v>0</v>
      </c>
      <c r="P250" s="9">
        <v>0</v>
      </c>
      <c r="Q250" s="8">
        <v>3610</v>
      </c>
      <c r="R250" s="9">
        <v>5</v>
      </c>
      <c r="S250" s="9">
        <f t="shared" si="54"/>
        <v>3604</v>
      </c>
      <c r="T250" s="9">
        <f t="shared" si="55"/>
        <v>48</v>
      </c>
      <c r="U250" s="7">
        <v>7</v>
      </c>
      <c r="V250" s="7">
        <f t="shared" si="58"/>
        <v>31.274999999999999</v>
      </c>
      <c r="W250" s="9">
        <v>1</v>
      </c>
      <c r="X250" s="9">
        <v>0</v>
      </c>
      <c r="Y250" s="9">
        <v>1</v>
      </c>
      <c r="Z250" s="9">
        <v>0</v>
      </c>
      <c r="AA250" s="9">
        <v>0</v>
      </c>
      <c r="AB250" s="27">
        <v>0</v>
      </c>
      <c r="AC250" s="9">
        <v>0</v>
      </c>
      <c r="AD250" s="9">
        <v>1</v>
      </c>
      <c r="AE250" s="27">
        <v>0</v>
      </c>
      <c r="AF250" s="9">
        <v>1</v>
      </c>
      <c r="AG250" s="27">
        <v>0</v>
      </c>
      <c r="AH250" s="19">
        <v>2001</v>
      </c>
      <c r="AI250" s="30">
        <v>0.01</v>
      </c>
      <c r="AJ250" s="30">
        <v>0.41725000000000001</v>
      </c>
      <c r="AK250" s="30">
        <v>0.48</v>
      </c>
      <c r="AL250" s="37">
        <v>9.2749999999999999E-2</v>
      </c>
      <c r="AM250" s="36">
        <v>1</v>
      </c>
      <c r="AN250" s="17">
        <v>0</v>
      </c>
      <c r="AO250">
        <v>0.48</v>
      </c>
      <c r="AP250" s="34">
        <v>0.52</v>
      </c>
      <c r="AQ250" t="s">
        <v>89</v>
      </c>
      <c r="AR250" s="34" t="s">
        <v>89</v>
      </c>
      <c r="AS250">
        <v>0</v>
      </c>
      <c r="AT250" s="17">
        <v>1</v>
      </c>
      <c r="AU250">
        <v>0</v>
      </c>
      <c r="AV250" s="17">
        <v>1</v>
      </c>
      <c r="AW250" s="17" t="s">
        <v>5</v>
      </c>
      <c r="AX250">
        <v>0</v>
      </c>
      <c r="AY250">
        <v>1</v>
      </c>
      <c r="AZ250">
        <v>0</v>
      </c>
      <c r="BA250">
        <v>0</v>
      </c>
      <c r="BB250">
        <v>0</v>
      </c>
      <c r="BC250">
        <v>0</v>
      </c>
      <c r="BD250" s="17">
        <v>0</v>
      </c>
      <c r="BE250">
        <v>0</v>
      </c>
      <c r="BF250">
        <v>1</v>
      </c>
      <c r="BG250" s="17">
        <v>0</v>
      </c>
      <c r="BH250">
        <v>869</v>
      </c>
      <c r="BI250">
        <v>116</v>
      </c>
      <c r="BJ250" s="23">
        <v>0.29299999999999998</v>
      </c>
      <c r="BK250" s="23">
        <v>44.274999999999999</v>
      </c>
      <c r="BL250">
        <v>1</v>
      </c>
      <c r="BM250">
        <v>0</v>
      </c>
      <c r="BN250">
        <v>0</v>
      </c>
      <c r="BO250">
        <v>0</v>
      </c>
      <c r="BP250">
        <v>0</v>
      </c>
      <c r="BQ250" s="17">
        <v>0</v>
      </c>
      <c r="BR250">
        <v>0</v>
      </c>
      <c r="BS250">
        <v>1</v>
      </c>
      <c r="BT250">
        <v>0</v>
      </c>
      <c r="BU250" s="17">
        <v>0</v>
      </c>
      <c r="BV250">
        <v>0</v>
      </c>
      <c r="BW250">
        <v>0</v>
      </c>
      <c r="BX250" s="17">
        <v>0</v>
      </c>
      <c r="BY250">
        <v>1</v>
      </c>
      <c r="BZ250">
        <v>1</v>
      </c>
      <c r="CA250">
        <v>0</v>
      </c>
      <c r="CB250">
        <v>0</v>
      </c>
      <c r="CC250">
        <v>0</v>
      </c>
      <c r="CD250">
        <v>1</v>
      </c>
      <c r="CE250">
        <v>1</v>
      </c>
      <c r="CF250">
        <v>0</v>
      </c>
      <c r="CG250">
        <v>0</v>
      </c>
      <c r="CH250">
        <v>0</v>
      </c>
      <c r="CI250">
        <v>0</v>
      </c>
      <c r="CJ250" s="17">
        <v>1</v>
      </c>
      <c r="CK250">
        <v>0.217</v>
      </c>
      <c r="CL250">
        <v>129</v>
      </c>
      <c r="CM250">
        <v>1</v>
      </c>
      <c r="CN250">
        <v>0</v>
      </c>
      <c r="CO250">
        <v>40</v>
      </c>
      <c r="CP250" s="31" t="s">
        <v>80</v>
      </c>
    </row>
    <row r="251" spans="1:94" x14ac:dyDescent="0.25">
      <c r="A251">
        <v>250</v>
      </c>
      <c r="B251">
        <v>18</v>
      </c>
      <c r="C251" s="23" t="s">
        <v>126</v>
      </c>
      <c r="D251" s="12">
        <v>12.9</v>
      </c>
      <c r="E251" s="13">
        <v>0.7</v>
      </c>
      <c r="F251" s="7">
        <f t="shared" si="59"/>
        <v>18.428571428571431</v>
      </c>
      <c r="G251" s="7">
        <f t="shared" si="49"/>
        <v>12.200000000000001</v>
      </c>
      <c r="H251" s="15">
        <f t="shared" si="50"/>
        <v>13.6</v>
      </c>
      <c r="I251" s="11">
        <f t="shared" si="51"/>
        <v>0.2936805581146279</v>
      </c>
      <c r="J251" s="30">
        <f t="shared" si="52"/>
        <v>1.5936154316297638E-2</v>
      </c>
      <c r="K251" s="30">
        <f t="shared" si="53"/>
        <v>62.750396372437024</v>
      </c>
      <c r="L251" s="8">
        <v>1</v>
      </c>
      <c r="M251" s="9">
        <v>0</v>
      </c>
      <c r="N251" s="9">
        <v>0</v>
      </c>
      <c r="O251" s="9">
        <v>0</v>
      </c>
      <c r="P251" s="9">
        <v>0</v>
      </c>
      <c r="Q251" s="8">
        <v>3610</v>
      </c>
      <c r="R251" s="9">
        <v>11</v>
      </c>
      <c r="S251" s="9">
        <f t="shared" si="54"/>
        <v>3598</v>
      </c>
      <c r="T251" s="9">
        <f t="shared" si="55"/>
        <v>48</v>
      </c>
      <c r="U251" s="7">
        <v>17</v>
      </c>
      <c r="V251" s="7">
        <f t="shared" si="58"/>
        <v>21.274999999999999</v>
      </c>
      <c r="W251" s="9">
        <v>1</v>
      </c>
      <c r="X251" s="9">
        <v>0</v>
      </c>
      <c r="Y251" s="9">
        <v>1</v>
      </c>
      <c r="Z251" s="9">
        <v>0</v>
      </c>
      <c r="AA251" s="9">
        <v>0</v>
      </c>
      <c r="AB251" s="27">
        <v>0</v>
      </c>
      <c r="AC251" s="9">
        <v>0</v>
      </c>
      <c r="AD251" s="9">
        <v>1</v>
      </c>
      <c r="AE251" s="27">
        <v>0</v>
      </c>
      <c r="AF251" s="9">
        <v>1</v>
      </c>
      <c r="AG251" s="27">
        <v>0</v>
      </c>
      <c r="AH251" s="19">
        <v>2001</v>
      </c>
      <c r="AI251" s="30">
        <v>0.01</v>
      </c>
      <c r="AJ251" s="30">
        <v>0.41725000000000001</v>
      </c>
      <c r="AK251" s="30">
        <v>0.48</v>
      </c>
      <c r="AL251" s="37">
        <v>9.2749999999999999E-2</v>
      </c>
      <c r="AM251" s="36">
        <v>1</v>
      </c>
      <c r="AN251" s="17">
        <v>0</v>
      </c>
      <c r="AO251">
        <v>0.48</v>
      </c>
      <c r="AP251" s="34">
        <v>0.52</v>
      </c>
      <c r="AQ251" t="s">
        <v>89</v>
      </c>
      <c r="AR251" s="34" t="s">
        <v>89</v>
      </c>
      <c r="AS251">
        <v>0</v>
      </c>
      <c r="AT251" s="17">
        <v>1</v>
      </c>
      <c r="AU251">
        <v>0</v>
      </c>
      <c r="AV251" s="17">
        <v>1</v>
      </c>
      <c r="AW251" s="17" t="s">
        <v>5</v>
      </c>
      <c r="AX251">
        <v>0</v>
      </c>
      <c r="AY251">
        <v>1</v>
      </c>
      <c r="AZ251">
        <v>0</v>
      </c>
      <c r="BA251">
        <v>0</v>
      </c>
      <c r="BB251">
        <v>0</v>
      </c>
      <c r="BC251">
        <v>0</v>
      </c>
      <c r="BD251" s="17">
        <v>0</v>
      </c>
      <c r="BE251">
        <v>0</v>
      </c>
      <c r="BF251">
        <v>1</v>
      </c>
      <c r="BG251" s="17">
        <v>0</v>
      </c>
      <c r="BH251">
        <v>869</v>
      </c>
      <c r="BI251">
        <v>116</v>
      </c>
      <c r="BJ251" s="23">
        <v>0.29299999999999998</v>
      </c>
      <c r="BK251" s="23">
        <v>44.274999999999999</v>
      </c>
      <c r="BL251">
        <v>1</v>
      </c>
      <c r="BM251">
        <v>0</v>
      </c>
      <c r="BN251">
        <v>0</v>
      </c>
      <c r="BO251">
        <v>0</v>
      </c>
      <c r="BP251">
        <v>0</v>
      </c>
      <c r="BQ251" s="17">
        <v>0</v>
      </c>
      <c r="BR251">
        <v>0</v>
      </c>
      <c r="BS251">
        <v>1</v>
      </c>
      <c r="BT251">
        <v>0</v>
      </c>
      <c r="BU251" s="17">
        <v>0</v>
      </c>
      <c r="BV251">
        <v>0</v>
      </c>
      <c r="BW251">
        <v>0</v>
      </c>
      <c r="BX251" s="17">
        <v>0</v>
      </c>
      <c r="BY251">
        <v>1</v>
      </c>
      <c r="BZ251">
        <v>1</v>
      </c>
      <c r="CA251">
        <v>0</v>
      </c>
      <c r="CB251">
        <v>0</v>
      </c>
      <c r="CC251">
        <v>0</v>
      </c>
      <c r="CD251">
        <v>1</v>
      </c>
      <c r="CE251">
        <v>1</v>
      </c>
      <c r="CF251">
        <v>0</v>
      </c>
      <c r="CG251">
        <v>0</v>
      </c>
      <c r="CH251">
        <v>0</v>
      </c>
      <c r="CI251">
        <v>0</v>
      </c>
      <c r="CJ251" s="17">
        <v>1</v>
      </c>
      <c r="CK251">
        <v>0.217</v>
      </c>
      <c r="CL251">
        <v>129</v>
      </c>
      <c r="CM251">
        <v>1</v>
      </c>
      <c r="CN251">
        <v>0</v>
      </c>
      <c r="CO251">
        <v>40</v>
      </c>
      <c r="CP251" s="31" t="s">
        <v>80</v>
      </c>
    </row>
    <row r="252" spans="1:94" x14ac:dyDescent="0.25">
      <c r="A252">
        <v>251</v>
      </c>
      <c r="B252">
        <v>18</v>
      </c>
      <c r="C252" s="23" t="s">
        <v>126</v>
      </c>
      <c r="D252" s="12">
        <v>5.4</v>
      </c>
      <c r="E252" s="13">
        <v>0.7</v>
      </c>
      <c r="F252" s="7">
        <f t="shared" si="59"/>
        <v>7.7142857142857153</v>
      </c>
      <c r="G252" s="7">
        <f t="shared" si="49"/>
        <v>4.7</v>
      </c>
      <c r="H252" s="15">
        <f t="shared" si="50"/>
        <v>6.1000000000000005</v>
      </c>
      <c r="I252" s="11">
        <f t="shared" si="51"/>
        <v>0.12755660349884759</v>
      </c>
      <c r="J252" s="30">
        <f t="shared" si="52"/>
        <v>1.6535115268369132E-2</v>
      </c>
      <c r="K252" s="30">
        <f t="shared" si="53"/>
        <v>60.4773528197261</v>
      </c>
      <c r="L252" s="8">
        <v>1</v>
      </c>
      <c r="M252" s="9">
        <v>0</v>
      </c>
      <c r="N252" s="9">
        <v>0</v>
      </c>
      <c r="O252" s="9">
        <v>0</v>
      </c>
      <c r="P252" s="9">
        <v>0</v>
      </c>
      <c r="Q252" s="8">
        <v>3610</v>
      </c>
      <c r="R252" s="9">
        <v>11</v>
      </c>
      <c r="S252" s="9">
        <f t="shared" si="54"/>
        <v>3598</v>
      </c>
      <c r="T252" s="9">
        <f t="shared" si="55"/>
        <v>48</v>
      </c>
      <c r="U252" s="7">
        <v>7</v>
      </c>
      <c r="V252" s="7">
        <f t="shared" si="58"/>
        <v>31.274999999999999</v>
      </c>
      <c r="W252" s="9">
        <v>1</v>
      </c>
      <c r="X252" s="9">
        <v>0</v>
      </c>
      <c r="Y252" s="9">
        <v>1</v>
      </c>
      <c r="Z252" s="9">
        <v>0</v>
      </c>
      <c r="AA252" s="9">
        <v>0</v>
      </c>
      <c r="AB252" s="27">
        <v>0</v>
      </c>
      <c r="AC252" s="9">
        <v>0</v>
      </c>
      <c r="AD252" s="9">
        <v>1</v>
      </c>
      <c r="AE252" s="27">
        <v>0</v>
      </c>
      <c r="AF252" s="9">
        <v>1</v>
      </c>
      <c r="AG252" s="27">
        <v>0</v>
      </c>
      <c r="AH252" s="19">
        <v>2001</v>
      </c>
      <c r="AI252" s="30">
        <v>0.01</v>
      </c>
      <c r="AJ252" s="30">
        <v>0.41725000000000001</v>
      </c>
      <c r="AK252" s="30">
        <v>0.48</v>
      </c>
      <c r="AL252" s="37">
        <v>9.2749999999999999E-2</v>
      </c>
      <c r="AM252" s="36">
        <v>1</v>
      </c>
      <c r="AN252" s="17">
        <v>0</v>
      </c>
      <c r="AO252">
        <v>0.48</v>
      </c>
      <c r="AP252" s="34">
        <v>0.52</v>
      </c>
      <c r="AQ252" t="s">
        <v>89</v>
      </c>
      <c r="AR252" s="34" t="s">
        <v>89</v>
      </c>
      <c r="AS252">
        <v>0</v>
      </c>
      <c r="AT252" s="17">
        <v>1</v>
      </c>
      <c r="AU252">
        <v>0</v>
      </c>
      <c r="AV252" s="17">
        <v>1</v>
      </c>
      <c r="AW252" s="17" t="s">
        <v>5</v>
      </c>
      <c r="AX252">
        <v>0</v>
      </c>
      <c r="AY252">
        <v>1</v>
      </c>
      <c r="AZ252">
        <v>0</v>
      </c>
      <c r="BA252">
        <v>0</v>
      </c>
      <c r="BB252">
        <v>0</v>
      </c>
      <c r="BC252">
        <v>0</v>
      </c>
      <c r="BD252" s="17">
        <v>0</v>
      </c>
      <c r="BE252">
        <v>0</v>
      </c>
      <c r="BF252">
        <v>1</v>
      </c>
      <c r="BG252" s="17">
        <v>0</v>
      </c>
      <c r="BH252">
        <v>869</v>
      </c>
      <c r="BI252">
        <v>116</v>
      </c>
      <c r="BJ252" s="23">
        <v>0.29299999999999998</v>
      </c>
      <c r="BK252" s="23">
        <v>44.274999999999999</v>
      </c>
      <c r="BL252">
        <v>1</v>
      </c>
      <c r="BM252">
        <v>0</v>
      </c>
      <c r="BN252">
        <v>0</v>
      </c>
      <c r="BO252">
        <v>0</v>
      </c>
      <c r="BP252">
        <v>0</v>
      </c>
      <c r="BQ252" s="17">
        <v>0</v>
      </c>
      <c r="BR252">
        <v>0</v>
      </c>
      <c r="BS252">
        <v>1</v>
      </c>
      <c r="BT252">
        <v>0</v>
      </c>
      <c r="BU252" s="17">
        <v>0</v>
      </c>
      <c r="BV252">
        <v>0</v>
      </c>
      <c r="BW252">
        <v>0</v>
      </c>
      <c r="BX252" s="17">
        <v>0</v>
      </c>
      <c r="BY252">
        <v>1</v>
      </c>
      <c r="BZ252">
        <v>1</v>
      </c>
      <c r="CA252">
        <v>0</v>
      </c>
      <c r="CB252">
        <v>0</v>
      </c>
      <c r="CC252">
        <v>0</v>
      </c>
      <c r="CD252">
        <v>1</v>
      </c>
      <c r="CE252">
        <v>1</v>
      </c>
      <c r="CF252">
        <v>0</v>
      </c>
      <c r="CG252">
        <v>0</v>
      </c>
      <c r="CH252">
        <v>0</v>
      </c>
      <c r="CI252">
        <v>0</v>
      </c>
      <c r="CJ252" s="17">
        <v>1</v>
      </c>
      <c r="CK252">
        <v>0.217</v>
      </c>
      <c r="CL252">
        <v>129</v>
      </c>
      <c r="CM252">
        <v>1</v>
      </c>
      <c r="CN252">
        <v>0</v>
      </c>
      <c r="CO252">
        <v>40</v>
      </c>
      <c r="CP252" s="31" t="s">
        <v>80</v>
      </c>
    </row>
    <row r="253" spans="1:94" x14ac:dyDescent="0.25">
      <c r="A253">
        <v>252</v>
      </c>
      <c r="B253">
        <v>18</v>
      </c>
      <c r="C253" s="23" t="s">
        <v>126</v>
      </c>
      <c r="D253" s="12">
        <v>11.9</v>
      </c>
      <c r="E253" s="13">
        <v>0.7</v>
      </c>
      <c r="F253" s="7">
        <f t="shared" si="59"/>
        <v>17</v>
      </c>
      <c r="G253" s="7">
        <f t="shared" si="49"/>
        <v>11.200000000000001</v>
      </c>
      <c r="H253" s="15">
        <f t="shared" si="50"/>
        <v>12.6</v>
      </c>
      <c r="I253" s="11">
        <f t="shared" si="51"/>
        <v>0.27277798111741397</v>
      </c>
      <c r="J253" s="30">
        <f t="shared" si="52"/>
        <v>1.6045763595141999E-2</v>
      </c>
      <c r="K253" s="30">
        <f t="shared" si="53"/>
        <v>62.321745803531535</v>
      </c>
      <c r="L253" s="8">
        <v>1</v>
      </c>
      <c r="M253" s="9">
        <v>0</v>
      </c>
      <c r="N253" s="9">
        <v>0</v>
      </c>
      <c r="O253" s="9">
        <v>0</v>
      </c>
      <c r="P253" s="9">
        <v>0</v>
      </c>
      <c r="Q253" s="8">
        <v>3610</v>
      </c>
      <c r="R253" s="9">
        <v>14</v>
      </c>
      <c r="S253" s="9">
        <f t="shared" si="54"/>
        <v>3595</v>
      </c>
      <c r="T253" s="9">
        <f t="shared" si="55"/>
        <v>48</v>
      </c>
      <c r="U253" s="7">
        <v>17</v>
      </c>
      <c r="V253" s="7">
        <f t="shared" si="58"/>
        <v>21.274999999999999</v>
      </c>
      <c r="W253" s="9">
        <v>1</v>
      </c>
      <c r="X253" s="9">
        <v>0</v>
      </c>
      <c r="Y253" s="9">
        <v>1</v>
      </c>
      <c r="Z253" s="9">
        <v>0</v>
      </c>
      <c r="AA253" s="9">
        <v>0</v>
      </c>
      <c r="AB253" s="27">
        <v>0</v>
      </c>
      <c r="AC253" s="9">
        <v>0</v>
      </c>
      <c r="AD253" s="9">
        <v>1</v>
      </c>
      <c r="AE253" s="27">
        <v>0</v>
      </c>
      <c r="AF253" s="9">
        <v>1</v>
      </c>
      <c r="AG253" s="27">
        <v>0</v>
      </c>
      <c r="AH253" s="19">
        <v>2001</v>
      </c>
      <c r="AI253" s="30">
        <v>0.01</v>
      </c>
      <c r="AJ253" s="30">
        <v>0.41725000000000001</v>
      </c>
      <c r="AK253" s="30">
        <v>0.48</v>
      </c>
      <c r="AL253" s="37">
        <v>9.2749999999999999E-2</v>
      </c>
      <c r="AM253" s="36">
        <v>1</v>
      </c>
      <c r="AN253" s="17">
        <v>0</v>
      </c>
      <c r="AO253">
        <v>0.48</v>
      </c>
      <c r="AP253" s="34">
        <v>0.52</v>
      </c>
      <c r="AQ253" t="s">
        <v>89</v>
      </c>
      <c r="AR253" s="34" t="s">
        <v>89</v>
      </c>
      <c r="AS253">
        <v>0</v>
      </c>
      <c r="AT253" s="17">
        <v>1</v>
      </c>
      <c r="AU253">
        <v>0</v>
      </c>
      <c r="AV253" s="17">
        <v>1</v>
      </c>
      <c r="AW253" s="17" t="s">
        <v>5</v>
      </c>
      <c r="AX253">
        <v>0</v>
      </c>
      <c r="AY253">
        <v>1</v>
      </c>
      <c r="AZ253">
        <v>0</v>
      </c>
      <c r="BA253">
        <v>0</v>
      </c>
      <c r="BB253">
        <v>0</v>
      </c>
      <c r="BC253">
        <v>0</v>
      </c>
      <c r="BD253" s="17">
        <v>0</v>
      </c>
      <c r="BE253">
        <v>0</v>
      </c>
      <c r="BF253">
        <v>1</v>
      </c>
      <c r="BG253" s="17">
        <v>0</v>
      </c>
      <c r="BH253">
        <v>869</v>
      </c>
      <c r="BI253">
        <v>116</v>
      </c>
      <c r="BJ253" s="23">
        <v>0.29299999999999998</v>
      </c>
      <c r="BK253" s="23">
        <v>44.274999999999999</v>
      </c>
      <c r="BL253">
        <v>1</v>
      </c>
      <c r="BM253">
        <v>0</v>
      </c>
      <c r="BN253">
        <v>0</v>
      </c>
      <c r="BO253">
        <v>0</v>
      </c>
      <c r="BP253">
        <v>0</v>
      </c>
      <c r="BQ253" s="17">
        <v>0</v>
      </c>
      <c r="BR253">
        <v>0</v>
      </c>
      <c r="BS253">
        <v>1</v>
      </c>
      <c r="BT253">
        <v>0</v>
      </c>
      <c r="BU253" s="17">
        <v>0</v>
      </c>
      <c r="BV253">
        <v>0</v>
      </c>
      <c r="BW253">
        <v>0</v>
      </c>
      <c r="BX253" s="17">
        <v>0</v>
      </c>
      <c r="BY253">
        <v>1</v>
      </c>
      <c r="BZ253">
        <v>1</v>
      </c>
      <c r="CA253">
        <v>0</v>
      </c>
      <c r="CB253">
        <v>0</v>
      </c>
      <c r="CC253">
        <v>0</v>
      </c>
      <c r="CD253">
        <v>1</v>
      </c>
      <c r="CE253">
        <v>1</v>
      </c>
      <c r="CF253">
        <v>0</v>
      </c>
      <c r="CG253">
        <v>0</v>
      </c>
      <c r="CH253">
        <v>0</v>
      </c>
      <c r="CI253">
        <v>0</v>
      </c>
      <c r="CJ253" s="17">
        <v>1</v>
      </c>
      <c r="CK253">
        <v>0.217</v>
      </c>
      <c r="CL253">
        <v>129</v>
      </c>
      <c r="CM253">
        <v>1</v>
      </c>
      <c r="CN253">
        <v>0</v>
      </c>
      <c r="CO253">
        <v>40</v>
      </c>
      <c r="CP253" s="31" t="s">
        <v>80</v>
      </c>
    </row>
    <row r="254" spans="1:94" x14ac:dyDescent="0.25">
      <c r="A254">
        <v>253</v>
      </c>
      <c r="B254">
        <v>18</v>
      </c>
      <c r="C254" s="23" t="s">
        <v>126</v>
      </c>
      <c r="D254" s="12">
        <v>5.3</v>
      </c>
      <c r="E254" s="13">
        <v>0.8</v>
      </c>
      <c r="F254" s="7">
        <f t="shared" si="59"/>
        <v>6.6249999999999991</v>
      </c>
      <c r="G254" s="7">
        <f t="shared" si="49"/>
        <v>4.5</v>
      </c>
      <c r="H254" s="15">
        <f t="shared" si="50"/>
        <v>6.1</v>
      </c>
      <c r="I254" s="11">
        <f t="shared" si="51"/>
        <v>0.10982504289539416</v>
      </c>
      <c r="J254" s="30">
        <f t="shared" si="52"/>
        <v>1.6577364965342515E-2</v>
      </c>
      <c r="K254" s="30">
        <f t="shared" si="53"/>
        <v>60.323217959588334</v>
      </c>
      <c r="L254" s="8">
        <v>1</v>
      </c>
      <c r="M254" s="9">
        <v>0</v>
      </c>
      <c r="N254" s="9">
        <v>0</v>
      </c>
      <c r="O254" s="9">
        <v>0</v>
      </c>
      <c r="P254" s="9">
        <v>0</v>
      </c>
      <c r="Q254" s="8">
        <v>3610</v>
      </c>
      <c r="R254" s="9">
        <v>14</v>
      </c>
      <c r="S254" s="9">
        <f t="shared" si="54"/>
        <v>3595</v>
      </c>
      <c r="T254" s="9">
        <f t="shared" si="55"/>
        <v>48</v>
      </c>
      <c r="U254" s="7">
        <v>7</v>
      </c>
      <c r="V254" s="7">
        <f t="shared" si="58"/>
        <v>31.274999999999999</v>
      </c>
      <c r="W254" s="9">
        <v>1</v>
      </c>
      <c r="X254" s="9">
        <v>0</v>
      </c>
      <c r="Y254" s="9">
        <v>1</v>
      </c>
      <c r="Z254" s="9">
        <v>0</v>
      </c>
      <c r="AA254" s="9">
        <v>0</v>
      </c>
      <c r="AB254" s="27">
        <v>0</v>
      </c>
      <c r="AC254" s="9">
        <v>0</v>
      </c>
      <c r="AD254" s="9">
        <v>1</v>
      </c>
      <c r="AE254" s="27">
        <v>0</v>
      </c>
      <c r="AF254" s="9">
        <v>1</v>
      </c>
      <c r="AG254" s="27">
        <v>0</v>
      </c>
      <c r="AH254" s="19">
        <v>2001</v>
      </c>
      <c r="AI254" s="30">
        <v>0.01</v>
      </c>
      <c r="AJ254" s="30">
        <v>0.41725000000000001</v>
      </c>
      <c r="AK254" s="30">
        <v>0.48</v>
      </c>
      <c r="AL254" s="37">
        <v>9.2749999999999999E-2</v>
      </c>
      <c r="AM254" s="36">
        <v>1</v>
      </c>
      <c r="AN254" s="17">
        <v>0</v>
      </c>
      <c r="AO254">
        <v>0.48</v>
      </c>
      <c r="AP254" s="34">
        <v>0.52</v>
      </c>
      <c r="AQ254" t="s">
        <v>89</v>
      </c>
      <c r="AR254" s="34" t="s">
        <v>89</v>
      </c>
      <c r="AS254">
        <v>0</v>
      </c>
      <c r="AT254" s="17">
        <v>1</v>
      </c>
      <c r="AU254">
        <v>0</v>
      </c>
      <c r="AV254" s="17">
        <v>1</v>
      </c>
      <c r="AW254" s="17" t="s">
        <v>5</v>
      </c>
      <c r="AX254">
        <v>0</v>
      </c>
      <c r="AY254">
        <v>1</v>
      </c>
      <c r="AZ254">
        <v>0</v>
      </c>
      <c r="BA254">
        <v>0</v>
      </c>
      <c r="BB254">
        <v>0</v>
      </c>
      <c r="BC254">
        <v>0</v>
      </c>
      <c r="BD254" s="17">
        <v>0</v>
      </c>
      <c r="BE254">
        <v>0</v>
      </c>
      <c r="BF254">
        <v>1</v>
      </c>
      <c r="BG254" s="17">
        <v>0</v>
      </c>
      <c r="BH254">
        <v>869</v>
      </c>
      <c r="BI254">
        <v>116</v>
      </c>
      <c r="BJ254" s="23">
        <v>0.29299999999999998</v>
      </c>
      <c r="BK254" s="23">
        <v>44.274999999999999</v>
      </c>
      <c r="BL254">
        <v>1</v>
      </c>
      <c r="BM254">
        <v>0</v>
      </c>
      <c r="BN254">
        <v>0</v>
      </c>
      <c r="BO254">
        <v>0</v>
      </c>
      <c r="BP254">
        <v>0</v>
      </c>
      <c r="BQ254" s="17">
        <v>0</v>
      </c>
      <c r="BR254">
        <v>0</v>
      </c>
      <c r="BS254">
        <v>1</v>
      </c>
      <c r="BT254">
        <v>0</v>
      </c>
      <c r="BU254" s="17">
        <v>0</v>
      </c>
      <c r="BV254">
        <v>0</v>
      </c>
      <c r="BW254">
        <v>0</v>
      </c>
      <c r="BX254" s="17">
        <v>0</v>
      </c>
      <c r="BY254">
        <v>1</v>
      </c>
      <c r="BZ254">
        <v>1</v>
      </c>
      <c r="CA254">
        <v>0</v>
      </c>
      <c r="CB254">
        <v>0</v>
      </c>
      <c r="CC254">
        <v>0</v>
      </c>
      <c r="CD254">
        <v>1</v>
      </c>
      <c r="CE254">
        <v>1</v>
      </c>
      <c r="CF254">
        <v>0</v>
      </c>
      <c r="CG254">
        <v>0</v>
      </c>
      <c r="CH254">
        <v>0</v>
      </c>
      <c r="CI254">
        <v>0</v>
      </c>
      <c r="CJ254" s="17">
        <v>1</v>
      </c>
      <c r="CK254">
        <v>0.217</v>
      </c>
      <c r="CL254">
        <v>129</v>
      </c>
      <c r="CM254">
        <v>1</v>
      </c>
      <c r="CN254">
        <v>0</v>
      </c>
      <c r="CO254">
        <v>40</v>
      </c>
      <c r="CP254" s="31" t="s">
        <v>80</v>
      </c>
    </row>
    <row r="255" spans="1:94" x14ac:dyDescent="0.25">
      <c r="A255">
        <v>254</v>
      </c>
      <c r="B255">
        <v>18</v>
      </c>
      <c r="C255" s="23" t="s">
        <v>126</v>
      </c>
      <c r="D255" s="12">
        <v>7.264909054577684</v>
      </c>
      <c r="E255" s="13">
        <v>0.45323201008976488</v>
      </c>
      <c r="F255" s="7">
        <v>16.02911730161961</v>
      </c>
      <c r="G255" s="7">
        <f t="shared" si="49"/>
        <v>6.8116770444879187</v>
      </c>
      <c r="H255" s="15">
        <f t="shared" si="50"/>
        <v>7.7181410646674493</v>
      </c>
      <c r="I255" s="11">
        <f t="shared" si="51"/>
        <v>0.25796661020822687</v>
      </c>
      <c r="J255" s="30">
        <f t="shared" si="52"/>
        <v>1.6093625453858364E-2</v>
      </c>
      <c r="K255" s="30">
        <f t="shared" si="53"/>
        <v>62.136403190634411</v>
      </c>
      <c r="L255" s="8">
        <v>1</v>
      </c>
      <c r="M255" s="9">
        <v>0</v>
      </c>
      <c r="N255" s="9">
        <v>0</v>
      </c>
      <c r="O255" s="9">
        <v>0</v>
      </c>
      <c r="P255" s="9">
        <v>0</v>
      </c>
      <c r="Q255" s="8">
        <v>3611</v>
      </c>
      <c r="R255" s="9">
        <v>6</v>
      </c>
      <c r="S255" s="9">
        <f t="shared" si="54"/>
        <v>3604</v>
      </c>
      <c r="T255" s="9">
        <f t="shared" si="55"/>
        <v>48</v>
      </c>
      <c r="U255" s="7">
        <v>17</v>
      </c>
      <c r="V255" s="7">
        <f t="shared" si="58"/>
        <v>21.274999999999999</v>
      </c>
      <c r="W255" s="9">
        <v>0</v>
      </c>
      <c r="X255" s="9">
        <v>1</v>
      </c>
      <c r="Y255" s="9">
        <v>1</v>
      </c>
      <c r="Z255" s="9">
        <v>0</v>
      </c>
      <c r="AA255" s="9">
        <v>0</v>
      </c>
      <c r="AB255" s="27">
        <v>0</v>
      </c>
      <c r="AC255" s="9">
        <v>0</v>
      </c>
      <c r="AD255" s="9">
        <v>1</v>
      </c>
      <c r="AE255" s="27">
        <v>0</v>
      </c>
      <c r="AF255" s="9">
        <v>1</v>
      </c>
      <c r="AG255" s="27">
        <v>0</v>
      </c>
      <c r="AH255" s="19">
        <v>2001</v>
      </c>
      <c r="AI255" s="30">
        <v>0.01</v>
      </c>
      <c r="AJ255" s="30">
        <v>0.41725000000000001</v>
      </c>
      <c r="AK255" s="30">
        <v>0.48</v>
      </c>
      <c r="AL255" s="37">
        <v>9.2749999999999999E-2</v>
      </c>
      <c r="AM255" s="36">
        <v>1</v>
      </c>
      <c r="AN255" s="17">
        <v>0</v>
      </c>
      <c r="AO255">
        <v>0.48</v>
      </c>
      <c r="AP255" s="34">
        <v>0.52</v>
      </c>
      <c r="AQ255" t="s">
        <v>89</v>
      </c>
      <c r="AR255" s="34" t="s">
        <v>89</v>
      </c>
      <c r="AS255">
        <v>0</v>
      </c>
      <c r="AT255" s="17">
        <v>1</v>
      </c>
      <c r="AU255">
        <v>0</v>
      </c>
      <c r="AV255" s="17">
        <v>1</v>
      </c>
      <c r="AW255" s="17" t="s">
        <v>5</v>
      </c>
      <c r="AX255">
        <v>0</v>
      </c>
      <c r="AY255">
        <v>1</v>
      </c>
      <c r="AZ255">
        <v>0</v>
      </c>
      <c r="BA255">
        <v>0</v>
      </c>
      <c r="BB255">
        <v>0</v>
      </c>
      <c r="BC255">
        <v>0</v>
      </c>
      <c r="BD255" s="17">
        <v>0</v>
      </c>
      <c r="BE255">
        <v>0</v>
      </c>
      <c r="BF255">
        <v>1</v>
      </c>
      <c r="BG255" s="17">
        <v>0</v>
      </c>
      <c r="BH255">
        <v>869</v>
      </c>
      <c r="BI255">
        <v>116</v>
      </c>
      <c r="BJ255" s="23">
        <v>0.29299999999999998</v>
      </c>
      <c r="BK255" s="23">
        <v>44.274999999999999</v>
      </c>
      <c r="BL255">
        <v>1</v>
      </c>
      <c r="BM255">
        <v>0</v>
      </c>
      <c r="BN255">
        <v>0</v>
      </c>
      <c r="BO255">
        <v>0</v>
      </c>
      <c r="BP255">
        <v>0</v>
      </c>
      <c r="BQ255" s="17">
        <v>0</v>
      </c>
      <c r="BR255">
        <v>0</v>
      </c>
      <c r="BS255">
        <v>1</v>
      </c>
      <c r="BT255">
        <v>0</v>
      </c>
      <c r="BU255" s="17">
        <v>0</v>
      </c>
      <c r="BV255">
        <v>1</v>
      </c>
      <c r="BW255">
        <v>0</v>
      </c>
      <c r="BX255" s="17">
        <v>1</v>
      </c>
      <c r="BY255">
        <v>1</v>
      </c>
      <c r="BZ255">
        <v>1</v>
      </c>
      <c r="CA255">
        <v>0</v>
      </c>
      <c r="CB255">
        <v>0</v>
      </c>
      <c r="CC255">
        <v>0</v>
      </c>
      <c r="CD255">
        <v>1</v>
      </c>
      <c r="CE255">
        <v>1</v>
      </c>
      <c r="CF255">
        <v>0</v>
      </c>
      <c r="CG255">
        <v>0</v>
      </c>
      <c r="CH255">
        <v>0</v>
      </c>
      <c r="CI255">
        <v>0</v>
      </c>
      <c r="CJ255" s="17">
        <v>1</v>
      </c>
      <c r="CK255">
        <v>0.217</v>
      </c>
      <c r="CL255">
        <v>129</v>
      </c>
      <c r="CM255">
        <v>1</v>
      </c>
      <c r="CN255">
        <v>0</v>
      </c>
      <c r="CO255">
        <v>40</v>
      </c>
      <c r="CP255" s="31" t="s">
        <v>80</v>
      </c>
    </row>
    <row r="256" spans="1:94" x14ac:dyDescent="0.25">
      <c r="A256">
        <v>255</v>
      </c>
      <c r="B256">
        <v>18</v>
      </c>
      <c r="C256" s="23" t="s">
        <v>126</v>
      </c>
      <c r="D256" s="12">
        <v>6.5308601525300158</v>
      </c>
      <c r="E256" s="13">
        <v>0.8517769353248883</v>
      </c>
      <c r="F256" s="7">
        <v>7.6673362258147879</v>
      </c>
      <c r="G256" s="7">
        <f t="shared" si="49"/>
        <v>5.6790832172051271</v>
      </c>
      <c r="H256" s="15">
        <f t="shared" si="50"/>
        <v>7.3826370878549046</v>
      </c>
      <c r="I256" s="11">
        <f t="shared" si="51"/>
        <v>0.12668891426872031</v>
      </c>
      <c r="J256" s="30">
        <f t="shared" si="52"/>
        <v>1.652319795787453E-2</v>
      </c>
      <c r="K256" s="30">
        <f t="shared" si="53"/>
        <v>60.520971941961506</v>
      </c>
      <c r="L256" s="8">
        <v>1</v>
      </c>
      <c r="M256" s="9">
        <v>0</v>
      </c>
      <c r="N256" s="9">
        <v>0</v>
      </c>
      <c r="O256" s="9">
        <v>0</v>
      </c>
      <c r="P256" s="9">
        <v>0</v>
      </c>
      <c r="Q256" s="8">
        <v>3611</v>
      </c>
      <c r="R256" s="9">
        <v>6</v>
      </c>
      <c r="S256" s="9">
        <f t="shared" si="54"/>
        <v>3604</v>
      </c>
      <c r="T256" s="9">
        <f t="shared" si="55"/>
        <v>48</v>
      </c>
      <c r="U256" s="7">
        <v>12</v>
      </c>
      <c r="V256" s="7">
        <f t="shared" si="58"/>
        <v>26.274999999999999</v>
      </c>
      <c r="W256" s="9">
        <v>0</v>
      </c>
      <c r="X256" s="9">
        <v>1</v>
      </c>
      <c r="Y256" s="9">
        <v>1</v>
      </c>
      <c r="Z256" s="9">
        <v>0</v>
      </c>
      <c r="AA256" s="9">
        <v>0</v>
      </c>
      <c r="AB256" s="27">
        <v>0</v>
      </c>
      <c r="AC256" s="9">
        <v>0</v>
      </c>
      <c r="AD256" s="9">
        <v>1</v>
      </c>
      <c r="AE256" s="27">
        <v>0</v>
      </c>
      <c r="AF256" s="9">
        <v>1</v>
      </c>
      <c r="AG256" s="27">
        <v>0</v>
      </c>
      <c r="AH256" s="19">
        <v>2001</v>
      </c>
      <c r="AI256" s="30">
        <v>0.01</v>
      </c>
      <c r="AJ256" s="30">
        <v>0.41725000000000001</v>
      </c>
      <c r="AK256" s="30">
        <v>0.48</v>
      </c>
      <c r="AL256" s="37">
        <v>9.2749999999999999E-2</v>
      </c>
      <c r="AM256" s="36">
        <v>1</v>
      </c>
      <c r="AN256" s="17">
        <v>0</v>
      </c>
      <c r="AO256">
        <v>0.48</v>
      </c>
      <c r="AP256" s="34">
        <v>0.52</v>
      </c>
      <c r="AQ256" t="s">
        <v>89</v>
      </c>
      <c r="AR256" s="34" t="s">
        <v>89</v>
      </c>
      <c r="AS256">
        <v>0</v>
      </c>
      <c r="AT256" s="17">
        <v>1</v>
      </c>
      <c r="AU256">
        <v>0</v>
      </c>
      <c r="AV256" s="17">
        <v>1</v>
      </c>
      <c r="AW256" s="17" t="s">
        <v>5</v>
      </c>
      <c r="AX256">
        <v>0</v>
      </c>
      <c r="AY256">
        <v>1</v>
      </c>
      <c r="AZ256">
        <v>0</v>
      </c>
      <c r="BA256">
        <v>0</v>
      </c>
      <c r="BB256">
        <v>0</v>
      </c>
      <c r="BC256">
        <v>0</v>
      </c>
      <c r="BD256" s="17">
        <v>0</v>
      </c>
      <c r="BE256">
        <v>0</v>
      </c>
      <c r="BF256">
        <v>1</v>
      </c>
      <c r="BG256" s="17">
        <v>0</v>
      </c>
      <c r="BH256">
        <v>869</v>
      </c>
      <c r="BI256">
        <v>116</v>
      </c>
      <c r="BJ256" s="23">
        <v>0.29299999999999998</v>
      </c>
      <c r="BK256" s="23">
        <v>44.274999999999999</v>
      </c>
      <c r="BL256">
        <v>1</v>
      </c>
      <c r="BM256">
        <v>0</v>
      </c>
      <c r="BN256">
        <v>0</v>
      </c>
      <c r="BO256">
        <v>0</v>
      </c>
      <c r="BP256">
        <v>0</v>
      </c>
      <c r="BQ256" s="17">
        <v>0</v>
      </c>
      <c r="BR256">
        <v>0</v>
      </c>
      <c r="BS256">
        <v>1</v>
      </c>
      <c r="BT256">
        <v>0</v>
      </c>
      <c r="BU256" s="17">
        <v>0</v>
      </c>
      <c r="BV256">
        <v>1</v>
      </c>
      <c r="BW256">
        <v>0</v>
      </c>
      <c r="BX256" s="17">
        <v>1</v>
      </c>
      <c r="BY256">
        <v>1</v>
      </c>
      <c r="BZ256">
        <v>1</v>
      </c>
      <c r="CA256">
        <v>0</v>
      </c>
      <c r="CB256">
        <v>0</v>
      </c>
      <c r="CC256">
        <v>0</v>
      </c>
      <c r="CD256">
        <v>1</v>
      </c>
      <c r="CE256">
        <v>1</v>
      </c>
      <c r="CF256">
        <v>0</v>
      </c>
      <c r="CG256">
        <v>0</v>
      </c>
      <c r="CH256">
        <v>0</v>
      </c>
      <c r="CI256">
        <v>0</v>
      </c>
      <c r="CJ256" s="17">
        <v>1</v>
      </c>
      <c r="CK256">
        <v>0.217</v>
      </c>
      <c r="CL256">
        <v>129</v>
      </c>
      <c r="CM256">
        <v>1</v>
      </c>
      <c r="CN256">
        <v>0</v>
      </c>
      <c r="CO256">
        <v>40</v>
      </c>
      <c r="CP256" s="31" t="s">
        <v>80</v>
      </c>
    </row>
    <row r="257" spans="1:94" x14ac:dyDescent="0.25">
      <c r="A257">
        <v>256</v>
      </c>
      <c r="B257">
        <v>18</v>
      </c>
      <c r="C257" s="23" t="s">
        <v>126</v>
      </c>
      <c r="D257" s="12">
        <v>7.2601466882732391</v>
      </c>
      <c r="E257" s="13">
        <v>1.8543083165989971</v>
      </c>
      <c r="F257" s="7">
        <v>3.915285620672369</v>
      </c>
      <c r="G257" s="7">
        <f t="shared" si="49"/>
        <v>5.4058383716742417</v>
      </c>
      <c r="H257" s="15">
        <f t="shared" si="50"/>
        <v>9.1144550048722355</v>
      </c>
      <c r="I257" s="11">
        <f t="shared" si="51"/>
        <v>6.5080276647191598E-2</v>
      </c>
      <c r="J257" s="30">
        <f t="shared" si="52"/>
        <v>1.66221019236945E-2</v>
      </c>
      <c r="K257" s="30">
        <f t="shared" si="53"/>
        <v>60.160863204341112</v>
      </c>
      <c r="L257" s="8">
        <v>1</v>
      </c>
      <c r="M257" s="9">
        <v>0</v>
      </c>
      <c r="N257" s="9">
        <v>0</v>
      </c>
      <c r="O257" s="9">
        <v>0</v>
      </c>
      <c r="P257" s="9">
        <v>0</v>
      </c>
      <c r="Q257" s="8">
        <v>3611</v>
      </c>
      <c r="R257" s="9">
        <v>6</v>
      </c>
      <c r="S257" s="9">
        <f t="shared" si="54"/>
        <v>3604</v>
      </c>
      <c r="T257" s="9">
        <f t="shared" si="55"/>
        <v>48</v>
      </c>
      <c r="U257" s="7">
        <v>9</v>
      </c>
      <c r="V257" s="7">
        <f t="shared" si="58"/>
        <v>29.274999999999999</v>
      </c>
      <c r="W257" s="9">
        <v>0</v>
      </c>
      <c r="X257" s="9">
        <v>1</v>
      </c>
      <c r="Y257" s="9">
        <v>1</v>
      </c>
      <c r="Z257" s="9">
        <v>0</v>
      </c>
      <c r="AA257" s="9">
        <v>0</v>
      </c>
      <c r="AB257" s="27">
        <v>0</v>
      </c>
      <c r="AC257" s="9">
        <v>0</v>
      </c>
      <c r="AD257" s="9">
        <v>1</v>
      </c>
      <c r="AE257" s="27">
        <v>0</v>
      </c>
      <c r="AF257" s="9">
        <v>1</v>
      </c>
      <c r="AG257" s="27">
        <v>0</v>
      </c>
      <c r="AH257" s="19">
        <v>2001</v>
      </c>
      <c r="AI257" s="30">
        <v>0.01</v>
      </c>
      <c r="AJ257" s="30">
        <v>0.41725000000000001</v>
      </c>
      <c r="AK257" s="30">
        <v>0.48</v>
      </c>
      <c r="AL257" s="37">
        <v>9.2749999999999999E-2</v>
      </c>
      <c r="AM257" s="36">
        <v>1</v>
      </c>
      <c r="AN257" s="17">
        <v>0</v>
      </c>
      <c r="AO257">
        <v>0.48</v>
      </c>
      <c r="AP257" s="34">
        <v>0.52</v>
      </c>
      <c r="AQ257" t="s">
        <v>89</v>
      </c>
      <c r="AR257" s="34" t="s">
        <v>89</v>
      </c>
      <c r="AS257">
        <v>0</v>
      </c>
      <c r="AT257" s="17">
        <v>1</v>
      </c>
      <c r="AU257">
        <v>0</v>
      </c>
      <c r="AV257" s="17">
        <v>1</v>
      </c>
      <c r="AW257" s="17" t="s">
        <v>5</v>
      </c>
      <c r="AX257">
        <v>0</v>
      </c>
      <c r="AY257">
        <v>1</v>
      </c>
      <c r="AZ257">
        <v>0</v>
      </c>
      <c r="BA257">
        <v>0</v>
      </c>
      <c r="BB257">
        <v>0</v>
      </c>
      <c r="BC257">
        <v>0</v>
      </c>
      <c r="BD257" s="17">
        <v>0</v>
      </c>
      <c r="BE257">
        <v>0</v>
      </c>
      <c r="BF257">
        <v>1</v>
      </c>
      <c r="BG257" s="17">
        <v>0</v>
      </c>
      <c r="BH257">
        <v>869</v>
      </c>
      <c r="BI257">
        <v>116</v>
      </c>
      <c r="BJ257" s="23">
        <v>0.29299999999999998</v>
      </c>
      <c r="BK257" s="23">
        <v>44.274999999999999</v>
      </c>
      <c r="BL257">
        <v>1</v>
      </c>
      <c r="BM257">
        <v>0</v>
      </c>
      <c r="BN257">
        <v>0</v>
      </c>
      <c r="BO257">
        <v>0</v>
      </c>
      <c r="BP257">
        <v>0</v>
      </c>
      <c r="BQ257" s="17">
        <v>0</v>
      </c>
      <c r="BR257">
        <v>0</v>
      </c>
      <c r="BS257">
        <v>1</v>
      </c>
      <c r="BT257">
        <v>0</v>
      </c>
      <c r="BU257" s="17">
        <v>0</v>
      </c>
      <c r="BV257">
        <v>1</v>
      </c>
      <c r="BW257">
        <v>0</v>
      </c>
      <c r="BX257" s="17">
        <v>1</v>
      </c>
      <c r="BY257">
        <v>1</v>
      </c>
      <c r="BZ257">
        <v>1</v>
      </c>
      <c r="CA257">
        <v>0</v>
      </c>
      <c r="CB257">
        <v>0</v>
      </c>
      <c r="CC257">
        <v>0</v>
      </c>
      <c r="CD257">
        <v>1</v>
      </c>
      <c r="CE257">
        <v>1</v>
      </c>
      <c r="CF257">
        <v>0</v>
      </c>
      <c r="CG257">
        <v>0</v>
      </c>
      <c r="CH257">
        <v>0</v>
      </c>
      <c r="CI257">
        <v>0</v>
      </c>
      <c r="CJ257" s="17">
        <v>1</v>
      </c>
      <c r="CK257">
        <v>0.217</v>
      </c>
      <c r="CL257">
        <v>129</v>
      </c>
      <c r="CM257">
        <v>1</v>
      </c>
      <c r="CN257">
        <v>0</v>
      </c>
      <c r="CO257">
        <v>40</v>
      </c>
      <c r="CP257" s="31" t="s">
        <v>80</v>
      </c>
    </row>
    <row r="258" spans="1:94" x14ac:dyDescent="0.25">
      <c r="A258">
        <v>257</v>
      </c>
      <c r="B258">
        <v>18</v>
      </c>
      <c r="C258" s="23" t="s">
        <v>126</v>
      </c>
      <c r="D258" s="12">
        <v>6.6382116493849166</v>
      </c>
      <c r="E258" s="13">
        <v>2.73748563624962</v>
      </c>
      <c r="F258" s="7">
        <v>2.424930221178923</v>
      </c>
      <c r="G258" s="7">
        <f t="shared" ref="G258:G321" si="60">D258-E258</f>
        <v>3.9007260131352965</v>
      </c>
      <c r="H258" s="15">
        <f t="shared" ref="H258:H321" si="61">D258+E258</f>
        <v>9.3756972856345371</v>
      </c>
      <c r="I258" s="11">
        <f t="shared" ref="I258:I321" si="62">IFERROR(F258/SQRT(F258^2+S258), "X")</f>
        <v>4.0360156924767319E-2</v>
      </c>
      <c r="J258" s="30">
        <f t="shared" ref="J258:J321" si="63">IFERROR(SQRT((1-I258^2)/S258), "X")</f>
        <v>1.6643842603085508E-2</v>
      </c>
      <c r="K258" s="30">
        <f t="shared" ref="K258:K321" si="64">IFERROR(1/J258, "X")</f>
        <v>60.082279305778563</v>
      </c>
      <c r="L258" s="8">
        <v>1</v>
      </c>
      <c r="M258" s="9">
        <v>0</v>
      </c>
      <c r="N258" s="9">
        <v>0</v>
      </c>
      <c r="O258" s="9">
        <v>0</v>
      </c>
      <c r="P258" s="9">
        <v>0</v>
      </c>
      <c r="Q258" s="8">
        <v>3611</v>
      </c>
      <c r="R258" s="9">
        <v>6</v>
      </c>
      <c r="S258" s="9">
        <f t="shared" ref="S258:S321" si="65">Q258-R258-1</f>
        <v>3604</v>
      </c>
      <c r="T258" s="9">
        <f t="shared" ref="T258:T321" si="66">COUNTIF(B:B,B258)</f>
        <v>48</v>
      </c>
      <c r="U258" s="7">
        <v>17</v>
      </c>
      <c r="V258" s="7">
        <f t="shared" si="58"/>
        <v>21.274999999999999</v>
      </c>
      <c r="W258" s="9">
        <v>0</v>
      </c>
      <c r="X258" s="9">
        <v>1</v>
      </c>
      <c r="Y258" s="9">
        <v>1</v>
      </c>
      <c r="Z258" s="9">
        <v>0</v>
      </c>
      <c r="AA258" s="9">
        <v>0</v>
      </c>
      <c r="AB258" s="27">
        <v>0</v>
      </c>
      <c r="AC258" s="9">
        <v>0</v>
      </c>
      <c r="AD258" s="9">
        <v>1</v>
      </c>
      <c r="AE258" s="27">
        <v>0</v>
      </c>
      <c r="AF258" s="9">
        <v>1</v>
      </c>
      <c r="AG258" s="27">
        <v>0</v>
      </c>
      <c r="AH258" s="19">
        <v>2001</v>
      </c>
      <c r="AI258" s="30">
        <v>0.01</v>
      </c>
      <c r="AJ258" s="30">
        <v>0.41725000000000001</v>
      </c>
      <c r="AK258" s="30">
        <v>0.48</v>
      </c>
      <c r="AL258" s="37">
        <v>9.2749999999999999E-2</v>
      </c>
      <c r="AM258" s="36">
        <v>1</v>
      </c>
      <c r="AN258" s="17">
        <v>0</v>
      </c>
      <c r="AO258">
        <v>0.48</v>
      </c>
      <c r="AP258" s="34">
        <v>0.52</v>
      </c>
      <c r="AQ258" t="s">
        <v>89</v>
      </c>
      <c r="AR258" s="34" t="s">
        <v>89</v>
      </c>
      <c r="AS258">
        <v>0</v>
      </c>
      <c r="AT258" s="17">
        <v>1</v>
      </c>
      <c r="AU258">
        <v>0</v>
      </c>
      <c r="AV258" s="17">
        <v>1</v>
      </c>
      <c r="AW258" s="17" t="s">
        <v>5</v>
      </c>
      <c r="AX258">
        <v>0</v>
      </c>
      <c r="AY258">
        <v>1</v>
      </c>
      <c r="AZ258">
        <v>0</v>
      </c>
      <c r="BA258">
        <v>0</v>
      </c>
      <c r="BB258">
        <v>0</v>
      </c>
      <c r="BC258">
        <v>0</v>
      </c>
      <c r="BD258" s="17">
        <v>0</v>
      </c>
      <c r="BE258">
        <v>0</v>
      </c>
      <c r="BF258">
        <v>1</v>
      </c>
      <c r="BG258" s="17">
        <v>0</v>
      </c>
      <c r="BH258">
        <v>869</v>
      </c>
      <c r="BI258">
        <v>116</v>
      </c>
      <c r="BJ258" s="23">
        <v>0.29299999999999998</v>
      </c>
      <c r="BK258" s="23">
        <v>44.274999999999999</v>
      </c>
      <c r="BL258">
        <v>0</v>
      </c>
      <c r="BM258">
        <v>0</v>
      </c>
      <c r="BN258">
        <v>0</v>
      </c>
      <c r="BO258">
        <v>0</v>
      </c>
      <c r="BP258">
        <v>0</v>
      </c>
      <c r="BQ258" s="17">
        <v>1</v>
      </c>
      <c r="BR258">
        <v>0</v>
      </c>
      <c r="BS258">
        <v>1</v>
      </c>
      <c r="BT258">
        <v>0</v>
      </c>
      <c r="BU258" s="17">
        <v>0</v>
      </c>
      <c r="BV258">
        <v>1</v>
      </c>
      <c r="BW258">
        <v>0</v>
      </c>
      <c r="BX258" s="17">
        <v>1</v>
      </c>
      <c r="BY258">
        <v>1</v>
      </c>
      <c r="BZ258">
        <v>1</v>
      </c>
      <c r="CA258">
        <v>0</v>
      </c>
      <c r="CB258">
        <v>0</v>
      </c>
      <c r="CC258">
        <v>0</v>
      </c>
      <c r="CD258">
        <v>1</v>
      </c>
      <c r="CE258">
        <v>1</v>
      </c>
      <c r="CF258">
        <v>0</v>
      </c>
      <c r="CG258">
        <v>0</v>
      </c>
      <c r="CH258">
        <v>0</v>
      </c>
      <c r="CI258">
        <v>0</v>
      </c>
      <c r="CJ258" s="17">
        <v>1</v>
      </c>
      <c r="CK258">
        <v>0.217</v>
      </c>
      <c r="CL258">
        <v>129</v>
      </c>
      <c r="CM258">
        <v>1</v>
      </c>
      <c r="CN258">
        <v>0</v>
      </c>
      <c r="CO258">
        <v>40</v>
      </c>
      <c r="CP258" s="31" t="s">
        <v>80</v>
      </c>
    </row>
    <row r="259" spans="1:94" x14ac:dyDescent="0.25">
      <c r="A259">
        <v>258</v>
      </c>
      <c r="B259">
        <v>18</v>
      </c>
      <c r="C259" s="23" t="s">
        <v>126</v>
      </c>
      <c r="D259" s="12">
        <v>8.8024365082959513</v>
      </c>
      <c r="E259" s="13">
        <v>3.4071156359999502</v>
      </c>
      <c r="F259" s="7">
        <v>2.5835449831195811</v>
      </c>
      <c r="G259" s="7">
        <f t="shared" si="60"/>
        <v>5.3953208722960007</v>
      </c>
      <c r="H259" s="15">
        <f t="shared" si="61"/>
        <v>12.209552144295902</v>
      </c>
      <c r="I259" s="11">
        <f t="shared" si="62"/>
        <v>4.2995385369203318E-2</v>
      </c>
      <c r="J259" s="30">
        <f t="shared" si="63"/>
        <v>1.664201151910551E-2</v>
      </c>
      <c r="K259" s="30">
        <f t="shared" si="64"/>
        <v>60.088890027024142</v>
      </c>
      <c r="L259" s="8">
        <v>1</v>
      </c>
      <c r="M259" s="9">
        <v>0</v>
      </c>
      <c r="N259" s="9">
        <v>0</v>
      </c>
      <c r="O259" s="9">
        <v>0</v>
      </c>
      <c r="P259" s="9">
        <v>0</v>
      </c>
      <c r="Q259" s="8">
        <v>3611</v>
      </c>
      <c r="R259" s="9">
        <v>6</v>
      </c>
      <c r="S259" s="9">
        <f t="shared" si="65"/>
        <v>3604</v>
      </c>
      <c r="T259" s="9">
        <f t="shared" si="66"/>
        <v>48</v>
      </c>
      <c r="U259" s="7">
        <v>12</v>
      </c>
      <c r="V259" s="7">
        <f t="shared" si="58"/>
        <v>26.274999999999999</v>
      </c>
      <c r="W259" s="9">
        <v>0</v>
      </c>
      <c r="X259" s="9">
        <v>1</v>
      </c>
      <c r="Y259" s="9">
        <v>1</v>
      </c>
      <c r="Z259" s="9">
        <v>0</v>
      </c>
      <c r="AA259" s="9">
        <v>0</v>
      </c>
      <c r="AB259" s="27">
        <v>0</v>
      </c>
      <c r="AC259" s="9">
        <v>0</v>
      </c>
      <c r="AD259" s="9">
        <v>1</v>
      </c>
      <c r="AE259" s="27">
        <v>0</v>
      </c>
      <c r="AF259" s="9">
        <v>1</v>
      </c>
      <c r="AG259" s="27">
        <v>0</v>
      </c>
      <c r="AH259" s="19">
        <v>2001</v>
      </c>
      <c r="AI259" s="30">
        <v>0.01</v>
      </c>
      <c r="AJ259" s="30">
        <v>0.41725000000000001</v>
      </c>
      <c r="AK259" s="30">
        <v>0.48</v>
      </c>
      <c r="AL259" s="37">
        <v>9.2749999999999999E-2</v>
      </c>
      <c r="AM259" s="36">
        <v>1</v>
      </c>
      <c r="AN259" s="17">
        <v>0</v>
      </c>
      <c r="AO259">
        <v>0.48</v>
      </c>
      <c r="AP259" s="34">
        <v>0.52</v>
      </c>
      <c r="AQ259" t="s">
        <v>89</v>
      </c>
      <c r="AR259" s="34" t="s">
        <v>89</v>
      </c>
      <c r="AS259">
        <v>0</v>
      </c>
      <c r="AT259" s="17">
        <v>1</v>
      </c>
      <c r="AU259">
        <v>0</v>
      </c>
      <c r="AV259" s="17">
        <v>1</v>
      </c>
      <c r="AW259" s="17" t="s">
        <v>5</v>
      </c>
      <c r="AX259">
        <v>0</v>
      </c>
      <c r="AY259">
        <v>1</v>
      </c>
      <c r="AZ259">
        <v>0</v>
      </c>
      <c r="BA259">
        <v>0</v>
      </c>
      <c r="BB259">
        <v>0</v>
      </c>
      <c r="BC259">
        <v>0</v>
      </c>
      <c r="BD259" s="17">
        <v>0</v>
      </c>
      <c r="BE259">
        <v>0</v>
      </c>
      <c r="BF259">
        <v>1</v>
      </c>
      <c r="BG259" s="17">
        <v>0</v>
      </c>
      <c r="BH259">
        <v>869</v>
      </c>
      <c r="BI259">
        <v>116</v>
      </c>
      <c r="BJ259" s="23">
        <v>0.29299999999999998</v>
      </c>
      <c r="BK259" s="23">
        <v>44.274999999999999</v>
      </c>
      <c r="BL259">
        <v>0</v>
      </c>
      <c r="BM259">
        <v>0</v>
      </c>
      <c r="BN259">
        <v>0</v>
      </c>
      <c r="BO259">
        <v>0</v>
      </c>
      <c r="BP259">
        <v>0</v>
      </c>
      <c r="BQ259" s="17">
        <v>1</v>
      </c>
      <c r="BR259">
        <v>0</v>
      </c>
      <c r="BS259">
        <v>1</v>
      </c>
      <c r="BT259">
        <v>0</v>
      </c>
      <c r="BU259" s="17">
        <v>0</v>
      </c>
      <c r="BV259">
        <v>1</v>
      </c>
      <c r="BW259">
        <v>0</v>
      </c>
      <c r="BX259" s="17">
        <v>1</v>
      </c>
      <c r="BY259">
        <v>1</v>
      </c>
      <c r="BZ259">
        <v>1</v>
      </c>
      <c r="CA259">
        <v>0</v>
      </c>
      <c r="CB259">
        <v>0</v>
      </c>
      <c r="CC259">
        <v>0</v>
      </c>
      <c r="CD259">
        <v>1</v>
      </c>
      <c r="CE259">
        <v>1</v>
      </c>
      <c r="CF259">
        <v>0</v>
      </c>
      <c r="CG259">
        <v>0</v>
      </c>
      <c r="CH259">
        <v>0</v>
      </c>
      <c r="CI259">
        <v>0</v>
      </c>
      <c r="CJ259" s="17">
        <v>1</v>
      </c>
      <c r="CK259">
        <v>0.217</v>
      </c>
      <c r="CL259">
        <v>129</v>
      </c>
      <c r="CM259">
        <v>1</v>
      </c>
      <c r="CN259">
        <v>0</v>
      </c>
      <c r="CO259">
        <v>40</v>
      </c>
      <c r="CP259" s="31" t="s">
        <v>80</v>
      </c>
    </row>
    <row r="260" spans="1:94" x14ac:dyDescent="0.25">
      <c r="A260">
        <v>259</v>
      </c>
      <c r="B260">
        <v>18</v>
      </c>
      <c r="C260" s="23" t="s">
        <v>126</v>
      </c>
      <c r="D260" s="12">
        <v>6.0291838476180803</v>
      </c>
      <c r="E260" s="13">
        <v>2.5795690701182248</v>
      </c>
      <c r="F260" s="7">
        <v>2.3372833538207041</v>
      </c>
      <c r="G260" s="7">
        <f t="shared" si="60"/>
        <v>3.4496147774998556</v>
      </c>
      <c r="H260" s="15">
        <f t="shared" si="61"/>
        <v>8.6087529177363056</v>
      </c>
      <c r="I260" s="11">
        <f t="shared" si="62"/>
        <v>3.8903625444403497E-2</v>
      </c>
      <c r="J260" s="30">
        <f t="shared" si="63"/>
        <v>1.6644804910285537E-2</v>
      </c>
      <c r="K260" s="30">
        <f t="shared" si="64"/>
        <v>60.078805692823543</v>
      </c>
      <c r="L260" s="8">
        <v>1</v>
      </c>
      <c r="M260" s="9">
        <v>0</v>
      </c>
      <c r="N260" s="9">
        <v>0</v>
      </c>
      <c r="O260" s="9">
        <v>0</v>
      </c>
      <c r="P260" s="9">
        <v>0</v>
      </c>
      <c r="Q260" s="8">
        <v>3611</v>
      </c>
      <c r="R260" s="9">
        <v>6</v>
      </c>
      <c r="S260" s="9">
        <f t="shared" si="65"/>
        <v>3604</v>
      </c>
      <c r="T260" s="9">
        <f t="shared" si="66"/>
        <v>48</v>
      </c>
      <c r="U260" s="7">
        <v>9</v>
      </c>
      <c r="V260" s="7">
        <f t="shared" si="58"/>
        <v>29.274999999999999</v>
      </c>
      <c r="W260" s="9">
        <v>0</v>
      </c>
      <c r="X260" s="9">
        <v>1</v>
      </c>
      <c r="Y260" s="9">
        <v>1</v>
      </c>
      <c r="Z260" s="9">
        <v>0</v>
      </c>
      <c r="AA260" s="9">
        <v>0</v>
      </c>
      <c r="AB260" s="27">
        <v>0</v>
      </c>
      <c r="AC260" s="9">
        <v>0</v>
      </c>
      <c r="AD260" s="9">
        <v>1</v>
      </c>
      <c r="AE260" s="27">
        <v>0</v>
      </c>
      <c r="AF260" s="9">
        <v>1</v>
      </c>
      <c r="AG260" s="27">
        <v>0</v>
      </c>
      <c r="AH260" s="19">
        <v>2001</v>
      </c>
      <c r="AI260" s="30">
        <v>0.01</v>
      </c>
      <c r="AJ260" s="30">
        <v>0.41725000000000001</v>
      </c>
      <c r="AK260" s="30">
        <v>0.48</v>
      </c>
      <c r="AL260" s="37">
        <v>9.2749999999999999E-2</v>
      </c>
      <c r="AM260" s="36">
        <v>1</v>
      </c>
      <c r="AN260" s="17">
        <v>0</v>
      </c>
      <c r="AO260">
        <v>0.48</v>
      </c>
      <c r="AP260" s="34">
        <v>0.52</v>
      </c>
      <c r="AQ260" t="s">
        <v>89</v>
      </c>
      <c r="AR260" s="34" t="s">
        <v>89</v>
      </c>
      <c r="AS260">
        <v>0</v>
      </c>
      <c r="AT260" s="17">
        <v>1</v>
      </c>
      <c r="AU260">
        <v>0</v>
      </c>
      <c r="AV260" s="17">
        <v>1</v>
      </c>
      <c r="AW260" s="17" t="s">
        <v>5</v>
      </c>
      <c r="AX260">
        <v>0</v>
      </c>
      <c r="AY260">
        <v>1</v>
      </c>
      <c r="AZ260">
        <v>0</v>
      </c>
      <c r="BA260">
        <v>0</v>
      </c>
      <c r="BB260">
        <v>0</v>
      </c>
      <c r="BC260">
        <v>0</v>
      </c>
      <c r="BD260" s="17">
        <v>0</v>
      </c>
      <c r="BE260">
        <v>0</v>
      </c>
      <c r="BF260">
        <v>1</v>
      </c>
      <c r="BG260" s="17">
        <v>0</v>
      </c>
      <c r="BH260">
        <v>869</v>
      </c>
      <c r="BI260">
        <v>116</v>
      </c>
      <c r="BJ260" s="23">
        <v>0.29299999999999998</v>
      </c>
      <c r="BK260" s="23">
        <v>44.274999999999999</v>
      </c>
      <c r="BL260">
        <v>0</v>
      </c>
      <c r="BM260">
        <v>0</v>
      </c>
      <c r="BN260">
        <v>0</v>
      </c>
      <c r="BO260">
        <v>0</v>
      </c>
      <c r="BP260">
        <v>0</v>
      </c>
      <c r="BQ260" s="17">
        <v>1</v>
      </c>
      <c r="BR260">
        <v>0</v>
      </c>
      <c r="BS260">
        <v>1</v>
      </c>
      <c r="BT260">
        <v>0</v>
      </c>
      <c r="BU260" s="17">
        <v>0</v>
      </c>
      <c r="BV260">
        <v>1</v>
      </c>
      <c r="BW260">
        <v>0</v>
      </c>
      <c r="BX260" s="17">
        <v>1</v>
      </c>
      <c r="BY260">
        <v>1</v>
      </c>
      <c r="BZ260">
        <v>1</v>
      </c>
      <c r="CA260">
        <v>0</v>
      </c>
      <c r="CB260">
        <v>0</v>
      </c>
      <c r="CC260">
        <v>0</v>
      </c>
      <c r="CD260">
        <v>1</v>
      </c>
      <c r="CE260">
        <v>1</v>
      </c>
      <c r="CF260">
        <v>0</v>
      </c>
      <c r="CG260">
        <v>0</v>
      </c>
      <c r="CH260">
        <v>0</v>
      </c>
      <c r="CI260">
        <v>0</v>
      </c>
      <c r="CJ260" s="17">
        <v>1</v>
      </c>
      <c r="CK260">
        <v>0.217</v>
      </c>
      <c r="CL260">
        <v>129</v>
      </c>
      <c r="CM260">
        <v>1</v>
      </c>
      <c r="CN260">
        <v>0</v>
      </c>
      <c r="CO260">
        <v>40</v>
      </c>
      <c r="CP260" s="31" t="s">
        <v>80</v>
      </c>
    </row>
    <row r="261" spans="1:94" x14ac:dyDescent="0.25">
      <c r="A261">
        <v>260</v>
      </c>
      <c r="B261">
        <v>18</v>
      </c>
      <c r="C261" s="23" t="s">
        <v>126</v>
      </c>
      <c r="D261" s="12">
        <v>6.3739831279421733</v>
      </c>
      <c r="E261" s="13">
        <v>2.608583727219727</v>
      </c>
      <c r="F261" s="7">
        <v>2.4434650348507971</v>
      </c>
      <c r="G261" s="7">
        <f t="shared" si="60"/>
        <v>3.7653994007224463</v>
      </c>
      <c r="H261" s="15">
        <f t="shared" si="61"/>
        <v>8.9825668551619007</v>
      </c>
      <c r="I261" s="11">
        <f t="shared" si="62"/>
        <v>4.0769909449971137E-2</v>
      </c>
      <c r="J261" s="30">
        <f t="shared" si="63"/>
        <v>1.6685284572717705E-2</v>
      </c>
      <c r="K261" s="30">
        <f t="shared" si="64"/>
        <v>59.933050325980723</v>
      </c>
      <c r="L261" s="8">
        <v>1</v>
      </c>
      <c r="M261" s="9">
        <v>0</v>
      </c>
      <c r="N261" s="9">
        <v>0</v>
      </c>
      <c r="O261" s="9">
        <v>0</v>
      </c>
      <c r="P261" s="9">
        <v>0</v>
      </c>
      <c r="Q261" s="8">
        <v>3599</v>
      </c>
      <c r="R261" s="9">
        <v>12</v>
      </c>
      <c r="S261" s="9">
        <f t="shared" si="65"/>
        <v>3586</v>
      </c>
      <c r="T261" s="9">
        <f t="shared" si="66"/>
        <v>48</v>
      </c>
      <c r="U261" s="7">
        <v>17</v>
      </c>
      <c r="V261" s="7">
        <f t="shared" si="58"/>
        <v>21.274999999999999</v>
      </c>
      <c r="W261" s="9">
        <v>0</v>
      </c>
      <c r="X261" s="9">
        <v>1</v>
      </c>
      <c r="Y261" s="9">
        <v>1</v>
      </c>
      <c r="Z261" s="9">
        <v>0</v>
      </c>
      <c r="AA261" s="9">
        <v>0</v>
      </c>
      <c r="AB261" s="27">
        <v>0</v>
      </c>
      <c r="AC261" s="9">
        <v>0</v>
      </c>
      <c r="AD261" s="9">
        <v>1</v>
      </c>
      <c r="AE261" s="27">
        <v>0</v>
      </c>
      <c r="AF261" s="9">
        <v>1</v>
      </c>
      <c r="AG261" s="27">
        <v>0</v>
      </c>
      <c r="AH261" s="19">
        <v>2001</v>
      </c>
      <c r="AI261" s="30">
        <v>0.01</v>
      </c>
      <c r="AJ261" s="30">
        <v>0.41725000000000001</v>
      </c>
      <c r="AK261" s="30">
        <v>0.48</v>
      </c>
      <c r="AL261" s="37">
        <v>9.2749999999999999E-2</v>
      </c>
      <c r="AM261" s="36">
        <v>1</v>
      </c>
      <c r="AN261" s="17">
        <v>0</v>
      </c>
      <c r="AO261">
        <v>0.48</v>
      </c>
      <c r="AP261" s="34">
        <v>0.52</v>
      </c>
      <c r="AQ261" t="s">
        <v>89</v>
      </c>
      <c r="AR261" s="34" t="s">
        <v>89</v>
      </c>
      <c r="AS261">
        <v>0</v>
      </c>
      <c r="AT261" s="17">
        <v>1</v>
      </c>
      <c r="AU261">
        <v>0</v>
      </c>
      <c r="AV261" s="17">
        <v>1</v>
      </c>
      <c r="AW261" s="17" t="s">
        <v>5</v>
      </c>
      <c r="AX261">
        <v>0</v>
      </c>
      <c r="AY261">
        <v>1</v>
      </c>
      <c r="AZ261">
        <v>0</v>
      </c>
      <c r="BA261">
        <v>0</v>
      </c>
      <c r="BB261">
        <v>0</v>
      </c>
      <c r="BC261">
        <v>0</v>
      </c>
      <c r="BD261" s="17">
        <v>0</v>
      </c>
      <c r="BE261">
        <v>0</v>
      </c>
      <c r="BF261">
        <v>1</v>
      </c>
      <c r="BG261" s="17">
        <v>0</v>
      </c>
      <c r="BH261">
        <v>869</v>
      </c>
      <c r="BI261">
        <v>116</v>
      </c>
      <c r="BJ261" s="23">
        <v>0.29299999999999998</v>
      </c>
      <c r="BK261" s="23">
        <v>44.274999999999999</v>
      </c>
      <c r="BL261">
        <v>0</v>
      </c>
      <c r="BM261">
        <v>0</v>
      </c>
      <c r="BN261">
        <v>0</v>
      </c>
      <c r="BO261">
        <v>0</v>
      </c>
      <c r="BP261">
        <v>0</v>
      </c>
      <c r="BQ261" s="17">
        <v>1</v>
      </c>
      <c r="BR261">
        <v>0</v>
      </c>
      <c r="BS261">
        <v>1</v>
      </c>
      <c r="BT261">
        <v>0</v>
      </c>
      <c r="BU261" s="17">
        <v>0</v>
      </c>
      <c r="BV261">
        <v>1</v>
      </c>
      <c r="BW261">
        <v>0</v>
      </c>
      <c r="BX261" s="17">
        <v>1</v>
      </c>
      <c r="BY261">
        <v>1</v>
      </c>
      <c r="BZ261">
        <v>1</v>
      </c>
      <c r="CA261">
        <v>0</v>
      </c>
      <c r="CB261">
        <v>0</v>
      </c>
      <c r="CC261">
        <v>0</v>
      </c>
      <c r="CD261">
        <v>1</v>
      </c>
      <c r="CE261">
        <v>1</v>
      </c>
      <c r="CF261">
        <v>0</v>
      </c>
      <c r="CG261">
        <v>0</v>
      </c>
      <c r="CH261">
        <v>0</v>
      </c>
      <c r="CI261">
        <v>0</v>
      </c>
      <c r="CJ261" s="17">
        <v>1</v>
      </c>
      <c r="CK261">
        <v>0.217</v>
      </c>
      <c r="CL261">
        <v>129</v>
      </c>
      <c r="CM261">
        <v>1</v>
      </c>
      <c r="CN261">
        <v>0</v>
      </c>
      <c r="CO261">
        <v>40</v>
      </c>
      <c r="CP261" s="31" t="s">
        <v>80</v>
      </c>
    </row>
    <row r="262" spans="1:94" x14ac:dyDescent="0.25">
      <c r="A262">
        <v>261</v>
      </c>
      <c r="B262">
        <v>18</v>
      </c>
      <c r="C262" s="23" t="s">
        <v>126</v>
      </c>
      <c r="D262" s="12">
        <v>9.1672655665788518</v>
      </c>
      <c r="E262" s="13">
        <v>3.4682912965041699</v>
      </c>
      <c r="F262" s="7">
        <v>2.6431648275388251</v>
      </c>
      <c r="G262" s="7">
        <f t="shared" si="60"/>
        <v>5.6989742700746824</v>
      </c>
      <c r="H262" s="15">
        <f t="shared" si="61"/>
        <v>12.635556863083021</v>
      </c>
      <c r="I262" s="11">
        <f t="shared" si="62"/>
        <v>4.4095722689081962E-2</v>
      </c>
      <c r="J262" s="30">
        <f t="shared" si="63"/>
        <v>1.6682925797760997E-2</v>
      </c>
      <c r="K262" s="30">
        <f t="shared" si="64"/>
        <v>59.941524174027627</v>
      </c>
      <c r="L262" s="8">
        <v>1</v>
      </c>
      <c r="M262" s="9">
        <v>0</v>
      </c>
      <c r="N262" s="9">
        <v>0</v>
      </c>
      <c r="O262" s="9">
        <v>0</v>
      </c>
      <c r="P262" s="9">
        <v>0</v>
      </c>
      <c r="Q262" s="8">
        <v>3599</v>
      </c>
      <c r="R262" s="9">
        <v>12</v>
      </c>
      <c r="S262" s="9">
        <f t="shared" si="65"/>
        <v>3586</v>
      </c>
      <c r="T262" s="9">
        <f t="shared" si="66"/>
        <v>48</v>
      </c>
      <c r="U262" s="7">
        <v>12</v>
      </c>
      <c r="V262" s="7">
        <f t="shared" si="58"/>
        <v>26.274999999999999</v>
      </c>
      <c r="W262" s="9">
        <v>0</v>
      </c>
      <c r="X262" s="9">
        <v>1</v>
      </c>
      <c r="Y262" s="9">
        <v>1</v>
      </c>
      <c r="Z262" s="9">
        <v>0</v>
      </c>
      <c r="AA262" s="9">
        <v>0</v>
      </c>
      <c r="AB262" s="27">
        <v>0</v>
      </c>
      <c r="AC262" s="9">
        <v>0</v>
      </c>
      <c r="AD262" s="9">
        <v>1</v>
      </c>
      <c r="AE262" s="27">
        <v>0</v>
      </c>
      <c r="AF262" s="9">
        <v>1</v>
      </c>
      <c r="AG262" s="27">
        <v>0</v>
      </c>
      <c r="AH262" s="19">
        <v>2001</v>
      </c>
      <c r="AI262" s="30">
        <v>0.01</v>
      </c>
      <c r="AJ262" s="30">
        <v>0.41725000000000001</v>
      </c>
      <c r="AK262" s="30">
        <v>0.48</v>
      </c>
      <c r="AL262" s="37">
        <v>9.2749999999999999E-2</v>
      </c>
      <c r="AM262" s="36">
        <v>1</v>
      </c>
      <c r="AN262" s="17">
        <v>0</v>
      </c>
      <c r="AO262">
        <v>0.48</v>
      </c>
      <c r="AP262" s="34">
        <v>0.52</v>
      </c>
      <c r="AQ262" t="s">
        <v>89</v>
      </c>
      <c r="AR262" s="34" t="s">
        <v>89</v>
      </c>
      <c r="AS262">
        <v>0</v>
      </c>
      <c r="AT262" s="17">
        <v>1</v>
      </c>
      <c r="AU262">
        <v>0</v>
      </c>
      <c r="AV262" s="17">
        <v>1</v>
      </c>
      <c r="AW262" s="17" t="s">
        <v>5</v>
      </c>
      <c r="AX262">
        <v>0</v>
      </c>
      <c r="AY262">
        <v>1</v>
      </c>
      <c r="AZ262">
        <v>0</v>
      </c>
      <c r="BA262">
        <v>0</v>
      </c>
      <c r="BB262">
        <v>0</v>
      </c>
      <c r="BC262">
        <v>0</v>
      </c>
      <c r="BD262" s="17">
        <v>0</v>
      </c>
      <c r="BE262">
        <v>0</v>
      </c>
      <c r="BF262">
        <v>1</v>
      </c>
      <c r="BG262" s="17">
        <v>0</v>
      </c>
      <c r="BH262">
        <v>869</v>
      </c>
      <c r="BI262">
        <v>116</v>
      </c>
      <c r="BJ262" s="23">
        <v>0.29299999999999998</v>
      </c>
      <c r="BK262" s="23">
        <v>44.274999999999999</v>
      </c>
      <c r="BL262">
        <v>0</v>
      </c>
      <c r="BM262">
        <v>0</v>
      </c>
      <c r="BN262">
        <v>0</v>
      </c>
      <c r="BO262">
        <v>0</v>
      </c>
      <c r="BP262">
        <v>0</v>
      </c>
      <c r="BQ262" s="17">
        <v>1</v>
      </c>
      <c r="BR262">
        <v>0</v>
      </c>
      <c r="BS262">
        <v>1</v>
      </c>
      <c r="BT262">
        <v>0</v>
      </c>
      <c r="BU262" s="17">
        <v>0</v>
      </c>
      <c r="BV262">
        <v>1</v>
      </c>
      <c r="BW262">
        <v>0</v>
      </c>
      <c r="BX262" s="17">
        <v>1</v>
      </c>
      <c r="BY262">
        <v>1</v>
      </c>
      <c r="BZ262">
        <v>1</v>
      </c>
      <c r="CA262">
        <v>0</v>
      </c>
      <c r="CB262">
        <v>0</v>
      </c>
      <c r="CC262">
        <v>0</v>
      </c>
      <c r="CD262">
        <v>1</v>
      </c>
      <c r="CE262">
        <v>1</v>
      </c>
      <c r="CF262">
        <v>0</v>
      </c>
      <c r="CG262">
        <v>0</v>
      </c>
      <c r="CH262">
        <v>0</v>
      </c>
      <c r="CI262">
        <v>0</v>
      </c>
      <c r="CJ262" s="17">
        <v>1</v>
      </c>
      <c r="CK262">
        <v>0.217</v>
      </c>
      <c r="CL262">
        <v>129</v>
      </c>
      <c r="CM262">
        <v>1</v>
      </c>
      <c r="CN262">
        <v>0</v>
      </c>
      <c r="CO262">
        <v>40</v>
      </c>
      <c r="CP262" s="31" t="s">
        <v>80</v>
      </c>
    </row>
    <row r="263" spans="1:94" x14ac:dyDescent="0.25">
      <c r="A263">
        <v>262</v>
      </c>
      <c r="B263">
        <v>18</v>
      </c>
      <c r="C263" s="23" t="s">
        <v>126</v>
      </c>
      <c r="D263" s="12">
        <v>5.9698502124814867</v>
      </c>
      <c r="E263" s="13">
        <v>2.6418253974540198</v>
      </c>
      <c r="F263" s="7">
        <v>2.25974442453114</v>
      </c>
      <c r="G263" s="7">
        <f t="shared" si="60"/>
        <v>3.3280248150274669</v>
      </c>
      <c r="H263" s="15">
        <f t="shared" si="61"/>
        <v>8.6116756099355065</v>
      </c>
      <c r="I263" s="11">
        <f t="shared" si="62"/>
        <v>3.7709014656445244E-2</v>
      </c>
      <c r="J263" s="30">
        <f t="shared" si="63"/>
        <v>1.6687291822511854E-2</v>
      </c>
      <c r="K263" s="30">
        <f t="shared" si="64"/>
        <v>59.925841211151962</v>
      </c>
      <c r="L263" s="8">
        <v>1</v>
      </c>
      <c r="M263" s="9">
        <v>0</v>
      </c>
      <c r="N263" s="9">
        <v>0</v>
      </c>
      <c r="O263" s="9">
        <v>0</v>
      </c>
      <c r="P263" s="9">
        <v>0</v>
      </c>
      <c r="Q263" s="8">
        <v>3599</v>
      </c>
      <c r="R263" s="9">
        <v>12</v>
      </c>
      <c r="S263" s="9">
        <f t="shared" si="65"/>
        <v>3586</v>
      </c>
      <c r="T263" s="9">
        <f t="shared" si="66"/>
        <v>48</v>
      </c>
      <c r="U263" s="7">
        <v>9</v>
      </c>
      <c r="V263" s="7">
        <f t="shared" ref="V263:V294" si="67">BK263-U263-6</f>
        <v>29.274999999999999</v>
      </c>
      <c r="W263" s="9">
        <v>0</v>
      </c>
      <c r="X263" s="9">
        <v>1</v>
      </c>
      <c r="Y263" s="9">
        <v>1</v>
      </c>
      <c r="Z263" s="9">
        <v>0</v>
      </c>
      <c r="AA263" s="9">
        <v>0</v>
      </c>
      <c r="AB263" s="27">
        <v>0</v>
      </c>
      <c r="AC263" s="9">
        <v>0</v>
      </c>
      <c r="AD263" s="9">
        <v>1</v>
      </c>
      <c r="AE263" s="27">
        <v>0</v>
      </c>
      <c r="AF263" s="9">
        <v>1</v>
      </c>
      <c r="AG263" s="27">
        <v>0</v>
      </c>
      <c r="AH263" s="19">
        <v>2001</v>
      </c>
      <c r="AI263" s="30">
        <v>0.01</v>
      </c>
      <c r="AJ263" s="30">
        <v>0.41725000000000001</v>
      </c>
      <c r="AK263" s="30">
        <v>0.48</v>
      </c>
      <c r="AL263" s="37">
        <v>9.2749999999999999E-2</v>
      </c>
      <c r="AM263" s="36">
        <v>1</v>
      </c>
      <c r="AN263" s="17">
        <v>0</v>
      </c>
      <c r="AO263">
        <v>0.48</v>
      </c>
      <c r="AP263" s="34">
        <v>0.52</v>
      </c>
      <c r="AQ263" t="s">
        <v>89</v>
      </c>
      <c r="AR263" s="34" t="s">
        <v>89</v>
      </c>
      <c r="AS263">
        <v>0</v>
      </c>
      <c r="AT263" s="17">
        <v>1</v>
      </c>
      <c r="AU263">
        <v>0</v>
      </c>
      <c r="AV263" s="17">
        <v>1</v>
      </c>
      <c r="AW263" s="17" t="s">
        <v>5</v>
      </c>
      <c r="AX263">
        <v>0</v>
      </c>
      <c r="AY263">
        <v>1</v>
      </c>
      <c r="AZ263">
        <v>0</v>
      </c>
      <c r="BA263">
        <v>0</v>
      </c>
      <c r="BB263">
        <v>0</v>
      </c>
      <c r="BC263">
        <v>0</v>
      </c>
      <c r="BD263" s="17">
        <v>0</v>
      </c>
      <c r="BE263">
        <v>0</v>
      </c>
      <c r="BF263">
        <v>1</v>
      </c>
      <c r="BG263" s="17">
        <v>0</v>
      </c>
      <c r="BH263">
        <v>869</v>
      </c>
      <c r="BI263">
        <v>116</v>
      </c>
      <c r="BJ263" s="23">
        <v>0.29299999999999998</v>
      </c>
      <c r="BK263" s="23">
        <v>44.274999999999999</v>
      </c>
      <c r="BL263">
        <v>0</v>
      </c>
      <c r="BM263">
        <v>0</v>
      </c>
      <c r="BN263">
        <v>0</v>
      </c>
      <c r="BO263">
        <v>0</v>
      </c>
      <c r="BP263">
        <v>0</v>
      </c>
      <c r="BQ263" s="17">
        <v>1</v>
      </c>
      <c r="BR263">
        <v>0</v>
      </c>
      <c r="BS263">
        <v>1</v>
      </c>
      <c r="BT263">
        <v>0</v>
      </c>
      <c r="BU263" s="17">
        <v>0</v>
      </c>
      <c r="BV263">
        <v>1</v>
      </c>
      <c r="BW263">
        <v>0</v>
      </c>
      <c r="BX263" s="17">
        <v>1</v>
      </c>
      <c r="BY263">
        <v>1</v>
      </c>
      <c r="BZ263">
        <v>1</v>
      </c>
      <c r="CA263">
        <v>0</v>
      </c>
      <c r="CB263">
        <v>0</v>
      </c>
      <c r="CC263">
        <v>0</v>
      </c>
      <c r="CD263">
        <v>1</v>
      </c>
      <c r="CE263">
        <v>1</v>
      </c>
      <c r="CF263">
        <v>0</v>
      </c>
      <c r="CG263">
        <v>0</v>
      </c>
      <c r="CH263">
        <v>0</v>
      </c>
      <c r="CI263">
        <v>0</v>
      </c>
      <c r="CJ263" s="17">
        <v>1</v>
      </c>
      <c r="CK263">
        <v>0.217</v>
      </c>
      <c r="CL263">
        <v>129</v>
      </c>
      <c r="CM263">
        <v>1</v>
      </c>
      <c r="CN263">
        <v>0</v>
      </c>
      <c r="CO263">
        <v>40</v>
      </c>
      <c r="CP263" s="31" t="s">
        <v>80</v>
      </c>
    </row>
    <row r="264" spans="1:94" x14ac:dyDescent="0.25">
      <c r="A264">
        <v>263</v>
      </c>
      <c r="B264">
        <v>18</v>
      </c>
      <c r="C264" s="23" t="s">
        <v>126</v>
      </c>
      <c r="D264" s="12">
        <v>6.5452536016274987</v>
      </c>
      <c r="E264" s="13">
        <v>2.7470516951912698</v>
      </c>
      <c r="F264" s="7">
        <v>2.3826466801061681</v>
      </c>
      <c r="G264" s="7">
        <f t="shared" si="60"/>
        <v>3.7982019064362289</v>
      </c>
      <c r="H264" s="15">
        <f t="shared" si="61"/>
        <v>9.2923052968187676</v>
      </c>
      <c r="I264" s="11">
        <f t="shared" si="62"/>
        <v>3.9773376392564029E-2</v>
      </c>
      <c r="J264" s="30">
        <f t="shared" si="63"/>
        <v>1.6692939295049728E-2</v>
      </c>
      <c r="K264" s="30">
        <f t="shared" si="64"/>
        <v>59.905567397381532</v>
      </c>
      <c r="L264" s="8">
        <v>1</v>
      </c>
      <c r="M264" s="9">
        <v>0</v>
      </c>
      <c r="N264" s="9">
        <v>0</v>
      </c>
      <c r="O264" s="9">
        <v>0</v>
      </c>
      <c r="P264" s="9">
        <v>0</v>
      </c>
      <c r="Q264" s="8">
        <v>3599</v>
      </c>
      <c r="R264" s="9">
        <v>15</v>
      </c>
      <c r="S264" s="9">
        <f t="shared" si="65"/>
        <v>3583</v>
      </c>
      <c r="T264" s="9">
        <f t="shared" si="66"/>
        <v>48</v>
      </c>
      <c r="U264" s="7">
        <v>17</v>
      </c>
      <c r="V264" s="7">
        <f t="shared" si="67"/>
        <v>21.274999999999999</v>
      </c>
      <c r="W264" s="9">
        <v>0</v>
      </c>
      <c r="X264" s="9">
        <v>1</v>
      </c>
      <c r="Y264" s="9">
        <v>1</v>
      </c>
      <c r="Z264" s="9">
        <v>0</v>
      </c>
      <c r="AA264" s="9">
        <v>0</v>
      </c>
      <c r="AB264" s="27">
        <v>0</v>
      </c>
      <c r="AC264" s="9">
        <v>0</v>
      </c>
      <c r="AD264" s="9">
        <v>1</v>
      </c>
      <c r="AE264" s="27">
        <v>0</v>
      </c>
      <c r="AF264" s="9">
        <v>1</v>
      </c>
      <c r="AG264" s="27">
        <v>0</v>
      </c>
      <c r="AH264" s="19">
        <v>2001</v>
      </c>
      <c r="AI264" s="30">
        <v>0.01</v>
      </c>
      <c r="AJ264" s="30">
        <v>0.41725000000000001</v>
      </c>
      <c r="AK264" s="30">
        <v>0.48</v>
      </c>
      <c r="AL264" s="37">
        <v>9.2749999999999999E-2</v>
      </c>
      <c r="AM264" s="36">
        <v>1</v>
      </c>
      <c r="AN264" s="17">
        <v>0</v>
      </c>
      <c r="AO264">
        <v>0.48</v>
      </c>
      <c r="AP264" s="34">
        <v>0.52</v>
      </c>
      <c r="AQ264" t="s">
        <v>89</v>
      </c>
      <c r="AR264" s="34" t="s">
        <v>89</v>
      </c>
      <c r="AS264">
        <v>0</v>
      </c>
      <c r="AT264" s="17">
        <v>1</v>
      </c>
      <c r="AU264">
        <v>0</v>
      </c>
      <c r="AV264" s="17">
        <v>1</v>
      </c>
      <c r="AW264" s="17" t="s">
        <v>5</v>
      </c>
      <c r="AX264">
        <v>0</v>
      </c>
      <c r="AY264">
        <v>1</v>
      </c>
      <c r="AZ264">
        <v>0</v>
      </c>
      <c r="BA264">
        <v>0</v>
      </c>
      <c r="BB264">
        <v>0</v>
      </c>
      <c r="BC264">
        <v>0</v>
      </c>
      <c r="BD264" s="17">
        <v>0</v>
      </c>
      <c r="BE264">
        <v>0</v>
      </c>
      <c r="BF264">
        <v>1</v>
      </c>
      <c r="BG264" s="17">
        <v>0</v>
      </c>
      <c r="BH264">
        <v>869</v>
      </c>
      <c r="BI264">
        <v>116</v>
      </c>
      <c r="BJ264" s="23">
        <v>0.29299999999999998</v>
      </c>
      <c r="BK264" s="23">
        <v>44.274999999999999</v>
      </c>
      <c r="BL264">
        <v>0</v>
      </c>
      <c r="BM264">
        <v>0</v>
      </c>
      <c r="BN264">
        <v>0</v>
      </c>
      <c r="BO264">
        <v>0</v>
      </c>
      <c r="BP264">
        <v>0</v>
      </c>
      <c r="BQ264" s="17">
        <v>1</v>
      </c>
      <c r="BR264">
        <v>0</v>
      </c>
      <c r="BS264">
        <v>1</v>
      </c>
      <c r="BT264">
        <v>0</v>
      </c>
      <c r="BU264" s="17">
        <v>0</v>
      </c>
      <c r="BV264">
        <v>1</v>
      </c>
      <c r="BW264">
        <v>0</v>
      </c>
      <c r="BX264" s="17">
        <v>1</v>
      </c>
      <c r="BY264">
        <v>1</v>
      </c>
      <c r="BZ264">
        <v>1</v>
      </c>
      <c r="CA264">
        <v>0</v>
      </c>
      <c r="CB264">
        <v>0</v>
      </c>
      <c r="CC264">
        <v>0</v>
      </c>
      <c r="CD264">
        <v>1</v>
      </c>
      <c r="CE264">
        <v>1</v>
      </c>
      <c r="CF264">
        <v>0</v>
      </c>
      <c r="CG264">
        <v>0</v>
      </c>
      <c r="CH264">
        <v>0</v>
      </c>
      <c r="CI264">
        <v>0</v>
      </c>
      <c r="CJ264" s="17">
        <v>1</v>
      </c>
      <c r="CK264">
        <v>0.217</v>
      </c>
      <c r="CL264">
        <v>129</v>
      </c>
      <c r="CM264">
        <v>1</v>
      </c>
      <c r="CN264">
        <v>0</v>
      </c>
      <c r="CO264">
        <v>40</v>
      </c>
      <c r="CP264" s="31" t="s">
        <v>80</v>
      </c>
    </row>
    <row r="265" spans="1:94" x14ac:dyDescent="0.25">
      <c r="A265">
        <v>264</v>
      </c>
      <c r="B265">
        <v>18</v>
      </c>
      <c r="C265" s="23" t="s">
        <v>126</v>
      </c>
      <c r="D265" s="12">
        <v>8.7742712374262446</v>
      </c>
      <c r="E265" s="13">
        <v>3.437052859613055</v>
      </c>
      <c r="F265" s="7">
        <v>2.5528473363118591</v>
      </c>
      <c r="G265" s="7">
        <f t="shared" si="60"/>
        <v>5.3372183778131896</v>
      </c>
      <c r="H265" s="15">
        <f t="shared" si="61"/>
        <v>12.211324097039299</v>
      </c>
      <c r="I265" s="11">
        <f t="shared" si="62"/>
        <v>4.2609538964262915E-2</v>
      </c>
      <c r="J265" s="30">
        <f t="shared" si="63"/>
        <v>1.6690985927040047E-2</v>
      </c>
      <c r="K265" s="30">
        <f t="shared" si="64"/>
        <v>59.912578224630877</v>
      </c>
      <c r="L265" s="8">
        <v>1</v>
      </c>
      <c r="M265" s="9">
        <v>0</v>
      </c>
      <c r="N265" s="9">
        <v>0</v>
      </c>
      <c r="O265" s="9">
        <v>0</v>
      </c>
      <c r="P265" s="9">
        <v>0</v>
      </c>
      <c r="Q265" s="8">
        <v>3599</v>
      </c>
      <c r="R265" s="9">
        <v>15</v>
      </c>
      <c r="S265" s="9">
        <f t="shared" si="65"/>
        <v>3583</v>
      </c>
      <c r="T265" s="9">
        <f t="shared" si="66"/>
        <v>48</v>
      </c>
      <c r="U265" s="7">
        <v>12</v>
      </c>
      <c r="V265" s="7">
        <f t="shared" si="67"/>
        <v>26.274999999999999</v>
      </c>
      <c r="W265" s="9">
        <v>0</v>
      </c>
      <c r="X265" s="9">
        <v>1</v>
      </c>
      <c r="Y265" s="9">
        <v>1</v>
      </c>
      <c r="Z265" s="9">
        <v>0</v>
      </c>
      <c r="AA265" s="9">
        <v>0</v>
      </c>
      <c r="AB265" s="27">
        <v>0</v>
      </c>
      <c r="AC265" s="9">
        <v>0</v>
      </c>
      <c r="AD265" s="9">
        <v>1</v>
      </c>
      <c r="AE265" s="27">
        <v>0</v>
      </c>
      <c r="AF265" s="9">
        <v>1</v>
      </c>
      <c r="AG265" s="27">
        <v>0</v>
      </c>
      <c r="AH265" s="19">
        <v>2001</v>
      </c>
      <c r="AI265" s="30">
        <v>0.01</v>
      </c>
      <c r="AJ265" s="30">
        <v>0.41725000000000001</v>
      </c>
      <c r="AK265" s="30">
        <v>0.48</v>
      </c>
      <c r="AL265" s="37">
        <v>9.2749999999999999E-2</v>
      </c>
      <c r="AM265" s="36">
        <v>1</v>
      </c>
      <c r="AN265" s="17">
        <v>0</v>
      </c>
      <c r="AO265">
        <v>0.48</v>
      </c>
      <c r="AP265" s="34">
        <v>0.52</v>
      </c>
      <c r="AQ265" t="s">
        <v>89</v>
      </c>
      <c r="AR265" s="34" t="s">
        <v>89</v>
      </c>
      <c r="AS265">
        <v>0</v>
      </c>
      <c r="AT265" s="17">
        <v>1</v>
      </c>
      <c r="AU265">
        <v>0</v>
      </c>
      <c r="AV265" s="17">
        <v>1</v>
      </c>
      <c r="AW265" s="17" t="s">
        <v>5</v>
      </c>
      <c r="AX265">
        <v>0</v>
      </c>
      <c r="AY265">
        <v>1</v>
      </c>
      <c r="AZ265">
        <v>0</v>
      </c>
      <c r="BA265">
        <v>0</v>
      </c>
      <c r="BB265">
        <v>0</v>
      </c>
      <c r="BC265">
        <v>0</v>
      </c>
      <c r="BD265" s="17">
        <v>0</v>
      </c>
      <c r="BE265">
        <v>0</v>
      </c>
      <c r="BF265">
        <v>1</v>
      </c>
      <c r="BG265" s="17">
        <v>0</v>
      </c>
      <c r="BH265">
        <v>869</v>
      </c>
      <c r="BI265">
        <v>116</v>
      </c>
      <c r="BJ265" s="23">
        <v>0.29299999999999998</v>
      </c>
      <c r="BK265" s="23">
        <v>44.274999999999999</v>
      </c>
      <c r="BL265">
        <v>0</v>
      </c>
      <c r="BM265">
        <v>0</v>
      </c>
      <c r="BN265">
        <v>0</v>
      </c>
      <c r="BO265">
        <v>0</v>
      </c>
      <c r="BP265">
        <v>0</v>
      </c>
      <c r="BQ265" s="17">
        <v>1</v>
      </c>
      <c r="BR265">
        <v>0</v>
      </c>
      <c r="BS265">
        <v>1</v>
      </c>
      <c r="BT265">
        <v>0</v>
      </c>
      <c r="BU265" s="17">
        <v>0</v>
      </c>
      <c r="BV265">
        <v>1</v>
      </c>
      <c r="BW265">
        <v>0</v>
      </c>
      <c r="BX265" s="17">
        <v>1</v>
      </c>
      <c r="BY265">
        <v>1</v>
      </c>
      <c r="BZ265">
        <v>1</v>
      </c>
      <c r="CA265">
        <v>0</v>
      </c>
      <c r="CB265">
        <v>0</v>
      </c>
      <c r="CC265">
        <v>0</v>
      </c>
      <c r="CD265">
        <v>1</v>
      </c>
      <c r="CE265">
        <v>1</v>
      </c>
      <c r="CF265">
        <v>0</v>
      </c>
      <c r="CG265">
        <v>0</v>
      </c>
      <c r="CH265">
        <v>0</v>
      </c>
      <c r="CI265">
        <v>0</v>
      </c>
      <c r="CJ265" s="17">
        <v>1</v>
      </c>
      <c r="CK265">
        <v>0.217</v>
      </c>
      <c r="CL265">
        <v>129</v>
      </c>
      <c r="CM265">
        <v>1</v>
      </c>
      <c r="CN265">
        <v>0</v>
      </c>
      <c r="CO265">
        <v>40</v>
      </c>
      <c r="CP265" s="31" t="s">
        <v>80</v>
      </c>
    </row>
    <row r="266" spans="1:94" x14ac:dyDescent="0.25">
      <c r="A266">
        <v>265</v>
      </c>
      <c r="B266">
        <v>18</v>
      </c>
      <c r="C266" s="23" t="s">
        <v>126</v>
      </c>
      <c r="D266" s="12">
        <v>6.1772281390967132</v>
      </c>
      <c r="E266" s="13">
        <v>2.601948225073937</v>
      </c>
      <c r="F266" s="7">
        <v>2.3740780387439031</v>
      </c>
      <c r="G266" s="7">
        <f t="shared" si="60"/>
        <v>3.5752799140227762</v>
      </c>
      <c r="H266" s="15">
        <f t="shared" si="61"/>
        <v>8.7791763641706506</v>
      </c>
      <c r="I266" s="11">
        <f t="shared" si="62"/>
        <v>3.9630565636662118E-2</v>
      </c>
      <c r="J266" s="30">
        <f t="shared" si="63"/>
        <v>1.6693034091512085E-2</v>
      </c>
      <c r="K266" s="30">
        <f t="shared" si="64"/>
        <v>59.905227205428787</v>
      </c>
      <c r="L266" s="8">
        <v>1</v>
      </c>
      <c r="M266" s="9">
        <v>0</v>
      </c>
      <c r="N266" s="9">
        <v>0</v>
      </c>
      <c r="O266" s="9">
        <v>0</v>
      </c>
      <c r="P266" s="9">
        <v>0</v>
      </c>
      <c r="Q266" s="8">
        <v>3599</v>
      </c>
      <c r="R266" s="9">
        <v>15</v>
      </c>
      <c r="S266" s="9">
        <f t="shared" si="65"/>
        <v>3583</v>
      </c>
      <c r="T266" s="9">
        <f t="shared" si="66"/>
        <v>48</v>
      </c>
      <c r="U266" s="7">
        <v>9</v>
      </c>
      <c r="V266" s="7">
        <f t="shared" si="67"/>
        <v>29.274999999999999</v>
      </c>
      <c r="W266" s="9">
        <v>0</v>
      </c>
      <c r="X266" s="9">
        <v>1</v>
      </c>
      <c r="Y266" s="9">
        <v>1</v>
      </c>
      <c r="Z266" s="9">
        <v>0</v>
      </c>
      <c r="AA266" s="9">
        <v>0</v>
      </c>
      <c r="AB266" s="27">
        <v>0</v>
      </c>
      <c r="AC266" s="9">
        <v>0</v>
      </c>
      <c r="AD266" s="9">
        <v>1</v>
      </c>
      <c r="AE266" s="27">
        <v>0</v>
      </c>
      <c r="AF266" s="9">
        <v>1</v>
      </c>
      <c r="AG266" s="27">
        <v>0</v>
      </c>
      <c r="AH266" s="19">
        <v>2001</v>
      </c>
      <c r="AI266" s="30">
        <v>0.01</v>
      </c>
      <c r="AJ266" s="30">
        <v>0.41725000000000001</v>
      </c>
      <c r="AK266" s="30">
        <v>0.48</v>
      </c>
      <c r="AL266" s="37">
        <v>9.2749999999999999E-2</v>
      </c>
      <c r="AM266" s="36">
        <v>1</v>
      </c>
      <c r="AN266" s="17">
        <v>0</v>
      </c>
      <c r="AO266">
        <v>0.48</v>
      </c>
      <c r="AP266" s="34">
        <v>0.52</v>
      </c>
      <c r="AQ266" t="s">
        <v>89</v>
      </c>
      <c r="AR266" s="34" t="s">
        <v>89</v>
      </c>
      <c r="AS266">
        <v>0</v>
      </c>
      <c r="AT266" s="17">
        <v>1</v>
      </c>
      <c r="AU266">
        <v>0</v>
      </c>
      <c r="AV266" s="17">
        <v>1</v>
      </c>
      <c r="AW266" s="17" t="s">
        <v>5</v>
      </c>
      <c r="AX266">
        <v>0</v>
      </c>
      <c r="AY266">
        <v>1</v>
      </c>
      <c r="AZ266">
        <v>0</v>
      </c>
      <c r="BA266">
        <v>0</v>
      </c>
      <c r="BB266">
        <v>0</v>
      </c>
      <c r="BC266">
        <v>0</v>
      </c>
      <c r="BD266" s="17">
        <v>0</v>
      </c>
      <c r="BE266">
        <v>0</v>
      </c>
      <c r="BF266">
        <v>1</v>
      </c>
      <c r="BG266" s="17">
        <v>0</v>
      </c>
      <c r="BH266">
        <v>869</v>
      </c>
      <c r="BI266">
        <v>116</v>
      </c>
      <c r="BJ266" s="23">
        <v>0.29299999999999998</v>
      </c>
      <c r="BK266" s="23">
        <v>44.274999999999999</v>
      </c>
      <c r="BL266">
        <v>0</v>
      </c>
      <c r="BM266">
        <v>0</v>
      </c>
      <c r="BN266">
        <v>0</v>
      </c>
      <c r="BO266">
        <v>0</v>
      </c>
      <c r="BP266">
        <v>0</v>
      </c>
      <c r="BQ266" s="17">
        <v>1</v>
      </c>
      <c r="BR266">
        <v>0</v>
      </c>
      <c r="BS266">
        <v>1</v>
      </c>
      <c r="BT266">
        <v>0</v>
      </c>
      <c r="BU266" s="17">
        <v>0</v>
      </c>
      <c r="BV266">
        <v>1</v>
      </c>
      <c r="BW266">
        <v>0</v>
      </c>
      <c r="BX266" s="17">
        <v>1</v>
      </c>
      <c r="BY266">
        <v>1</v>
      </c>
      <c r="BZ266">
        <v>1</v>
      </c>
      <c r="CA266">
        <v>0</v>
      </c>
      <c r="CB266">
        <v>0</v>
      </c>
      <c r="CC266">
        <v>0</v>
      </c>
      <c r="CD266">
        <v>1</v>
      </c>
      <c r="CE266">
        <v>1</v>
      </c>
      <c r="CF266">
        <v>0</v>
      </c>
      <c r="CG266">
        <v>0</v>
      </c>
      <c r="CH266">
        <v>0</v>
      </c>
      <c r="CI266">
        <v>0</v>
      </c>
      <c r="CJ266" s="17">
        <v>1</v>
      </c>
      <c r="CK266">
        <v>0.217</v>
      </c>
      <c r="CL266">
        <v>129</v>
      </c>
      <c r="CM266">
        <v>1</v>
      </c>
      <c r="CN266">
        <v>0</v>
      </c>
      <c r="CO266">
        <v>40</v>
      </c>
      <c r="CP266" s="31" t="s">
        <v>80</v>
      </c>
    </row>
    <row r="267" spans="1:94" x14ac:dyDescent="0.25">
      <c r="A267">
        <v>266</v>
      </c>
      <c r="B267">
        <v>18</v>
      </c>
      <c r="C267" s="23" t="s">
        <v>126</v>
      </c>
      <c r="D267" s="12">
        <v>8.3000000000000007</v>
      </c>
      <c r="E267" s="13">
        <v>0.4</v>
      </c>
      <c r="F267" s="7">
        <f t="shared" ref="F267:F278" si="68">D267/E267</f>
        <v>20.75</v>
      </c>
      <c r="G267" s="7">
        <f t="shared" si="60"/>
        <v>7.9</v>
      </c>
      <c r="H267" s="15">
        <f t="shared" si="61"/>
        <v>8.7000000000000011</v>
      </c>
      <c r="I267" s="11">
        <f t="shared" si="62"/>
        <v>0.3266375144591237</v>
      </c>
      <c r="J267" s="30">
        <f t="shared" si="63"/>
        <v>1.5741566961885479E-2</v>
      </c>
      <c r="K267" s="30">
        <f t="shared" si="64"/>
        <v>63.526077322623976</v>
      </c>
      <c r="L267" s="8">
        <v>1</v>
      </c>
      <c r="M267" s="9">
        <v>0</v>
      </c>
      <c r="N267" s="9">
        <v>0</v>
      </c>
      <c r="O267" s="9">
        <v>0</v>
      </c>
      <c r="P267" s="9">
        <v>0</v>
      </c>
      <c r="Q267" s="8">
        <v>3610</v>
      </c>
      <c r="R267" s="9">
        <v>4</v>
      </c>
      <c r="S267" s="9">
        <f t="shared" si="65"/>
        <v>3605</v>
      </c>
      <c r="T267" s="9">
        <f t="shared" si="66"/>
        <v>48</v>
      </c>
      <c r="U267" s="7">
        <v>10.967499999999999</v>
      </c>
      <c r="V267" s="7">
        <f t="shared" si="67"/>
        <v>27.307499999999997</v>
      </c>
      <c r="W267" s="9">
        <v>1</v>
      </c>
      <c r="X267" s="9">
        <v>0</v>
      </c>
      <c r="Y267" s="9">
        <v>1</v>
      </c>
      <c r="Z267" s="9">
        <v>0</v>
      </c>
      <c r="AA267" s="9">
        <v>0</v>
      </c>
      <c r="AB267" s="27">
        <v>0</v>
      </c>
      <c r="AC267" s="9">
        <v>0</v>
      </c>
      <c r="AD267" s="9">
        <v>1</v>
      </c>
      <c r="AE267" s="27">
        <v>0</v>
      </c>
      <c r="AF267" s="9">
        <v>1</v>
      </c>
      <c r="AG267" s="27">
        <v>0</v>
      </c>
      <c r="AH267" s="19">
        <v>2001</v>
      </c>
      <c r="AI267" s="30">
        <v>0.01</v>
      </c>
      <c r="AJ267" s="30">
        <v>0.41725000000000001</v>
      </c>
      <c r="AK267" s="30">
        <v>0.48</v>
      </c>
      <c r="AL267" s="37">
        <v>9.2749999999999999E-2</v>
      </c>
      <c r="AM267" s="36">
        <v>1</v>
      </c>
      <c r="AN267" s="17">
        <v>0</v>
      </c>
      <c r="AO267">
        <v>0.48</v>
      </c>
      <c r="AP267" s="34">
        <v>0.52</v>
      </c>
      <c r="AQ267" t="s">
        <v>89</v>
      </c>
      <c r="AR267" s="34" t="s">
        <v>89</v>
      </c>
      <c r="AS267">
        <v>0</v>
      </c>
      <c r="AT267" s="17">
        <v>1</v>
      </c>
      <c r="AU267">
        <v>0</v>
      </c>
      <c r="AV267" s="17">
        <v>1</v>
      </c>
      <c r="AW267" s="17" t="s">
        <v>5</v>
      </c>
      <c r="AX267">
        <v>0</v>
      </c>
      <c r="AY267">
        <v>1</v>
      </c>
      <c r="AZ267">
        <v>0</v>
      </c>
      <c r="BA267">
        <v>0</v>
      </c>
      <c r="BB267">
        <v>0</v>
      </c>
      <c r="BC267">
        <v>0</v>
      </c>
      <c r="BD267" s="17">
        <v>0</v>
      </c>
      <c r="BE267">
        <v>0</v>
      </c>
      <c r="BF267">
        <v>1</v>
      </c>
      <c r="BG267" s="17">
        <v>0</v>
      </c>
      <c r="BH267">
        <v>869</v>
      </c>
      <c r="BI267">
        <v>116</v>
      </c>
      <c r="BJ267" s="23">
        <v>0.29299999999999998</v>
      </c>
      <c r="BK267" s="23">
        <v>44.274999999999999</v>
      </c>
      <c r="BL267">
        <v>1</v>
      </c>
      <c r="BM267">
        <v>0</v>
      </c>
      <c r="BN267">
        <v>0</v>
      </c>
      <c r="BO267">
        <v>0</v>
      </c>
      <c r="BP267">
        <v>0</v>
      </c>
      <c r="BQ267" s="17">
        <v>0</v>
      </c>
      <c r="BR267">
        <v>0</v>
      </c>
      <c r="BS267">
        <v>1</v>
      </c>
      <c r="BT267">
        <v>0</v>
      </c>
      <c r="BU267" s="17">
        <v>0</v>
      </c>
      <c r="BV267">
        <v>1</v>
      </c>
      <c r="BW267">
        <v>0</v>
      </c>
      <c r="BX267" s="17">
        <v>1</v>
      </c>
      <c r="BY267">
        <v>1</v>
      </c>
      <c r="BZ267">
        <v>1</v>
      </c>
      <c r="CA267">
        <v>0</v>
      </c>
      <c r="CB267">
        <v>0</v>
      </c>
      <c r="CC267">
        <v>0</v>
      </c>
      <c r="CD267">
        <v>1</v>
      </c>
      <c r="CE267">
        <v>1</v>
      </c>
      <c r="CF267">
        <v>0</v>
      </c>
      <c r="CG267">
        <v>0</v>
      </c>
      <c r="CH267">
        <v>0</v>
      </c>
      <c r="CI267">
        <v>0</v>
      </c>
      <c r="CJ267" s="17">
        <v>1</v>
      </c>
      <c r="CK267">
        <v>0.217</v>
      </c>
      <c r="CL267">
        <v>129</v>
      </c>
      <c r="CM267">
        <v>1</v>
      </c>
      <c r="CN267">
        <v>0</v>
      </c>
      <c r="CO267">
        <v>40</v>
      </c>
      <c r="CP267" s="31" t="s">
        <v>80</v>
      </c>
    </row>
    <row r="268" spans="1:94" x14ac:dyDescent="0.25">
      <c r="A268">
        <v>267</v>
      </c>
      <c r="B268">
        <v>18</v>
      </c>
      <c r="C268" s="23" t="s">
        <v>126</v>
      </c>
      <c r="D268" s="12">
        <v>8</v>
      </c>
      <c r="E268" s="13">
        <v>1.7</v>
      </c>
      <c r="F268" s="7">
        <f t="shared" si="68"/>
        <v>4.7058823529411766</v>
      </c>
      <c r="G268" s="7">
        <f t="shared" si="60"/>
        <v>6.3</v>
      </c>
      <c r="H268" s="15">
        <f t="shared" si="61"/>
        <v>9.6999999999999993</v>
      </c>
      <c r="I268" s="11">
        <f t="shared" si="62"/>
        <v>7.8137333630947534E-2</v>
      </c>
      <c r="J268" s="30">
        <f t="shared" si="63"/>
        <v>1.660418339657635E-2</v>
      </c>
      <c r="K268" s="30">
        <f t="shared" si="64"/>
        <v>60.225786244097499</v>
      </c>
      <c r="L268" s="8">
        <v>1</v>
      </c>
      <c r="M268" s="9">
        <v>0</v>
      </c>
      <c r="N268" s="9">
        <v>0</v>
      </c>
      <c r="O268" s="9">
        <v>0</v>
      </c>
      <c r="P268" s="9">
        <v>0</v>
      </c>
      <c r="Q268" s="8">
        <v>3610</v>
      </c>
      <c r="R268" s="9">
        <v>4</v>
      </c>
      <c r="S268" s="9">
        <f t="shared" si="65"/>
        <v>3605</v>
      </c>
      <c r="T268" s="9">
        <f t="shared" si="66"/>
        <v>48</v>
      </c>
      <c r="U268" s="7">
        <v>10.967499999999999</v>
      </c>
      <c r="V268" s="7">
        <f t="shared" si="67"/>
        <v>27.307499999999997</v>
      </c>
      <c r="W268" s="9">
        <v>1</v>
      </c>
      <c r="X268" s="9">
        <v>0</v>
      </c>
      <c r="Y268" s="9">
        <v>1</v>
      </c>
      <c r="Z268" s="9">
        <v>0</v>
      </c>
      <c r="AA268" s="9">
        <v>0</v>
      </c>
      <c r="AB268" s="27">
        <v>0</v>
      </c>
      <c r="AC268" s="9">
        <v>0</v>
      </c>
      <c r="AD268" s="9">
        <v>1</v>
      </c>
      <c r="AE268" s="27">
        <v>0</v>
      </c>
      <c r="AF268" s="9">
        <v>1</v>
      </c>
      <c r="AG268" s="27">
        <v>0</v>
      </c>
      <c r="AH268" s="19">
        <v>2001</v>
      </c>
      <c r="AI268" s="30">
        <v>0.01</v>
      </c>
      <c r="AJ268" s="30">
        <v>0.41725000000000001</v>
      </c>
      <c r="AK268" s="30">
        <v>0.48</v>
      </c>
      <c r="AL268" s="37">
        <v>9.2749999999999999E-2</v>
      </c>
      <c r="AM268" s="36">
        <v>1</v>
      </c>
      <c r="AN268" s="17">
        <v>0</v>
      </c>
      <c r="AO268">
        <v>0.48</v>
      </c>
      <c r="AP268" s="34">
        <v>0.52</v>
      </c>
      <c r="AQ268" t="s">
        <v>89</v>
      </c>
      <c r="AR268" s="34" t="s">
        <v>89</v>
      </c>
      <c r="AS268">
        <v>0</v>
      </c>
      <c r="AT268" s="17">
        <v>1</v>
      </c>
      <c r="AU268">
        <v>0</v>
      </c>
      <c r="AV268" s="17">
        <v>1</v>
      </c>
      <c r="AW268" s="17" t="s">
        <v>5</v>
      </c>
      <c r="AX268">
        <v>0</v>
      </c>
      <c r="AY268">
        <v>1</v>
      </c>
      <c r="AZ268">
        <v>0</v>
      </c>
      <c r="BA268">
        <v>0</v>
      </c>
      <c r="BB268">
        <v>0</v>
      </c>
      <c r="BC268">
        <v>0</v>
      </c>
      <c r="BD268" s="17">
        <v>0</v>
      </c>
      <c r="BE268">
        <v>0</v>
      </c>
      <c r="BF268">
        <v>1</v>
      </c>
      <c r="BG268" s="17">
        <v>0</v>
      </c>
      <c r="BH268">
        <v>869</v>
      </c>
      <c r="BI268">
        <v>116</v>
      </c>
      <c r="BJ268" s="23">
        <v>0.29299999999999998</v>
      </c>
      <c r="BK268" s="23">
        <v>44.274999999999999</v>
      </c>
      <c r="BL268">
        <v>0</v>
      </c>
      <c r="BM268">
        <v>0</v>
      </c>
      <c r="BN268">
        <v>0</v>
      </c>
      <c r="BO268">
        <v>0</v>
      </c>
      <c r="BP268">
        <v>0</v>
      </c>
      <c r="BQ268" s="17">
        <v>1</v>
      </c>
      <c r="BR268">
        <v>0</v>
      </c>
      <c r="BS268">
        <v>1</v>
      </c>
      <c r="BT268">
        <v>0</v>
      </c>
      <c r="BU268" s="17">
        <v>0</v>
      </c>
      <c r="BV268">
        <v>1</v>
      </c>
      <c r="BW268">
        <v>0</v>
      </c>
      <c r="BX268" s="17">
        <v>1</v>
      </c>
      <c r="BY268">
        <v>1</v>
      </c>
      <c r="BZ268">
        <v>1</v>
      </c>
      <c r="CA268">
        <v>0</v>
      </c>
      <c r="CB268">
        <v>0</v>
      </c>
      <c r="CC268">
        <v>0</v>
      </c>
      <c r="CD268">
        <v>1</v>
      </c>
      <c r="CE268">
        <v>1</v>
      </c>
      <c r="CF268">
        <v>0</v>
      </c>
      <c r="CG268">
        <v>0</v>
      </c>
      <c r="CH268">
        <v>0</v>
      </c>
      <c r="CI268">
        <v>0</v>
      </c>
      <c r="CJ268" s="17">
        <v>1</v>
      </c>
      <c r="CK268">
        <v>0.217</v>
      </c>
      <c r="CL268">
        <v>129</v>
      </c>
      <c r="CM268">
        <v>1</v>
      </c>
      <c r="CN268">
        <v>0</v>
      </c>
      <c r="CO268">
        <v>40</v>
      </c>
      <c r="CP268" s="31" t="s">
        <v>80</v>
      </c>
    </row>
    <row r="269" spans="1:94" x14ac:dyDescent="0.25">
      <c r="A269">
        <v>268</v>
      </c>
      <c r="B269">
        <v>18</v>
      </c>
      <c r="C269" s="23" t="s">
        <v>126</v>
      </c>
      <c r="D269" s="12">
        <v>8.1999999999999993</v>
      </c>
      <c r="E269" s="13">
        <v>1.7</v>
      </c>
      <c r="F269" s="7">
        <f t="shared" si="68"/>
        <v>4.8235294117647056</v>
      </c>
      <c r="G269" s="7">
        <f t="shared" si="60"/>
        <v>6.4999999999999991</v>
      </c>
      <c r="H269" s="15">
        <f t="shared" si="61"/>
        <v>9.8999999999999986</v>
      </c>
      <c r="I269" s="11">
        <f t="shared" si="62"/>
        <v>8.0277770773294066E-2</v>
      </c>
      <c r="J269" s="30">
        <f t="shared" si="63"/>
        <v>1.6642952477390238E-2</v>
      </c>
      <c r="K269" s="30">
        <f t="shared" si="64"/>
        <v>60.085492724834651</v>
      </c>
      <c r="L269" s="8">
        <v>1</v>
      </c>
      <c r="M269" s="9">
        <v>0</v>
      </c>
      <c r="N269" s="9">
        <v>0</v>
      </c>
      <c r="O269" s="9">
        <v>0</v>
      </c>
      <c r="P269" s="9">
        <v>0</v>
      </c>
      <c r="Q269" s="8">
        <v>3598</v>
      </c>
      <c r="R269" s="9">
        <v>10</v>
      </c>
      <c r="S269" s="9">
        <f t="shared" si="65"/>
        <v>3587</v>
      </c>
      <c r="T269" s="9">
        <f t="shared" si="66"/>
        <v>48</v>
      </c>
      <c r="U269" s="7">
        <v>10.967499999999999</v>
      </c>
      <c r="V269" s="7">
        <f t="shared" si="67"/>
        <v>27.307499999999997</v>
      </c>
      <c r="W269" s="9">
        <v>1</v>
      </c>
      <c r="X269" s="9">
        <v>0</v>
      </c>
      <c r="Y269" s="9">
        <v>1</v>
      </c>
      <c r="Z269" s="9">
        <v>0</v>
      </c>
      <c r="AA269" s="9">
        <v>0</v>
      </c>
      <c r="AB269" s="27">
        <v>0</v>
      </c>
      <c r="AC269" s="9">
        <v>0</v>
      </c>
      <c r="AD269" s="9">
        <v>1</v>
      </c>
      <c r="AE269" s="27">
        <v>0</v>
      </c>
      <c r="AF269" s="9">
        <v>1</v>
      </c>
      <c r="AG269" s="27">
        <v>0</v>
      </c>
      <c r="AH269" s="19">
        <v>2001</v>
      </c>
      <c r="AI269" s="30">
        <v>0.01</v>
      </c>
      <c r="AJ269" s="30">
        <v>0.41725000000000001</v>
      </c>
      <c r="AK269" s="30">
        <v>0.48</v>
      </c>
      <c r="AL269" s="37">
        <v>9.2749999999999999E-2</v>
      </c>
      <c r="AM269" s="36">
        <v>1</v>
      </c>
      <c r="AN269" s="17">
        <v>0</v>
      </c>
      <c r="AO269">
        <v>0.48</v>
      </c>
      <c r="AP269" s="34">
        <v>0.52</v>
      </c>
      <c r="AQ269" t="s">
        <v>89</v>
      </c>
      <c r="AR269" s="34" t="s">
        <v>89</v>
      </c>
      <c r="AS269">
        <v>0</v>
      </c>
      <c r="AT269" s="17">
        <v>1</v>
      </c>
      <c r="AU269">
        <v>0</v>
      </c>
      <c r="AV269" s="17">
        <v>1</v>
      </c>
      <c r="AW269" s="17" t="s">
        <v>5</v>
      </c>
      <c r="AX269">
        <v>0</v>
      </c>
      <c r="AY269">
        <v>1</v>
      </c>
      <c r="AZ269">
        <v>0</v>
      </c>
      <c r="BA269">
        <v>0</v>
      </c>
      <c r="BB269">
        <v>0</v>
      </c>
      <c r="BC269">
        <v>0</v>
      </c>
      <c r="BD269" s="17">
        <v>0</v>
      </c>
      <c r="BE269">
        <v>0</v>
      </c>
      <c r="BF269">
        <v>1</v>
      </c>
      <c r="BG269" s="17">
        <v>0</v>
      </c>
      <c r="BH269">
        <v>869</v>
      </c>
      <c r="BI269">
        <v>116</v>
      </c>
      <c r="BJ269" s="23">
        <v>0.29299999999999998</v>
      </c>
      <c r="BK269" s="23">
        <v>44.274999999999999</v>
      </c>
      <c r="BL269">
        <v>0</v>
      </c>
      <c r="BM269">
        <v>0</v>
      </c>
      <c r="BN269">
        <v>0</v>
      </c>
      <c r="BO269">
        <v>0</v>
      </c>
      <c r="BP269">
        <v>0</v>
      </c>
      <c r="BQ269" s="17">
        <v>1</v>
      </c>
      <c r="BR269">
        <v>0</v>
      </c>
      <c r="BS269">
        <v>1</v>
      </c>
      <c r="BT269">
        <v>0</v>
      </c>
      <c r="BU269" s="17">
        <v>0</v>
      </c>
      <c r="BV269">
        <v>1</v>
      </c>
      <c r="BW269">
        <v>0</v>
      </c>
      <c r="BX269" s="17">
        <v>1</v>
      </c>
      <c r="BY269">
        <v>1</v>
      </c>
      <c r="BZ269">
        <v>1</v>
      </c>
      <c r="CA269">
        <v>0</v>
      </c>
      <c r="CB269">
        <v>0</v>
      </c>
      <c r="CC269">
        <v>0</v>
      </c>
      <c r="CD269">
        <v>1</v>
      </c>
      <c r="CE269">
        <v>1</v>
      </c>
      <c r="CF269">
        <v>0</v>
      </c>
      <c r="CG269">
        <v>0</v>
      </c>
      <c r="CH269">
        <v>0</v>
      </c>
      <c r="CI269">
        <v>0</v>
      </c>
      <c r="CJ269" s="17">
        <v>1</v>
      </c>
      <c r="CK269">
        <v>0.217</v>
      </c>
      <c r="CL269">
        <v>129</v>
      </c>
      <c r="CM269">
        <v>1</v>
      </c>
      <c r="CN269">
        <v>0</v>
      </c>
      <c r="CO269">
        <v>40</v>
      </c>
      <c r="CP269" s="31" t="s">
        <v>80</v>
      </c>
    </row>
    <row r="270" spans="1:94" x14ac:dyDescent="0.25">
      <c r="A270">
        <v>269</v>
      </c>
      <c r="B270">
        <v>18</v>
      </c>
      <c r="C270" s="23" t="s">
        <v>126</v>
      </c>
      <c r="D270" s="12">
        <v>8</v>
      </c>
      <c r="E270" s="13">
        <v>1.7</v>
      </c>
      <c r="F270" s="7">
        <f t="shared" si="68"/>
        <v>4.7058823529411766</v>
      </c>
      <c r="G270" s="7">
        <f t="shared" si="60"/>
        <v>6.3</v>
      </c>
      <c r="H270" s="15">
        <f t="shared" si="61"/>
        <v>9.6999999999999993</v>
      </c>
      <c r="I270" s="11">
        <f t="shared" si="62"/>
        <v>7.8364515553668732E-2</v>
      </c>
      <c r="J270" s="30">
        <f t="shared" si="63"/>
        <v>1.6652459555154608E-2</v>
      </c>
      <c r="K270" s="30">
        <f t="shared" si="64"/>
        <v>60.051189236514894</v>
      </c>
      <c r="L270" s="8">
        <v>1</v>
      </c>
      <c r="M270" s="9">
        <v>0</v>
      </c>
      <c r="N270" s="9">
        <v>0</v>
      </c>
      <c r="O270" s="9">
        <v>0</v>
      </c>
      <c r="P270" s="9">
        <v>0</v>
      </c>
      <c r="Q270" s="8">
        <v>3598</v>
      </c>
      <c r="R270" s="9">
        <v>13</v>
      </c>
      <c r="S270" s="9">
        <f t="shared" si="65"/>
        <v>3584</v>
      </c>
      <c r="T270" s="9">
        <f t="shared" si="66"/>
        <v>48</v>
      </c>
      <c r="U270" s="7">
        <v>10.967499999999999</v>
      </c>
      <c r="V270" s="7">
        <f t="shared" si="67"/>
        <v>27.307499999999997</v>
      </c>
      <c r="W270" s="9">
        <v>1</v>
      </c>
      <c r="X270" s="9">
        <v>0</v>
      </c>
      <c r="Y270" s="9">
        <v>1</v>
      </c>
      <c r="Z270" s="9">
        <v>0</v>
      </c>
      <c r="AA270" s="9">
        <v>0</v>
      </c>
      <c r="AB270" s="27">
        <v>0</v>
      </c>
      <c r="AC270" s="9">
        <v>0</v>
      </c>
      <c r="AD270" s="9">
        <v>1</v>
      </c>
      <c r="AE270" s="27">
        <v>0</v>
      </c>
      <c r="AF270" s="9">
        <v>1</v>
      </c>
      <c r="AG270" s="27">
        <v>0</v>
      </c>
      <c r="AH270" s="19">
        <v>2001</v>
      </c>
      <c r="AI270" s="30">
        <v>0.01</v>
      </c>
      <c r="AJ270" s="30">
        <v>0.41725000000000001</v>
      </c>
      <c r="AK270" s="30">
        <v>0.48</v>
      </c>
      <c r="AL270" s="37">
        <v>9.2749999999999999E-2</v>
      </c>
      <c r="AM270" s="36">
        <v>1</v>
      </c>
      <c r="AN270" s="17">
        <v>0</v>
      </c>
      <c r="AO270">
        <v>0.48</v>
      </c>
      <c r="AP270" s="34">
        <v>0.52</v>
      </c>
      <c r="AQ270" t="s">
        <v>89</v>
      </c>
      <c r="AR270" s="34" t="s">
        <v>89</v>
      </c>
      <c r="AS270">
        <v>0</v>
      </c>
      <c r="AT270" s="17">
        <v>1</v>
      </c>
      <c r="AU270">
        <v>0</v>
      </c>
      <c r="AV270" s="17">
        <v>1</v>
      </c>
      <c r="AW270" s="17" t="s">
        <v>5</v>
      </c>
      <c r="AX270">
        <v>0</v>
      </c>
      <c r="AY270">
        <v>1</v>
      </c>
      <c r="AZ270">
        <v>0</v>
      </c>
      <c r="BA270">
        <v>0</v>
      </c>
      <c r="BB270">
        <v>0</v>
      </c>
      <c r="BC270">
        <v>0</v>
      </c>
      <c r="BD270" s="17">
        <v>0</v>
      </c>
      <c r="BE270">
        <v>0</v>
      </c>
      <c r="BF270">
        <v>1</v>
      </c>
      <c r="BG270" s="17">
        <v>0</v>
      </c>
      <c r="BH270">
        <v>869</v>
      </c>
      <c r="BI270">
        <v>116</v>
      </c>
      <c r="BJ270" s="23">
        <v>0.29299999999999998</v>
      </c>
      <c r="BK270" s="23">
        <v>44.274999999999999</v>
      </c>
      <c r="BL270">
        <v>0</v>
      </c>
      <c r="BM270">
        <v>0</v>
      </c>
      <c r="BN270">
        <v>0</v>
      </c>
      <c r="BO270">
        <v>0</v>
      </c>
      <c r="BP270">
        <v>0</v>
      </c>
      <c r="BQ270" s="17">
        <v>1</v>
      </c>
      <c r="BR270">
        <v>0</v>
      </c>
      <c r="BS270">
        <v>1</v>
      </c>
      <c r="BT270">
        <v>0</v>
      </c>
      <c r="BU270" s="17">
        <v>0</v>
      </c>
      <c r="BV270">
        <v>1</v>
      </c>
      <c r="BW270">
        <v>0</v>
      </c>
      <c r="BX270" s="17">
        <v>1</v>
      </c>
      <c r="BY270">
        <v>1</v>
      </c>
      <c r="BZ270">
        <v>1</v>
      </c>
      <c r="CA270">
        <v>0</v>
      </c>
      <c r="CB270">
        <v>0</v>
      </c>
      <c r="CC270">
        <v>0</v>
      </c>
      <c r="CD270">
        <v>1</v>
      </c>
      <c r="CE270">
        <v>1</v>
      </c>
      <c r="CF270">
        <v>0</v>
      </c>
      <c r="CG270">
        <v>0</v>
      </c>
      <c r="CH270">
        <v>0</v>
      </c>
      <c r="CI270">
        <v>0</v>
      </c>
      <c r="CJ270" s="17">
        <v>1</v>
      </c>
      <c r="CK270">
        <v>0.217</v>
      </c>
      <c r="CL270">
        <v>129</v>
      </c>
      <c r="CM270">
        <v>1</v>
      </c>
      <c r="CN270">
        <v>0</v>
      </c>
      <c r="CO270">
        <v>40</v>
      </c>
      <c r="CP270" s="31" t="s">
        <v>80</v>
      </c>
    </row>
    <row r="271" spans="1:94" x14ac:dyDescent="0.25">
      <c r="A271">
        <v>270</v>
      </c>
      <c r="B271">
        <v>18</v>
      </c>
      <c r="C271" s="23" t="s">
        <v>126</v>
      </c>
      <c r="D271" s="12">
        <v>11.9</v>
      </c>
      <c r="E271" s="13">
        <v>0.7</v>
      </c>
      <c r="F271" s="7">
        <f t="shared" si="68"/>
        <v>17</v>
      </c>
      <c r="G271" s="7">
        <f t="shared" si="60"/>
        <v>11.200000000000001</v>
      </c>
      <c r="H271" s="15">
        <f t="shared" si="61"/>
        <v>12.6</v>
      </c>
      <c r="I271" s="11">
        <f t="shared" si="62"/>
        <v>0.27246248890491698</v>
      </c>
      <c r="J271" s="30">
        <f t="shared" si="63"/>
        <v>1.6027205229700997E-2</v>
      </c>
      <c r="K271" s="30">
        <f t="shared" si="64"/>
        <v>62.393909959225994</v>
      </c>
      <c r="L271" s="8">
        <v>1</v>
      </c>
      <c r="M271" s="9">
        <v>0</v>
      </c>
      <c r="N271" s="9">
        <v>0</v>
      </c>
      <c r="O271" s="9">
        <v>0</v>
      </c>
      <c r="P271" s="9">
        <v>0</v>
      </c>
      <c r="Q271" s="8">
        <v>3610</v>
      </c>
      <c r="R271" s="9">
        <v>5</v>
      </c>
      <c r="S271" s="9">
        <f t="shared" si="65"/>
        <v>3604</v>
      </c>
      <c r="T271" s="9">
        <f t="shared" si="66"/>
        <v>48</v>
      </c>
      <c r="U271" s="7">
        <v>17</v>
      </c>
      <c r="V271" s="7">
        <f t="shared" si="67"/>
        <v>21.274999999999999</v>
      </c>
      <c r="W271" s="9">
        <v>1</v>
      </c>
      <c r="X271" s="9">
        <v>0</v>
      </c>
      <c r="Y271" s="9">
        <v>1</v>
      </c>
      <c r="Z271" s="9">
        <v>0</v>
      </c>
      <c r="AA271" s="9">
        <v>0</v>
      </c>
      <c r="AB271" s="27">
        <v>0</v>
      </c>
      <c r="AC271" s="9">
        <v>0</v>
      </c>
      <c r="AD271" s="9">
        <v>1</v>
      </c>
      <c r="AE271" s="27">
        <v>0</v>
      </c>
      <c r="AF271" s="9">
        <v>1</v>
      </c>
      <c r="AG271" s="27">
        <v>0</v>
      </c>
      <c r="AH271" s="19">
        <v>2001</v>
      </c>
      <c r="AI271" s="30">
        <v>0.01</v>
      </c>
      <c r="AJ271" s="30">
        <v>0.41725000000000001</v>
      </c>
      <c r="AK271" s="30">
        <v>0.48</v>
      </c>
      <c r="AL271" s="37">
        <v>9.2749999999999999E-2</v>
      </c>
      <c r="AM271" s="36">
        <v>1</v>
      </c>
      <c r="AN271" s="17">
        <v>0</v>
      </c>
      <c r="AO271">
        <v>0.48</v>
      </c>
      <c r="AP271" s="34">
        <v>0.52</v>
      </c>
      <c r="AQ271" t="s">
        <v>89</v>
      </c>
      <c r="AR271" s="34" t="s">
        <v>89</v>
      </c>
      <c r="AS271">
        <v>0</v>
      </c>
      <c r="AT271" s="17">
        <v>1</v>
      </c>
      <c r="AU271">
        <v>0</v>
      </c>
      <c r="AV271" s="17">
        <v>1</v>
      </c>
      <c r="AW271" s="17" t="s">
        <v>5</v>
      </c>
      <c r="AX271">
        <v>0</v>
      </c>
      <c r="AY271">
        <v>1</v>
      </c>
      <c r="AZ271">
        <v>0</v>
      </c>
      <c r="BA271">
        <v>0</v>
      </c>
      <c r="BB271">
        <v>0</v>
      </c>
      <c r="BC271">
        <v>0</v>
      </c>
      <c r="BD271" s="17">
        <v>0</v>
      </c>
      <c r="BE271">
        <v>0</v>
      </c>
      <c r="BF271">
        <v>1</v>
      </c>
      <c r="BG271" s="17">
        <v>0</v>
      </c>
      <c r="BH271">
        <v>869</v>
      </c>
      <c r="BI271">
        <v>116</v>
      </c>
      <c r="BJ271" s="23">
        <v>0.29299999999999998</v>
      </c>
      <c r="BK271" s="23">
        <v>44.274999999999999</v>
      </c>
      <c r="BL271">
        <v>1</v>
      </c>
      <c r="BM271">
        <v>0</v>
      </c>
      <c r="BN271">
        <v>0</v>
      </c>
      <c r="BO271">
        <v>0</v>
      </c>
      <c r="BP271">
        <v>0</v>
      </c>
      <c r="BQ271" s="17">
        <v>0</v>
      </c>
      <c r="BR271">
        <v>0</v>
      </c>
      <c r="BS271">
        <v>1</v>
      </c>
      <c r="BT271">
        <v>0</v>
      </c>
      <c r="BU271" s="17">
        <v>0</v>
      </c>
      <c r="BV271">
        <v>1</v>
      </c>
      <c r="BW271">
        <v>0</v>
      </c>
      <c r="BX271" s="17">
        <v>1</v>
      </c>
      <c r="BY271">
        <v>1</v>
      </c>
      <c r="BZ271">
        <v>1</v>
      </c>
      <c r="CA271">
        <v>0</v>
      </c>
      <c r="CB271">
        <v>0</v>
      </c>
      <c r="CC271">
        <v>0</v>
      </c>
      <c r="CD271">
        <v>1</v>
      </c>
      <c r="CE271">
        <v>1</v>
      </c>
      <c r="CF271">
        <v>0</v>
      </c>
      <c r="CG271">
        <v>0</v>
      </c>
      <c r="CH271">
        <v>0</v>
      </c>
      <c r="CI271">
        <v>0</v>
      </c>
      <c r="CJ271" s="17">
        <v>1</v>
      </c>
      <c r="CK271">
        <v>0.217</v>
      </c>
      <c r="CL271">
        <v>129</v>
      </c>
      <c r="CM271">
        <v>1</v>
      </c>
      <c r="CN271">
        <v>0</v>
      </c>
      <c r="CO271">
        <v>40</v>
      </c>
      <c r="CP271" s="31" t="s">
        <v>80</v>
      </c>
    </row>
    <row r="272" spans="1:94" x14ac:dyDescent="0.25">
      <c r="A272">
        <v>271</v>
      </c>
      <c r="B272">
        <v>18</v>
      </c>
      <c r="C272" s="23" t="s">
        <v>126</v>
      </c>
      <c r="D272" s="12">
        <v>5.3</v>
      </c>
      <c r="E272" s="13">
        <v>0.8</v>
      </c>
      <c r="F272" s="7">
        <f t="shared" si="68"/>
        <v>6.6249999999999991</v>
      </c>
      <c r="G272" s="7">
        <f t="shared" si="60"/>
        <v>4.5</v>
      </c>
      <c r="H272" s="15">
        <f t="shared" si="61"/>
        <v>6.1</v>
      </c>
      <c r="I272" s="11">
        <f t="shared" si="62"/>
        <v>0.10968948019675485</v>
      </c>
      <c r="J272" s="30">
        <f t="shared" si="63"/>
        <v>1.6556902671208282E-2</v>
      </c>
      <c r="K272" s="30">
        <f t="shared" si="64"/>
        <v>60.397770033338155</v>
      </c>
      <c r="L272" s="8">
        <v>1</v>
      </c>
      <c r="M272" s="9">
        <v>0</v>
      </c>
      <c r="N272" s="9">
        <v>0</v>
      </c>
      <c r="O272" s="9">
        <v>0</v>
      </c>
      <c r="P272" s="9">
        <v>0</v>
      </c>
      <c r="Q272" s="8">
        <v>3610</v>
      </c>
      <c r="R272" s="9">
        <v>5</v>
      </c>
      <c r="S272" s="9">
        <f t="shared" si="65"/>
        <v>3604</v>
      </c>
      <c r="T272" s="9">
        <f t="shared" si="66"/>
        <v>48</v>
      </c>
      <c r="U272" s="7">
        <v>7</v>
      </c>
      <c r="V272" s="7">
        <f t="shared" si="67"/>
        <v>31.274999999999999</v>
      </c>
      <c r="W272" s="9">
        <v>1</v>
      </c>
      <c r="X272" s="9">
        <v>0</v>
      </c>
      <c r="Y272" s="9">
        <v>1</v>
      </c>
      <c r="Z272" s="9">
        <v>0</v>
      </c>
      <c r="AA272" s="9">
        <v>0</v>
      </c>
      <c r="AB272" s="27">
        <v>0</v>
      </c>
      <c r="AC272" s="9">
        <v>0</v>
      </c>
      <c r="AD272" s="9">
        <v>1</v>
      </c>
      <c r="AE272" s="27">
        <v>0</v>
      </c>
      <c r="AF272" s="9">
        <v>1</v>
      </c>
      <c r="AG272" s="27">
        <v>0</v>
      </c>
      <c r="AH272" s="19">
        <v>2001</v>
      </c>
      <c r="AI272" s="30">
        <v>0.01</v>
      </c>
      <c r="AJ272" s="30">
        <v>0.41725000000000001</v>
      </c>
      <c r="AK272" s="30">
        <v>0.48</v>
      </c>
      <c r="AL272" s="37">
        <v>9.2749999999999999E-2</v>
      </c>
      <c r="AM272" s="36">
        <v>1</v>
      </c>
      <c r="AN272" s="17">
        <v>0</v>
      </c>
      <c r="AO272">
        <v>0.48</v>
      </c>
      <c r="AP272" s="34">
        <v>0.52</v>
      </c>
      <c r="AQ272" t="s">
        <v>89</v>
      </c>
      <c r="AR272" s="34" t="s">
        <v>89</v>
      </c>
      <c r="AS272">
        <v>0</v>
      </c>
      <c r="AT272" s="17">
        <v>1</v>
      </c>
      <c r="AU272">
        <v>0</v>
      </c>
      <c r="AV272" s="17">
        <v>1</v>
      </c>
      <c r="AW272" s="17" t="s">
        <v>5</v>
      </c>
      <c r="AX272">
        <v>0</v>
      </c>
      <c r="AY272">
        <v>1</v>
      </c>
      <c r="AZ272">
        <v>0</v>
      </c>
      <c r="BA272">
        <v>0</v>
      </c>
      <c r="BB272">
        <v>0</v>
      </c>
      <c r="BC272">
        <v>0</v>
      </c>
      <c r="BD272" s="17">
        <v>0</v>
      </c>
      <c r="BE272">
        <v>0</v>
      </c>
      <c r="BF272">
        <v>1</v>
      </c>
      <c r="BG272" s="17">
        <v>0</v>
      </c>
      <c r="BH272">
        <v>869</v>
      </c>
      <c r="BI272">
        <v>116</v>
      </c>
      <c r="BJ272" s="23">
        <v>0.29299999999999998</v>
      </c>
      <c r="BK272" s="23">
        <v>44.274999999999999</v>
      </c>
      <c r="BL272">
        <v>1</v>
      </c>
      <c r="BM272">
        <v>0</v>
      </c>
      <c r="BN272">
        <v>0</v>
      </c>
      <c r="BO272">
        <v>0</v>
      </c>
      <c r="BP272">
        <v>0</v>
      </c>
      <c r="BQ272" s="17">
        <v>0</v>
      </c>
      <c r="BR272">
        <v>0</v>
      </c>
      <c r="BS272">
        <v>1</v>
      </c>
      <c r="BT272">
        <v>0</v>
      </c>
      <c r="BU272" s="17">
        <v>0</v>
      </c>
      <c r="BV272">
        <v>1</v>
      </c>
      <c r="BW272">
        <v>0</v>
      </c>
      <c r="BX272" s="17">
        <v>1</v>
      </c>
      <c r="BY272">
        <v>1</v>
      </c>
      <c r="BZ272">
        <v>1</v>
      </c>
      <c r="CA272">
        <v>0</v>
      </c>
      <c r="CB272">
        <v>0</v>
      </c>
      <c r="CC272">
        <v>0</v>
      </c>
      <c r="CD272">
        <v>1</v>
      </c>
      <c r="CE272">
        <v>1</v>
      </c>
      <c r="CF272">
        <v>0</v>
      </c>
      <c r="CG272">
        <v>0</v>
      </c>
      <c r="CH272">
        <v>0</v>
      </c>
      <c r="CI272">
        <v>0</v>
      </c>
      <c r="CJ272" s="17">
        <v>1</v>
      </c>
      <c r="CK272">
        <v>0.217</v>
      </c>
      <c r="CL272">
        <v>129</v>
      </c>
      <c r="CM272">
        <v>1</v>
      </c>
      <c r="CN272">
        <v>0</v>
      </c>
      <c r="CO272">
        <v>40</v>
      </c>
      <c r="CP272" s="31" t="s">
        <v>80</v>
      </c>
    </row>
    <row r="273" spans="1:94" x14ac:dyDescent="0.25">
      <c r="A273">
        <v>272</v>
      </c>
      <c r="B273">
        <v>18</v>
      </c>
      <c r="C273" s="23" t="s">
        <v>126</v>
      </c>
      <c r="D273" s="12">
        <v>9.9</v>
      </c>
      <c r="E273" s="13">
        <v>3.9</v>
      </c>
      <c r="F273" s="7">
        <f t="shared" si="68"/>
        <v>2.5384615384615388</v>
      </c>
      <c r="G273" s="7">
        <f t="shared" si="60"/>
        <v>6</v>
      </c>
      <c r="H273" s="15">
        <f t="shared" si="61"/>
        <v>13.8</v>
      </c>
      <c r="I273" s="11">
        <f t="shared" si="62"/>
        <v>4.2246457103995896E-2</v>
      </c>
      <c r="J273" s="30">
        <f t="shared" si="63"/>
        <v>1.6642543707634745E-2</v>
      </c>
      <c r="K273" s="30">
        <f t="shared" si="64"/>
        <v>60.086968528810374</v>
      </c>
      <c r="L273" s="8">
        <v>1</v>
      </c>
      <c r="M273" s="9">
        <v>0</v>
      </c>
      <c r="N273" s="9">
        <v>0</v>
      </c>
      <c r="O273" s="9">
        <v>0</v>
      </c>
      <c r="P273" s="9">
        <v>0</v>
      </c>
      <c r="Q273" s="8">
        <v>3610</v>
      </c>
      <c r="R273" s="9">
        <v>5</v>
      </c>
      <c r="S273" s="9">
        <f t="shared" si="65"/>
        <v>3604</v>
      </c>
      <c r="T273" s="9">
        <f t="shared" si="66"/>
        <v>48</v>
      </c>
      <c r="U273" s="7">
        <v>17</v>
      </c>
      <c r="V273" s="7">
        <f t="shared" si="67"/>
        <v>21.274999999999999</v>
      </c>
      <c r="W273" s="9">
        <v>1</v>
      </c>
      <c r="X273" s="9">
        <v>0</v>
      </c>
      <c r="Y273" s="9">
        <v>1</v>
      </c>
      <c r="Z273" s="9">
        <v>0</v>
      </c>
      <c r="AA273" s="9">
        <v>0</v>
      </c>
      <c r="AB273" s="27">
        <v>0</v>
      </c>
      <c r="AC273" s="9">
        <v>0</v>
      </c>
      <c r="AD273" s="9">
        <v>1</v>
      </c>
      <c r="AE273" s="27">
        <v>0</v>
      </c>
      <c r="AF273" s="9">
        <v>1</v>
      </c>
      <c r="AG273" s="27">
        <v>0</v>
      </c>
      <c r="AH273" s="19">
        <v>2001</v>
      </c>
      <c r="AI273" s="30">
        <v>0.01</v>
      </c>
      <c r="AJ273" s="30">
        <v>0.41725000000000001</v>
      </c>
      <c r="AK273" s="30">
        <v>0.48</v>
      </c>
      <c r="AL273" s="37">
        <v>9.2749999999999999E-2</v>
      </c>
      <c r="AM273" s="36">
        <v>1</v>
      </c>
      <c r="AN273" s="17">
        <v>0</v>
      </c>
      <c r="AO273">
        <v>0.48</v>
      </c>
      <c r="AP273" s="34">
        <v>0.52</v>
      </c>
      <c r="AQ273" t="s">
        <v>89</v>
      </c>
      <c r="AR273" s="34" t="s">
        <v>89</v>
      </c>
      <c r="AS273">
        <v>0</v>
      </c>
      <c r="AT273" s="17">
        <v>1</v>
      </c>
      <c r="AU273">
        <v>0</v>
      </c>
      <c r="AV273" s="17">
        <v>1</v>
      </c>
      <c r="AW273" s="17" t="s">
        <v>5</v>
      </c>
      <c r="AX273">
        <v>0</v>
      </c>
      <c r="AY273">
        <v>1</v>
      </c>
      <c r="AZ273">
        <v>0</v>
      </c>
      <c r="BA273">
        <v>0</v>
      </c>
      <c r="BB273">
        <v>0</v>
      </c>
      <c r="BC273">
        <v>0</v>
      </c>
      <c r="BD273" s="17">
        <v>0</v>
      </c>
      <c r="BE273">
        <v>0</v>
      </c>
      <c r="BF273">
        <v>1</v>
      </c>
      <c r="BG273" s="17">
        <v>0</v>
      </c>
      <c r="BH273">
        <v>869</v>
      </c>
      <c r="BI273">
        <v>116</v>
      </c>
      <c r="BJ273" s="23">
        <v>0.29299999999999998</v>
      </c>
      <c r="BK273" s="23">
        <v>44.274999999999999</v>
      </c>
      <c r="BL273">
        <v>0</v>
      </c>
      <c r="BM273">
        <v>0</v>
      </c>
      <c r="BN273">
        <v>0</v>
      </c>
      <c r="BO273">
        <v>0</v>
      </c>
      <c r="BP273">
        <v>0</v>
      </c>
      <c r="BQ273" s="17">
        <v>1</v>
      </c>
      <c r="BR273">
        <v>0</v>
      </c>
      <c r="BS273">
        <v>1</v>
      </c>
      <c r="BT273">
        <v>0</v>
      </c>
      <c r="BU273" s="17">
        <v>0</v>
      </c>
      <c r="BV273">
        <v>1</v>
      </c>
      <c r="BW273">
        <v>0</v>
      </c>
      <c r="BX273" s="17">
        <v>1</v>
      </c>
      <c r="BY273">
        <v>1</v>
      </c>
      <c r="BZ273">
        <v>1</v>
      </c>
      <c r="CA273">
        <v>0</v>
      </c>
      <c r="CB273">
        <v>0</v>
      </c>
      <c r="CC273">
        <v>0</v>
      </c>
      <c r="CD273">
        <v>1</v>
      </c>
      <c r="CE273">
        <v>1</v>
      </c>
      <c r="CF273">
        <v>0</v>
      </c>
      <c r="CG273">
        <v>0</v>
      </c>
      <c r="CH273">
        <v>0</v>
      </c>
      <c r="CI273">
        <v>0</v>
      </c>
      <c r="CJ273" s="17">
        <v>1</v>
      </c>
      <c r="CK273">
        <v>0.217</v>
      </c>
      <c r="CL273">
        <v>129</v>
      </c>
      <c r="CM273">
        <v>1</v>
      </c>
      <c r="CN273">
        <v>0</v>
      </c>
      <c r="CO273">
        <v>40</v>
      </c>
      <c r="CP273" s="31" t="s">
        <v>80</v>
      </c>
    </row>
    <row r="274" spans="1:94" x14ac:dyDescent="0.25">
      <c r="A274">
        <v>273</v>
      </c>
      <c r="B274">
        <v>18</v>
      </c>
      <c r="C274" s="23" t="s">
        <v>126</v>
      </c>
      <c r="D274" s="12">
        <v>7</v>
      </c>
      <c r="E274" s="13">
        <v>2.7</v>
      </c>
      <c r="F274" s="7">
        <f t="shared" si="68"/>
        <v>2.5925925925925926</v>
      </c>
      <c r="G274" s="7">
        <f t="shared" si="60"/>
        <v>4.3</v>
      </c>
      <c r="H274" s="15">
        <f t="shared" si="61"/>
        <v>9.6999999999999993</v>
      </c>
      <c r="I274" s="11">
        <f t="shared" si="62"/>
        <v>4.3145675984180239E-2</v>
      </c>
      <c r="J274" s="30">
        <f t="shared" si="63"/>
        <v>1.664190359389809E-2</v>
      </c>
      <c r="K274" s="30">
        <f t="shared" si="64"/>
        <v>60.08927971236772</v>
      </c>
      <c r="L274" s="8">
        <v>1</v>
      </c>
      <c r="M274" s="9">
        <v>0</v>
      </c>
      <c r="N274" s="9">
        <v>0</v>
      </c>
      <c r="O274" s="9">
        <v>0</v>
      </c>
      <c r="P274" s="9">
        <v>0</v>
      </c>
      <c r="Q274" s="8">
        <v>3610</v>
      </c>
      <c r="R274" s="9">
        <v>5</v>
      </c>
      <c r="S274" s="9">
        <f t="shared" si="65"/>
        <v>3604</v>
      </c>
      <c r="T274" s="9">
        <f t="shared" si="66"/>
        <v>48</v>
      </c>
      <c r="U274" s="7">
        <v>7</v>
      </c>
      <c r="V274" s="7">
        <f t="shared" si="67"/>
        <v>31.274999999999999</v>
      </c>
      <c r="W274" s="9">
        <v>1</v>
      </c>
      <c r="X274" s="9">
        <v>0</v>
      </c>
      <c r="Y274" s="9">
        <v>1</v>
      </c>
      <c r="Z274" s="9">
        <v>0</v>
      </c>
      <c r="AA274" s="9">
        <v>0</v>
      </c>
      <c r="AB274" s="27">
        <v>0</v>
      </c>
      <c r="AC274" s="9">
        <v>0</v>
      </c>
      <c r="AD274" s="9">
        <v>1</v>
      </c>
      <c r="AE274" s="27">
        <v>0</v>
      </c>
      <c r="AF274" s="9">
        <v>1</v>
      </c>
      <c r="AG274" s="27">
        <v>0</v>
      </c>
      <c r="AH274" s="19">
        <v>2001</v>
      </c>
      <c r="AI274" s="30">
        <v>0.01</v>
      </c>
      <c r="AJ274" s="30">
        <v>0.41725000000000001</v>
      </c>
      <c r="AK274" s="30">
        <v>0.48</v>
      </c>
      <c r="AL274" s="37">
        <v>9.2749999999999999E-2</v>
      </c>
      <c r="AM274" s="36">
        <v>1</v>
      </c>
      <c r="AN274" s="17">
        <v>0</v>
      </c>
      <c r="AO274">
        <v>0.48</v>
      </c>
      <c r="AP274" s="34">
        <v>0.52</v>
      </c>
      <c r="AQ274" t="s">
        <v>89</v>
      </c>
      <c r="AR274" s="34" t="s">
        <v>89</v>
      </c>
      <c r="AS274">
        <v>0</v>
      </c>
      <c r="AT274" s="17">
        <v>1</v>
      </c>
      <c r="AU274">
        <v>0</v>
      </c>
      <c r="AV274" s="17">
        <v>1</v>
      </c>
      <c r="AW274" s="17" t="s">
        <v>5</v>
      </c>
      <c r="AX274">
        <v>0</v>
      </c>
      <c r="AY274">
        <v>1</v>
      </c>
      <c r="AZ274">
        <v>0</v>
      </c>
      <c r="BA274">
        <v>0</v>
      </c>
      <c r="BB274">
        <v>0</v>
      </c>
      <c r="BC274">
        <v>0</v>
      </c>
      <c r="BD274" s="17">
        <v>0</v>
      </c>
      <c r="BE274">
        <v>0</v>
      </c>
      <c r="BF274">
        <v>1</v>
      </c>
      <c r="BG274" s="17">
        <v>0</v>
      </c>
      <c r="BH274">
        <v>869</v>
      </c>
      <c r="BI274">
        <v>116</v>
      </c>
      <c r="BJ274" s="23">
        <v>0.29299999999999998</v>
      </c>
      <c r="BK274" s="23">
        <v>44.274999999999999</v>
      </c>
      <c r="BL274">
        <v>0</v>
      </c>
      <c r="BM274">
        <v>0</v>
      </c>
      <c r="BN274">
        <v>0</v>
      </c>
      <c r="BO274">
        <v>0</v>
      </c>
      <c r="BP274">
        <v>0</v>
      </c>
      <c r="BQ274" s="17">
        <v>1</v>
      </c>
      <c r="BR274">
        <v>0</v>
      </c>
      <c r="BS274">
        <v>1</v>
      </c>
      <c r="BT274">
        <v>0</v>
      </c>
      <c r="BU274" s="17">
        <v>0</v>
      </c>
      <c r="BV274">
        <v>1</v>
      </c>
      <c r="BW274">
        <v>0</v>
      </c>
      <c r="BX274" s="17">
        <v>1</v>
      </c>
      <c r="BY274">
        <v>1</v>
      </c>
      <c r="BZ274">
        <v>1</v>
      </c>
      <c r="CA274">
        <v>0</v>
      </c>
      <c r="CB274">
        <v>0</v>
      </c>
      <c r="CC274">
        <v>0</v>
      </c>
      <c r="CD274">
        <v>1</v>
      </c>
      <c r="CE274">
        <v>1</v>
      </c>
      <c r="CF274">
        <v>0</v>
      </c>
      <c r="CG274">
        <v>0</v>
      </c>
      <c r="CH274">
        <v>0</v>
      </c>
      <c r="CI274">
        <v>0</v>
      </c>
      <c r="CJ274" s="17">
        <v>1</v>
      </c>
      <c r="CK274">
        <v>0.217</v>
      </c>
      <c r="CL274">
        <v>129</v>
      </c>
      <c r="CM274">
        <v>1</v>
      </c>
      <c r="CN274">
        <v>0</v>
      </c>
      <c r="CO274">
        <v>40</v>
      </c>
      <c r="CP274" s="31" t="s">
        <v>80</v>
      </c>
    </row>
    <row r="275" spans="1:94" x14ac:dyDescent="0.25">
      <c r="A275">
        <v>274</v>
      </c>
      <c r="B275">
        <v>18</v>
      </c>
      <c r="C275" s="23" t="s">
        <v>126</v>
      </c>
      <c r="D275" s="12">
        <v>9.6</v>
      </c>
      <c r="E275" s="13">
        <v>3.7</v>
      </c>
      <c r="F275" s="7">
        <f t="shared" si="68"/>
        <v>2.5945945945945943</v>
      </c>
      <c r="G275" s="7">
        <f t="shared" si="60"/>
        <v>5.8999999999999995</v>
      </c>
      <c r="H275" s="15">
        <f t="shared" si="61"/>
        <v>13.3</v>
      </c>
      <c r="I275" s="11">
        <f t="shared" si="62"/>
        <v>4.3286961577418265E-2</v>
      </c>
      <c r="J275" s="30">
        <f t="shared" si="63"/>
        <v>1.6683516441296627E-2</v>
      </c>
      <c r="K275" s="30">
        <f t="shared" si="64"/>
        <v>59.93940207501489</v>
      </c>
      <c r="L275" s="8">
        <v>1</v>
      </c>
      <c r="M275" s="9">
        <v>0</v>
      </c>
      <c r="N275" s="9">
        <v>0</v>
      </c>
      <c r="O275" s="9">
        <v>0</v>
      </c>
      <c r="P275" s="9">
        <v>0</v>
      </c>
      <c r="Q275" s="8">
        <v>3598</v>
      </c>
      <c r="R275" s="9">
        <v>11</v>
      </c>
      <c r="S275" s="9">
        <f t="shared" si="65"/>
        <v>3586</v>
      </c>
      <c r="T275" s="9">
        <f t="shared" si="66"/>
        <v>48</v>
      </c>
      <c r="U275" s="7">
        <v>17</v>
      </c>
      <c r="V275" s="7">
        <f t="shared" si="67"/>
        <v>21.274999999999999</v>
      </c>
      <c r="W275" s="9">
        <v>1</v>
      </c>
      <c r="X275" s="9">
        <v>0</v>
      </c>
      <c r="Y275" s="9">
        <v>1</v>
      </c>
      <c r="Z275" s="9">
        <v>0</v>
      </c>
      <c r="AA275" s="9">
        <v>0</v>
      </c>
      <c r="AB275" s="27">
        <v>0</v>
      </c>
      <c r="AC275" s="9">
        <v>0</v>
      </c>
      <c r="AD275" s="9">
        <v>1</v>
      </c>
      <c r="AE275" s="27">
        <v>0</v>
      </c>
      <c r="AF275" s="9">
        <v>1</v>
      </c>
      <c r="AG275" s="27">
        <v>0</v>
      </c>
      <c r="AH275" s="19">
        <v>2001</v>
      </c>
      <c r="AI275" s="30">
        <v>0.01</v>
      </c>
      <c r="AJ275" s="30">
        <v>0.41725000000000001</v>
      </c>
      <c r="AK275" s="30">
        <v>0.48</v>
      </c>
      <c r="AL275" s="37">
        <v>9.2749999999999999E-2</v>
      </c>
      <c r="AM275" s="36">
        <v>1</v>
      </c>
      <c r="AN275" s="17">
        <v>0</v>
      </c>
      <c r="AO275">
        <v>0.48</v>
      </c>
      <c r="AP275" s="34">
        <v>0.52</v>
      </c>
      <c r="AQ275" t="s">
        <v>89</v>
      </c>
      <c r="AR275" s="34" t="s">
        <v>89</v>
      </c>
      <c r="AS275">
        <v>0</v>
      </c>
      <c r="AT275" s="17">
        <v>1</v>
      </c>
      <c r="AU275">
        <v>0</v>
      </c>
      <c r="AV275" s="17">
        <v>1</v>
      </c>
      <c r="AW275" s="17" t="s">
        <v>5</v>
      </c>
      <c r="AX275">
        <v>0</v>
      </c>
      <c r="AY275">
        <v>1</v>
      </c>
      <c r="AZ275">
        <v>0</v>
      </c>
      <c r="BA275">
        <v>0</v>
      </c>
      <c r="BB275">
        <v>0</v>
      </c>
      <c r="BC275">
        <v>0</v>
      </c>
      <c r="BD275" s="17">
        <v>0</v>
      </c>
      <c r="BE275">
        <v>0</v>
      </c>
      <c r="BF275">
        <v>1</v>
      </c>
      <c r="BG275" s="17">
        <v>0</v>
      </c>
      <c r="BH275">
        <v>869</v>
      </c>
      <c r="BI275">
        <v>116</v>
      </c>
      <c r="BJ275" s="23">
        <v>0.29299999999999998</v>
      </c>
      <c r="BK275" s="23">
        <v>44.274999999999999</v>
      </c>
      <c r="BL275">
        <v>0</v>
      </c>
      <c r="BM275">
        <v>0</v>
      </c>
      <c r="BN275">
        <v>0</v>
      </c>
      <c r="BO275">
        <v>0</v>
      </c>
      <c r="BP275">
        <v>0</v>
      </c>
      <c r="BQ275" s="17">
        <v>1</v>
      </c>
      <c r="BR275">
        <v>0</v>
      </c>
      <c r="BS275">
        <v>1</v>
      </c>
      <c r="BT275">
        <v>0</v>
      </c>
      <c r="BU275" s="17">
        <v>0</v>
      </c>
      <c r="BV275">
        <v>1</v>
      </c>
      <c r="BW275">
        <v>0</v>
      </c>
      <c r="BX275" s="17">
        <v>1</v>
      </c>
      <c r="BY275">
        <v>1</v>
      </c>
      <c r="BZ275">
        <v>1</v>
      </c>
      <c r="CA275">
        <v>0</v>
      </c>
      <c r="CB275">
        <v>0</v>
      </c>
      <c r="CC275">
        <v>0</v>
      </c>
      <c r="CD275">
        <v>1</v>
      </c>
      <c r="CE275">
        <v>1</v>
      </c>
      <c r="CF275">
        <v>0</v>
      </c>
      <c r="CG275">
        <v>0</v>
      </c>
      <c r="CH275">
        <v>0</v>
      </c>
      <c r="CI275">
        <v>0</v>
      </c>
      <c r="CJ275" s="17">
        <v>1</v>
      </c>
      <c r="CK275">
        <v>0.217</v>
      </c>
      <c r="CL275">
        <v>129</v>
      </c>
      <c r="CM275">
        <v>1</v>
      </c>
      <c r="CN275">
        <v>0</v>
      </c>
      <c r="CO275">
        <v>40</v>
      </c>
      <c r="CP275" s="31" t="s">
        <v>80</v>
      </c>
    </row>
    <row r="276" spans="1:94" x14ac:dyDescent="0.25">
      <c r="A276">
        <v>275</v>
      </c>
      <c r="B276">
        <v>18</v>
      </c>
      <c r="C276" s="23" t="s">
        <v>126</v>
      </c>
      <c r="D276" s="12">
        <v>7.4</v>
      </c>
      <c r="E276" s="13">
        <v>2.7</v>
      </c>
      <c r="F276" s="7">
        <f t="shared" si="68"/>
        <v>2.7407407407407405</v>
      </c>
      <c r="G276" s="7">
        <f t="shared" si="60"/>
        <v>4.7</v>
      </c>
      <c r="H276" s="15">
        <f t="shared" si="61"/>
        <v>10.100000000000001</v>
      </c>
      <c r="I276" s="11">
        <f t="shared" si="62"/>
        <v>4.5720232096191346E-2</v>
      </c>
      <c r="J276" s="30">
        <f t="shared" si="63"/>
        <v>1.6681706305367115E-2</v>
      </c>
      <c r="K276" s="30">
        <f t="shared" si="64"/>
        <v>59.94590611382862</v>
      </c>
      <c r="L276" s="8">
        <v>1</v>
      </c>
      <c r="M276" s="9">
        <v>0</v>
      </c>
      <c r="N276" s="9">
        <v>0</v>
      </c>
      <c r="O276" s="9">
        <v>0</v>
      </c>
      <c r="P276" s="9">
        <v>0</v>
      </c>
      <c r="Q276" s="8">
        <v>3598</v>
      </c>
      <c r="R276" s="9">
        <v>11</v>
      </c>
      <c r="S276" s="9">
        <f t="shared" si="65"/>
        <v>3586</v>
      </c>
      <c r="T276" s="9">
        <f t="shared" si="66"/>
        <v>48</v>
      </c>
      <c r="U276" s="7">
        <v>7</v>
      </c>
      <c r="V276" s="7">
        <f t="shared" si="67"/>
        <v>31.274999999999999</v>
      </c>
      <c r="W276" s="9">
        <v>1</v>
      </c>
      <c r="X276" s="9">
        <v>0</v>
      </c>
      <c r="Y276" s="9">
        <v>1</v>
      </c>
      <c r="Z276" s="9">
        <v>0</v>
      </c>
      <c r="AA276" s="9">
        <v>0</v>
      </c>
      <c r="AB276" s="27">
        <v>0</v>
      </c>
      <c r="AC276" s="9">
        <v>0</v>
      </c>
      <c r="AD276" s="9">
        <v>1</v>
      </c>
      <c r="AE276" s="27">
        <v>0</v>
      </c>
      <c r="AF276" s="9">
        <v>1</v>
      </c>
      <c r="AG276" s="27">
        <v>0</v>
      </c>
      <c r="AH276" s="19">
        <v>2001</v>
      </c>
      <c r="AI276" s="30">
        <v>0.01</v>
      </c>
      <c r="AJ276" s="30">
        <v>0.41725000000000001</v>
      </c>
      <c r="AK276" s="30">
        <v>0.48</v>
      </c>
      <c r="AL276" s="37">
        <v>9.2749999999999999E-2</v>
      </c>
      <c r="AM276" s="36">
        <v>1</v>
      </c>
      <c r="AN276" s="17">
        <v>0</v>
      </c>
      <c r="AO276">
        <v>0.48</v>
      </c>
      <c r="AP276" s="34">
        <v>0.52</v>
      </c>
      <c r="AQ276" t="s">
        <v>89</v>
      </c>
      <c r="AR276" s="34" t="s">
        <v>89</v>
      </c>
      <c r="AS276">
        <v>0</v>
      </c>
      <c r="AT276" s="17">
        <v>1</v>
      </c>
      <c r="AU276">
        <v>0</v>
      </c>
      <c r="AV276" s="17">
        <v>1</v>
      </c>
      <c r="AW276" s="17" t="s">
        <v>5</v>
      </c>
      <c r="AX276">
        <v>0</v>
      </c>
      <c r="AY276">
        <v>1</v>
      </c>
      <c r="AZ276">
        <v>0</v>
      </c>
      <c r="BA276">
        <v>0</v>
      </c>
      <c r="BB276">
        <v>0</v>
      </c>
      <c r="BC276">
        <v>0</v>
      </c>
      <c r="BD276" s="17">
        <v>0</v>
      </c>
      <c r="BE276">
        <v>0</v>
      </c>
      <c r="BF276">
        <v>1</v>
      </c>
      <c r="BG276" s="17">
        <v>0</v>
      </c>
      <c r="BH276">
        <v>869</v>
      </c>
      <c r="BI276">
        <v>116</v>
      </c>
      <c r="BJ276" s="23">
        <v>0.29299999999999998</v>
      </c>
      <c r="BK276" s="23">
        <v>44.274999999999999</v>
      </c>
      <c r="BL276">
        <v>0</v>
      </c>
      <c r="BM276">
        <v>0</v>
      </c>
      <c r="BN276">
        <v>0</v>
      </c>
      <c r="BO276">
        <v>0</v>
      </c>
      <c r="BP276">
        <v>0</v>
      </c>
      <c r="BQ276" s="17">
        <v>1</v>
      </c>
      <c r="BR276">
        <v>0</v>
      </c>
      <c r="BS276">
        <v>1</v>
      </c>
      <c r="BT276">
        <v>0</v>
      </c>
      <c r="BU276" s="17">
        <v>0</v>
      </c>
      <c r="BV276">
        <v>1</v>
      </c>
      <c r="BW276">
        <v>0</v>
      </c>
      <c r="BX276" s="17">
        <v>1</v>
      </c>
      <c r="BY276">
        <v>1</v>
      </c>
      <c r="BZ276">
        <v>1</v>
      </c>
      <c r="CA276">
        <v>0</v>
      </c>
      <c r="CB276">
        <v>0</v>
      </c>
      <c r="CC276">
        <v>0</v>
      </c>
      <c r="CD276">
        <v>1</v>
      </c>
      <c r="CE276">
        <v>1</v>
      </c>
      <c r="CF276">
        <v>0</v>
      </c>
      <c r="CG276">
        <v>0</v>
      </c>
      <c r="CH276">
        <v>0</v>
      </c>
      <c r="CI276">
        <v>0</v>
      </c>
      <c r="CJ276" s="17">
        <v>1</v>
      </c>
      <c r="CK276">
        <v>0.217</v>
      </c>
      <c r="CL276">
        <v>129</v>
      </c>
      <c r="CM276">
        <v>1</v>
      </c>
      <c r="CN276">
        <v>0</v>
      </c>
      <c r="CO276">
        <v>40</v>
      </c>
      <c r="CP276" s="31" t="s">
        <v>80</v>
      </c>
    </row>
    <row r="277" spans="1:94" x14ac:dyDescent="0.25">
      <c r="A277">
        <v>276</v>
      </c>
      <c r="B277">
        <v>18</v>
      </c>
      <c r="C277" s="23" t="s">
        <v>126</v>
      </c>
      <c r="D277" s="12">
        <v>9.8000000000000007</v>
      </c>
      <c r="E277" s="13">
        <v>4</v>
      </c>
      <c r="F277" s="7">
        <f t="shared" si="68"/>
        <v>2.4500000000000002</v>
      </c>
      <c r="G277" s="7">
        <f t="shared" si="60"/>
        <v>5.8000000000000007</v>
      </c>
      <c r="H277" s="15">
        <f t="shared" si="61"/>
        <v>13.8</v>
      </c>
      <c r="I277" s="11">
        <f t="shared" si="62"/>
        <v>4.0895846678058546E-2</v>
      </c>
      <c r="J277" s="30">
        <f t="shared" si="63"/>
        <v>1.6692182317574914E-2</v>
      </c>
      <c r="K277" s="30">
        <f t="shared" si="64"/>
        <v>59.90828406823217</v>
      </c>
      <c r="L277" s="8">
        <v>1</v>
      </c>
      <c r="M277" s="9">
        <v>0</v>
      </c>
      <c r="N277" s="9">
        <v>0</v>
      </c>
      <c r="O277" s="9">
        <v>0</v>
      </c>
      <c r="P277" s="9">
        <v>0</v>
      </c>
      <c r="Q277" s="8">
        <v>3598</v>
      </c>
      <c r="R277" s="9">
        <v>14</v>
      </c>
      <c r="S277" s="9">
        <f t="shared" si="65"/>
        <v>3583</v>
      </c>
      <c r="T277" s="9">
        <f t="shared" si="66"/>
        <v>48</v>
      </c>
      <c r="U277" s="7">
        <v>17</v>
      </c>
      <c r="V277" s="7">
        <f t="shared" si="67"/>
        <v>21.274999999999999</v>
      </c>
      <c r="W277" s="9">
        <v>1</v>
      </c>
      <c r="X277" s="9">
        <v>0</v>
      </c>
      <c r="Y277" s="9">
        <v>1</v>
      </c>
      <c r="Z277" s="9">
        <v>0</v>
      </c>
      <c r="AA277" s="9">
        <v>0</v>
      </c>
      <c r="AB277" s="27">
        <v>0</v>
      </c>
      <c r="AC277" s="9">
        <v>0</v>
      </c>
      <c r="AD277" s="9">
        <v>1</v>
      </c>
      <c r="AE277" s="27">
        <v>0</v>
      </c>
      <c r="AF277" s="9">
        <v>1</v>
      </c>
      <c r="AG277" s="27">
        <v>0</v>
      </c>
      <c r="AH277" s="19">
        <v>2001</v>
      </c>
      <c r="AI277" s="30">
        <v>0.01</v>
      </c>
      <c r="AJ277" s="30">
        <v>0.41725000000000001</v>
      </c>
      <c r="AK277" s="30">
        <v>0.48</v>
      </c>
      <c r="AL277" s="37">
        <v>9.2749999999999999E-2</v>
      </c>
      <c r="AM277" s="36">
        <v>1</v>
      </c>
      <c r="AN277" s="17">
        <v>0</v>
      </c>
      <c r="AO277">
        <v>0.48</v>
      </c>
      <c r="AP277" s="34">
        <v>0.52</v>
      </c>
      <c r="AQ277" t="s">
        <v>89</v>
      </c>
      <c r="AR277" s="34" t="s">
        <v>89</v>
      </c>
      <c r="AS277">
        <v>0</v>
      </c>
      <c r="AT277" s="17">
        <v>1</v>
      </c>
      <c r="AU277">
        <v>0</v>
      </c>
      <c r="AV277" s="17">
        <v>1</v>
      </c>
      <c r="AW277" s="17" t="s">
        <v>5</v>
      </c>
      <c r="AX277">
        <v>0</v>
      </c>
      <c r="AY277">
        <v>1</v>
      </c>
      <c r="AZ277">
        <v>0</v>
      </c>
      <c r="BA277">
        <v>0</v>
      </c>
      <c r="BB277">
        <v>0</v>
      </c>
      <c r="BC277">
        <v>0</v>
      </c>
      <c r="BD277" s="17">
        <v>0</v>
      </c>
      <c r="BE277">
        <v>0</v>
      </c>
      <c r="BF277">
        <v>1</v>
      </c>
      <c r="BG277" s="17">
        <v>0</v>
      </c>
      <c r="BH277">
        <v>869</v>
      </c>
      <c r="BI277">
        <v>116</v>
      </c>
      <c r="BJ277" s="23">
        <v>0.29299999999999998</v>
      </c>
      <c r="BK277" s="23">
        <v>44.274999999999999</v>
      </c>
      <c r="BL277">
        <v>0</v>
      </c>
      <c r="BM277">
        <v>0</v>
      </c>
      <c r="BN277">
        <v>0</v>
      </c>
      <c r="BO277">
        <v>0</v>
      </c>
      <c r="BP277">
        <v>0</v>
      </c>
      <c r="BQ277" s="17">
        <v>1</v>
      </c>
      <c r="BR277">
        <v>0</v>
      </c>
      <c r="BS277">
        <v>1</v>
      </c>
      <c r="BT277">
        <v>0</v>
      </c>
      <c r="BU277" s="17">
        <v>0</v>
      </c>
      <c r="BV277">
        <v>1</v>
      </c>
      <c r="BW277">
        <v>0</v>
      </c>
      <c r="BX277" s="17">
        <v>1</v>
      </c>
      <c r="BY277">
        <v>1</v>
      </c>
      <c r="BZ277">
        <v>1</v>
      </c>
      <c r="CA277">
        <v>0</v>
      </c>
      <c r="CB277">
        <v>0</v>
      </c>
      <c r="CC277">
        <v>0</v>
      </c>
      <c r="CD277">
        <v>1</v>
      </c>
      <c r="CE277">
        <v>1</v>
      </c>
      <c r="CF277">
        <v>0</v>
      </c>
      <c r="CG277">
        <v>0</v>
      </c>
      <c r="CH277">
        <v>0</v>
      </c>
      <c r="CI277">
        <v>0</v>
      </c>
      <c r="CJ277" s="17">
        <v>1</v>
      </c>
      <c r="CK277">
        <v>0.217</v>
      </c>
      <c r="CL277">
        <v>129</v>
      </c>
      <c r="CM277">
        <v>1</v>
      </c>
      <c r="CN277">
        <v>0</v>
      </c>
      <c r="CO277">
        <v>40</v>
      </c>
      <c r="CP277" s="31" t="s">
        <v>80</v>
      </c>
    </row>
    <row r="278" spans="1:94" s="41" customFormat="1" x14ac:dyDescent="0.25">
      <c r="A278" s="41">
        <v>277</v>
      </c>
      <c r="B278" s="41">
        <v>18</v>
      </c>
      <c r="C278" s="42" t="s">
        <v>126</v>
      </c>
      <c r="D278" s="43">
        <v>7</v>
      </c>
      <c r="E278" s="44">
        <v>2.7</v>
      </c>
      <c r="F278" s="45">
        <f t="shared" si="68"/>
        <v>2.5925925925925926</v>
      </c>
      <c r="G278" s="45">
        <f t="shared" si="60"/>
        <v>4.3</v>
      </c>
      <c r="H278" s="46">
        <f t="shared" si="61"/>
        <v>9.6999999999999993</v>
      </c>
      <c r="I278" s="47">
        <f t="shared" si="62"/>
        <v>4.3271693828277141E-2</v>
      </c>
      <c r="J278" s="48">
        <f t="shared" si="63"/>
        <v>1.6690510476621182E-2</v>
      </c>
      <c r="K278" s="48">
        <f t="shared" si="64"/>
        <v>59.914284910621824</v>
      </c>
      <c r="L278" s="49">
        <v>1</v>
      </c>
      <c r="M278" s="50">
        <v>0</v>
      </c>
      <c r="N278" s="50">
        <v>0</v>
      </c>
      <c r="O278" s="50">
        <v>0</v>
      </c>
      <c r="P278" s="50">
        <v>0</v>
      </c>
      <c r="Q278" s="49">
        <v>3598</v>
      </c>
      <c r="R278" s="50">
        <v>14</v>
      </c>
      <c r="S278" s="50">
        <f t="shared" si="65"/>
        <v>3583</v>
      </c>
      <c r="T278" s="50">
        <f t="shared" si="66"/>
        <v>48</v>
      </c>
      <c r="U278" s="45">
        <v>7</v>
      </c>
      <c r="V278" s="45">
        <f t="shared" si="67"/>
        <v>31.274999999999999</v>
      </c>
      <c r="W278" s="50">
        <v>1</v>
      </c>
      <c r="X278" s="50">
        <v>0</v>
      </c>
      <c r="Y278" s="50">
        <v>1</v>
      </c>
      <c r="Z278" s="50">
        <v>0</v>
      </c>
      <c r="AA278" s="50">
        <v>0</v>
      </c>
      <c r="AB278" s="51">
        <v>0</v>
      </c>
      <c r="AC278" s="50">
        <v>0</v>
      </c>
      <c r="AD278" s="50">
        <v>1</v>
      </c>
      <c r="AE278" s="51">
        <v>0</v>
      </c>
      <c r="AF278" s="50">
        <v>1</v>
      </c>
      <c r="AG278" s="51">
        <v>0</v>
      </c>
      <c r="AH278" s="52">
        <v>2001</v>
      </c>
      <c r="AI278" s="48">
        <v>0.01</v>
      </c>
      <c r="AJ278" s="48">
        <v>0.41725000000000001</v>
      </c>
      <c r="AK278" s="48">
        <v>0.48</v>
      </c>
      <c r="AL278" s="53">
        <v>9.2749999999999999E-2</v>
      </c>
      <c r="AM278" s="54">
        <v>1</v>
      </c>
      <c r="AN278" s="55">
        <v>0</v>
      </c>
      <c r="AO278" s="41">
        <v>0.48</v>
      </c>
      <c r="AP278" s="56">
        <v>0.52</v>
      </c>
      <c r="AQ278" s="41" t="s">
        <v>89</v>
      </c>
      <c r="AR278" s="56" t="s">
        <v>89</v>
      </c>
      <c r="AS278">
        <v>0</v>
      </c>
      <c r="AT278" s="55">
        <v>1</v>
      </c>
      <c r="AU278" s="41">
        <v>0</v>
      </c>
      <c r="AV278" s="55">
        <v>1</v>
      </c>
      <c r="AW278" s="55" t="s">
        <v>5</v>
      </c>
      <c r="AX278">
        <v>0</v>
      </c>
      <c r="AY278">
        <v>1</v>
      </c>
      <c r="AZ278">
        <v>0</v>
      </c>
      <c r="BA278">
        <v>0</v>
      </c>
      <c r="BB278">
        <v>0</v>
      </c>
      <c r="BC278">
        <v>0</v>
      </c>
      <c r="BD278" s="55">
        <v>0</v>
      </c>
      <c r="BE278">
        <v>0</v>
      </c>
      <c r="BF278">
        <v>1</v>
      </c>
      <c r="BG278" s="55">
        <v>0</v>
      </c>
      <c r="BH278">
        <v>869</v>
      </c>
      <c r="BI278">
        <v>116</v>
      </c>
      <c r="BJ278" s="42">
        <v>0.29299999999999998</v>
      </c>
      <c r="BK278" s="42">
        <v>44.274999999999999</v>
      </c>
      <c r="BL278" s="41">
        <v>0</v>
      </c>
      <c r="BM278" s="41">
        <v>0</v>
      </c>
      <c r="BN278" s="41">
        <v>0</v>
      </c>
      <c r="BO278" s="41">
        <v>0</v>
      </c>
      <c r="BP278" s="41">
        <v>0</v>
      </c>
      <c r="BQ278" s="55">
        <v>1</v>
      </c>
      <c r="BR278" s="41">
        <v>0</v>
      </c>
      <c r="BS278" s="41">
        <v>1</v>
      </c>
      <c r="BT278" s="41">
        <v>0</v>
      </c>
      <c r="BU278" s="55">
        <v>0</v>
      </c>
      <c r="BV278" s="41">
        <v>1</v>
      </c>
      <c r="BW278" s="41">
        <v>0</v>
      </c>
      <c r="BX278" s="55">
        <v>1</v>
      </c>
      <c r="BY278" s="41">
        <v>1</v>
      </c>
      <c r="BZ278" s="41">
        <v>1</v>
      </c>
      <c r="CA278" s="41">
        <v>0</v>
      </c>
      <c r="CB278" s="41">
        <v>0</v>
      </c>
      <c r="CC278" s="41">
        <v>0</v>
      </c>
      <c r="CD278" s="41">
        <v>1</v>
      </c>
      <c r="CE278" s="41">
        <v>1</v>
      </c>
      <c r="CF278">
        <v>0</v>
      </c>
      <c r="CG278" s="41">
        <v>0</v>
      </c>
      <c r="CH278" s="41">
        <v>0</v>
      </c>
      <c r="CI278" s="41">
        <v>0</v>
      </c>
      <c r="CJ278" s="55">
        <v>1</v>
      </c>
      <c r="CK278">
        <v>0.217</v>
      </c>
      <c r="CL278">
        <v>129</v>
      </c>
      <c r="CM278">
        <v>1</v>
      </c>
      <c r="CN278">
        <v>0</v>
      </c>
      <c r="CO278">
        <v>40</v>
      </c>
      <c r="CP278" s="31" t="s">
        <v>80</v>
      </c>
    </row>
    <row r="279" spans="1:94" x14ac:dyDescent="0.25">
      <c r="A279">
        <v>278</v>
      </c>
      <c r="B279">
        <v>19</v>
      </c>
      <c r="C279" s="23" t="s">
        <v>127</v>
      </c>
      <c r="D279" s="12">
        <v>1.5842461862563659</v>
      </c>
      <c r="E279" s="13">
        <v>4.4438278368802804</v>
      </c>
      <c r="F279" s="7">
        <v>0.3565048522151032</v>
      </c>
      <c r="G279" s="7">
        <f t="shared" si="60"/>
        <v>-2.8595816506239142</v>
      </c>
      <c r="H279" s="15">
        <f t="shared" si="61"/>
        <v>6.0280740231366465</v>
      </c>
      <c r="I279" s="11">
        <f t="shared" si="62"/>
        <v>5.1190442720844111E-3</v>
      </c>
      <c r="J279" s="30">
        <f t="shared" si="63"/>
        <v>1.4358975032956214E-2</v>
      </c>
      <c r="K279" s="30">
        <f t="shared" si="64"/>
        <v>69.642853873959339</v>
      </c>
      <c r="L279" s="8">
        <v>0</v>
      </c>
      <c r="M279" s="9">
        <v>1</v>
      </c>
      <c r="N279" s="9">
        <v>0</v>
      </c>
      <c r="O279" s="9">
        <v>0</v>
      </c>
      <c r="P279" s="9">
        <v>0</v>
      </c>
      <c r="Q279" s="8">
        <v>4880</v>
      </c>
      <c r="R279" s="9">
        <v>29</v>
      </c>
      <c r="S279" s="9">
        <f t="shared" si="65"/>
        <v>4850</v>
      </c>
      <c r="T279" s="9">
        <f t="shared" si="66"/>
        <v>16</v>
      </c>
      <c r="U279" s="7">
        <v>6</v>
      </c>
      <c r="V279" s="7">
        <f t="shared" si="67"/>
        <v>37.57</v>
      </c>
      <c r="W279" s="9">
        <v>0</v>
      </c>
      <c r="X279" s="9">
        <v>1</v>
      </c>
      <c r="Y279" s="9">
        <v>0</v>
      </c>
      <c r="Z279" s="9">
        <v>0</v>
      </c>
      <c r="AA279" s="9">
        <v>1</v>
      </c>
      <c r="AB279" s="27">
        <v>0</v>
      </c>
      <c r="AC279" s="9">
        <v>0</v>
      </c>
      <c r="AD279" s="9">
        <v>1</v>
      </c>
      <c r="AE279" s="27">
        <v>0</v>
      </c>
      <c r="AF279" s="9">
        <v>1</v>
      </c>
      <c r="AG279" s="27">
        <v>0</v>
      </c>
      <c r="AH279" s="19">
        <v>2011</v>
      </c>
      <c r="AI279" s="30">
        <f t="shared" ref="AI279:AI294" si="69">1-(AJ279+AK279+AL279)</f>
        <v>0.3972</v>
      </c>
      <c r="AJ279" s="30">
        <v>0.26300000000000001</v>
      </c>
      <c r="AK279" s="30">
        <v>0.2162</v>
      </c>
      <c r="AL279" s="37">
        <v>0.1236</v>
      </c>
      <c r="AM279" s="36">
        <v>1</v>
      </c>
      <c r="AN279" s="17">
        <v>0</v>
      </c>
      <c r="AO279">
        <v>0.18748699999999999</v>
      </c>
      <c r="AP279" s="34">
        <f t="shared" ref="AP279:AP294" si="70">1-AO279</f>
        <v>0.81251300000000004</v>
      </c>
      <c r="AQ279">
        <v>0.498</v>
      </c>
      <c r="AR279" s="34">
        <v>0.502</v>
      </c>
      <c r="AS279">
        <v>0</v>
      </c>
      <c r="AT279" s="17">
        <v>1</v>
      </c>
      <c r="AU279">
        <v>0.32400000000000001</v>
      </c>
      <c r="AV279" s="17">
        <v>0.67600000000000005</v>
      </c>
      <c r="AW279" s="17" t="s">
        <v>19</v>
      </c>
      <c r="AX279">
        <v>0</v>
      </c>
      <c r="AY279">
        <v>0</v>
      </c>
      <c r="AZ279">
        <v>0</v>
      </c>
      <c r="BA279">
        <v>0</v>
      </c>
      <c r="BB279">
        <v>0</v>
      </c>
      <c r="BC279">
        <v>0</v>
      </c>
      <c r="BD279" s="17">
        <v>1</v>
      </c>
      <c r="BE279">
        <v>0</v>
      </c>
      <c r="BF279">
        <v>1</v>
      </c>
      <c r="BG279" s="17">
        <v>0</v>
      </c>
      <c r="BH279">
        <v>1894</v>
      </c>
      <c r="BI279">
        <v>75</v>
      </c>
      <c r="BJ279" s="23">
        <v>0.90700000000000003</v>
      </c>
      <c r="BK279" s="23">
        <v>49.57</v>
      </c>
      <c r="BL279">
        <v>0</v>
      </c>
      <c r="BM279">
        <v>0</v>
      </c>
      <c r="BN279">
        <v>1</v>
      </c>
      <c r="BO279">
        <v>0</v>
      </c>
      <c r="BP279">
        <v>0</v>
      </c>
      <c r="BQ279" s="17">
        <v>0</v>
      </c>
      <c r="BR279">
        <v>0</v>
      </c>
      <c r="BS279">
        <v>0</v>
      </c>
      <c r="BT279">
        <v>1</v>
      </c>
      <c r="BU279" s="17">
        <v>0</v>
      </c>
      <c r="BV279">
        <v>1</v>
      </c>
      <c r="BW279">
        <v>0</v>
      </c>
      <c r="BX279" s="17">
        <v>0</v>
      </c>
      <c r="BY279">
        <v>1</v>
      </c>
      <c r="BZ279">
        <v>0</v>
      </c>
      <c r="CA279">
        <v>0</v>
      </c>
      <c r="CB279">
        <v>0</v>
      </c>
      <c r="CC279">
        <v>0</v>
      </c>
      <c r="CD279">
        <v>1</v>
      </c>
      <c r="CE279">
        <v>1</v>
      </c>
      <c r="CF279">
        <v>0</v>
      </c>
      <c r="CG279">
        <v>1</v>
      </c>
      <c r="CH279">
        <v>1</v>
      </c>
      <c r="CI279">
        <v>1</v>
      </c>
      <c r="CJ279" s="17">
        <v>1</v>
      </c>
      <c r="CK279">
        <v>0</v>
      </c>
      <c r="CL279">
        <v>0</v>
      </c>
      <c r="CM279">
        <v>0</v>
      </c>
      <c r="CN279">
        <v>1</v>
      </c>
      <c r="CO279">
        <v>34</v>
      </c>
      <c r="CP279" s="31" t="s">
        <v>80</v>
      </c>
    </row>
    <row r="280" spans="1:94" x14ac:dyDescent="0.25">
      <c r="A280">
        <v>279</v>
      </c>
      <c r="B280">
        <v>19</v>
      </c>
      <c r="C280" s="23" t="s">
        <v>127</v>
      </c>
      <c r="D280" s="12">
        <v>1.329986355269575</v>
      </c>
      <c r="E280" s="13">
        <v>4.52855755572579</v>
      </c>
      <c r="F280" s="7">
        <v>0.29368873839043402</v>
      </c>
      <c r="G280" s="7">
        <f t="shared" si="60"/>
        <v>-3.198571200456215</v>
      </c>
      <c r="H280" s="15">
        <f t="shared" si="61"/>
        <v>5.8585439109953654</v>
      </c>
      <c r="I280" s="11">
        <f t="shared" si="62"/>
        <v>4.2170870179667249E-3</v>
      </c>
      <c r="J280" s="30">
        <f t="shared" si="63"/>
        <v>1.4359035491379549E-2</v>
      </c>
      <c r="K280" s="30">
        <f t="shared" si="64"/>
        <v>69.642560644156788</v>
      </c>
      <c r="L280" s="8">
        <v>0</v>
      </c>
      <c r="M280" s="9">
        <v>1</v>
      </c>
      <c r="N280" s="9">
        <v>0</v>
      </c>
      <c r="O280" s="9">
        <v>0</v>
      </c>
      <c r="P280" s="9">
        <v>0</v>
      </c>
      <c r="Q280" s="8">
        <v>4880</v>
      </c>
      <c r="R280" s="9">
        <v>29</v>
      </c>
      <c r="S280" s="9">
        <f t="shared" si="65"/>
        <v>4850</v>
      </c>
      <c r="T280" s="9">
        <f t="shared" si="66"/>
        <v>16</v>
      </c>
      <c r="U280" s="7">
        <v>12</v>
      </c>
      <c r="V280" s="7">
        <f t="shared" si="67"/>
        <v>31.57</v>
      </c>
      <c r="W280" s="9">
        <v>0</v>
      </c>
      <c r="X280" s="9">
        <v>1</v>
      </c>
      <c r="Y280" s="9">
        <v>0</v>
      </c>
      <c r="Z280" s="9">
        <v>0</v>
      </c>
      <c r="AA280" s="9">
        <v>1</v>
      </c>
      <c r="AB280" s="27">
        <v>0</v>
      </c>
      <c r="AC280" s="9">
        <v>0</v>
      </c>
      <c r="AD280" s="9">
        <v>1</v>
      </c>
      <c r="AE280" s="27">
        <v>0</v>
      </c>
      <c r="AF280" s="9">
        <v>1</v>
      </c>
      <c r="AG280" s="27">
        <v>0</v>
      </c>
      <c r="AH280" s="19">
        <v>2011</v>
      </c>
      <c r="AI280" s="30">
        <f t="shared" si="69"/>
        <v>0.3972</v>
      </c>
      <c r="AJ280" s="30">
        <v>0.26300000000000001</v>
      </c>
      <c r="AK280" s="30">
        <v>0.2162</v>
      </c>
      <c r="AL280" s="37">
        <v>0.1236</v>
      </c>
      <c r="AM280" s="36">
        <v>1</v>
      </c>
      <c r="AN280" s="17">
        <v>0</v>
      </c>
      <c r="AO280">
        <v>0.18748699999999999</v>
      </c>
      <c r="AP280" s="34">
        <f t="shared" si="70"/>
        <v>0.81251300000000004</v>
      </c>
      <c r="AQ280">
        <v>0.498</v>
      </c>
      <c r="AR280" s="34">
        <v>0.502</v>
      </c>
      <c r="AS280">
        <v>0</v>
      </c>
      <c r="AT280" s="17">
        <v>1</v>
      </c>
      <c r="AU280">
        <v>0.32400000000000001</v>
      </c>
      <c r="AV280" s="17">
        <v>0.67600000000000005</v>
      </c>
      <c r="AW280" s="17" t="s">
        <v>19</v>
      </c>
      <c r="AX280">
        <v>0</v>
      </c>
      <c r="AY280">
        <v>0</v>
      </c>
      <c r="AZ280">
        <v>0</v>
      </c>
      <c r="BA280">
        <v>0</v>
      </c>
      <c r="BB280">
        <v>0</v>
      </c>
      <c r="BC280">
        <v>0</v>
      </c>
      <c r="BD280" s="17">
        <v>1</v>
      </c>
      <c r="BE280">
        <v>0</v>
      </c>
      <c r="BF280">
        <v>1</v>
      </c>
      <c r="BG280" s="17">
        <v>0</v>
      </c>
      <c r="BH280">
        <v>1894</v>
      </c>
      <c r="BI280">
        <v>75</v>
      </c>
      <c r="BJ280" s="23">
        <v>0.90700000000000003</v>
      </c>
      <c r="BK280" s="23">
        <v>49.57</v>
      </c>
      <c r="BL280">
        <v>0</v>
      </c>
      <c r="BM280">
        <v>0</v>
      </c>
      <c r="BN280">
        <v>1</v>
      </c>
      <c r="BO280">
        <v>0</v>
      </c>
      <c r="BP280">
        <v>0</v>
      </c>
      <c r="BQ280" s="17">
        <v>0</v>
      </c>
      <c r="BR280">
        <v>0</v>
      </c>
      <c r="BS280">
        <v>0</v>
      </c>
      <c r="BT280">
        <v>1</v>
      </c>
      <c r="BU280" s="17">
        <v>0</v>
      </c>
      <c r="BV280">
        <v>1</v>
      </c>
      <c r="BW280">
        <v>0</v>
      </c>
      <c r="BX280" s="17">
        <v>0</v>
      </c>
      <c r="BY280">
        <v>1</v>
      </c>
      <c r="BZ280">
        <v>0</v>
      </c>
      <c r="CA280">
        <v>0</v>
      </c>
      <c r="CB280">
        <v>0</v>
      </c>
      <c r="CC280">
        <v>0</v>
      </c>
      <c r="CD280">
        <v>1</v>
      </c>
      <c r="CE280">
        <v>1</v>
      </c>
      <c r="CF280">
        <v>0</v>
      </c>
      <c r="CG280">
        <v>1</v>
      </c>
      <c r="CH280">
        <v>1</v>
      </c>
      <c r="CI280">
        <v>1</v>
      </c>
      <c r="CJ280" s="17">
        <v>1</v>
      </c>
      <c r="CK280">
        <v>0</v>
      </c>
      <c r="CL280">
        <v>0</v>
      </c>
      <c r="CM280">
        <v>0</v>
      </c>
      <c r="CN280">
        <v>1</v>
      </c>
      <c r="CO280">
        <v>34</v>
      </c>
      <c r="CP280" s="31" t="s">
        <v>80</v>
      </c>
    </row>
    <row r="281" spans="1:94" x14ac:dyDescent="0.25">
      <c r="A281">
        <v>280</v>
      </c>
      <c r="B281">
        <v>19</v>
      </c>
      <c r="C281" s="23" t="s">
        <v>127</v>
      </c>
      <c r="D281" s="12">
        <v>3.127680663207633</v>
      </c>
      <c r="E281" s="13">
        <v>6.787042513137818</v>
      </c>
      <c r="F281" s="7">
        <v>0.46083115836585908</v>
      </c>
      <c r="G281" s="7">
        <f t="shared" si="60"/>
        <v>-3.659361849930185</v>
      </c>
      <c r="H281" s="15">
        <f t="shared" si="61"/>
        <v>9.9147231763454506</v>
      </c>
      <c r="I281" s="11">
        <f t="shared" si="62"/>
        <v>6.6170049311559762E-3</v>
      </c>
      <c r="J281" s="30">
        <f t="shared" si="63"/>
        <v>1.4358848812698253E-2</v>
      </c>
      <c r="K281" s="30">
        <f t="shared" si="64"/>
        <v>69.643466063633852</v>
      </c>
      <c r="L281" s="8">
        <v>0</v>
      </c>
      <c r="M281" s="9">
        <v>1</v>
      </c>
      <c r="N281" s="9">
        <v>0</v>
      </c>
      <c r="O281" s="9">
        <v>0</v>
      </c>
      <c r="P281" s="9">
        <v>0</v>
      </c>
      <c r="Q281" s="8">
        <v>4880</v>
      </c>
      <c r="R281" s="9">
        <v>29</v>
      </c>
      <c r="S281" s="9">
        <f t="shared" si="65"/>
        <v>4850</v>
      </c>
      <c r="T281" s="9">
        <f t="shared" si="66"/>
        <v>16</v>
      </c>
      <c r="U281" s="7">
        <v>16</v>
      </c>
      <c r="V281" s="7">
        <f t="shared" si="67"/>
        <v>27.57</v>
      </c>
      <c r="W281" s="9">
        <v>0</v>
      </c>
      <c r="X281" s="9">
        <v>1</v>
      </c>
      <c r="Y281" s="9">
        <v>0</v>
      </c>
      <c r="Z281" s="9">
        <v>0</v>
      </c>
      <c r="AA281" s="9">
        <v>1</v>
      </c>
      <c r="AB281" s="27">
        <v>0</v>
      </c>
      <c r="AC281" s="9">
        <v>0</v>
      </c>
      <c r="AD281" s="9">
        <v>1</v>
      </c>
      <c r="AE281" s="27">
        <v>0</v>
      </c>
      <c r="AF281" s="9">
        <v>1</v>
      </c>
      <c r="AG281" s="27">
        <v>0</v>
      </c>
      <c r="AH281" s="19">
        <v>2011</v>
      </c>
      <c r="AI281" s="30">
        <f t="shared" si="69"/>
        <v>0.3972</v>
      </c>
      <c r="AJ281" s="30">
        <v>0.26300000000000001</v>
      </c>
      <c r="AK281" s="30">
        <v>0.2162</v>
      </c>
      <c r="AL281" s="37">
        <v>0.1236</v>
      </c>
      <c r="AM281" s="36">
        <v>1</v>
      </c>
      <c r="AN281" s="17">
        <v>0</v>
      </c>
      <c r="AO281">
        <v>0.18748699999999999</v>
      </c>
      <c r="AP281" s="34">
        <f t="shared" si="70"/>
        <v>0.81251300000000004</v>
      </c>
      <c r="AQ281">
        <v>0.498</v>
      </c>
      <c r="AR281" s="34">
        <v>0.502</v>
      </c>
      <c r="AS281">
        <v>0</v>
      </c>
      <c r="AT281" s="17">
        <v>1</v>
      </c>
      <c r="AU281">
        <v>0.32400000000000001</v>
      </c>
      <c r="AV281" s="17">
        <v>0.67600000000000005</v>
      </c>
      <c r="AW281" s="17" t="s">
        <v>19</v>
      </c>
      <c r="AX281">
        <v>0</v>
      </c>
      <c r="AY281">
        <v>0</v>
      </c>
      <c r="AZ281">
        <v>0</v>
      </c>
      <c r="BA281">
        <v>0</v>
      </c>
      <c r="BB281">
        <v>0</v>
      </c>
      <c r="BC281">
        <v>0</v>
      </c>
      <c r="BD281" s="17">
        <v>1</v>
      </c>
      <c r="BE281">
        <v>0</v>
      </c>
      <c r="BF281">
        <v>1</v>
      </c>
      <c r="BG281" s="17">
        <v>0</v>
      </c>
      <c r="BH281">
        <v>1894</v>
      </c>
      <c r="BI281">
        <v>75</v>
      </c>
      <c r="BJ281" s="23">
        <v>0.90700000000000003</v>
      </c>
      <c r="BK281" s="23">
        <v>49.57</v>
      </c>
      <c r="BL281">
        <v>0</v>
      </c>
      <c r="BM281">
        <v>0</v>
      </c>
      <c r="BN281">
        <v>1</v>
      </c>
      <c r="BO281">
        <v>0</v>
      </c>
      <c r="BP281">
        <v>0</v>
      </c>
      <c r="BQ281" s="17">
        <v>0</v>
      </c>
      <c r="BR281">
        <v>0</v>
      </c>
      <c r="BS281">
        <v>0</v>
      </c>
      <c r="BT281">
        <v>1</v>
      </c>
      <c r="BU281" s="17">
        <v>0</v>
      </c>
      <c r="BV281">
        <v>1</v>
      </c>
      <c r="BW281">
        <v>0</v>
      </c>
      <c r="BX281" s="17">
        <v>0</v>
      </c>
      <c r="BY281">
        <v>1</v>
      </c>
      <c r="BZ281">
        <v>0</v>
      </c>
      <c r="CA281">
        <v>0</v>
      </c>
      <c r="CB281">
        <v>0</v>
      </c>
      <c r="CC281">
        <v>0</v>
      </c>
      <c r="CD281">
        <v>1</v>
      </c>
      <c r="CE281">
        <v>1</v>
      </c>
      <c r="CF281">
        <v>0</v>
      </c>
      <c r="CG281">
        <v>1</v>
      </c>
      <c r="CH281">
        <v>1</v>
      </c>
      <c r="CI281">
        <v>1</v>
      </c>
      <c r="CJ281" s="17">
        <v>1</v>
      </c>
      <c r="CK281">
        <v>0</v>
      </c>
      <c r="CL281">
        <v>0</v>
      </c>
      <c r="CM281">
        <v>0</v>
      </c>
      <c r="CN281">
        <v>1</v>
      </c>
      <c r="CO281">
        <v>34</v>
      </c>
      <c r="CP281" s="31" t="s">
        <v>80</v>
      </c>
    </row>
    <row r="282" spans="1:94" x14ac:dyDescent="0.25">
      <c r="A282">
        <v>281</v>
      </c>
      <c r="B282">
        <v>19</v>
      </c>
      <c r="C282" s="23" t="s">
        <v>127</v>
      </c>
      <c r="D282" s="12">
        <v>4.5673010915691981</v>
      </c>
      <c r="E282" s="13">
        <v>6.2696655529493164</v>
      </c>
      <c r="F282" s="7">
        <v>0.72847603321052612</v>
      </c>
      <c r="G282" s="7">
        <f t="shared" si="60"/>
        <v>-1.7023644613801183</v>
      </c>
      <c r="H282" s="15">
        <f t="shared" si="61"/>
        <v>10.836966644518515</v>
      </c>
      <c r="I282" s="11">
        <f t="shared" si="62"/>
        <v>1.0459734002051295E-2</v>
      </c>
      <c r="J282" s="30">
        <f t="shared" si="63"/>
        <v>1.4358377661312132E-2</v>
      </c>
      <c r="K282" s="30">
        <f t="shared" si="64"/>
        <v>69.645751322898107</v>
      </c>
      <c r="L282" s="8">
        <v>0</v>
      </c>
      <c r="M282" s="9">
        <v>1</v>
      </c>
      <c r="N282" s="9">
        <v>0</v>
      </c>
      <c r="O282" s="9">
        <v>0</v>
      </c>
      <c r="P282" s="9">
        <v>0</v>
      </c>
      <c r="Q282" s="8">
        <v>4880</v>
      </c>
      <c r="R282" s="9">
        <v>29</v>
      </c>
      <c r="S282" s="9">
        <f t="shared" si="65"/>
        <v>4850</v>
      </c>
      <c r="T282" s="9">
        <f t="shared" si="66"/>
        <v>16</v>
      </c>
      <c r="U282" s="7">
        <v>21</v>
      </c>
      <c r="V282" s="7">
        <f t="shared" si="67"/>
        <v>22.57</v>
      </c>
      <c r="W282" s="9">
        <v>0</v>
      </c>
      <c r="X282" s="9">
        <v>1</v>
      </c>
      <c r="Y282" s="9">
        <v>0</v>
      </c>
      <c r="Z282" s="9">
        <v>0</v>
      </c>
      <c r="AA282" s="9">
        <v>1</v>
      </c>
      <c r="AB282" s="27">
        <v>0</v>
      </c>
      <c r="AC282" s="9">
        <v>0</v>
      </c>
      <c r="AD282" s="9">
        <v>1</v>
      </c>
      <c r="AE282" s="27">
        <v>0</v>
      </c>
      <c r="AF282" s="9">
        <v>1</v>
      </c>
      <c r="AG282" s="27">
        <v>0</v>
      </c>
      <c r="AH282" s="19">
        <v>2011</v>
      </c>
      <c r="AI282" s="30">
        <f t="shared" si="69"/>
        <v>0.3972</v>
      </c>
      <c r="AJ282" s="30">
        <v>0.26300000000000001</v>
      </c>
      <c r="AK282" s="30">
        <v>0.2162</v>
      </c>
      <c r="AL282" s="37">
        <v>0.1236</v>
      </c>
      <c r="AM282" s="36">
        <v>1</v>
      </c>
      <c r="AN282" s="17">
        <v>0</v>
      </c>
      <c r="AO282">
        <v>0.18748699999999999</v>
      </c>
      <c r="AP282" s="34">
        <f t="shared" si="70"/>
        <v>0.81251300000000004</v>
      </c>
      <c r="AQ282">
        <v>0.498</v>
      </c>
      <c r="AR282" s="34">
        <v>0.502</v>
      </c>
      <c r="AS282">
        <v>0</v>
      </c>
      <c r="AT282" s="17">
        <v>1</v>
      </c>
      <c r="AU282">
        <v>0.32400000000000001</v>
      </c>
      <c r="AV282" s="17">
        <v>0.67600000000000005</v>
      </c>
      <c r="AW282" s="17" t="s">
        <v>19</v>
      </c>
      <c r="AX282">
        <v>0</v>
      </c>
      <c r="AY282">
        <v>0</v>
      </c>
      <c r="AZ282">
        <v>0</v>
      </c>
      <c r="BA282">
        <v>0</v>
      </c>
      <c r="BB282">
        <v>0</v>
      </c>
      <c r="BC282">
        <v>0</v>
      </c>
      <c r="BD282" s="17">
        <v>1</v>
      </c>
      <c r="BE282">
        <v>0</v>
      </c>
      <c r="BF282">
        <v>1</v>
      </c>
      <c r="BG282" s="17">
        <v>0</v>
      </c>
      <c r="BH282">
        <v>1894</v>
      </c>
      <c r="BI282">
        <v>75</v>
      </c>
      <c r="BJ282" s="23">
        <v>0.90700000000000003</v>
      </c>
      <c r="BK282" s="23">
        <v>49.57</v>
      </c>
      <c r="BL282">
        <v>0</v>
      </c>
      <c r="BM282">
        <v>0</v>
      </c>
      <c r="BN282">
        <v>1</v>
      </c>
      <c r="BO282">
        <v>0</v>
      </c>
      <c r="BP282">
        <v>0</v>
      </c>
      <c r="BQ282" s="17">
        <v>0</v>
      </c>
      <c r="BR282">
        <v>0</v>
      </c>
      <c r="BS282">
        <v>0</v>
      </c>
      <c r="BT282">
        <v>1</v>
      </c>
      <c r="BU282" s="17">
        <v>0</v>
      </c>
      <c r="BV282">
        <v>1</v>
      </c>
      <c r="BW282">
        <v>0</v>
      </c>
      <c r="BX282" s="17">
        <v>0</v>
      </c>
      <c r="BY282">
        <v>1</v>
      </c>
      <c r="BZ282">
        <v>0</v>
      </c>
      <c r="CA282">
        <v>0</v>
      </c>
      <c r="CB282">
        <v>0</v>
      </c>
      <c r="CC282">
        <v>0</v>
      </c>
      <c r="CD282">
        <v>1</v>
      </c>
      <c r="CE282">
        <v>1</v>
      </c>
      <c r="CF282">
        <v>0</v>
      </c>
      <c r="CG282">
        <v>1</v>
      </c>
      <c r="CH282">
        <v>1</v>
      </c>
      <c r="CI282">
        <v>1</v>
      </c>
      <c r="CJ282" s="17">
        <v>1</v>
      </c>
      <c r="CK282">
        <v>0</v>
      </c>
      <c r="CL282">
        <v>0</v>
      </c>
      <c r="CM282">
        <v>0</v>
      </c>
      <c r="CN282">
        <v>1</v>
      </c>
      <c r="CO282">
        <v>34</v>
      </c>
      <c r="CP282" s="31" t="s">
        <v>80</v>
      </c>
    </row>
    <row r="283" spans="1:94" x14ac:dyDescent="0.25">
      <c r="A283">
        <v>282</v>
      </c>
      <c r="B283">
        <v>19</v>
      </c>
      <c r="C283" s="23" t="s">
        <v>127</v>
      </c>
      <c r="D283" s="12">
        <v>1.1607883405032831</v>
      </c>
      <c r="E283" s="13">
        <v>4.1916956119114168</v>
      </c>
      <c r="F283" s="7">
        <v>0.27692572361521312</v>
      </c>
      <c r="G283" s="7">
        <f t="shared" si="60"/>
        <v>-3.0309072714081338</v>
      </c>
      <c r="H283" s="15">
        <f t="shared" si="61"/>
        <v>5.3524839524146994</v>
      </c>
      <c r="I283" s="11">
        <f t="shared" si="62"/>
        <v>3.9763902149373472E-3</v>
      </c>
      <c r="J283" s="30">
        <f t="shared" si="63"/>
        <v>1.4359049650665609E-2</v>
      </c>
      <c r="K283" s="30">
        <f t="shared" si="64"/>
        <v>69.642491970465841</v>
      </c>
      <c r="L283" s="8">
        <v>0</v>
      </c>
      <c r="M283" s="9">
        <v>1</v>
      </c>
      <c r="N283" s="9">
        <v>0</v>
      </c>
      <c r="O283" s="9">
        <v>0</v>
      </c>
      <c r="P283" s="9">
        <v>0</v>
      </c>
      <c r="Q283" s="8">
        <v>4880</v>
      </c>
      <c r="R283" s="9">
        <v>29</v>
      </c>
      <c r="S283" s="9">
        <f t="shared" si="65"/>
        <v>4850</v>
      </c>
      <c r="T283" s="9">
        <f t="shared" si="66"/>
        <v>16</v>
      </c>
      <c r="U283" s="7">
        <v>6</v>
      </c>
      <c r="V283" s="7">
        <f t="shared" si="67"/>
        <v>37.57</v>
      </c>
      <c r="W283" s="9">
        <v>0</v>
      </c>
      <c r="X283" s="9">
        <v>1</v>
      </c>
      <c r="Y283" s="9">
        <v>0</v>
      </c>
      <c r="Z283" s="9">
        <v>0</v>
      </c>
      <c r="AA283" s="9">
        <v>1</v>
      </c>
      <c r="AB283" s="27">
        <v>0</v>
      </c>
      <c r="AC283" s="9">
        <v>0</v>
      </c>
      <c r="AD283" s="9">
        <v>1</v>
      </c>
      <c r="AE283" s="27">
        <v>0</v>
      </c>
      <c r="AF283" s="9">
        <v>1</v>
      </c>
      <c r="AG283" s="27">
        <v>0</v>
      </c>
      <c r="AH283" s="19">
        <v>2011</v>
      </c>
      <c r="AI283" s="30">
        <f t="shared" si="69"/>
        <v>0.3972</v>
      </c>
      <c r="AJ283" s="30">
        <v>0.26300000000000001</v>
      </c>
      <c r="AK283" s="30">
        <v>0.2162</v>
      </c>
      <c r="AL283" s="37">
        <v>0.1236</v>
      </c>
      <c r="AM283" s="36">
        <v>1</v>
      </c>
      <c r="AN283" s="17">
        <v>0</v>
      </c>
      <c r="AO283">
        <v>0.18748699999999999</v>
      </c>
      <c r="AP283" s="34">
        <f t="shared" si="70"/>
        <v>0.81251300000000004</v>
      </c>
      <c r="AQ283">
        <v>0.498</v>
      </c>
      <c r="AR283" s="34">
        <v>0.502</v>
      </c>
      <c r="AS283">
        <v>0</v>
      </c>
      <c r="AT283" s="17">
        <v>1</v>
      </c>
      <c r="AU283">
        <v>0.32400000000000001</v>
      </c>
      <c r="AV283" s="17">
        <v>0.67600000000000005</v>
      </c>
      <c r="AW283" s="17" t="s">
        <v>19</v>
      </c>
      <c r="AX283">
        <v>0</v>
      </c>
      <c r="AY283">
        <v>0</v>
      </c>
      <c r="AZ283">
        <v>0</v>
      </c>
      <c r="BA283">
        <v>0</v>
      </c>
      <c r="BB283">
        <v>0</v>
      </c>
      <c r="BC283">
        <v>0</v>
      </c>
      <c r="BD283" s="17">
        <v>1</v>
      </c>
      <c r="BE283">
        <v>0</v>
      </c>
      <c r="BF283">
        <v>1</v>
      </c>
      <c r="BG283" s="17">
        <v>0</v>
      </c>
      <c r="BH283">
        <v>1894</v>
      </c>
      <c r="BI283">
        <v>75</v>
      </c>
      <c r="BJ283" s="23">
        <v>0.90700000000000003</v>
      </c>
      <c r="BK283" s="23">
        <v>49.57</v>
      </c>
      <c r="BL283">
        <v>0</v>
      </c>
      <c r="BM283">
        <v>0</v>
      </c>
      <c r="BN283">
        <v>1</v>
      </c>
      <c r="BO283">
        <v>0</v>
      </c>
      <c r="BP283">
        <v>0</v>
      </c>
      <c r="BQ283" s="17">
        <v>0</v>
      </c>
      <c r="BR283">
        <v>0</v>
      </c>
      <c r="BS283">
        <v>0</v>
      </c>
      <c r="BT283">
        <v>1</v>
      </c>
      <c r="BU283" s="17">
        <v>0</v>
      </c>
      <c r="BV283">
        <v>1</v>
      </c>
      <c r="BW283">
        <v>0</v>
      </c>
      <c r="BX283" s="17">
        <v>0</v>
      </c>
      <c r="BY283">
        <v>1</v>
      </c>
      <c r="BZ283">
        <v>0</v>
      </c>
      <c r="CA283">
        <v>0</v>
      </c>
      <c r="CB283">
        <v>0</v>
      </c>
      <c r="CC283">
        <v>0</v>
      </c>
      <c r="CD283">
        <v>1</v>
      </c>
      <c r="CE283">
        <v>1</v>
      </c>
      <c r="CF283">
        <v>0</v>
      </c>
      <c r="CG283">
        <v>1</v>
      </c>
      <c r="CH283">
        <v>1</v>
      </c>
      <c r="CI283">
        <v>1</v>
      </c>
      <c r="CJ283" s="17">
        <v>1</v>
      </c>
      <c r="CK283">
        <v>0</v>
      </c>
      <c r="CL283">
        <v>0</v>
      </c>
      <c r="CM283">
        <v>0</v>
      </c>
      <c r="CN283">
        <v>1</v>
      </c>
      <c r="CO283">
        <v>34</v>
      </c>
      <c r="CP283" s="31" t="s">
        <v>80</v>
      </c>
    </row>
    <row r="284" spans="1:94" x14ac:dyDescent="0.25">
      <c r="A284">
        <v>283</v>
      </c>
      <c r="B284">
        <v>19</v>
      </c>
      <c r="C284" s="23" t="s">
        <v>127</v>
      </c>
      <c r="D284" s="12">
        <v>2.899804781149951</v>
      </c>
      <c r="E284" s="13">
        <v>3.8298031630660452</v>
      </c>
      <c r="F284" s="7">
        <v>0.75716809916372807</v>
      </c>
      <c r="G284" s="7">
        <f t="shared" si="60"/>
        <v>-0.92999838191609419</v>
      </c>
      <c r="H284" s="15">
        <f t="shared" si="61"/>
        <v>6.7296079442159957</v>
      </c>
      <c r="I284" s="11">
        <f t="shared" si="62"/>
        <v>1.0871657751227474E-2</v>
      </c>
      <c r="J284" s="30">
        <f t="shared" si="63"/>
        <v>1.4358314571407496E-2</v>
      </c>
      <c r="K284" s="30">
        <f t="shared" si="64"/>
        <v>69.646057343760603</v>
      </c>
      <c r="L284" s="8">
        <v>0</v>
      </c>
      <c r="M284" s="9">
        <v>1</v>
      </c>
      <c r="N284" s="9">
        <v>0</v>
      </c>
      <c r="O284" s="9">
        <v>0</v>
      </c>
      <c r="P284" s="9">
        <v>0</v>
      </c>
      <c r="Q284" s="8">
        <v>4880</v>
      </c>
      <c r="R284" s="9">
        <v>29</v>
      </c>
      <c r="S284" s="9">
        <f t="shared" si="65"/>
        <v>4850</v>
      </c>
      <c r="T284" s="9">
        <f t="shared" si="66"/>
        <v>16</v>
      </c>
      <c r="U284" s="7">
        <v>12</v>
      </c>
      <c r="V284" s="7">
        <f t="shared" si="67"/>
        <v>31.57</v>
      </c>
      <c r="W284" s="9">
        <v>0</v>
      </c>
      <c r="X284" s="9">
        <v>1</v>
      </c>
      <c r="Y284" s="9">
        <v>0</v>
      </c>
      <c r="Z284" s="9">
        <v>0</v>
      </c>
      <c r="AA284" s="9">
        <v>1</v>
      </c>
      <c r="AB284" s="27">
        <v>0</v>
      </c>
      <c r="AC284" s="9">
        <v>0</v>
      </c>
      <c r="AD284" s="9">
        <v>1</v>
      </c>
      <c r="AE284" s="27">
        <v>0</v>
      </c>
      <c r="AF284" s="9">
        <v>1</v>
      </c>
      <c r="AG284" s="27">
        <v>0</v>
      </c>
      <c r="AH284" s="19">
        <v>2011</v>
      </c>
      <c r="AI284" s="30">
        <f t="shared" si="69"/>
        <v>0.3972</v>
      </c>
      <c r="AJ284" s="30">
        <v>0.26300000000000001</v>
      </c>
      <c r="AK284" s="30">
        <v>0.2162</v>
      </c>
      <c r="AL284" s="37">
        <v>0.1236</v>
      </c>
      <c r="AM284" s="36">
        <v>1</v>
      </c>
      <c r="AN284" s="17">
        <v>0</v>
      </c>
      <c r="AO284">
        <v>0.18748699999999999</v>
      </c>
      <c r="AP284" s="34">
        <f t="shared" si="70"/>
        <v>0.81251300000000004</v>
      </c>
      <c r="AQ284">
        <v>0.498</v>
      </c>
      <c r="AR284" s="34">
        <v>0.502</v>
      </c>
      <c r="AS284">
        <v>0</v>
      </c>
      <c r="AT284" s="17">
        <v>1</v>
      </c>
      <c r="AU284">
        <v>0.32400000000000001</v>
      </c>
      <c r="AV284" s="17">
        <v>0.67600000000000005</v>
      </c>
      <c r="AW284" s="17" t="s">
        <v>19</v>
      </c>
      <c r="AX284">
        <v>0</v>
      </c>
      <c r="AY284">
        <v>0</v>
      </c>
      <c r="AZ284">
        <v>0</v>
      </c>
      <c r="BA284">
        <v>0</v>
      </c>
      <c r="BB284">
        <v>0</v>
      </c>
      <c r="BC284">
        <v>0</v>
      </c>
      <c r="BD284" s="17">
        <v>1</v>
      </c>
      <c r="BE284">
        <v>0</v>
      </c>
      <c r="BF284">
        <v>1</v>
      </c>
      <c r="BG284" s="17">
        <v>0</v>
      </c>
      <c r="BH284">
        <v>1894</v>
      </c>
      <c r="BI284">
        <v>75</v>
      </c>
      <c r="BJ284" s="23">
        <v>0.90700000000000003</v>
      </c>
      <c r="BK284" s="23">
        <v>49.57</v>
      </c>
      <c r="BL284">
        <v>0</v>
      </c>
      <c r="BM284">
        <v>0</v>
      </c>
      <c r="BN284">
        <v>1</v>
      </c>
      <c r="BO284">
        <v>0</v>
      </c>
      <c r="BP284">
        <v>0</v>
      </c>
      <c r="BQ284" s="17">
        <v>0</v>
      </c>
      <c r="BR284">
        <v>0</v>
      </c>
      <c r="BS284">
        <v>0</v>
      </c>
      <c r="BT284">
        <v>1</v>
      </c>
      <c r="BU284" s="17">
        <v>0</v>
      </c>
      <c r="BV284">
        <v>1</v>
      </c>
      <c r="BW284">
        <v>0</v>
      </c>
      <c r="BX284" s="17">
        <v>0</v>
      </c>
      <c r="BY284">
        <v>1</v>
      </c>
      <c r="BZ284">
        <v>0</v>
      </c>
      <c r="CA284">
        <v>0</v>
      </c>
      <c r="CB284">
        <v>0</v>
      </c>
      <c r="CC284">
        <v>0</v>
      </c>
      <c r="CD284">
        <v>1</v>
      </c>
      <c r="CE284">
        <v>1</v>
      </c>
      <c r="CF284">
        <v>0</v>
      </c>
      <c r="CG284">
        <v>1</v>
      </c>
      <c r="CH284">
        <v>1</v>
      </c>
      <c r="CI284">
        <v>1</v>
      </c>
      <c r="CJ284" s="17">
        <v>1</v>
      </c>
      <c r="CK284">
        <v>0</v>
      </c>
      <c r="CL284">
        <v>0</v>
      </c>
      <c r="CM284">
        <v>0</v>
      </c>
      <c r="CN284">
        <v>1</v>
      </c>
      <c r="CO284">
        <v>34</v>
      </c>
      <c r="CP284" s="31" t="s">
        <v>80</v>
      </c>
    </row>
    <row r="285" spans="1:94" x14ac:dyDescent="0.25">
      <c r="A285">
        <v>284</v>
      </c>
      <c r="B285">
        <v>19</v>
      </c>
      <c r="C285" s="23" t="s">
        <v>127</v>
      </c>
      <c r="D285" s="12">
        <v>9.0215836453789056</v>
      </c>
      <c r="E285" s="13">
        <v>5.1295224257327012</v>
      </c>
      <c r="F285" s="7">
        <v>1.758757033621948</v>
      </c>
      <c r="G285" s="7">
        <f t="shared" si="60"/>
        <v>3.8920612196462043</v>
      </c>
      <c r="H285" s="15">
        <f t="shared" si="61"/>
        <v>14.151106071111606</v>
      </c>
      <c r="I285" s="11">
        <f t="shared" si="62"/>
        <v>2.5246229756766856E-2</v>
      </c>
      <c r="J285" s="30">
        <f t="shared" si="63"/>
        <v>1.4354586377843955E-2</v>
      </c>
      <c r="K285" s="30">
        <f t="shared" si="64"/>
        <v>69.664145916700321</v>
      </c>
      <c r="L285" s="8">
        <v>0</v>
      </c>
      <c r="M285" s="9">
        <v>1</v>
      </c>
      <c r="N285" s="9">
        <v>0</v>
      </c>
      <c r="O285" s="9">
        <v>0</v>
      </c>
      <c r="P285" s="9">
        <v>0</v>
      </c>
      <c r="Q285" s="8">
        <v>4880</v>
      </c>
      <c r="R285" s="9">
        <v>29</v>
      </c>
      <c r="S285" s="9">
        <f t="shared" si="65"/>
        <v>4850</v>
      </c>
      <c r="T285" s="9">
        <f t="shared" si="66"/>
        <v>16</v>
      </c>
      <c r="U285" s="7">
        <v>16</v>
      </c>
      <c r="V285" s="7">
        <f t="shared" si="67"/>
        <v>27.57</v>
      </c>
      <c r="W285" s="9">
        <v>0</v>
      </c>
      <c r="X285" s="9">
        <v>1</v>
      </c>
      <c r="Y285" s="9">
        <v>0</v>
      </c>
      <c r="Z285" s="9">
        <v>0</v>
      </c>
      <c r="AA285" s="9">
        <v>1</v>
      </c>
      <c r="AB285" s="27">
        <v>0</v>
      </c>
      <c r="AC285" s="9">
        <v>0</v>
      </c>
      <c r="AD285" s="9">
        <v>1</v>
      </c>
      <c r="AE285" s="27">
        <v>0</v>
      </c>
      <c r="AF285" s="9">
        <v>1</v>
      </c>
      <c r="AG285" s="27">
        <v>0</v>
      </c>
      <c r="AH285" s="19">
        <v>2011</v>
      </c>
      <c r="AI285" s="30">
        <f t="shared" si="69"/>
        <v>0.3972</v>
      </c>
      <c r="AJ285" s="30">
        <v>0.26300000000000001</v>
      </c>
      <c r="AK285" s="30">
        <v>0.2162</v>
      </c>
      <c r="AL285" s="37">
        <v>0.1236</v>
      </c>
      <c r="AM285" s="36">
        <v>1</v>
      </c>
      <c r="AN285" s="17">
        <v>0</v>
      </c>
      <c r="AO285">
        <v>0.18748699999999999</v>
      </c>
      <c r="AP285" s="34">
        <f t="shared" si="70"/>
        <v>0.81251300000000004</v>
      </c>
      <c r="AQ285">
        <v>0.498</v>
      </c>
      <c r="AR285" s="34">
        <v>0.502</v>
      </c>
      <c r="AS285">
        <v>0</v>
      </c>
      <c r="AT285" s="17">
        <v>1</v>
      </c>
      <c r="AU285">
        <v>0.32400000000000001</v>
      </c>
      <c r="AV285" s="17">
        <v>0.67600000000000005</v>
      </c>
      <c r="AW285" s="17" t="s">
        <v>19</v>
      </c>
      <c r="AX285">
        <v>0</v>
      </c>
      <c r="AY285">
        <v>0</v>
      </c>
      <c r="AZ285">
        <v>0</v>
      </c>
      <c r="BA285">
        <v>0</v>
      </c>
      <c r="BB285">
        <v>0</v>
      </c>
      <c r="BC285">
        <v>0</v>
      </c>
      <c r="BD285" s="17">
        <v>1</v>
      </c>
      <c r="BE285">
        <v>0</v>
      </c>
      <c r="BF285">
        <v>1</v>
      </c>
      <c r="BG285" s="17">
        <v>0</v>
      </c>
      <c r="BH285">
        <v>1894</v>
      </c>
      <c r="BI285">
        <v>75</v>
      </c>
      <c r="BJ285" s="23">
        <v>0.90700000000000003</v>
      </c>
      <c r="BK285" s="23">
        <v>49.57</v>
      </c>
      <c r="BL285">
        <v>0</v>
      </c>
      <c r="BM285">
        <v>0</v>
      </c>
      <c r="BN285">
        <v>1</v>
      </c>
      <c r="BO285">
        <v>0</v>
      </c>
      <c r="BP285">
        <v>0</v>
      </c>
      <c r="BQ285" s="17">
        <v>0</v>
      </c>
      <c r="BR285">
        <v>0</v>
      </c>
      <c r="BS285">
        <v>0</v>
      </c>
      <c r="BT285">
        <v>1</v>
      </c>
      <c r="BU285" s="17">
        <v>0</v>
      </c>
      <c r="BV285">
        <v>1</v>
      </c>
      <c r="BW285">
        <v>0</v>
      </c>
      <c r="BX285" s="17">
        <v>0</v>
      </c>
      <c r="BY285">
        <v>1</v>
      </c>
      <c r="BZ285">
        <v>0</v>
      </c>
      <c r="CA285">
        <v>0</v>
      </c>
      <c r="CB285">
        <v>0</v>
      </c>
      <c r="CC285">
        <v>0</v>
      </c>
      <c r="CD285">
        <v>1</v>
      </c>
      <c r="CE285">
        <v>1</v>
      </c>
      <c r="CF285">
        <v>0</v>
      </c>
      <c r="CG285">
        <v>1</v>
      </c>
      <c r="CH285">
        <v>1</v>
      </c>
      <c r="CI285">
        <v>1</v>
      </c>
      <c r="CJ285" s="17">
        <v>1</v>
      </c>
      <c r="CK285">
        <v>0</v>
      </c>
      <c r="CL285">
        <v>0</v>
      </c>
      <c r="CM285">
        <v>0</v>
      </c>
      <c r="CN285">
        <v>1</v>
      </c>
      <c r="CO285">
        <v>34</v>
      </c>
      <c r="CP285" s="31" t="s">
        <v>80</v>
      </c>
    </row>
    <row r="286" spans="1:94" x14ac:dyDescent="0.25">
      <c r="A286">
        <v>285</v>
      </c>
      <c r="B286">
        <v>19</v>
      </c>
      <c r="C286" s="23" t="s">
        <v>127</v>
      </c>
      <c r="D286" s="12">
        <v>10.99528104162324</v>
      </c>
      <c r="E286" s="13">
        <v>3.8798791877961039</v>
      </c>
      <c r="F286" s="7">
        <v>2.8339235603541861</v>
      </c>
      <c r="G286" s="7">
        <f t="shared" si="60"/>
        <v>7.1154018538271364</v>
      </c>
      <c r="H286" s="15">
        <f t="shared" si="61"/>
        <v>14.875160229419343</v>
      </c>
      <c r="I286" s="11">
        <f t="shared" si="62"/>
        <v>4.0659120993849822E-2</v>
      </c>
      <c r="J286" s="30">
        <f t="shared" si="63"/>
        <v>1.4347289236258796E-2</v>
      </c>
      <c r="K286" s="30">
        <f t="shared" si="64"/>
        <v>69.699577636782919</v>
      </c>
      <c r="L286" s="8">
        <v>0</v>
      </c>
      <c r="M286" s="9">
        <v>1</v>
      </c>
      <c r="N286" s="9">
        <v>0</v>
      </c>
      <c r="O286" s="9">
        <v>0</v>
      </c>
      <c r="P286" s="9">
        <v>0</v>
      </c>
      <c r="Q286" s="8">
        <v>4880</v>
      </c>
      <c r="R286" s="9">
        <v>29</v>
      </c>
      <c r="S286" s="9">
        <f t="shared" si="65"/>
        <v>4850</v>
      </c>
      <c r="T286" s="9">
        <f t="shared" si="66"/>
        <v>16</v>
      </c>
      <c r="U286" s="7">
        <v>21</v>
      </c>
      <c r="V286" s="7">
        <f t="shared" si="67"/>
        <v>22.57</v>
      </c>
      <c r="W286" s="9">
        <v>0</v>
      </c>
      <c r="X286" s="9">
        <v>1</v>
      </c>
      <c r="Y286" s="9">
        <v>0</v>
      </c>
      <c r="Z286" s="9">
        <v>0</v>
      </c>
      <c r="AA286" s="9">
        <v>1</v>
      </c>
      <c r="AB286" s="27">
        <v>0</v>
      </c>
      <c r="AC286" s="9">
        <v>0</v>
      </c>
      <c r="AD286" s="9">
        <v>1</v>
      </c>
      <c r="AE286" s="27">
        <v>0</v>
      </c>
      <c r="AF286" s="9">
        <v>1</v>
      </c>
      <c r="AG286" s="27">
        <v>0</v>
      </c>
      <c r="AH286" s="19">
        <v>2011</v>
      </c>
      <c r="AI286" s="30">
        <f t="shared" si="69"/>
        <v>0.3972</v>
      </c>
      <c r="AJ286" s="30">
        <v>0.26300000000000001</v>
      </c>
      <c r="AK286" s="30">
        <v>0.2162</v>
      </c>
      <c r="AL286" s="37">
        <v>0.1236</v>
      </c>
      <c r="AM286" s="36">
        <v>1</v>
      </c>
      <c r="AN286" s="17">
        <v>0</v>
      </c>
      <c r="AO286">
        <v>0.18748699999999999</v>
      </c>
      <c r="AP286" s="34">
        <f t="shared" si="70"/>
        <v>0.81251300000000004</v>
      </c>
      <c r="AQ286">
        <v>0.498</v>
      </c>
      <c r="AR286" s="34">
        <v>0.502</v>
      </c>
      <c r="AS286">
        <v>0</v>
      </c>
      <c r="AT286" s="17">
        <v>1</v>
      </c>
      <c r="AU286">
        <v>0.32400000000000001</v>
      </c>
      <c r="AV286" s="17">
        <v>0.67600000000000005</v>
      </c>
      <c r="AW286" s="17" t="s">
        <v>19</v>
      </c>
      <c r="AX286">
        <v>0</v>
      </c>
      <c r="AY286">
        <v>0</v>
      </c>
      <c r="AZ286">
        <v>0</v>
      </c>
      <c r="BA286">
        <v>0</v>
      </c>
      <c r="BB286">
        <v>0</v>
      </c>
      <c r="BC286">
        <v>0</v>
      </c>
      <c r="BD286" s="17">
        <v>1</v>
      </c>
      <c r="BE286">
        <v>0</v>
      </c>
      <c r="BF286">
        <v>1</v>
      </c>
      <c r="BG286" s="17">
        <v>0</v>
      </c>
      <c r="BH286">
        <v>1894</v>
      </c>
      <c r="BI286">
        <v>75</v>
      </c>
      <c r="BJ286" s="23">
        <v>0.90700000000000003</v>
      </c>
      <c r="BK286" s="23">
        <v>49.57</v>
      </c>
      <c r="BL286">
        <v>0</v>
      </c>
      <c r="BM286">
        <v>0</v>
      </c>
      <c r="BN286">
        <v>1</v>
      </c>
      <c r="BO286">
        <v>0</v>
      </c>
      <c r="BP286">
        <v>0</v>
      </c>
      <c r="BQ286" s="17">
        <v>0</v>
      </c>
      <c r="BR286">
        <v>0</v>
      </c>
      <c r="BS286">
        <v>0</v>
      </c>
      <c r="BT286">
        <v>1</v>
      </c>
      <c r="BU286" s="17">
        <v>0</v>
      </c>
      <c r="BV286">
        <v>1</v>
      </c>
      <c r="BW286">
        <v>0</v>
      </c>
      <c r="BX286" s="17">
        <v>0</v>
      </c>
      <c r="BY286">
        <v>1</v>
      </c>
      <c r="BZ286">
        <v>0</v>
      </c>
      <c r="CA286">
        <v>0</v>
      </c>
      <c r="CB286">
        <v>0</v>
      </c>
      <c r="CC286">
        <v>0</v>
      </c>
      <c r="CD286">
        <v>1</v>
      </c>
      <c r="CE286">
        <v>1</v>
      </c>
      <c r="CF286">
        <v>0</v>
      </c>
      <c r="CG286">
        <v>1</v>
      </c>
      <c r="CH286">
        <v>1</v>
      </c>
      <c r="CI286">
        <v>1</v>
      </c>
      <c r="CJ286" s="17">
        <v>1</v>
      </c>
      <c r="CK286">
        <v>0</v>
      </c>
      <c r="CL286">
        <v>0</v>
      </c>
      <c r="CM286">
        <v>0</v>
      </c>
      <c r="CN286">
        <v>1</v>
      </c>
      <c r="CO286">
        <v>34</v>
      </c>
      <c r="CP286" s="31" t="s">
        <v>80</v>
      </c>
    </row>
    <row r="287" spans="1:94" x14ac:dyDescent="0.25">
      <c r="A287">
        <v>286</v>
      </c>
      <c r="B287">
        <v>19</v>
      </c>
      <c r="C287" s="23" t="s">
        <v>127</v>
      </c>
      <c r="D287" s="12">
        <v>1.3938506841181251</v>
      </c>
      <c r="E287" s="13">
        <v>4.4835081139046222</v>
      </c>
      <c r="F287" s="7">
        <v>0.31088394371260342</v>
      </c>
      <c r="G287" s="7">
        <f t="shared" si="60"/>
        <v>-3.0896574297864969</v>
      </c>
      <c r="H287" s="15">
        <f t="shared" si="61"/>
        <v>5.8773587980227475</v>
      </c>
      <c r="I287" s="11">
        <f t="shared" si="62"/>
        <v>4.4923283481593879E-3</v>
      </c>
      <c r="J287" s="30">
        <f t="shared" si="63"/>
        <v>1.4450178077746978E-2</v>
      </c>
      <c r="K287" s="30">
        <f t="shared" si="64"/>
        <v>69.203299407083605</v>
      </c>
      <c r="L287" s="8">
        <v>0</v>
      </c>
      <c r="M287" s="9">
        <v>1</v>
      </c>
      <c r="N287" s="9">
        <v>0</v>
      </c>
      <c r="O287" s="9">
        <v>0</v>
      </c>
      <c r="P287" s="9">
        <v>0</v>
      </c>
      <c r="Q287" s="8">
        <v>4821</v>
      </c>
      <c r="R287" s="9">
        <v>31</v>
      </c>
      <c r="S287" s="9">
        <f t="shared" si="65"/>
        <v>4789</v>
      </c>
      <c r="T287" s="9">
        <f t="shared" si="66"/>
        <v>16</v>
      </c>
      <c r="U287" s="7">
        <v>6</v>
      </c>
      <c r="V287" s="7">
        <f t="shared" si="67"/>
        <v>37.57</v>
      </c>
      <c r="W287" s="9">
        <v>0</v>
      </c>
      <c r="X287" s="9">
        <v>1</v>
      </c>
      <c r="Y287" s="9">
        <v>0</v>
      </c>
      <c r="Z287" s="9">
        <v>0</v>
      </c>
      <c r="AA287" s="9">
        <v>1</v>
      </c>
      <c r="AB287" s="27">
        <v>0</v>
      </c>
      <c r="AC287" s="9">
        <v>0</v>
      </c>
      <c r="AD287" s="9">
        <v>1</v>
      </c>
      <c r="AE287" s="27">
        <v>0</v>
      </c>
      <c r="AF287" s="9">
        <v>1</v>
      </c>
      <c r="AG287" s="27">
        <v>0</v>
      </c>
      <c r="AH287" s="19">
        <v>2011</v>
      </c>
      <c r="AI287" s="30">
        <f t="shared" si="69"/>
        <v>0.3972</v>
      </c>
      <c r="AJ287" s="30">
        <v>0.26300000000000001</v>
      </c>
      <c r="AK287" s="30">
        <v>0.2162</v>
      </c>
      <c r="AL287" s="37">
        <v>0.1236</v>
      </c>
      <c r="AM287" s="36">
        <v>1</v>
      </c>
      <c r="AN287" s="17">
        <v>0</v>
      </c>
      <c r="AO287">
        <v>0.18748699999999999</v>
      </c>
      <c r="AP287" s="34">
        <f t="shared" si="70"/>
        <v>0.81251300000000004</v>
      </c>
      <c r="AQ287">
        <v>0.498</v>
      </c>
      <c r="AR287" s="34">
        <v>0.502</v>
      </c>
      <c r="AS287">
        <v>0</v>
      </c>
      <c r="AT287" s="17">
        <v>1</v>
      </c>
      <c r="AU287">
        <v>0.32400000000000001</v>
      </c>
      <c r="AV287" s="17">
        <v>0.67600000000000005</v>
      </c>
      <c r="AW287" s="17" t="s">
        <v>19</v>
      </c>
      <c r="AX287">
        <v>0</v>
      </c>
      <c r="AY287">
        <v>0</v>
      </c>
      <c r="AZ287">
        <v>0</v>
      </c>
      <c r="BA287">
        <v>0</v>
      </c>
      <c r="BB287">
        <v>0</v>
      </c>
      <c r="BC287">
        <v>0</v>
      </c>
      <c r="BD287" s="17">
        <v>1</v>
      </c>
      <c r="BE287">
        <v>0</v>
      </c>
      <c r="BF287">
        <v>1</v>
      </c>
      <c r="BG287" s="17">
        <v>0</v>
      </c>
      <c r="BH287">
        <v>1894</v>
      </c>
      <c r="BI287">
        <v>75</v>
      </c>
      <c r="BJ287" s="23">
        <v>0.90700000000000003</v>
      </c>
      <c r="BK287" s="23">
        <v>49.57</v>
      </c>
      <c r="BL287">
        <v>0</v>
      </c>
      <c r="BM287">
        <v>0</v>
      </c>
      <c r="BN287">
        <v>1</v>
      </c>
      <c r="BO287">
        <v>0</v>
      </c>
      <c r="BP287">
        <v>0</v>
      </c>
      <c r="BQ287" s="17">
        <v>0</v>
      </c>
      <c r="BR287">
        <v>0</v>
      </c>
      <c r="BS287">
        <v>1</v>
      </c>
      <c r="BT287">
        <v>0</v>
      </c>
      <c r="BU287" s="17">
        <v>0</v>
      </c>
      <c r="BV287">
        <v>1</v>
      </c>
      <c r="BW287">
        <v>0</v>
      </c>
      <c r="BX287" s="17">
        <v>0</v>
      </c>
      <c r="BY287">
        <v>1</v>
      </c>
      <c r="BZ287">
        <v>0</v>
      </c>
      <c r="CA287">
        <v>0</v>
      </c>
      <c r="CB287">
        <v>0</v>
      </c>
      <c r="CC287">
        <v>0</v>
      </c>
      <c r="CD287">
        <v>1</v>
      </c>
      <c r="CE287">
        <v>1</v>
      </c>
      <c r="CF287">
        <v>0</v>
      </c>
      <c r="CG287">
        <v>1</v>
      </c>
      <c r="CH287">
        <v>1</v>
      </c>
      <c r="CI287">
        <v>1</v>
      </c>
      <c r="CJ287" s="17">
        <v>1</v>
      </c>
      <c r="CK287">
        <v>0</v>
      </c>
      <c r="CL287">
        <v>0</v>
      </c>
      <c r="CM287">
        <v>0</v>
      </c>
      <c r="CN287">
        <v>1</v>
      </c>
      <c r="CO287">
        <v>34</v>
      </c>
      <c r="CP287" s="31" t="s">
        <v>80</v>
      </c>
    </row>
    <row r="288" spans="1:94" x14ac:dyDescent="0.25">
      <c r="A288">
        <v>287</v>
      </c>
      <c r="B288">
        <v>19</v>
      </c>
      <c r="C288" s="23" t="s">
        <v>127</v>
      </c>
      <c r="D288" s="12">
        <v>1.396960877242837</v>
      </c>
      <c r="E288" s="13">
        <v>4.514734113261162</v>
      </c>
      <c r="F288" s="7">
        <v>0.30942262427803507</v>
      </c>
      <c r="G288" s="7">
        <f t="shared" si="60"/>
        <v>-3.117773236018325</v>
      </c>
      <c r="H288" s="15">
        <f t="shared" si="61"/>
        <v>5.9116949905039995</v>
      </c>
      <c r="I288" s="11">
        <f t="shared" si="62"/>
        <v>4.4712124452503527E-3</v>
      </c>
      <c r="J288" s="30">
        <f t="shared" si="63"/>
        <v>1.4450179445290649E-2</v>
      </c>
      <c r="K288" s="30">
        <f t="shared" si="64"/>
        <v>69.203292857785414</v>
      </c>
      <c r="L288" s="8">
        <v>0</v>
      </c>
      <c r="M288" s="9">
        <v>1</v>
      </c>
      <c r="N288" s="9">
        <v>0</v>
      </c>
      <c r="O288" s="9">
        <v>0</v>
      </c>
      <c r="P288" s="9">
        <v>0</v>
      </c>
      <c r="Q288" s="8">
        <v>4821</v>
      </c>
      <c r="R288" s="9">
        <v>31</v>
      </c>
      <c r="S288" s="9">
        <f t="shared" si="65"/>
        <v>4789</v>
      </c>
      <c r="T288" s="9">
        <f t="shared" si="66"/>
        <v>16</v>
      </c>
      <c r="U288" s="7">
        <v>12</v>
      </c>
      <c r="V288" s="7">
        <f t="shared" si="67"/>
        <v>31.57</v>
      </c>
      <c r="W288" s="9">
        <v>0</v>
      </c>
      <c r="X288" s="9">
        <v>1</v>
      </c>
      <c r="Y288" s="9">
        <v>0</v>
      </c>
      <c r="Z288" s="9">
        <v>0</v>
      </c>
      <c r="AA288" s="9">
        <v>1</v>
      </c>
      <c r="AB288" s="27">
        <v>0</v>
      </c>
      <c r="AC288" s="9">
        <v>0</v>
      </c>
      <c r="AD288" s="9">
        <v>1</v>
      </c>
      <c r="AE288" s="27">
        <v>0</v>
      </c>
      <c r="AF288" s="9">
        <v>1</v>
      </c>
      <c r="AG288" s="27">
        <v>0</v>
      </c>
      <c r="AH288" s="19">
        <v>2011</v>
      </c>
      <c r="AI288" s="30">
        <f t="shared" si="69"/>
        <v>0.3972</v>
      </c>
      <c r="AJ288" s="30">
        <v>0.26300000000000001</v>
      </c>
      <c r="AK288" s="30">
        <v>0.2162</v>
      </c>
      <c r="AL288" s="37">
        <v>0.1236</v>
      </c>
      <c r="AM288" s="36">
        <v>1</v>
      </c>
      <c r="AN288" s="17">
        <v>0</v>
      </c>
      <c r="AO288">
        <v>0.18748699999999999</v>
      </c>
      <c r="AP288" s="34">
        <f t="shared" si="70"/>
        <v>0.81251300000000004</v>
      </c>
      <c r="AQ288">
        <v>0.498</v>
      </c>
      <c r="AR288" s="34">
        <v>0.502</v>
      </c>
      <c r="AS288">
        <v>0</v>
      </c>
      <c r="AT288" s="17">
        <v>1</v>
      </c>
      <c r="AU288">
        <v>0.32400000000000001</v>
      </c>
      <c r="AV288" s="17">
        <v>0.67600000000000005</v>
      </c>
      <c r="AW288" s="17" t="s">
        <v>19</v>
      </c>
      <c r="AX288">
        <v>0</v>
      </c>
      <c r="AY288">
        <v>0</v>
      </c>
      <c r="AZ288">
        <v>0</v>
      </c>
      <c r="BA288">
        <v>0</v>
      </c>
      <c r="BB288">
        <v>0</v>
      </c>
      <c r="BC288">
        <v>0</v>
      </c>
      <c r="BD288" s="17">
        <v>1</v>
      </c>
      <c r="BE288">
        <v>0</v>
      </c>
      <c r="BF288">
        <v>1</v>
      </c>
      <c r="BG288" s="17">
        <v>0</v>
      </c>
      <c r="BH288">
        <v>1894</v>
      </c>
      <c r="BI288">
        <v>75</v>
      </c>
      <c r="BJ288" s="23">
        <v>0.90700000000000003</v>
      </c>
      <c r="BK288" s="23">
        <v>49.57</v>
      </c>
      <c r="BL288">
        <v>0</v>
      </c>
      <c r="BM288">
        <v>0</v>
      </c>
      <c r="BN288">
        <v>1</v>
      </c>
      <c r="BO288">
        <v>0</v>
      </c>
      <c r="BP288">
        <v>0</v>
      </c>
      <c r="BQ288" s="17">
        <v>0</v>
      </c>
      <c r="BR288">
        <v>0</v>
      </c>
      <c r="BS288">
        <v>1</v>
      </c>
      <c r="BT288">
        <v>0</v>
      </c>
      <c r="BU288" s="17">
        <v>0</v>
      </c>
      <c r="BV288">
        <v>1</v>
      </c>
      <c r="BW288">
        <v>0</v>
      </c>
      <c r="BX288" s="17">
        <v>0</v>
      </c>
      <c r="BY288">
        <v>1</v>
      </c>
      <c r="BZ288">
        <v>0</v>
      </c>
      <c r="CA288">
        <v>0</v>
      </c>
      <c r="CB288">
        <v>0</v>
      </c>
      <c r="CC288">
        <v>0</v>
      </c>
      <c r="CD288">
        <v>1</v>
      </c>
      <c r="CE288">
        <v>1</v>
      </c>
      <c r="CF288">
        <v>0</v>
      </c>
      <c r="CG288">
        <v>1</v>
      </c>
      <c r="CH288">
        <v>1</v>
      </c>
      <c r="CI288">
        <v>1</v>
      </c>
      <c r="CJ288" s="17">
        <v>1</v>
      </c>
      <c r="CK288">
        <v>0</v>
      </c>
      <c r="CL288">
        <v>0</v>
      </c>
      <c r="CM288">
        <v>0</v>
      </c>
      <c r="CN288">
        <v>1</v>
      </c>
      <c r="CO288">
        <v>34</v>
      </c>
      <c r="CP288" s="31" t="s">
        <v>80</v>
      </c>
    </row>
    <row r="289" spans="1:94" x14ac:dyDescent="0.25">
      <c r="A289">
        <v>288</v>
      </c>
      <c r="B289">
        <v>19</v>
      </c>
      <c r="C289" s="23" t="s">
        <v>127</v>
      </c>
      <c r="D289" s="12">
        <v>3.1982685342211381</v>
      </c>
      <c r="E289" s="13">
        <v>6.7795573104180562</v>
      </c>
      <c r="F289" s="7">
        <v>0.47175182505005181</v>
      </c>
      <c r="G289" s="7">
        <f t="shared" si="60"/>
        <v>-3.5812887761969181</v>
      </c>
      <c r="H289" s="15">
        <f t="shared" si="61"/>
        <v>9.9778258446391952</v>
      </c>
      <c r="I289" s="11">
        <f t="shared" si="62"/>
        <v>6.8168082772459178E-3</v>
      </c>
      <c r="J289" s="30">
        <f t="shared" si="63"/>
        <v>1.4449988140528487E-2</v>
      </c>
      <c r="K289" s="30">
        <f t="shared" si="64"/>
        <v>69.204209046736736</v>
      </c>
      <c r="L289" s="8">
        <v>0</v>
      </c>
      <c r="M289" s="9">
        <v>1</v>
      </c>
      <c r="N289" s="9">
        <v>0</v>
      </c>
      <c r="O289" s="9">
        <v>0</v>
      </c>
      <c r="P289" s="9">
        <v>0</v>
      </c>
      <c r="Q289" s="8">
        <v>4821</v>
      </c>
      <c r="R289" s="9">
        <v>31</v>
      </c>
      <c r="S289" s="9">
        <f t="shared" si="65"/>
        <v>4789</v>
      </c>
      <c r="T289" s="9">
        <f t="shared" si="66"/>
        <v>16</v>
      </c>
      <c r="U289" s="7">
        <v>16</v>
      </c>
      <c r="V289" s="7">
        <f t="shared" si="67"/>
        <v>27.57</v>
      </c>
      <c r="W289" s="9">
        <v>0</v>
      </c>
      <c r="X289" s="9">
        <v>1</v>
      </c>
      <c r="Y289" s="9">
        <v>0</v>
      </c>
      <c r="Z289" s="9">
        <v>0</v>
      </c>
      <c r="AA289" s="9">
        <v>1</v>
      </c>
      <c r="AB289" s="27">
        <v>0</v>
      </c>
      <c r="AC289" s="9">
        <v>0</v>
      </c>
      <c r="AD289" s="9">
        <v>1</v>
      </c>
      <c r="AE289" s="27">
        <v>0</v>
      </c>
      <c r="AF289" s="9">
        <v>1</v>
      </c>
      <c r="AG289" s="27">
        <v>0</v>
      </c>
      <c r="AH289" s="19">
        <v>2011</v>
      </c>
      <c r="AI289" s="30">
        <f t="shared" si="69"/>
        <v>0.3972</v>
      </c>
      <c r="AJ289" s="30">
        <v>0.26300000000000001</v>
      </c>
      <c r="AK289" s="30">
        <v>0.2162</v>
      </c>
      <c r="AL289" s="37">
        <v>0.1236</v>
      </c>
      <c r="AM289" s="36">
        <v>1</v>
      </c>
      <c r="AN289" s="17">
        <v>0</v>
      </c>
      <c r="AO289">
        <v>0.18748699999999999</v>
      </c>
      <c r="AP289" s="34">
        <f t="shared" si="70"/>
        <v>0.81251300000000004</v>
      </c>
      <c r="AQ289">
        <v>0.498</v>
      </c>
      <c r="AR289" s="34">
        <v>0.502</v>
      </c>
      <c r="AS289">
        <v>0</v>
      </c>
      <c r="AT289" s="17">
        <v>1</v>
      </c>
      <c r="AU289">
        <v>0.32400000000000001</v>
      </c>
      <c r="AV289" s="17">
        <v>0.67600000000000005</v>
      </c>
      <c r="AW289" s="17" t="s">
        <v>19</v>
      </c>
      <c r="AX289">
        <v>0</v>
      </c>
      <c r="AY289">
        <v>0</v>
      </c>
      <c r="AZ289">
        <v>0</v>
      </c>
      <c r="BA289">
        <v>0</v>
      </c>
      <c r="BB289">
        <v>0</v>
      </c>
      <c r="BC289">
        <v>0</v>
      </c>
      <c r="BD289" s="17">
        <v>1</v>
      </c>
      <c r="BE289">
        <v>0</v>
      </c>
      <c r="BF289">
        <v>1</v>
      </c>
      <c r="BG289" s="17">
        <v>0</v>
      </c>
      <c r="BH289">
        <v>1894</v>
      </c>
      <c r="BI289">
        <v>75</v>
      </c>
      <c r="BJ289" s="23">
        <v>0.90700000000000003</v>
      </c>
      <c r="BK289" s="23">
        <v>49.57</v>
      </c>
      <c r="BL289">
        <v>0</v>
      </c>
      <c r="BM289">
        <v>0</v>
      </c>
      <c r="BN289">
        <v>1</v>
      </c>
      <c r="BO289">
        <v>0</v>
      </c>
      <c r="BP289">
        <v>0</v>
      </c>
      <c r="BQ289" s="17">
        <v>0</v>
      </c>
      <c r="BR289">
        <v>0</v>
      </c>
      <c r="BS289">
        <v>1</v>
      </c>
      <c r="BT289">
        <v>0</v>
      </c>
      <c r="BU289" s="17">
        <v>0</v>
      </c>
      <c r="BV289">
        <v>1</v>
      </c>
      <c r="BW289">
        <v>0</v>
      </c>
      <c r="BX289" s="17">
        <v>0</v>
      </c>
      <c r="BY289">
        <v>1</v>
      </c>
      <c r="BZ289">
        <v>0</v>
      </c>
      <c r="CA289">
        <v>0</v>
      </c>
      <c r="CB289">
        <v>0</v>
      </c>
      <c r="CC289">
        <v>0</v>
      </c>
      <c r="CD289">
        <v>1</v>
      </c>
      <c r="CE289">
        <v>1</v>
      </c>
      <c r="CF289">
        <v>0</v>
      </c>
      <c r="CG289">
        <v>1</v>
      </c>
      <c r="CH289">
        <v>1</v>
      </c>
      <c r="CI289">
        <v>1</v>
      </c>
      <c r="CJ289" s="17">
        <v>1</v>
      </c>
      <c r="CK289">
        <v>0</v>
      </c>
      <c r="CL289">
        <v>0</v>
      </c>
      <c r="CM289">
        <v>0</v>
      </c>
      <c r="CN289">
        <v>1</v>
      </c>
      <c r="CO289">
        <v>34</v>
      </c>
      <c r="CP289" s="31" t="s">
        <v>80</v>
      </c>
    </row>
    <row r="290" spans="1:94" x14ac:dyDescent="0.25">
      <c r="A290">
        <v>289</v>
      </c>
      <c r="B290">
        <v>19</v>
      </c>
      <c r="C290" s="23" t="s">
        <v>127</v>
      </c>
      <c r="D290" s="12">
        <v>4.3893788765642316</v>
      </c>
      <c r="E290" s="13">
        <v>6.3227297392078068</v>
      </c>
      <c r="F290" s="7">
        <v>0.69422212519148252</v>
      </c>
      <c r="G290" s="7">
        <f t="shared" si="60"/>
        <v>-1.9333508626435751</v>
      </c>
      <c r="H290" s="15">
        <f t="shared" si="61"/>
        <v>10.712108615772038</v>
      </c>
      <c r="I290" s="11">
        <f t="shared" si="62"/>
        <v>1.0031229823116685E-2</v>
      </c>
      <c r="J290" s="30">
        <f t="shared" si="63"/>
        <v>1.4449596835234602E-2</v>
      </c>
      <c r="K290" s="30">
        <f t="shared" si="64"/>
        <v>69.206083145624604</v>
      </c>
      <c r="L290" s="8">
        <v>0</v>
      </c>
      <c r="M290" s="9">
        <v>1</v>
      </c>
      <c r="N290" s="9">
        <v>0</v>
      </c>
      <c r="O290" s="9">
        <v>0</v>
      </c>
      <c r="P290" s="9">
        <v>0</v>
      </c>
      <c r="Q290" s="8">
        <v>4821</v>
      </c>
      <c r="R290" s="9">
        <v>31</v>
      </c>
      <c r="S290" s="9">
        <f t="shared" si="65"/>
        <v>4789</v>
      </c>
      <c r="T290" s="9">
        <f t="shared" si="66"/>
        <v>16</v>
      </c>
      <c r="U290" s="7">
        <v>21</v>
      </c>
      <c r="V290" s="7">
        <f t="shared" si="67"/>
        <v>22.57</v>
      </c>
      <c r="W290" s="9">
        <v>0</v>
      </c>
      <c r="X290" s="9">
        <v>1</v>
      </c>
      <c r="Y290" s="9">
        <v>0</v>
      </c>
      <c r="Z290" s="9">
        <v>0</v>
      </c>
      <c r="AA290" s="9">
        <v>1</v>
      </c>
      <c r="AB290" s="27">
        <v>0</v>
      </c>
      <c r="AC290" s="9">
        <v>0</v>
      </c>
      <c r="AD290" s="9">
        <v>1</v>
      </c>
      <c r="AE290" s="27">
        <v>0</v>
      </c>
      <c r="AF290" s="9">
        <v>1</v>
      </c>
      <c r="AG290" s="27">
        <v>0</v>
      </c>
      <c r="AH290" s="19">
        <v>2011</v>
      </c>
      <c r="AI290" s="30">
        <f t="shared" si="69"/>
        <v>0.3972</v>
      </c>
      <c r="AJ290" s="30">
        <v>0.26300000000000001</v>
      </c>
      <c r="AK290" s="30">
        <v>0.2162</v>
      </c>
      <c r="AL290" s="37">
        <v>0.1236</v>
      </c>
      <c r="AM290" s="36">
        <v>1</v>
      </c>
      <c r="AN290" s="17">
        <v>0</v>
      </c>
      <c r="AO290">
        <v>0.18748699999999999</v>
      </c>
      <c r="AP290" s="34">
        <f t="shared" si="70"/>
        <v>0.81251300000000004</v>
      </c>
      <c r="AQ290">
        <v>0.498</v>
      </c>
      <c r="AR290" s="34">
        <v>0.502</v>
      </c>
      <c r="AS290">
        <v>0</v>
      </c>
      <c r="AT290" s="17">
        <v>1</v>
      </c>
      <c r="AU290">
        <v>0.32400000000000001</v>
      </c>
      <c r="AV290" s="17">
        <v>0.67600000000000005</v>
      </c>
      <c r="AW290" s="17" t="s">
        <v>19</v>
      </c>
      <c r="AX290">
        <v>0</v>
      </c>
      <c r="AY290">
        <v>0</v>
      </c>
      <c r="AZ290">
        <v>0</v>
      </c>
      <c r="BA290">
        <v>0</v>
      </c>
      <c r="BB290">
        <v>0</v>
      </c>
      <c r="BC290">
        <v>0</v>
      </c>
      <c r="BD290" s="17">
        <v>1</v>
      </c>
      <c r="BE290">
        <v>0</v>
      </c>
      <c r="BF290">
        <v>1</v>
      </c>
      <c r="BG290" s="17">
        <v>0</v>
      </c>
      <c r="BH290">
        <v>1894</v>
      </c>
      <c r="BI290">
        <v>75</v>
      </c>
      <c r="BJ290" s="23">
        <v>0.90700000000000003</v>
      </c>
      <c r="BK290" s="23">
        <v>49.57</v>
      </c>
      <c r="BL290">
        <v>0</v>
      </c>
      <c r="BM290">
        <v>0</v>
      </c>
      <c r="BN290">
        <v>1</v>
      </c>
      <c r="BO290">
        <v>0</v>
      </c>
      <c r="BP290">
        <v>0</v>
      </c>
      <c r="BQ290" s="17">
        <v>0</v>
      </c>
      <c r="BR290">
        <v>0</v>
      </c>
      <c r="BS290">
        <v>1</v>
      </c>
      <c r="BT290">
        <v>0</v>
      </c>
      <c r="BU290" s="17">
        <v>0</v>
      </c>
      <c r="BV290">
        <v>1</v>
      </c>
      <c r="BW290">
        <v>0</v>
      </c>
      <c r="BX290" s="17">
        <v>0</v>
      </c>
      <c r="BY290">
        <v>1</v>
      </c>
      <c r="BZ290">
        <v>0</v>
      </c>
      <c r="CA290">
        <v>0</v>
      </c>
      <c r="CB290">
        <v>0</v>
      </c>
      <c r="CC290">
        <v>0</v>
      </c>
      <c r="CD290">
        <v>1</v>
      </c>
      <c r="CE290">
        <v>1</v>
      </c>
      <c r="CF290">
        <v>0</v>
      </c>
      <c r="CG290">
        <v>1</v>
      </c>
      <c r="CH290">
        <v>1</v>
      </c>
      <c r="CI290">
        <v>1</v>
      </c>
      <c r="CJ290" s="17">
        <v>1</v>
      </c>
      <c r="CK290">
        <v>0</v>
      </c>
      <c r="CL290">
        <v>0</v>
      </c>
      <c r="CM290">
        <v>0</v>
      </c>
      <c r="CN290">
        <v>1</v>
      </c>
      <c r="CO290">
        <v>34</v>
      </c>
      <c r="CP290" s="31" t="s">
        <v>80</v>
      </c>
    </row>
    <row r="291" spans="1:94" x14ac:dyDescent="0.25">
      <c r="A291">
        <v>290</v>
      </c>
      <c r="B291">
        <v>19</v>
      </c>
      <c r="C291" s="23" t="s">
        <v>127</v>
      </c>
      <c r="D291" s="12">
        <v>1.2455640711427569</v>
      </c>
      <c r="E291" s="13">
        <v>4.1697447989792877</v>
      </c>
      <c r="F291" s="7">
        <v>0.2987147010645973</v>
      </c>
      <c r="G291" s="7">
        <f t="shared" si="60"/>
        <v>-2.9241807278365308</v>
      </c>
      <c r="H291" s="15">
        <f t="shared" si="61"/>
        <v>5.4153088701220451</v>
      </c>
      <c r="I291" s="11">
        <f t="shared" si="62"/>
        <v>4.3164839679619444E-3</v>
      </c>
      <c r="J291" s="30">
        <f t="shared" si="63"/>
        <v>1.445018926948795E-2</v>
      </c>
      <c r="K291" s="30">
        <f t="shared" si="64"/>
        <v>69.203245808795941</v>
      </c>
      <c r="L291" s="8">
        <v>0</v>
      </c>
      <c r="M291" s="9">
        <v>1</v>
      </c>
      <c r="N291" s="9">
        <v>0</v>
      </c>
      <c r="O291" s="9">
        <v>0</v>
      </c>
      <c r="P291" s="9">
        <v>0</v>
      </c>
      <c r="Q291" s="8">
        <v>4821</v>
      </c>
      <c r="R291" s="9">
        <v>31</v>
      </c>
      <c r="S291" s="9">
        <f t="shared" si="65"/>
        <v>4789</v>
      </c>
      <c r="T291" s="9">
        <f t="shared" si="66"/>
        <v>16</v>
      </c>
      <c r="U291" s="7">
        <v>6</v>
      </c>
      <c r="V291" s="7">
        <f t="shared" si="67"/>
        <v>37.57</v>
      </c>
      <c r="W291" s="9">
        <v>0</v>
      </c>
      <c r="X291" s="9">
        <v>1</v>
      </c>
      <c r="Y291" s="9">
        <v>0</v>
      </c>
      <c r="Z291" s="9">
        <v>0</v>
      </c>
      <c r="AA291" s="9">
        <v>1</v>
      </c>
      <c r="AB291" s="27">
        <v>0</v>
      </c>
      <c r="AC291" s="9">
        <v>0</v>
      </c>
      <c r="AD291" s="9">
        <v>1</v>
      </c>
      <c r="AE291" s="27">
        <v>0</v>
      </c>
      <c r="AF291" s="9">
        <v>1</v>
      </c>
      <c r="AG291" s="27">
        <v>0</v>
      </c>
      <c r="AH291" s="19">
        <v>2011</v>
      </c>
      <c r="AI291" s="30">
        <f t="shared" si="69"/>
        <v>0.3972</v>
      </c>
      <c r="AJ291" s="30">
        <v>0.26300000000000001</v>
      </c>
      <c r="AK291" s="30">
        <v>0.2162</v>
      </c>
      <c r="AL291" s="37">
        <v>0.1236</v>
      </c>
      <c r="AM291" s="36">
        <v>1</v>
      </c>
      <c r="AN291" s="17">
        <v>0</v>
      </c>
      <c r="AO291">
        <v>0.18748699999999999</v>
      </c>
      <c r="AP291" s="34">
        <f t="shared" si="70"/>
        <v>0.81251300000000004</v>
      </c>
      <c r="AQ291">
        <v>0.498</v>
      </c>
      <c r="AR291" s="34">
        <v>0.502</v>
      </c>
      <c r="AS291">
        <v>0</v>
      </c>
      <c r="AT291" s="17">
        <v>1</v>
      </c>
      <c r="AU291">
        <v>0.32400000000000001</v>
      </c>
      <c r="AV291" s="17">
        <v>0.67600000000000005</v>
      </c>
      <c r="AW291" s="17" t="s">
        <v>19</v>
      </c>
      <c r="AX291">
        <v>0</v>
      </c>
      <c r="AY291">
        <v>0</v>
      </c>
      <c r="AZ291">
        <v>0</v>
      </c>
      <c r="BA291">
        <v>0</v>
      </c>
      <c r="BB291">
        <v>0</v>
      </c>
      <c r="BC291">
        <v>0</v>
      </c>
      <c r="BD291" s="17">
        <v>1</v>
      </c>
      <c r="BE291">
        <v>0</v>
      </c>
      <c r="BF291">
        <v>1</v>
      </c>
      <c r="BG291" s="17">
        <v>0</v>
      </c>
      <c r="BH291">
        <v>1894</v>
      </c>
      <c r="BI291">
        <v>75</v>
      </c>
      <c r="BJ291" s="23">
        <v>0.90700000000000003</v>
      </c>
      <c r="BK291" s="23">
        <v>49.57</v>
      </c>
      <c r="BL291">
        <v>0</v>
      </c>
      <c r="BM291">
        <v>0</v>
      </c>
      <c r="BN291">
        <v>1</v>
      </c>
      <c r="BO291">
        <v>0</v>
      </c>
      <c r="BP291">
        <v>0</v>
      </c>
      <c r="BQ291" s="17">
        <v>0</v>
      </c>
      <c r="BR291">
        <v>0</v>
      </c>
      <c r="BS291">
        <v>1</v>
      </c>
      <c r="BT291">
        <v>0</v>
      </c>
      <c r="BU291" s="17">
        <v>0</v>
      </c>
      <c r="BV291">
        <v>1</v>
      </c>
      <c r="BW291">
        <v>0</v>
      </c>
      <c r="BX291" s="17">
        <v>0</v>
      </c>
      <c r="BY291">
        <v>1</v>
      </c>
      <c r="BZ291">
        <v>0</v>
      </c>
      <c r="CA291">
        <v>0</v>
      </c>
      <c r="CB291">
        <v>0</v>
      </c>
      <c r="CC291">
        <v>0</v>
      </c>
      <c r="CD291">
        <v>1</v>
      </c>
      <c r="CE291">
        <v>1</v>
      </c>
      <c r="CF291">
        <v>0</v>
      </c>
      <c r="CG291">
        <v>1</v>
      </c>
      <c r="CH291">
        <v>1</v>
      </c>
      <c r="CI291">
        <v>1</v>
      </c>
      <c r="CJ291" s="17">
        <v>1</v>
      </c>
      <c r="CK291">
        <v>0</v>
      </c>
      <c r="CL291">
        <v>0</v>
      </c>
      <c r="CM291">
        <v>0</v>
      </c>
      <c r="CN291">
        <v>1</v>
      </c>
      <c r="CO291">
        <v>34</v>
      </c>
      <c r="CP291" s="31" t="s">
        <v>80</v>
      </c>
    </row>
    <row r="292" spans="1:94" x14ac:dyDescent="0.25">
      <c r="A292">
        <v>291</v>
      </c>
      <c r="B292">
        <v>19</v>
      </c>
      <c r="C292" s="23" t="s">
        <v>127</v>
      </c>
      <c r="D292" s="12">
        <v>3.1368104442244031</v>
      </c>
      <c r="E292" s="13">
        <v>3.7829718025246679</v>
      </c>
      <c r="F292" s="7">
        <v>0.82919212935474906</v>
      </c>
      <c r="G292" s="7">
        <f t="shared" si="60"/>
        <v>-0.64616135830026478</v>
      </c>
      <c r="H292" s="15">
        <f t="shared" si="61"/>
        <v>6.9197822467490706</v>
      </c>
      <c r="I292" s="11">
        <f t="shared" si="62"/>
        <v>1.1981234790218537E-2</v>
      </c>
      <c r="J292" s="30">
        <f t="shared" si="63"/>
        <v>1.4449286680448778E-2</v>
      </c>
      <c r="K292" s="30">
        <f t="shared" si="64"/>
        <v>69.207568658257202</v>
      </c>
      <c r="L292" s="8">
        <v>0</v>
      </c>
      <c r="M292" s="9">
        <v>1</v>
      </c>
      <c r="N292" s="9">
        <v>0</v>
      </c>
      <c r="O292" s="9">
        <v>0</v>
      </c>
      <c r="P292" s="9">
        <v>0</v>
      </c>
      <c r="Q292" s="8">
        <v>4821</v>
      </c>
      <c r="R292" s="9">
        <v>31</v>
      </c>
      <c r="S292" s="9">
        <f t="shared" si="65"/>
        <v>4789</v>
      </c>
      <c r="T292" s="9">
        <f t="shared" si="66"/>
        <v>16</v>
      </c>
      <c r="U292" s="7">
        <v>12</v>
      </c>
      <c r="V292" s="7">
        <f t="shared" si="67"/>
        <v>31.57</v>
      </c>
      <c r="W292" s="9">
        <v>0</v>
      </c>
      <c r="X292" s="9">
        <v>1</v>
      </c>
      <c r="Y292" s="9">
        <v>0</v>
      </c>
      <c r="Z292" s="9">
        <v>0</v>
      </c>
      <c r="AA292" s="9">
        <v>1</v>
      </c>
      <c r="AB292" s="27">
        <v>0</v>
      </c>
      <c r="AC292" s="9">
        <v>0</v>
      </c>
      <c r="AD292" s="9">
        <v>1</v>
      </c>
      <c r="AE292" s="27">
        <v>0</v>
      </c>
      <c r="AF292" s="9">
        <v>1</v>
      </c>
      <c r="AG292" s="27">
        <v>0</v>
      </c>
      <c r="AH292" s="19">
        <v>2011</v>
      </c>
      <c r="AI292" s="30">
        <f t="shared" si="69"/>
        <v>0.3972</v>
      </c>
      <c r="AJ292" s="30">
        <v>0.26300000000000001</v>
      </c>
      <c r="AK292" s="30">
        <v>0.2162</v>
      </c>
      <c r="AL292" s="37">
        <v>0.1236</v>
      </c>
      <c r="AM292" s="36">
        <v>1</v>
      </c>
      <c r="AN292" s="17">
        <v>0</v>
      </c>
      <c r="AO292">
        <v>0.18748699999999999</v>
      </c>
      <c r="AP292" s="34">
        <f t="shared" si="70"/>
        <v>0.81251300000000004</v>
      </c>
      <c r="AQ292">
        <v>0.498</v>
      </c>
      <c r="AR292" s="34">
        <v>0.502</v>
      </c>
      <c r="AS292">
        <v>0</v>
      </c>
      <c r="AT292" s="17">
        <v>1</v>
      </c>
      <c r="AU292">
        <v>0.32400000000000001</v>
      </c>
      <c r="AV292" s="17">
        <v>0.67600000000000005</v>
      </c>
      <c r="AW292" s="17" t="s">
        <v>19</v>
      </c>
      <c r="AX292">
        <v>0</v>
      </c>
      <c r="AY292">
        <v>0</v>
      </c>
      <c r="AZ292">
        <v>0</v>
      </c>
      <c r="BA292">
        <v>0</v>
      </c>
      <c r="BB292">
        <v>0</v>
      </c>
      <c r="BC292">
        <v>0</v>
      </c>
      <c r="BD292" s="17">
        <v>1</v>
      </c>
      <c r="BE292">
        <v>0</v>
      </c>
      <c r="BF292">
        <v>1</v>
      </c>
      <c r="BG292" s="17">
        <v>0</v>
      </c>
      <c r="BH292">
        <v>1894</v>
      </c>
      <c r="BI292">
        <v>75</v>
      </c>
      <c r="BJ292" s="23">
        <v>0.90700000000000003</v>
      </c>
      <c r="BK292" s="23">
        <v>49.57</v>
      </c>
      <c r="BL292">
        <v>0</v>
      </c>
      <c r="BM292">
        <v>0</v>
      </c>
      <c r="BN292">
        <v>1</v>
      </c>
      <c r="BO292">
        <v>0</v>
      </c>
      <c r="BP292">
        <v>0</v>
      </c>
      <c r="BQ292" s="17">
        <v>0</v>
      </c>
      <c r="BR292">
        <v>0</v>
      </c>
      <c r="BS292">
        <v>1</v>
      </c>
      <c r="BT292">
        <v>0</v>
      </c>
      <c r="BU292" s="17">
        <v>0</v>
      </c>
      <c r="BV292">
        <v>1</v>
      </c>
      <c r="BW292">
        <v>0</v>
      </c>
      <c r="BX292" s="17">
        <v>0</v>
      </c>
      <c r="BY292">
        <v>1</v>
      </c>
      <c r="BZ292">
        <v>0</v>
      </c>
      <c r="CA292">
        <v>0</v>
      </c>
      <c r="CB292">
        <v>0</v>
      </c>
      <c r="CC292">
        <v>0</v>
      </c>
      <c r="CD292">
        <v>1</v>
      </c>
      <c r="CE292">
        <v>1</v>
      </c>
      <c r="CF292">
        <v>0</v>
      </c>
      <c r="CG292">
        <v>1</v>
      </c>
      <c r="CH292">
        <v>1</v>
      </c>
      <c r="CI292">
        <v>1</v>
      </c>
      <c r="CJ292" s="17">
        <v>1</v>
      </c>
      <c r="CK292">
        <v>0</v>
      </c>
      <c r="CL292">
        <v>0</v>
      </c>
      <c r="CM292">
        <v>0</v>
      </c>
      <c r="CN292">
        <v>1</v>
      </c>
      <c r="CO292">
        <v>34</v>
      </c>
      <c r="CP292" s="31" t="s">
        <v>80</v>
      </c>
    </row>
    <row r="293" spans="1:94" x14ac:dyDescent="0.25">
      <c r="A293">
        <v>292</v>
      </c>
      <c r="B293">
        <v>19</v>
      </c>
      <c r="C293" s="23" t="s">
        <v>127</v>
      </c>
      <c r="D293" s="12">
        <v>9.0389433100003913</v>
      </c>
      <c r="E293" s="13">
        <v>5.1257130973214498</v>
      </c>
      <c r="F293" s="7">
        <v>1.763450887394358</v>
      </c>
      <c r="G293" s="7">
        <f t="shared" si="60"/>
        <v>3.9132302126789416</v>
      </c>
      <c r="H293" s="15">
        <f t="shared" si="61"/>
        <v>14.164656407321841</v>
      </c>
      <c r="I293" s="11">
        <f t="shared" si="62"/>
        <v>2.5474166945106385E-2</v>
      </c>
      <c r="J293" s="30">
        <f t="shared" si="63"/>
        <v>1.4445634481347272E-2</v>
      </c>
      <c r="K293" s="30">
        <f t="shared" si="64"/>
        <v>69.225065973477058</v>
      </c>
      <c r="L293" s="8">
        <v>0</v>
      </c>
      <c r="M293" s="9">
        <v>1</v>
      </c>
      <c r="N293" s="9">
        <v>0</v>
      </c>
      <c r="O293" s="9">
        <v>0</v>
      </c>
      <c r="P293" s="9">
        <v>0</v>
      </c>
      <c r="Q293" s="8">
        <v>4821</v>
      </c>
      <c r="R293" s="9">
        <v>31</v>
      </c>
      <c r="S293" s="9">
        <f t="shared" si="65"/>
        <v>4789</v>
      </c>
      <c r="T293" s="9">
        <f t="shared" si="66"/>
        <v>16</v>
      </c>
      <c r="U293" s="7">
        <v>16</v>
      </c>
      <c r="V293" s="7">
        <f t="shared" si="67"/>
        <v>27.57</v>
      </c>
      <c r="W293" s="9">
        <v>0</v>
      </c>
      <c r="X293" s="9">
        <v>1</v>
      </c>
      <c r="Y293" s="9">
        <v>0</v>
      </c>
      <c r="Z293" s="9">
        <v>0</v>
      </c>
      <c r="AA293" s="9">
        <v>1</v>
      </c>
      <c r="AB293" s="27">
        <v>0</v>
      </c>
      <c r="AC293" s="9">
        <v>0</v>
      </c>
      <c r="AD293" s="9">
        <v>1</v>
      </c>
      <c r="AE293" s="27">
        <v>0</v>
      </c>
      <c r="AF293" s="9">
        <v>1</v>
      </c>
      <c r="AG293" s="27">
        <v>0</v>
      </c>
      <c r="AH293" s="19">
        <v>2011</v>
      </c>
      <c r="AI293" s="30">
        <f t="shared" si="69"/>
        <v>0.3972</v>
      </c>
      <c r="AJ293" s="30">
        <v>0.26300000000000001</v>
      </c>
      <c r="AK293" s="30">
        <v>0.2162</v>
      </c>
      <c r="AL293" s="37">
        <v>0.1236</v>
      </c>
      <c r="AM293" s="36">
        <v>1</v>
      </c>
      <c r="AN293" s="17">
        <v>0</v>
      </c>
      <c r="AO293">
        <v>0.18748699999999999</v>
      </c>
      <c r="AP293" s="34">
        <f t="shared" si="70"/>
        <v>0.81251300000000004</v>
      </c>
      <c r="AQ293">
        <v>0.498</v>
      </c>
      <c r="AR293" s="34">
        <v>0.502</v>
      </c>
      <c r="AS293">
        <v>0</v>
      </c>
      <c r="AT293" s="17">
        <v>1</v>
      </c>
      <c r="AU293">
        <v>0.32400000000000001</v>
      </c>
      <c r="AV293" s="17">
        <v>0.67600000000000005</v>
      </c>
      <c r="AW293" s="17" t="s">
        <v>19</v>
      </c>
      <c r="AX293">
        <v>0</v>
      </c>
      <c r="AY293">
        <v>0</v>
      </c>
      <c r="AZ293">
        <v>0</v>
      </c>
      <c r="BA293">
        <v>0</v>
      </c>
      <c r="BB293">
        <v>0</v>
      </c>
      <c r="BC293">
        <v>0</v>
      </c>
      <c r="BD293" s="17">
        <v>1</v>
      </c>
      <c r="BE293">
        <v>0</v>
      </c>
      <c r="BF293">
        <v>1</v>
      </c>
      <c r="BG293" s="17">
        <v>0</v>
      </c>
      <c r="BH293">
        <v>1894</v>
      </c>
      <c r="BI293">
        <v>75</v>
      </c>
      <c r="BJ293" s="23">
        <v>0.90700000000000003</v>
      </c>
      <c r="BK293" s="23">
        <v>49.57</v>
      </c>
      <c r="BL293">
        <v>0</v>
      </c>
      <c r="BM293">
        <v>0</v>
      </c>
      <c r="BN293">
        <v>1</v>
      </c>
      <c r="BO293">
        <v>0</v>
      </c>
      <c r="BP293">
        <v>0</v>
      </c>
      <c r="BQ293" s="17">
        <v>0</v>
      </c>
      <c r="BR293">
        <v>0</v>
      </c>
      <c r="BS293">
        <v>1</v>
      </c>
      <c r="BT293">
        <v>0</v>
      </c>
      <c r="BU293" s="17">
        <v>0</v>
      </c>
      <c r="BV293">
        <v>1</v>
      </c>
      <c r="BW293">
        <v>0</v>
      </c>
      <c r="BX293" s="17">
        <v>0</v>
      </c>
      <c r="BY293">
        <v>1</v>
      </c>
      <c r="BZ293">
        <v>0</v>
      </c>
      <c r="CA293">
        <v>0</v>
      </c>
      <c r="CB293">
        <v>0</v>
      </c>
      <c r="CC293">
        <v>0</v>
      </c>
      <c r="CD293">
        <v>1</v>
      </c>
      <c r="CE293">
        <v>1</v>
      </c>
      <c r="CF293">
        <v>0</v>
      </c>
      <c r="CG293">
        <v>1</v>
      </c>
      <c r="CH293">
        <v>1</v>
      </c>
      <c r="CI293">
        <v>1</v>
      </c>
      <c r="CJ293" s="17">
        <v>1</v>
      </c>
      <c r="CK293">
        <v>0</v>
      </c>
      <c r="CL293">
        <v>0</v>
      </c>
      <c r="CM293">
        <v>0</v>
      </c>
      <c r="CN293">
        <v>1</v>
      </c>
      <c r="CO293">
        <v>34</v>
      </c>
      <c r="CP293" s="31" t="s">
        <v>80</v>
      </c>
    </row>
    <row r="294" spans="1:94" s="41" customFormat="1" x14ac:dyDescent="0.25">
      <c r="A294" s="41">
        <v>293</v>
      </c>
      <c r="B294" s="41">
        <v>19</v>
      </c>
      <c r="C294" s="42" t="s">
        <v>127</v>
      </c>
      <c r="D294" s="43">
        <v>10.99264554445076</v>
      </c>
      <c r="E294" s="44">
        <v>3.8812601708726899</v>
      </c>
      <c r="F294" s="45">
        <v>2.832236196621444</v>
      </c>
      <c r="G294" s="45">
        <f t="shared" si="60"/>
        <v>7.1113853735780701</v>
      </c>
      <c r="H294" s="46">
        <f t="shared" si="61"/>
        <v>14.873905715323449</v>
      </c>
      <c r="I294" s="47">
        <f t="shared" si="62"/>
        <v>4.0892497291605892E-2</v>
      </c>
      <c r="J294" s="48">
        <f t="shared" si="63"/>
        <v>1.4438236945204741E-2</v>
      </c>
      <c r="K294" s="48">
        <f t="shared" si="64"/>
        <v>69.260533941585038</v>
      </c>
      <c r="L294" s="49">
        <v>0</v>
      </c>
      <c r="M294" s="50">
        <v>1</v>
      </c>
      <c r="N294" s="50">
        <v>0</v>
      </c>
      <c r="O294" s="50">
        <v>0</v>
      </c>
      <c r="P294" s="50">
        <v>0</v>
      </c>
      <c r="Q294" s="49">
        <v>4821</v>
      </c>
      <c r="R294" s="50">
        <v>31</v>
      </c>
      <c r="S294" s="50">
        <f t="shared" si="65"/>
        <v>4789</v>
      </c>
      <c r="T294" s="50">
        <f t="shared" si="66"/>
        <v>16</v>
      </c>
      <c r="U294" s="45">
        <v>21</v>
      </c>
      <c r="V294" s="45">
        <f t="shared" si="67"/>
        <v>22.57</v>
      </c>
      <c r="W294" s="50">
        <v>0</v>
      </c>
      <c r="X294" s="50">
        <v>1</v>
      </c>
      <c r="Y294" s="50">
        <v>0</v>
      </c>
      <c r="Z294" s="50">
        <v>0</v>
      </c>
      <c r="AA294" s="50">
        <v>1</v>
      </c>
      <c r="AB294" s="51">
        <v>0</v>
      </c>
      <c r="AC294" s="50">
        <v>0</v>
      </c>
      <c r="AD294" s="50">
        <v>1</v>
      </c>
      <c r="AE294" s="51">
        <v>0</v>
      </c>
      <c r="AF294" s="50">
        <v>1</v>
      </c>
      <c r="AG294" s="51">
        <v>0</v>
      </c>
      <c r="AH294" s="52">
        <v>2011</v>
      </c>
      <c r="AI294" s="48">
        <f t="shared" si="69"/>
        <v>0.3972</v>
      </c>
      <c r="AJ294" s="48">
        <v>0.26300000000000001</v>
      </c>
      <c r="AK294" s="48">
        <v>0.2162</v>
      </c>
      <c r="AL294" s="53">
        <v>0.1236</v>
      </c>
      <c r="AM294" s="54">
        <v>1</v>
      </c>
      <c r="AN294" s="55">
        <v>0</v>
      </c>
      <c r="AO294" s="41">
        <v>0.18748699999999999</v>
      </c>
      <c r="AP294" s="56">
        <f t="shared" si="70"/>
        <v>0.81251300000000004</v>
      </c>
      <c r="AQ294" s="41">
        <v>0.498</v>
      </c>
      <c r="AR294" s="56">
        <v>0.502</v>
      </c>
      <c r="AS294">
        <v>0</v>
      </c>
      <c r="AT294" s="55">
        <v>1</v>
      </c>
      <c r="AU294" s="41">
        <v>0.32400000000000001</v>
      </c>
      <c r="AV294" s="55">
        <v>0.67600000000000005</v>
      </c>
      <c r="AW294" s="55" t="s">
        <v>19</v>
      </c>
      <c r="AX294">
        <v>0</v>
      </c>
      <c r="AY294">
        <v>0</v>
      </c>
      <c r="AZ294">
        <v>0</v>
      </c>
      <c r="BA294">
        <v>0</v>
      </c>
      <c r="BB294">
        <v>0</v>
      </c>
      <c r="BC294">
        <v>0</v>
      </c>
      <c r="BD294" s="55">
        <v>1</v>
      </c>
      <c r="BE294">
        <v>0</v>
      </c>
      <c r="BF294">
        <v>1</v>
      </c>
      <c r="BG294" s="55">
        <v>0</v>
      </c>
      <c r="BH294">
        <v>1894</v>
      </c>
      <c r="BI294">
        <v>75</v>
      </c>
      <c r="BJ294" s="42">
        <v>0.90700000000000003</v>
      </c>
      <c r="BK294" s="42">
        <v>49.57</v>
      </c>
      <c r="BL294" s="41">
        <v>0</v>
      </c>
      <c r="BM294" s="41">
        <v>0</v>
      </c>
      <c r="BN294" s="41">
        <v>1</v>
      </c>
      <c r="BO294" s="41">
        <v>0</v>
      </c>
      <c r="BP294" s="41">
        <v>0</v>
      </c>
      <c r="BQ294" s="55">
        <v>0</v>
      </c>
      <c r="BR294" s="41">
        <v>0</v>
      </c>
      <c r="BS294" s="41">
        <v>1</v>
      </c>
      <c r="BT294" s="41">
        <v>0</v>
      </c>
      <c r="BU294" s="55">
        <v>0</v>
      </c>
      <c r="BV294" s="41">
        <v>1</v>
      </c>
      <c r="BW294" s="41">
        <v>0</v>
      </c>
      <c r="BX294" s="55">
        <v>0</v>
      </c>
      <c r="BY294" s="41">
        <v>1</v>
      </c>
      <c r="BZ294" s="41">
        <v>0</v>
      </c>
      <c r="CA294" s="41">
        <v>0</v>
      </c>
      <c r="CB294" s="41">
        <v>0</v>
      </c>
      <c r="CC294" s="41">
        <v>0</v>
      </c>
      <c r="CD294" s="41">
        <v>1</v>
      </c>
      <c r="CE294" s="41">
        <v>1</v>
      </c>
      <c r="CF294">
        <v>0</v>
      </c>
      <c r="CG294" s="41">
        <v>1</v>
      </c>
      <c r="CH294" s="41">
        <v>1</v>
      </c>
      <c r="CI294" s="41">
        <v>1</v>
      </c>
      <c r="CJ294" s="55">
        <v>1</v>
      </c>
      <c r="CK294">
        <v>0</v>
      </c>
      <c r="CL294">
        <v>0</v>
      </c>
      <c r="CM294">
        <v>0</v>
      </c>
      <c r="CN294">
        <v>1</v>
      </c>
      <c r="CO294">
        <v>34</v>
      </c>
      <c r="CP294" s="31" t="s">
        <v>80</v>
      </c>
    </row>
    <row r="295" spans="1:94" x14ac:dyDescent="0.25">
      <c r="A295">
        <v>294</v>
      </c>
      <c r="B295">
        <v>20</v>
      </c>
      <c r="C295" s="23" t="s">
        <v>130</v>
      </c>
      <c r="D295" s="12">
        <v>7.3</v>
      </c>
      <c r="E295" s="13">
        <v>0.03</v>
      </c>
      <c r="F295" s="7">
        <f t="shared" ref="F295:F322" si="71">D295/E295</f>
        <v>243.33333333333334</v>
      </c>
      <c r="G295" s="7">
        <f t="shared" si="60"/>
        <v>7.27</v>
      </c>
      <c r="H295" s="15">
        <f t="shared" si="61"/>
        <v>7.33</v>
      </c>
      <c r="I295" s="11">
        <f t="shared" si="62"/>
        <v>0.29748793755946545</v>
      </c>
      <c r="J295" s="30">
        <f t="shared" si="63"/>
        <v>1.2225531680525976E-3</v>
      </c>
      <c r="K295" s="30">
        <f t="shared" si="64"/>
        <v>817.96033590334389</v>
      </c>
      <c r="L295" s="8">
        <v>0</v>
      </c>
      <c r="M295" s="9">
        <v>0</v>
      </c>
      <c r="N295" s="9">
        <v>0</v>
      </c>
      <c r="O295" s="9">
        <v>1</v>
      </c>
      <c r="P295" s="9">
        <v>0</v>
      </c>
      <c r="Q295" s="8">
        <v>609852</v>
      </c>
      <c r="R295" s="9">
        <v>3</v>
      </c>
      <c r="S295" s="9">
        <f t="shared" si="65"/>
        <v>609848</v>
      </c>
      <c r="T295" s="9">
        <f t="shared" si="66"/>
        <v>16</v>
      </c>
      <c r="U295" s="7">
        <v>11.59</v>
      </c>
      <c r="V295" s="7">
        <f t="shared" ref="V295:V322" si="72">BK295-U295-6</f>
        <v>27.150000000000006</v>
      </c>
      <c r="W295" s="9">
        <v>1</v>
      </c>
      <c r="X295" s="9">
        <v>0</v>
      </c>
      <c r="Y295" s="9">
        <v>0</v>
      </c>
      <c r="Z295" s="9">
        <v>1</v>
      </c>
      <c r="AA295" s="9">
        <v>0</v>
      </c>
      <c r="AB295" s="27">
        <v>0</v>
      </c>
      <c r="AC295" s="9">
        <v>1</v>
      </c>
      <c r="AD295" s="9">
        <v>0</v>
      </c>
      <c r="AE295" s="27">
        <v>0</v>
      </c>
      <c r="AF295" s="9">
        <v>0</v>
      </c>
      <c r="AG295" s="27">
        <v>1</v>
      </c>
      <c r="AH295" s="19">
        <v>1970</v>
      </c>
      <c r="AI295" s="30" t="s">
        <v>89</v>
      </c>
      <c r="AJ295" s="30" t="s">
        <v>89</v>
      </c>
      <c r="AK295" s="30" t="s">
        <v>89</v>
      </c>
      <c r="AL295" s="37" t="s">
        <v>89</v>
      </c>
      <c r="AM295" s="36" t="s">
        <v>89</v>
      </c>
      <c r="AN295" s="17" t="s">
        <v>89</v>
      </c>
      <c r="AO295">
        <v>1</v>
      </c>
      <c r="AP295" s="34">
        <v>0</v>
      </c>
      <c r="AQ295" t="s">
        <v>89</v>
      </c>
      <c r="AR295" s="34" t="s">
        <v>89</v>
      </c>
      <c r="AS295">
        <v>0</v>
      </c>
      <c r="AT295" s="17">
        <v>1</v>
      </c>
      <c r="AU295" t="s">
        <v>89</v>
      </c>
      <c r="AV295" s="17" t="s">
        <v>89</v>
      </c>
      <c r="AW295" s="17" t="s">
        <v>131</v>
      </c>
      <c r="AX295">
        <v>1</v>
      </c>
      <c r="AY295">
        <v>0</v>
      </c>
      <c r="AZ295">
        <v>0</v>
      </c>
      <c r="BA295">
        <v>0</v>
      </c>
      <c r="BB295">
        <v>0</v>
      </c>
      <c r="BC295">
        <v>0</v>
      </c>
      <c r="BD295" s="17">
        <v>0</v>
      </c>
      <c r="BE295">
        <v>1</v>
      </c>
      <c r="BF295">
        <v>0</v>
      </c>
      <c r="BG295" s="17">
        <v>0</v>
      </c>
      <c r="BH295">
        <v>15553</v>
      </c>
      <c r="BI295">
        <v>1935</v>
      </c>
      <c r="BJ295" s="23">
        <v>0.89700000000000002</v>
      </c>
      <c r="BK295" s="23">
        <v>44.74</v>
      </c>
      <c r="BL295">
        <v>0</v>
      </c>
      <c r="BM295">
        <v>0</v>
      </c>
      <c r="BN295">
        <v>1</v>
      </c>
      <c r="BO295">
        <v>0</v>
      </c>
      <c r="BP295">
        <v>0</v>
      </c>
      <c r="BQ295" s="17">
        <v>0</v>
      </c>
      <c r="BR295">
        <v>0</v>
      </c>
      <c r="BS295">
        <v>0</v>
      </c>
      <c r="BT295">
        <v>0</v>
      </c>
      <c r="BU295" s="17">
        <v>1</v>
      </c>
      <c r="BV295">
        <v>0</v>
      </c>
      <c r="BW295">
        <v>0</v>
      </c>
      <c r="BX295" s="17">
        <v>0</v>
      </c>
      <c r="BY295">
        <v>1</v>
      </c>
      <c r="BZ295">
        <v>0</v>
      </c>
      <c r="CA295">
        <v>0</v>
      </c>
      <c r="CB295">
        <v>0</v>
      </c>
      <c r="CC295">
        <v>0</v>
      </c>
      <c r="CD295">
        <v>0</v>
      </c>
      <c r="CE295">
        <v>0</v>
      </c>
      <c r="CF295">
        <v>0</v>
      </c>
      <c r="CG295">
        <v>0</v>
      </c>
      <c r="CH295">
        <v>0</v>
      </c>
      <c r="CI295">
        <v>0</v>
      </c>
      <c r="CJ295" s="17">
        <v>1</v>
      </c>
      <c r="CK295">
        <v>0</v>
      </c>
      <c r="CL295">
        <v>591</v>
      </c>
      <c r="CM295">
        <v>0</v>
      </c>
      <c r="CN295">
        <v>1</v>
      </c>
      <c r="CO295">
        <v>20</v>
      </c>
      <c r="CP295" s="31" t="s">
        <v>80</v>
      </c>
    </row>
    <row r="296" spans="1:94" x14ac:dyDescent="0.25">
      <c r="A296">
        <v>295</v>
      </c>
      <c r="B296">
        <v>20</v>
      </c>
      <c r="C296" s="23" t="s">
        <v>130</v>
      </c>
      <c r="D296" s="12">
        <v>6.8</v>
      </c>
      <c r="E296" s="13">
        <v>0.03</v>
      </c>
      <c r="F296" s="7">
        <f t="shared" si="71"/>
        <v>226.66666666666666</v>
      </c>
      <c r="G296" s="7">
        <f t="shared" si="60"/>
        <v>6.77</v>
      </c>
      <c r="H296" s="15">
        <f t="shared" si="61"/>
        <v>6.83</v>
      </c>
      <c r="I296" s="11">
        <f t="shared" si="62"/>
        <v>0.27530222229546214</v>
      </c>
      <c r="J296" s="30">
        <f t="shared" si="63"/>
        <v>1.2145686277740978E-3</v>
      </c>
      <c r="K296" s="30">
        <f t="shared" si="64"/>
        <v>823.33758433450487</v>
      </c>
      <c r="L296" s="8">
        <v>0</v>
      </c>
      <c r="M296" s="9">
        <v>0</v>
      </c>
      <c r="N296" s="9">
        <v>0</v>
      </c>
      <c r="O296" s="9">
        <v>1</v>
      </c>
      <c r="P296" s="9">
        <v>0</v>
      </c>
      <c r="Q296" s="8">
        <v>626511</v>
      </c>
      <c r="R296" s="9">
        <v>3</v>
      </c>
      <c r="S296" s="9">
        <f t="shared" si="65"/>
        <v>626507</v>
      </c>
      <c r="T296" s="9">
        <f t="shared" si="66"/>
        <v>16</v>
      </c>
      <c r="U296" s="7">
        <v>10.52</v>
      </c>
      <c r="V296" s="7">
        <f t="shared" si="72"/>
        <v>28.03</v>
      </c>
      <c r="W296" s="9">
        <v>1</v>
      </c>
      <c r="X296" s="9">
        <v>0</v>
      </c>
      <c r="Y296" s="9">
        <v>0</v>
      </c>
      <c r="Z296" s="9">
        <v>1</v>
      </c>
      <c r="AA296" s="9">
        <v>0</v>
      </c>
      <c r="AB296" s="27">
        <v>0</v>
      </c>
      <c r="AC296" s="9">
        <v>1</v>
      </c>
      <c r="AD296" s="9">
        <v>0</v>
      </c>
      <c r="AE296" s="27">
        <v>0</v>
      </c>
      <c r="AF296" s="9">
        <v>0</v>
      </c>
      <c r="AG296" s="27">
        <v>1</v>
      </c>
      <c r="AH296" s="19">
        <v>1965</v>
      </c>
      <c r="AI296" s="30" t="s">
        <v>89</v>
      </c>
      <c r="AJ296" s="30" t="s">
        <v>89</v>
      </c>
      <c r="AK296" s="30" t="s">
        <v>89</v>
      </c>
      <c r="AL296" s="37" t="s">
        <v>89</v>
      </c>
      <c r="AM296" s="36" t="s">
        <v>89</v>
      </c>
      <c r="AN296" s="17" t="s">
        <v>89</v>
      </c>
      <c r="AO296">
        <v>1</v>
      </c>
      <c r="AP296" s="34">
        <v>0</v>
      </c>
      <c r="AQ296" t="s">
        <v>89</v>
      </c>
      <c r="AR296" s="34" t="s">
        <v>89</v>
      </c>
      <c r="AS296">
        <v>0</v>
      </c>
      <c r="AT296" s="17">
        <v>1</v>
      </c>
      <c r="AU296" t="s">
        <v>89</v>
      </c>
      <c r="AV296" s="17" t="s">
        <v>89</v>
      </c>
      <c r="AW296" s="17" t="s">
        <v>131</v>
      </c>
      <c r="AX296">
        <v>1</v>
      </c>
      <c r="AY296">
        <v>0</v>
      </c>
      <c r="AZ296">
        <v>0</v>
      </c>
      <c r="BA296">
        <v>0</v>
      </c>
      <c r="BB296">
        <v>0</v>
      </c>
      <c r="BC296">
        <v>0</v>
      </c>
      <c r="BD296" s="17">
        <v>0</v>
      </c>
      <c r="BE296">
        <v>1</v>
      </c>
      <c r="BF296">
        <v>0</v>
      </c>
      <c r="BG296" s="17">
        <v>0</v>
      </c>
      <c r="BH296">
        <v>16678</v>
      </c>
      <c r="BI296">
        <v>1863</v>
      </c>
      <c r="BJ296" s="23">
        <v>0.88400000000000001</v>
      </c>
      <c r="BK296" s="23">
        <v>44.55</v>
      </c>
      <c r="BL296">
        <v>0</v>
      </c>
      <c r="BM296">
        <v>0</v>
      </c>
      <c r="BN296">
        <v>1</v>
      </c>
      <c r="BO296">
        <v>0</v>
      </c>
      <c r="BP296">
        <v>0</v>
      </c>
      <c r="BQ296" s="17">
        <v>0</v>
      </c>
      <c r="BR296">
        <v>0</v>
      </c>
      <c r="BS296">
        <v>0</v>
      </c>
      <c r="BT296">
        <v>0</v>
      </c>
      <c r="BU296" s="17">
        <v>1</v>
      </c>
      <c r="BV296">
        <v>0</v>
      </c>
      <c r="BW296">
        <v>0</v>
      </c>
      <c r="BX296" s="17">
        <v>0</v>
      </c>
      <c r="BY296">
        <v>1</v>
      </c>
      <c r="BZ296">
        <v>0</v>
      </c>
      <c r="CA296">
        <v>0</v>
      </c>
      <c r="CB296">
        <v>0</v>
      </c>
      <c r="CC296">
        <v>0</v>
      </c>
      <c r="CD296">
        <v>0</v>
      </c>
      <c r="CE296">
        <v>0</v>
      </c>
      <c r="CF296">
        <v>0</v>
      </c>
      <c r="CG296">
        <v>0</v>
      </c>
      <c r="CH296">
        <v>0</v>
      </c>
      <c r="CI296">
        <v>0</v>
      </c>
      <c r="CJ296" s="17">
        <v>1</v>
      </c>
      <c r="CK296">
        <v>0</v>
      </c>
      <c r="CL296">
        <v>591</v>
      </c>
      <c r="CM296">
        <v>0</v>
      </c>
      <c r="CN296">
        <v>1</v>
      </c>
      <c r="CO296">
        <v>20</v>
      </c>
      <c r="CP296" s="31" t="s">
        <v>80</v>
      </c>
    </row>
    <row r="297" spans="1:94" x14ac:dyDescent="0.25">
      <c r="A297">
        <v>296</v>
      </c>
      <c r="B297">
        <v>20</v>
      </c>
      <c r="C297" s="23" t="s">
        <v>130</v>
      </c>
      <c r="D297" s="12">
        <v>7.5</v>
      </c>
      <c r="E297" s="13">
        <v>0.03</v>
      </c>
      <c r="F297" s="7">
        <f t="shared" si="71"/>
        <v>250</v>
      </c>
      <c r="G297" s="7">
        <f t="shared" si="60"/>
        <v>7.47</v>
      </c>
      <c r="H297" s="15">
        <f t="shared" si="61"/>
        <v>7.53</v>
      </c>
      <c r="I297" s="11">
        <f t="shared" si="62"/>
        <v>0.28088274233337129</v>
      </c>
      <c r="J297" s="30">
        <f t="shared" si="63"/>
        <v>1.1235309693334852E-3</v>
      </c>
      <c r="K297" s="30">
        <f t="shared" si="64"/>
        <v>890.05112212726294</v>
      </c>
      <c r="L297" s="8">
        <v>0</v>
      </c>
      <c r="M297" s="9">
        <v>0</v>
      </c>
      <c r="N297" s="9">
        <v>0</v>
      </c>
      <c r="O297" s="9">
        <v>1</v>
      </c>
      <c r="P297" s="9">
        <v>0</v>
      </c>
      <c r="Q297" s="8">
        <v>729695</v>
      </c>
      <c r="R297" s="9">
        <v>3</v>
      </c>
      <c r="S297" s="9">
        <f t="shared" si="65"/>
        <v>729691</v>
      </c>
      <c r="T297" s="9">
        <f t="shared" si="66"/>
        <v>16</v>
      </c>
      <c r="U297" s="7">
        <v>11.59</v>
      </c>
      <c r="V297" s="7">
        <f t="shared" si="72"/>
        <v>27.150000000000006</v>
      </c>
      <c r="W297" s="9">
        <v>1</v>
      </c>
      <c r="X297" s="9">
        <v>0</v>
      </c>
      <c r="Y297" s="9">
        <v>0</v>
      </c>
      <c r="Z297" s="9">
        <v>1</v>
      </c>
      <c r="AA297" s="9">
        <v>0</v>
      </c>
      <c r="AB297" s="27">
        <v>0</v>
      </c>
      <c r="AC297" s="9">
        <v>1</v>
      </c>
      <c r="AD297" s="9">
        <v>0</v>
      </c>
      <c r="AE297" s="27">
        <v>0</v>
      </c>
      <c r="AF297" s="9">
        <v>0</v>
      </c>
      <c r="AG297" s="27">
        <v>1</v>
      </c>
      <c r="AH297" s="19">
        <v>1970</v>
      </c>
      <c r="AI297" s="30" t="s">
        <v>89</v>
      </c>
      <c r="AJ297" s="30" t="s">
        <v>89</v>
      </c>
      <c r="AK297" s="30" t="s">
        <v>89</v>
      </c>
      <c r="AL297" s="37" t="s">
        <v>89</v>
      </c>
      <c r="AM297" s="36" t="s">
        <v>89</v>
      </c>
      <c r="AN297" s="17" t="s">
        <v>89</v>
      </c>
      <c r="AO297">
        <v>1</v>
      </c>
      <c r="AP297" s="34">
        <v>0</v>
      </c>
      <c r="AQ297" t="s">
        <v>89</v>
      </c>
      <c r="AR297" s="34" t="s">
        <v>89</v>
      </c>
      <c r="AS297">
        <v>0</v>
      </c>
      <c r="AT297" s="17">
        <v>1</v>
      </c>
      <c r="AU297" t="s">
        <v>89</v>
      </c>
      <c r="AV297" s="17" t="s">
        <v>89</v>
      </c>
      <c r="AW297" s="17" t="s">
        <v>131</v>
      </c>
      <c r="AX297">
        <v>1</v>
      </c>
      <c r="AY297">
        <v>0</v>
      </c>
      <c r="AZ297">
        <v>0</v>
      </c>
      <c r="BA297">
        <v>0</v>
      </c>
      <c r="BB297">
        <v>0</v>
      </c>
      <c r="BC297">
        <v>0</v>
      </c>
      <c r="BD297" s="17">
        <v>0</v>
      </c>
      <c r="BE297">
        <v>1</v>
      </c>
      <c r="BF297">
        <v>0</v>
      </c>
      <c r="BG297" s="17">
        <v>0</v>
      </c>
      <c r="BH297">
        <v>15553</v>
      </c>
      <c r="BI297">
        <v>1935</v>
      </c>
      <c r="BJ297" s="23">
        <v>0.89700000000000002</v>
      </c>
      <c r="BK297" s="23">
        <v>44.74</v>
      </c>
      <c r="BL297">
        <v>0</v>
      </c>
      <c r="BM297">
        <v>0</v>
      </c>
      <c r="BN297">
        <v>1</v>
      </c>
      <c r="BO297">
        <v>0</v>
      </c>
      <c r="BP297">
        <v>0</v>
      </c>
      <c r="BQ297" s="17">
        <v>0</v>
      </c>
      <c r="BR297">
        <v>0</v>
      </c>
      <c r="BS297">
        <v>0</v>
      </c>
      <c r="BT297">
        <v>0</v>
      </c>
      <c r="BU297" s="17">
        <v>1</v>
      </c>
      <c r="BV297">
        <v>0</v>
      </c>
      <c r="BW297">
        <v>0</v>
      </c>
      <c r="BX297" s="17">
        <v>0</v>
      </c>
      <c r="BY297">
        <v>1</v>
      </c>
      <c r="BZ297">
        <v>0</v>
      </c>
      <c r="CA297">
        <v>0</v>
      </c>
      <c r="CB297">
        <v>0</v>
      </c>
      <c r="CC297">
        <v>0</v>
      </c>
      <c r="CD297">
        <v>0</v>
      </c>
      <c r="CE297">
        <v>0</v>
      </c>
      <c r="CF297">
        <v>0</v>
      </c>
      <c r="CG297">
        <v>0</v>
      </c>
      <c r="CH297">
        <v>0</v>
      </c>
      <c r="CI297">
        <v>0</v>
      </c>
      <c r="CJ297" s="17">
        <v>1</v>
      </c>
      <c r="CK297">
        <v>0</v>
      </c>
      <c r="CL297">
        <v>591</v>
      </c>
      <c r="CM297">
        <v>0</v>
      </c>
      <c r="CN297">
        <v>1</v>
      </c>
      <c r="CO297">
        <v>20</v>
      </c>
      <c r="CP297" s="31" t="s">
        <v>80</v>
      </c>
    </row>
    <row r="298" spans="1:94" x14ac:dyDescent="0.25">
      <c r="A298">
        <v>297</v>
      </c>
      <c r="B298">
        <v>20</v>
      </c>
      <c r="C298" s="23" t="s">
        <v>130</v>
      </c>
      <c r="D298" s="12">
        <v>5.5</v>
      </c>
      <c r="E298" s="13">
        <v>0.2</v>
      </c>
      <c r="F298" s="7">
        <f t="shared" si="71"/>
        <v>27.5</v>
      </c>
      <c r="G298" s="7">
        <f t="shared" si="60"/>
        <v>5.3</v>
      </c>
      <c r="H298" s="15">
        <f t="shared" si="61"/>
        <v>5.7</v>
      </c>
      <c r="I298" s="11">
        <f t="shared" si="62"/>
        <v>0.20840959907803441</v>
      </c>
      <c r="J298" s="30">
        <f t="shared" si="63"/>
        <v>7.5785308755648879E-3</v>
      </c>
      <c r="K298" s="30">
        <f t="shared" si="64"/>
        <v>131.95169570717914</v>
      </c>
      <c r="L298" s="8">
        <v>0</v>
      </c>
      <c r="M298" s="9">
        <v>0</v>
      </c>
      <c r="N298" s="9">
        <v>0</v>
      </c>
      <c r="O298" s="9">
        <v>1</v>
      </c>
      <c r="P298" s="9">
        <v>0</v>
      </c>
      <c r="Q298" s="8">
        <v>16659</v>
      </c>
      <c r="R298" s="9">
        <v>3</v>
      </c>
      <c r="S298" s="9">
        <f t="shared" si="65"/>
        <v>16655</v>
      </c>
      <c r="T298" s="9">
        <f t="shared" si="66"/>
        <v>16</v>
      </c>
      <c r="U298" s="7">
        <v>6.97</v>
      </c>
      <c r="V298" s="7">
        <f t="shared" si="72"/>
        <v>31.189999999999998</v>
      </c>
      <c r="W298" s="9">
        <v>1</v>
      </c>
      <c r="X298" s="9">
        <v>0</v>
      </c>
      <c r="Y298" s="9">
        <v>0</v>
      </c>
      <c r="Z298" s="9">
        <v>1</v>
      </c>
      <c r="AA298" s="9">
        <v>0</v>
      </c>
      <c r="AB298" s="27">
        <v>0</v>
      </c>
      <c r="AC298" s="9">
        <v>1</v>
      </c>
      <c r="AD298" s="9">
        <v>0</v>
      </c>
      <c r="AE298" s="27">
        <v>0</v>
      </c>
      <c r="AF298" s="9">
        <v>0</v>
      </c>
      <c r="AG298" s="27">
        <v>1</v>
      </c>
      <c r="AH298" s="19">
        <v>1950</v>
      </c>
      <c r="AI298" s="30" t="s">
        <v>89</v>
      </c>
      <c r="AJ298" s="30" t="s">
        <v>89</v>
      </c>
      <c r="AK298" s="30" t="s">
        <v>89</v>
      </c>
      <c r="AL298" s="37" t="s">
        <v>89</v>
      </c>
      <c r="AM298" s="36" t="s">
        <v>89</v>
      </c>
      <c r="AN298" s="17" t="s">
        <v>89</v>
      </c>
      <c r="AO298">
        <v>1</v>
      </c>
      <c r="AP298" s="34">
        <v>0</v>
      </c>
      <c r="AQ298" t="s">
        <v>89</v>
      </c>
      <c r="AR298" s="34" t="s">
        <v>89</v>
      </c>
      <c r="AS298">
        <v>0</v>
      </c>
      <c r="AT298" s="17">
        <v>1</v>
      </c>
      <c r="AU298" t="s">
        <v>89</v>
      </c>
      <c r="AV298" s="17" t="s">
        <v>89</v>
      </c>
      <c r="AW298" s="17" t="s">
        <v>131</v>
      </c>
      <c r="AX298">
        <v>1</v>
      </c>
      <c r="AY298">
        <v>0</v>
      </c>
      <c r="AZ298">
        <v>0</v>
      </c>
      <c r="BA298">
        <v>0</v>
      </c>
      <c r="BB298">
        <v>0</v>
      </c>
      <c r="BC298">
        <v>0</v>
      </c>
      <c r="BD298" s="17">
        <v>0</v>
      </c>
      <c r="BE298">
        <v>1</v>
      </c>
      <c r="BF298">
        <v>0</v>
      </c>
      <c r="BG298" s="17">
        <v>0</v>
      </c>
      <c r="BH298">
        <v>15635</v>
      </c>
      <c r="BI298">
        <v>810</v>
      </c>
      <c r="BJ298" s="23">
        <v>0.74399999999999999</v>
      </c>
      <c r="BK298" s="23">
        <v>44.16</v>
      </c>
      <c r="BL298">
        <v>0</v>
      </c>
      <c r="BM298">
        <v>0</v>
      </c>
      <c r="BN298">
        <v>1</v>
      </c>
      <c r="BO298">
        <v>0</v>
      </c>
      <c r="BP298">
        <v>0</v>
      </c>
      <c r="BQ298" s="17">
        <v>0</v>
      </c>
      <c r="BR298">
        <v>0</v>
      </c>
      <c r="BS298">
        <v>0</v>
      </c>
      <c r="BT298">
        <v>0</v>
      </c>
      <c r="BU298" s="17">
        <v>1</v>
      </c>
      <c r="BV298">
        <v>0</v>
      </c>
      <c r="BW298">
        <v>0</v>
      </c>
      <c r="BX298" s="17">
        <v>0</v>
      </c>
      <c r="BY298">
        <v>1</v>
      </c>
      <c r="BZ298">
        <v>0</v>
      </c>
      <c r="CA298">
        <v>0</v>
      </c>
      <c r="CB298">
        <v>0</v>
      </c>
      <c r="CC298">
        <v>0</v>
      </c>
      <c r="CD298">
        <v>0</v>
      </c>
      <c r="CE298">
        <v>0</v>
      </c>
      <c r="CF298">
        <v>0</v>
      </c>
      <c r="CG298">
        <v>0</v>
      </c>
      <c r="CH298">
        <v>0</v>
      </c>
      <c r="CI298">
        <v>0</v>
      </c>
      <c r="CJ298" s="17">
        <v>1</v>
      </c>
      <c r="CK298">
        <v>0</v>
      </c>
      <c r="CL298">
        <v>591</v>
      </c>
      <c r="CM298">
        <v>0</v>
      </c>
      <c r="CN298">
        <v>1</v>
      </c>
      <c r="CO298">
        <v>20</v>
      </c>
      <c r="CP298" s="31" t="s">
        <v>80</v>
      </c>
    </row>
    <row r="299" spans="1:94" x14ac:dyDescent="0.25">
      <c r="A299">
        <v>298</v>
      </c>
      <c r="B299">
        <v>20</v>
      </c>
      <c r="C299" s="23" t="s">
        <v>130</v>
      </c>
      <c r="D299" s="12">
        <v>6.9</v>
      </c>
      <c r="E299" s="13">
        <v>0.1</v>
      </c>
      <c r="F299" s="7">
        <f t="shared" si="71"/>
        <v>69</v>
      </c>
      <c r="G299" s="7">
        <f t="shared" si="60"/>
        <v>6.8000000000000007</v>
      </c>
      <c r="H299" s="15">
        <f t="shared" si="61"/>
        <v>7</v>
      </c>
      <c r="I299" s="11">
        <f t="shared" si="62"/>
        <v>0.248495818581531</v>
      </c>
      <c r="J299" s="30">
        <f t="shared" si="63"/>
        <v>3.6013886750946517E-3</v>
      </c>
      <c r="K299" s="30">
        <f t="shared" si="64"/>
        <v>277.67066823847279</v>
      </c>
      <c r="L299" s="8">
        <v>0</v>
      </c>
      <c r="M299" s="9">
        <v>0</v>
      </c>
      <c r="N299" s="9">
        <v>0</v>
      </c>
      <c r="O299" s="9">
        <v>1</v>
      </c>
      <c r="P299" s="9">
        <v>0</v>
      </c>
      <c r="Q299" s="8">
        <v>72344</v>
      </c>
      <c r="R299" s="9">
        <v>3</v>
      </c>
      <c r="S299" s="9">
        <f t="shared" si="65"/>
        <v>72340</v>
      </c>
      <c r="T299" s="9">
        <f t="shared" si="66"/>
        <v>16</v>
      </c>
      <c r="U299" s="7">
        <v>10.52</v>
      </c>
      <c r="V299" s="7">
        <f t="shared" si="72"/>
        <v>28.03</v>
      </c>
      <c r="W299" s="9">
        <v>1</v>
      </c>
      <c r="X299" s="9">
        <v>0</v>
      </c>
      <c r="Y299" s="9">
        <v>0</v>
      </c>
      <c r="Z299" s="9">
        <v>1</v>
      </c>
      <c r="AA299" s="9">
        <v>0</v>
      </c>
      <c r="AB299" s="27">
        <v>0</v>
      </c>
      <c r="AC299" s="9">
        <v>1</v>
      </c>
      <c r="AD299" s="9">
        <v>0</v>
      </c>
      <c r="AE299" s="27">
        <v>0</v>
      </c>
      <c r="AF299" s="9">
        <v>0</v>
      </c>
      <c r="AG299" s="27">
        <v>1</v>
      </c>
      <c r="AH299" s="19">
        <v>1960</v>
      </c>
      <c r="AI299" s="30" t="s">
        <v>89</v>
      </c>
      <c r="AJ299" s="30" t="s">
        <v>89</v>
      </c>
      <c r="AK299" s="30" t="s">
        <v>89</v>
      </c>
      <c r="AL299" s="37" t="s">
        <v>89</v>
      </c>
      <c r="AM299" s="36" t="s">
        <v>89</v>
      </c>
      <c r="AN299" s="17" t="s">
        <v>89</v>
      </c>
      <c r="AO299">
        <v>1</v>
      </c>
      <c r="AP299" s="34">
        <v>0</v>
      </c>
      <c r="AQ299" t="s">
        <v>89</v>
      </c>
      <c r="AR299" s="34" t="s">
        <v>89</v>
      </c>
      <c r="AS299">
        <v>0</v>
      </c>
      <c r="AT299" s="17">
        <v>1</v>
      </c>
      <c r="AU299" t="s">
        <v>89</v>
      </c>
      <c r="AV299" s="17" t="s">
        <v>89</v>
      </c>
      <c r="AW299" s="17" t="s">
        <v>131</v>
      </c>
      <c r="AX299">
        <v>1</v>
      </c>
      <c r="AY299">
        <v>0</v>
      </c>
      <c r="AZ299">
        <v>0</v>
      </c>
      <c r="BA299">
        <v>0</v>
      </c>
      <c r="BB299">
        <v>0</v>
      </c>
      <c r="BC299">
        <v>0</v>
      </c>
      <c r="BD299" s="17">
        <v>0</v>
      </c>
      <c r="BE299">
        <v>1</v>
      </c>
      <c r="BF299">
        <v>0</v>
      </c>
      <c r="BG299" s="17">
        <v>0</v>
      </c>
      <c r="BH299">
        <v>16156</v>
      </c>
      <c r="BI299">
        <v>1588</v>
      </c>
      <c r="BJ299" s="23">
        <v>0.86799999999999999</v>
      </c>
      <c r="BK299" s="23">
        <v>44.55</v>
      </c>
      <c r="BL299">
        <v>0</v>
      </c>
      <c r="BM299">
        <v>0</v>
      </c>
      <c r="BN299">
        <v>1</v>
      </c>
      <c r="BO299">
        <v>0</v>
      </c>
      <c r="BP299">
        <v>0</v>
      </c>
      <c r="BQ299" s="17">
        <v>0</v>
      </c>
      <c r="BR299">
        <v>0</v>
      </c>
      <c r="BS299">
        <v>0</v>
      </c>
      <c r="BT299">
        <v>0</v>
      </c>
      <c r="BU299" s="17">
        <v>1</v>
      </c>
      <c r="BV299">
        <v>0</v>
      </c>
      <c r="BW299">
        <v>0</v>
      </c>
      <c r="BX299" s="17">
        <v>0</v>
      </c>
      <c r="BY299">
        <v>1</v>
      </c>
      <c r="BZ299">
        <v>0</v>
      </c>
      <c r="CA299">
        <v>0</v>
      </c>
      <c r="CB299">
        <v>0</v>
      </c>
      <c r="CC299">
        <v>0</v>
      </c>
      <c r="CD299">
        <v>0</v>
      </c>
      <c r="CE299">
        <v>0</v>
      </c>
      <c r="CF299">
        <v>0</v>
      </c>
      <c r="CG299">
        <v>0</v>
      </c>
      <c r="CH299">
        <v>0</v>
      </c>
      <c r="CI299">
        <v>0</v>
      </c>
      <c r="CJ299" s="17">
        <v>1</v>
      </c>
      <c r="CK299">
        <v>0</v>
      </c>
      <c r="CL299">
        <v>591</v>
      </c>
      <c r="CM299">
        <v>0</v>
      </c>
      <c r="CN299">
        <v>1</v>
      </c>
      <c r="CO299">
        <v>20</v>
      </c>
      <c r="CP299" s="31" t="s">
        <v>80</v>
      </c>
    </row>
    <row r="300" spans="1:94" x14ac:dyDescent="0.25">
      <c r="A300">
        <v>299</v>
      </c>
      <c r="B300">
        <v>20</v>
      </c>
      <c r="C300" s="23" t="s">
        <v>130</v>
      </c>
      <c r="D300" s="12">
        <v>7.6</v>
      </c>
      <c r="E300" s="13">
        <v>0.1</v>
      </c>
      <c r="F300" s="7">
        <f t="shared" si="71"/>
        <v>75.999999999999986</v>
      </c>
      <c r="G300" s="7">
        <f t="shared" si="60"/>
        <v>7.5</v>
      </c>
      <c r="H300" s="15">
        <f t="shared" si="61"/>
        <v>7.6999999999999993</v>
      </c>
      <c r="I300" s="11">
        <f t="shared" si="62"/>
        <v>0.18608624280062647</v>
      </c>
      <c r="J300" s="30">
        <f t="shared" si="63"/>
        <v>2.4485031947450858E-3</v>
      </c>
      <c r="K300" s="30">
        <f t="shared" si="64"/>
        <v>408.41278138667496</v>
      </c>
      <c r="L300" s="8">
        <v>0</v>
      </c>
      <c r="M300" s="9">
        <v>0</v>
      </c>
      <c r="N300" s="9">
        <v>0</v>
      </c>
      <c r="O300" s="9">
        <v>1</v>
      </c>
      <c r="P300" s="9">
        <v>0</v>
      </c>
      <c r="Q300" s="8">
        <v>161029</v>
      </c>
      <c r="R300" s="9">
        <v>3</v>
      </c>
      <c r="S300" s="9">
        <f t="shared" si="65"/>
        <v>161025</v>
      </c>
      <c r="T300" s="9">
        <f t="shared" si="66"/>
        <v>16</v>
      </c>
      <c r="U300" s="7">
        <v>11.59</v>
      </c>
      <c r="V300" s="7">
        <f t="shared" si="72"/>
        <v>27.150000000000006</v>
      </c>
      <c r="W300" s="9">
        <v>1</v>
      </c>
      <c r="X300" s="9">
        <v>0</v>
      </c>
      <c r="Y300" s="9">
        <v>0</v>
      </c>
      <c r="Z300" s="9">
        <v>1</v>
      </c>
      <c r="AA300" s="9">
        <v>0</v>
      </c>
      <c r="AB300" s="27">
        <v>0</v>
      </c>
      <c r="AC300" s="9">
        <v>1</v>
      </c>
      <c r="AD300" s="9">
        <v>0</v>
      </c>
      <c r="AE300" s="27">
        <v>0</v>
      </c>
      <c r="AF300" s="9">
        <v>0</v>
      </c>
      <c r="AG300" s="27">
        <v>1</v>
      </c>
      <c r="AH300" s="19">
        <v>1970</v>
      </c>
      <c r="AI300" s="30" t="s">
        <v>89</v>
      </c>
      <c r="AJ300" s="30" t="s">
        <v>89</v>
      </c>
      <c r="AK300" s="30" t="s">
        <v>89</v>
      </c>
      <c r="AL300" s="37" t="s">
        <v>89</v>
      </c>
      <c r="AM300" s="36" t="s">
        <v>89</v>
      </c>
      <c r="AN300" s="17" t="s">
        <v>89</v>
      </c>
      <c r="AO300">
        <v>1</v>
      </c>
      <c r="AP300" s="34">
        <v>0</v>
      </c>
      <c r="AQ300" t="s">
        <v>89</v>
      </c>
      <c r="AR300" s="34" t="s">
        <v>89</v>
      </c>
      <c r="AS300">
        <v>0</v>
      </c>
      <c r="AT300" s="17">
        <v>1</v>
      </c>
      <c r="AU300" t="s">
        <v>89</v>
      </c>
      <c r="AV300" s="17" t="s">
        <v>89</v>
      </c>
      <c r="AW300" s="17" t="s">
        <v>131</v>
      </c>
      <c r="AX300">
        <v>1</v>
      </c>
      <c r="AY300">
        <v>0</v>
      </c>
      <c r="AZ300">
        <v>0</v>
      </c>
      <c r="BA300">
        <v>0</v>
      </c>
      <c r="BB300">
        <v>0</v>
      </c>
      <c r="BC300">
        <v>0</v>
      </c>
      <c r="BD300" s="17">
        <v>0</v>
      </c>
      <c r="BE300">
        <v>1</v>
      </c>
      <c r="BF300">
        <v>0</v>
      </c>
      <c r="BG300" s="17">
        <v>0</v>
      </c>
      <c r="BH300">
        <v>15553</v>
      </c>
      <c r="BI300">
        <v>1935</v>
      </c>
      <c r="BJ300" s="23">
        <v>0.89700000000000002</v>
      </c>
      <c r="BK300" s="23">
        <v>44.74</v>
      </c>
      <c r="BL300">
        <v>0</v>
      </c>
      <c r="BM300">
        <v>0</v>
      </c>
      <c r="BN300">
        <v>1</v>
      </c>
      <c r="BO300">
        <v>0</v>
      </c>
      <c r="BP300">
        <v>0</v>
      </c>
      <c r="BQ300" s="17">
        <v>0</v>
      </c>
      <c r="BR300">
        <v>0</v>
      </c>
      <c r="BS300">
        <v>0</v>
      </c>
      <c r="BT300">
        <v>0</v>
      </c>
      <c r="BU300" s="17">
        <v>1</v>
      </c>
      <c r="BV300">
        <v>0</v>
      </c>
      <c r="BW300">
        <v>0</v>
      </c>
      <c r="BX300" s="17">
        <v>0</v>
      </c>
      <c r="BY300">
        <v>1</v>
      </c>
      <c r="BZ300">
        <v>0</v>
      </c>
      <c r="CA300">
        <v>0</v>
      </c>
      <c r="CB300">
        <v>0</v>
      </c>
      <c r="CC300">
        <v>0</v>
      </c>
      <c r="CD300">
        <v>0</v>
      </c>
      <c r="CE300">
        <v>0</v>
      </c>
      <c r="CF300">
        <v>0</v>
      </c>
      <c r="CG300">
        <v>0</v>
      </c>
      <c r="CH300">
        <v>0</v>
      </c>
      <c r="CI300">
        <v>0</v>
      </c>
      <c r="CJ300" s="17">
        <v>1</v>
      </c>
      <c r="CK300">
        <v>0</v>
      </c>
      <c r="CL300">
        <v>591</v>
      </c>
      <c r="CM300">
        <v>0</v>
      </c>
      <c r="CN300">
        <v>1</v>
      </c>
      <c r="CO300">
        <v>20</v>
      </c>
      <c r="CP300" s="31" t="s">
        <v>80</v>
      </c>
    </row>
    <row r="301" spans="1:94" x14ac:dyDescent="0.25">
      <c r="A301">
        <v>300</v>
      </c>
      <c r="B301">
        <v>20</v>
      </c>
      <c r="C301" s="23" t="s">
        <v>130</v>
      </c>
      <c r="D301" s="12">
        <v>7.5</v>
      </c>
      <c r="E301" s="13">
        <v>0.1</v>
      </c>
      <c r="F301" s="7">
        <f t="shared" si="71"/>
        <v>75</v>
      </c>
      <c r="G301" s="7">
        <f t="shared" si="60"/>
        <v>7.4</v>
      </c>
      <c r="H301" s="15">
        <f t="shared" si="61"/>
        <v>7.6</v>
      </c>
      <c r="I301" s="11">
        <f t="shared" si="62"/>
        <v>0.1213312702998607</v>
      </c>
      <c r="J301" s="30">
        <f t="shared" si="63"/>
        <v>1.6177502706648094E-3</v>
      </c>
      <c r="K301" s="30">
        <f t="shared" si="64"/>
        <v>618.14237842102364</v>
      </c>
      <c r="L301" s="8">
        <v>0</v>
      </c>
      <c r="M301" s="9">
        <v>0</v>
      </c>
      <c r="N301" s="9">
        <v>0</v>
      </c>
      <c r="O301" s="9">
        <v>1</v>
      </c>
      <c r="P301" s="9">
        <v>0</v>
      </c>
      <c r="Q301" s="8">
        <v>376479</v>
      </c>
      <c r="R301" s="9">
        <v>3</v>
      </c>
      <c r="S301" s="9">
        <f t="shared" si="65"/>
        <v>376475</v>
      </c>
      <c r="T301" s="9">
        <f t="shared" si="66"/>
        <v>16</v>
      </c>
      <c r="U301" s="7">
        <v>12.62</v>
      </c>
      <c r="V301" s="7">
        <f t="shared" si="72"/>
        <v>26.04</v>
      </c>
      <c r="W301" s="9">
        <v>1</v>
      </c>
      <c r="X301" s="9">
        <v>0</v>
      </c>
      <c r="Y301" s="9">
        <v>0</v>
      </c>
      <c r="Z301" s="9">
        <v>1</v>
      </c>
      <c r="AA301" s="9">
        <v>0</v>
      </c>
      <c r="AB301" s="27">
        <v>0</v>
      </c>
      <c r="AC301" s="9">
        <v>1</v>
      </c>
      <c r="AD301" s="9">
        <v>0</v>
      </c>
      <c r="AE301" s="27">
        <v>0</v>
      </c>
      <c r="AF301" s="9">
        <v>0</v>
      </c>
      <c r="AG301" s="27">
        <v>1</v>
      </c>
      <c r="AH301" s="19">
        <v>1980</v>
      </c>
      <c r="AI301" s="30" t="s">
        <v>89</v>
      </c>
      <c r="AJ301" s="30" t="s">
        <v>89</v>
      </c>
      <c r="AK301" s="30" t="s">
        <v>89</v>
      </c>
      <c r="AL301" s="37" t="s">
        <v>89</v>
      </c>
      <c r="AM301" s="36" t="s">
        <v>89</v>
      </c>
      <c r="AN301" s="17" t="s">
        <v>89</v>
      </c>
      <c r="AO301">
        <v>1</v>
      </c>
      <c r="AP301" s="34">
        <v>0</v>
      </c>
      <c r="AQ301" t="s">
        <v>89</v>
      </c>
      <c r="AR301" s="34" t="s">
        <v>89</v>
      </c>
      <c r="AS301">
        <v>0</v>
      </c>
      <c r="AT301" s="17">
        <v>1</v>
      </c>
      <c r="AU301" t="s">
        <v>89</v>
      </c>
      <c r="AV301" s="17" t="s">
        <v>89</v>
      </c>
      <c r="AW301" s="17" t="s">
        <v>131</v>
      </c>
      <c r="AX301">
        <v>1</v>
      </c>
      <c r="AY301">
        <v>0</v>
      </c>
      <c r="AZ301">
        <v>0</v>
      </c>
      <c r="BA301">
        <v>0</v>
      </c>
      <c r="BB301">
        <v>0</v>
      </c>
      <c r="BC301">
        <v>0</v>
      </c>
      <c r="BD301" s="17">
        <v>0</v>
      </c>
      <c r="BE301">
        <v>1</v>
      </c>
      <c r="BF301">
        <v>0</v>
      </c>
      <c r="BG301" s="17">
        <v>0</v>
      </c>
      <c r="BH301">
        <v>19291</v>
      </c>
      <c r="BI301">
        <v>1766</v>
      </c>
      <c r="BJ301" s="23">
        <v>0.91900000000000004</v>
      </c>
      <c r="BK301" s="23">
        <v>44.66</v>
      </c>
      <c r="BL301">
        <v>0</v>
      </c>
      <c r="BM301">
        <v>0</v>
      </c>
      <c r="BN301">
        <v>1</v>
      </c>
      <c r="BO301">
        <v>0</v>
      </c>
      <c r="BP301">
        <v>0</v>
      </c>
      <c r="BQ301" s="17">
        <v>0</v>
      </c>
      <c r="BR301">
        <v>0</v>
      </c>
      <c r="BS301">
        <v>0</v>
      </c>
      <c r="BT301">
        <v>0</v>
      </c>
      <c r="BU301" s="17">
        <v>1</v>
      </c>
      <c r="BV301">
        <v>0</v>
      </c>
      <c r="BW301">
        <v>0</v>
      </c>
      <c r="BX301" s="17">
        <v>0</v>
      </c>
      <c r="BY301">
        <v>1</v>
      </c>
      <c r="BZ301">
        <v>0</v>
      </c>
      <c r="CA301">
        <v>0</v>
      </c>
      <c r="CB301">
        <v>0</v>
      </c>
      <c r="CC301">
        <v>0</v>
      </c>
      <c r="CD301">
        <v>0</v>
      </c>
      <c r="CE301">
        <v>0</v>
      </c>
      <c r="CF301">
        <v>0</v>
      </c>
      <c r="CG301">
        <v>0</v>
      </c>
      <c r="CH301">
        <v>0</v>
      </c>
      <c r="CI301">
        <v>0</v>
      </c>
      <c r="CJ301" s="17">
        <v>1</v>
      </c>
      <c r="CK301">
        <v>0</v>
      </c>
      <c r="CL301">
        <v>591</v>
      </c>
      <c r="CM301">
        <v>0</v>
      </c>
      <c r="CN301">
        <v>1</v>
      </c>
      <c r="CO301">
        <v>20</v>
      </c>
      <c r="CP301" s="31" t="s">
        <v>80</v>
      </c>
    </row>
    <row r="302" spans="1:94" x14ac:dyDescent="0.25">
      <c r="A302">
        <v>301</v>
      </c>
      <c r="B302">
        <v>20</v>
      </c>
      <c r="C302" s="23" t="s">
        <v>130</v>
      </c>
      <c r="D302" s="12">
        <v>10.199999999999999</v>
      </c>
      <c r="E302" s="13">
        <v>0.1</v>
      </c>
      <c r="F302" s="7">
        <f t="shared" si="71"/>
        <v>101.99999999999999</v>
      </c>
      <c r="G302" s="7">
        <f t="shared" si="60"/>
        <v>10.1</v>
      </c>
      <c r="H302" s="15">
        <f t="shared" si="61"/>
        <v>10.299999999999999</v>
      </c>
      <c r="I302" s="11">
        <f t="shared" si="62"/>
        <v>0.30265063701510003</v>
      </c>
      <c r="J302" s="30">
        <f t="shared" si="63"/>
        <v>2.9671631079911773E-3</v>
      </c>
      <c r="K302" s="30">
        <f t="shared" si="64"/>
        <v>337.02225445806988</v>
      </c>
      <c r="L302" s="8">
        <v>0</v>
      </c>
      <c r="M302" s="9">
        <v>0</v>
      </c>
      <c r="N302" s="9">
        <v>0</v>
      </c>
      <c r="O302" s="9">
        <v>1</v>
      </c>
      <c r="P302" s="9">
        <v>0</v>
      </c>
      <c r="Q302" s="8">
        <v>103184</v>
      </c>
      <c r="R302" s="9">
        <v>3</v>
      </c>
      <c r="S302" s="9">
        <f t="shared" si="65"/>
        <v>103180</v>
      </c>
      <c r="T302" s="9">
        <f t="shared" si="66"/>
        <v>16</v>
      </c>
      <c r="U302" s="7">
        <v>13.7</v>
      </c>
      <c r="V302" s="7">
        <f t="shared" si="72"/>
        <v>24.400000000000002</v>
      </c>
      <c r="W302" s="9">
        <v>1</v>
      </c>
      <c r="X302" s="9">
        <v>0</v>
      </c>
      <c r="Y302" s="9">
        <v>0</v>
      </c>
      <c r="Z302" s="9">
        <v>1</v>
      </c>
      <c r="AA302" s="9">
        <v>0</v>
      </c>
      <c r="AB302" s="27">
        <v>0</v>
      </c>
      <c r="AC302" s="9">
        <v>1</v>
      </c>
      <c r="AD302" s="9">
        <v>0</v>
      </c>
      <c r="AE302" s="27">
        <v>0</v>
      </c>
      <c r="AF302" s="9">
        <v>0</v>
      </c>
      <c r="AG302" s="27">
        <v>1</v>
      </c>
      <c r="AH302" s="19">
        <v>1990</v>
      </c>
      <c r="AI302" s="30" t="s">
        <v>89</v>
      </c>
      <c r="AJ302" s="30" t="s">
        <v>89</v>
      </c>
      <c r="AK302" s="30" t="s">
        <v>89</v>
      </c>
      <c r="AL302" s="37" t="s">
        <v>89</v>
      </c>
      <c r="AM302" s="36" t="s">
        <v>89</v>
      </c>
      <c r="AN302" s="17" t="s">
        <v>89</v>
      </c>
      <c r="AO302">
        <v>1</v>
      </c>
      <c r="AP302" s="34">
        <v>0</v>
      </c>
      <c r="AQ302" t="s">
        <v>89</v>
      </c>
      <c r="AR302" s="34" t="s">
        <v>89</v>
      </c>
      <c r="AS302">
        <v>0</v>
      </c>
      <c r="AT302" s="17">
        <v>1</v>
      </c>
      <c r="AU302" t="s">
        <v>89</v>
      </c>
      <c r="AV302" s="17" t="s">
        <v>89</v>
      </c>
      <c r="AW302" s="17" t="s">
        <v>131</v>
      </c>
      <c r="AX302">
        <v>1</v>
      </c>
      <c r="AY302">
        <v>0</v>
      </c>
      <c r="AZ302">
        <v>0</v>
      </c>
      <c r="BA302">
        <v>0</v>
      </c>
      <c r="BB302">
        <v>0</v>
      </c>
      <c r="BC302">
        <v>0</v>
      </c>
      <c r="BD302" s="17">
        <v>0</v>
      </c>
      <c r="BE302">
        <v>1</v>
      </c>
      <c r="BF302">
        <v>0</v>
      </c>
      <c r="BG302" s="17">
        <v>0</v>
      </c>
      <c r="BH302">
        <v>24883</v>
      </c>
      <c r="BI302">
        <v>1325</v>
      </c>
      <c r="BJ302" s="23">
        <v>0.92100000000000004</v>
      </c>
      <c r="BK302" s="23">
        <v>44.1</v>
      </c>
      <c r="BL302">
        <v>0</v>
      </c>
      <c r="BM302">
        <v>0</v>
      </c>
      <c r="BN302">
        <v>1</v>
      </c>
      <c r="BO302">
        <v>0</v>
      </c>
      <c r="BP302">
        <v>0</v>
      </c>
      <c r="BQ302" s="17">
        <v>0</v>
      </c>
      <c r="BR302">
        <v>0</v>
      </c>
      <c r="BS302">
        <v>0</v>
      </c>
      <c r="BT302">
        <v>0</v>
      </c>
      <c r="BU302" s="17">
        <v>1</v>
      </c>
      <c r="BV302">
        <v>0</v>
      </c>
      <c r="BW302">
        <v>0</v>
      </c>
      <c r="BX302" s="17">
        <v>0</v>
      </c>
      <c r="BY302">
        <v>1</v>
      </c>
      <c r="BZ302">
        <v>0</v>
      </c>
      <c r="CA302">
        <v>0</v>
      </c>
      <c r="CB302">
        <v>0</v>
      </c>
      <c r="CC302">
        <v>0</v>
      </c>
      <c r="CD302">
        <v>0</v>
      </c>
      <c r="CE302">
        <v>0</v>
      </c>
      <c r="CF302">
        <v>0</v>
      </c>
      <c r="CG302">
        <v>0</v>
      </c>
      <c r="CH302">
        <v>0</v>
      </c>
      <c r="CI302">
        <v>0</v>
      </c>
      <c r="CJ302" s="17">
        <v>1</v>
      </c>
      <c r="CK302">
        <v>0</v>
      </c>
      <c r="CL302">
        <v>591</v>
      </c>
      <c r="CM302">
        <v>0</v>
      </c>
      <c r="CN302">
        <v>1</v>
      </c>
      <c r="CO302">
        <v>20</v>
      </c>
      <c r="CP302" s="31" t="s">
        <v>80</v>
      </c>
    </row>
    <row r="303" spans="1:94" x14ac:dyDescent="0.25">
      <c r="A303">
        <v>302</v>
      </c>
      <c r="B303">
        <v>20</v>
      </c>
      <c r="C303" s="23" t="s">
        <v>130</v>
      </c>
      <c r="D303" s="12">
        <v>7.4</v>
      </c>
      <c r="E303" s="13">
        <v>1.2</v>
      </c>
      <c r="F303" s="7">
        <f t="shared" si="71"/>
        <v>6.166666666666667</v>
      </c>
      <c r="G303" s="7">
        <f t="shared" si="60"/>
        <v>6.2</v>
      </c>
      <c r="H303" s="15">
        <f t="shared" si="61"/>
        <v>8.6</v>
      </c>
      <c r="I303" s="11">
        <f t="shared" si="62"/>
        <v>7.8963906215058065E-3</v>
      </c>
      <c r="J303" s="30">
        <f t="shared" si="63"/>
        <v>1.280495776460401E-3</v>
      </c>
      <c r="K303" s="30">
        <f t="shared" si="64"/>
        <v>780.94751922121998</v>
      </c>
      <c r="L303" s="8">
        <v>0</v>
      </c>
      <c r="M303" s="9">
        <v>0</v>
      </c>
      <c r="N303" s="9">
        <v>0</v>
      </c>
      <c r="O303" s="9">
        <v>1</v>
      </c>
      <c r="P303" s="9">
        <v>0</v>
      </c>
      <c r="Q303" s="8">
        <v>609852</v>
      </c>
      <c r="R303" s="9">
        <v>10</v>
      </c>
      <c r="S303" s="9">
        <f t="shared" si="65"/>
        <v>609841</v>
      </c>
      <c r="T303" s="9">
        <f t="shared" si="66"/>
        <v>16</v>
      </c>
      <c r="U303" s="7">
        <v>11.59</v>
      </c>
      <c r="V303" s="7">
        <f t="shared" si="72"/>
        <v>27.150000000000006</v>
      </c>
      <c r="W303" s="9">
        <v>1</v>
      </c>
      <c r="X303" s="9">
        <v>0</v>
      </c>
      <c r="Y303" s="9">
        <v>0</v>
      </c>
      <c r="Z303" s="9">
        <v>1</v>
      </c>
      <c r="AA303" s="9">
        <v>0</v>
      </c>
      <c r="AB303" s="27">
        <v>0</v>
      </c>
      <c r="AC303" s="9">
        <v>1</v>
      </c>
      <c r="AD303" s="9">
        <v>0</v>
      </c>
      <c r="AE303" s="27">
        <v>0</v>
      </c>
      <c r="AF303" s="9">
        <v>0</v>
      </c>
      <c r="AG303" s="27">
        <v>1</v>
      </c>
      <c r="AH303" s="19">
        <v>1970</v>
      </c>
      <c r="AI303" s="30" t="s">
        <v>89</v>
      </c>
      <c r="AJ303" s="30" t="s">
        <v>89</v>
      </c>
      <c r="AK303" s="30" t="s">
        <v>89</v>
      </c>
      <c r="AL303" s="37" t="s">
        <v>89</v>
      </c>
      <c r="AM303" s="36" t="s">
        <v>89</v>
      </c>
      <c r="AN303" s="17" t="s">
        <v>89</v>
      </c>
      <c r="AO303">
        <v>1</v>
      </c>
      <c r="AP303" s="34">
        <v>0</v>
      </c>
      <c r="AQ303" t="s">
        <v>89</v>
      </c>
      <c r="AR303" s="34" t="s">
        <v>89</v>
      </c>
      <c r="AS303">
        <v>0</v>
      </c>
      <c r="AT303" s="17">
        <v>1</v>
      </c>
      <c r="AU303" t="s">
        <v>89</v>
      </c>
      <c r="AV303" s="17" t="s">
        <v>89</v>
      </c>
      <c r="AW303" s="17" t="s">
        <v>131</v>
      </c>
      <c r="AX303">
        <v>1</v>
      </c>
      <c r="AY303">
        <v>0</v>
      </c>
      <c r="AZ303">
        <v>0</v>
      </c>
      <c r="BA303">
        <v>0</v>
      </c>
      <c r="BB303">
        <v>0</v>
      </c>
      <c r="BC303">
        <v>0</v>
      </c>
      <c r="BD303" s="17">
        <v>0</v>
      </c>
      <c r="BE303">
        <v>1</v>
      </c>
      <c r="BF303">
        <v>0</v>
      </c>
      <c r="BG303" s="17">
        <v>0</v>
      </c>
      <c r="BH303">
        <v>15553</v>
      </c>
      <c r="BI303">
        <v>1935</v>
      </c>
      <c r="BJ303" s="23">
        <v>0.89700000000000002</v>
      </c>
      <c r="BK303" s="23">
        <v>44.74</v>
      </c>
      <c r="BL303">
        <v>0</v>
      </c>
      <c r="BM303">
        <v>0</v>
      </c>
      <c r="BN303">
        <v>1</v>
      </c>
      <c r="BO303">
        <v>0</v>
      </c>
      <c r="BP303">
        <v>0</v>
      </c>
      <c r="BQ303" s="17">
        <v>0</v>
      </c>
      <c r="BR303">
        <v>0</v>
      </c>
      <c r="BS303">
        <v>0</v>
      </c>
      <c r="BT303">
        <v>0</v>
      </c>
      <c r="BU303" s="17">
        <v>1</v>
      </c>
      <c r="BV303">
        <v>0</v>
      </c>
      <c r="BW303">
        <v>0</v>
      </c>
      <c r="BX303" s="17">
        <v>0</v>
      </c>
      <c r="BY303">
        <v>1</v>
      </c>
      <c r="BZ303">
        <v>0</v>
      </c>
      <c r="CA303">
        <v>0</v>
      </c>
      <c r="CB303">
        <v>0</v>
      </c>
      <c r="CC303">
        <v>0</v>
      </c>
      <c r="CD303">
        <v>0</v>
      </c>
      <c r="CE303">
        <v>0</v>
      </c>
      <c r="CF303">
        <v>0</v>
      </c>
      <c r="CG303">
        <v>0</v>
      </c>
      <c r="CH303">
        <v>0</v>
      </c>
      <c r="CI303">
        <v>0</v>
      </c>
      <c r="CJ303" s="17">
        <v>1</v>
      </c>
      <c r="CK303">
        <v>0</v>
      </c>
      <c r="CL303">
        <v>591</v>
      </c>
      <c r="CM303">
        <v>0</v>
      </c>
      <c r="CN303">
        <v>1</v>
      </c>
      <c r="CO303">
        <v>20</v>
      </c>
      <c r="CP303" s="31" t="s">
        <v>80</v>
      </c>
    </row>
    <row r="304" spans="1:94" x14ac:dyDescent="0.25">
      <c r="A304">
        <v>303</v>
      </c>
      <c r="B304">
        <v>20</v>
      </c>
      <c r="C304" s="23" t="s">
        <v>130</v>
      </c>
      <c r="D304" s="12">
        <v>7.4</v>
      </c>
      <c r="E304" s="13">
        <v>1.2</v>
      </c>
      <c r="F304" s="7">
        <f t="shared" si="71"/>
        <v>6.166666666666667</v>
      </c>
      <c r="G304" s="7">
        <f t="shared" si="60"/>
        <v>6.2</v>
      </c>
      <c r="H304" s="15">
        <f t="shared" si="61"/>
        <v>8.6</v>
      </c>
      <c r="I304" s="11">
        <f t="shared" si="62"/>
        <v>7.8963906215058065E-3</v>
      </c>
      <c r="J304" s="30">
        <f t="shared" si="63"/>
        <v>1.280495776460401E-3</v>
      </c>
      <c r="K304" s="30">
        <f t="shared" si="64"/>
        <v>780.94751922121998</v>
      </c>
      <c r="L304" s="8">
        <v>0</v>
      </c>
      <c r="M304" s="9">
        <v>0</v>
      </c>
      <c r="N304" s="9">
        <v>0</v>
      </c>
      <c r="O304" s="9">
        <v>1</v>
      </c>
      <c r="P304" s="9">
        <v>0</v>
      </c>
      <c r="Q304" s="8">
        <v>609852</v>
      </c>
      <c r="R304" s="9">
        <v>10</v>
      </c>
      <c r="S304" s="9">
        <f t="shared" si="65"/>
        <v>609841</v>
      </c>
      <c r="T304" s="9">
        <f t="shared" si="66"/>
        <v>16</v>
      </c>
      <c r="U304" s="7">
        <v>11.59</v>
      </c>
      <c r="V304" s="7">
        <f t="shared" si="72"/>
        <v>27.150000000000006</v>
      </c>
      <c r="W304" s="9">
        <v>1</v>
      </c>
      <c r="X304" s="9">
        <v>0</v>
      </c>
      <c r="Y304" s="9">
        <v>0</v>
      </c>
      <c r="Z304" s="9">
        <v>1</v>
      </c>
      <c r="AA304" s="9">
        <v>0</v>
      </c>
      <c r="AB304" s="27">
        <v>0</v>
      </c>
      <c r="AC304" s="9">
        <v>1</v>
      </c>
      <c r="AD304" s="9">
        <v>0</v>
      </c>
      <c r="AE304" s="27">
        <v>0</v>
      </c>
      <c r="AF304" s="9">
        <v>0</v>
      </c>
      <c r="AG304" s="27">
        <v>1</v>
      </c>
      <c r="AH304" s="19">
        <v>1970</v>
      </c>
      <c r="AI304" s="30" t="s">
        <v>89</v>
      </c>
      <c r="AJ304" s="30" t="s">
        <v>89</v>
      </c>
      <c r="AK304" s="30" t="s">
        <v>89</v>
      </c>
      <c r="AL304" s="37" t="s">
        <v>89</v>
      </c>
      <c r="AM304" s="36" t="s">
        <v>89</v>
      </c>
      <c r="AN304" s="17" t="s">
        <v>89</v>
      </c>
      <c r="AO304">
        <v>1</v>
      </c>
      <c r="AP304" s="34">
        <v>0</v>
      </c>
      <c r="AQ304" t="s">
        <v>89</v>
      </c>
      <c r="AR304" s="34" t="s">
        <v>89</v>
      </c>
      <c r="AS304">
        <v>0</v>
      </c>
      <c r="AT304" s="17">
        <v>1</v>
      </c>
      <c r="AU304" t="s">
        <v>89</v>
      </c>
      <c r="AV304" s="17" t="s">
        <v>89</v>
      </c>
      <c r="AW304" s="17" t="s">
        <v>131</v>
      </c>
      <c r="AX304">
        <v>1</v>
      </c>
      <c r="AY304">
        <v>0</v>
      </c>
      <c r="AZ304">
        <v>0</v>
      </c>
      <c r="BA304">
        <v>0</v>
      </c>
      <c r="BB304">
        <v>0</v>
      </c>
      <c r="BC304">
        <v>0</v>
      </c>
      <c r="BD304" s="17">
        <v>0</v>
      </c>
      <c r="BE304">
        <v>1</v>
      </c>
      <c r="BF304">
        <v>0</v>
      </c>
      <c r="BG304" s="17">
        <v>0</v>
      </c>
      <c r="BH304">
        <v>15553</v>
      </c>
      <c r="BI304">
        <v>1935</v>
      </c>
      <c r="BJ304" s="23">
        <v>0.89700000000000002</v>
      </c>
      <c r="BK304" s="23">
        <v>44.74</v>
      </c>
      <c r="BL304">
        <v>0</v>
      </c>
      <c r="BM304">
        <v>0</v>
      </c>
      <c r="BN304">
        <v>1</v>
      </c>
      <c r="BO304">
        <v>0</v>
      </c>
      <c r="BP304">
        <v>0</v>
      </c>
      <c r="BQ304" s="17">
        <v>0</v>
      </c>
      <c r="BR304">
        <v>0</v>
      </c>
      <c r="BS304">
        <v>0</v>
      </c>
      <c r="BT304">
        <v>0</v>
      </c>
      <c r="BU304" s="17">
        <v>1</v>
      </c>
      <c r="BV304">
        <v>0</v>
      </c>
      <c r="BW304">
        <v>0</v>
      </c>
      <c r="BX304" s="17">
        <v>0</v>
      </c>
      <c r="BY304">
        <v>1</v>
      </c>
      <c r="BZ304">
        <v>0</v>
      </c>
      <c r="CA304">
        <v>0</v>
      </c>
      <c r="CB304">
        <v>0</v>
      </c>
      <c r="CC304">
        <v>0</v>
      </c>
      <c r="CD304">
        <v>0</v>
      </c>
      <c r="CE304">
        <v>0</v>
      </c>
      <c r="CF304">
        <v>0</v>
      </c>
      <c r="CG304">
        <v>0</v>
      </c>
      <c r="CH304">
        <v>0</v>
      </c>
      <c r="CI304">
        <v>0</v>
      </c>
      <c r="CJ304" s="17">
        <v>1</v>
      </c>
      <c r="CK304">
        <v>0</v>
      </c>
      <c r="CL304">
        <v>591</v>
      </c>
      <c r="CM304">
        <v>0</v>
      </c>
      <c r="CN304">
        <v>1</v>
      </c>
      <c r="CO304">
        <v>20</v>
      </c>
      <c r="CP304" s="31" t="s">
        <v>80</v>
      </c>
    </row>
    <row r="305" spans="1:94" x14ac:dyDescent="0.25">
      <c r="A305">
        <v>304</v>
      </c>
      <c r="B305">
        <v>20</v>
      </c>
      <c r="C305" s="23" t="s">
        <v>130</v>
      </c>
      <c r="D305" s="12">
        <v>7.5</v>
      </c>
      <c r="E305" s="13">
        <v>1.2</v>
      </c>
      <c r="F305" s="7">
        <f t="shared" si="71"/>
        <v>6.25</v>
      </c>
      <c r="G305" s="7">
        <f t="shared" si="60"/>
        <v>6.3</v>
      </c>
      <c r="H305" s="15">
        <f t="shared" si="61"/>
        <v>8.6999999999999993</v>
      </c>
      <c r="I305" s="11">
        <f t="shared" si="62"/>
        <v>8.0030983750574436E-3</v>
      </c>
      <c r="J305" s="30">
        <f t="shared" si="63"/>
        <v>1.2804957400091911E-3</v>
      </c>
      <c r="K305" s="30">
        <f t="shared" si="64"/>
        <v>780.94754145204911</v>
      </c>
      <c r="L305" s="8">
        <v>0</v>
      </c>
      <c r="M305" s="9">
        <v>0</v>
      </c>
      <c r="N305" s="9">
        <v>0</v>
      </c>
      <c r="O305" s="9">
        <v>1</v>
      </c>
      <c r="P305" s="9">
        <v>0</v>
      </c>
      <c r="Q305" s="8">
        <v>609852</v>
      </c>
      <c r="R305" s="9">
        <v>11</v>
      </c>
      <c r="S305" s="9">
        <f t="shared" si="65"/>
        <v>609840</v>
      </c>
      <c r="T305" s="9">
        <f t="shared" si="66"/>
        <v>16</v>
      </c>
      <c r="U305" s="7">
        <v>11.59</v>
      </c>
      <c r="V305" s="7">
        <f t="shared" si="72"/>
        <v>27.150000000000006</v>
      </c>
      <c r="W305" s="9">
        <v>1</v>
      </c>
      <c r="X305" s="9">
        <v>0</v>
      </c>
      <c r="Y305" s="9">
        <v>0</v>
      </c>
      <c r="Z305" s="9">
        <v>1</v>
      </c>
      <c r="AA305" s="9">
        <v>0</v>
      </c>
      <c r="AB305" s="27">
        <v>0</v>
      </c>
      <c r="AC305" s="9">
        <v>1</v>
      </c>
      <c r="AD305" s="9">
        <v>0</v>
      </c>
      <c r="AE305" s="27">
        <v>0</v>
      </c>
      <c r="AF305" s="9">
        <v>0</v>
      </c>
      <c r="AG305" s="27">
        <v>1</v>
      </c>
      <c r="AH305" s="19">
        <v>1970</v>
      </c>
      <c r="AI305" s="30" t="s">
        <v>89</v>
      </c>
      <c r="AJ305" s="30" t="s">
        <v>89</v>
      </c>
      <c r="AK305" s="30" t="s">
        <v>89</v>
      </c>
      <c r="AL305" s="37" t="s">
        <v>89</v>
      </c>
      <c r="AM305" s="36" t="s">
        <v>89</v>
      </c>
      <c r="AN305" s="17" t="s">
        <v>89</v>
      </c>
      <c r="AO305">
        <v>1</v>
      </c>
      <c r="AP305" s="34">
        <v>0</v>
      </c>
      <c r="AQ305" t="s">
        <v>89</v>
      </c>
      <c r="AR305" s="34" t="s">
        <v>89</v>
      </c>
      <c r="AS305">
        <v>0</v>
      </c>
      <c r="AT305" s="17">
        <v>1</v>
      </c>
      <c r="AU305" t="s">
        <v>89</v>
      </c>
      <c r="AV305" s="17" t="s">
        <v>89</v>
      </c>
      <c r="AW305" s="17" t="s">
        <v>131</v>
      </c>
      <c r="AX305">
        <v>1</v>
      </c>
      <c r="AY305">
        <v>0</v>
      </c>
      <c r="AZ305">
        <v>0</v>
      </c>
      <c r="BA305">
        <v>0</v>
      </c>
      <c r="BB305">
        <v>0</v>
      </c>
      <c r="BC305">
        <v>0</v>
      </c>
      <c r="BD305" s="17">
        <v>0</v>
      </c>
      <c r="BE305">
        <v>1</v>
      </c>
      <c r="BF305">
        <v>0</v>
      </c>
      <c r="BG305" s="17">
        <v>0</v>
      </c>
      <c r="BH305">
        <v>15553</v>
      </c>
      <c r="BI305">
        <v>1935</v>
      </c>
      <c r="BJ305" s="23">
        <v>0.89700000000000002</v>
      </c>
      <c r="BK305" s="23">
        <v>44.74</v>
      </c>
      <c r="BL305">
        <v>0</v>
      </c>
      <c r="BM305">
        <v>0</v>
      </c>
      <c r="BN305">
        <v>1</v>
      </c>
      <c r="BO305">
        <v>0</v>
      </c>
      <c r="BP305">
        <v>0</v>
      </c>
      <c r="BQ305" s="17">
        <v>0</v>
      </c>
      <c r="BR305">
        <v>0</v>
      </c>
      <c r="BS305">
        <v>0</v>
      </c>
      <c r="BT305">
        <v>0</v>
      </c>
      <c r="BU305" s="17">
        <v>1</v>
      </c>
      <c r="BV305">
        <v>0</v>
      </c>
      <c r="BW305">
        <v>0</v>
      </c>
      <c r="BX305" s="17">
        <v>0</v>
      </c>
      <c r="BY305">
        <v>1</v>
      </c>
      <c r="BZ305">
        <v>0</v>
      </c>
      <c r="CA305">
        <v>0</v>
      </c>
      <c r="CB305">
        <v>0</v>
      </c>
      <c r="CC305">
        <v>0</v>
      </c>
      <c r="CD305">
        <v>0</v>
      </c>
      <c r="CE305">
        <v>0</v>
      </c>
      <c r="CF305">
        <v>0</v>
      </c>
      <c r="CG305">
        <v>0</v>
      </c>
      <c r="CH305">
        <v>0</v>
      </c>
      <c r="CI305">
        <v>0</v>
      </c>
      <c r="CJ305" s="17">
        <v>1</v>
      </c>
      <c r="CK305">
        <v>0</v>
      </c>
      <c r="CL305">
        <v>591</v>
      </c>
      <c r="CM305">
        <v>0</v>
      </c>
      <c r="CN305">
        <v>1</v>
      </c>
      <c r="CO305">
        <v>20</v>
      </c>
      <c r="CP305" s="31" t="s">
        <v>80</v>
      </c>
    </row>
    <row r="306" spans="1:94" x14ac:dyDescent="0.25">
      <c r="A306">
        <v>305</v>
      </c>
      <c r="B306">
        <v>20</v>
      </c>
      <c r="C306" s="23" t="s">
        <v>130</v>
      </c>
      <c r="D306" s="12">
        <v>6</v>
      </c>
      <c r="E306" s="13">
        <v>1.3</v>
      </c>
      <c r="F306" s="7">
        <f t="shared" si="71"/>
        <v>4.615384615384615</v>
      </c>
      <c r="G306" s="7">
        <f t="shared" si="60"/>
        <v>4.7</v>
      </c>
      <c r="H306" s="15">
        <f t="shared" si="61"/>
        <v>7.3</v>
      </c>
      <c r="I306" s="11">
        <f t="shared" si="62"/>
        <v>5.9100712401924313E-3</v>
      </c>
      <c r="J306" s="30">
        <f t="shared" si="63"/>
        <v>1.2805154353750267E-3</v>
      </c>
      <c r="K306" s="30">
        <f t="shared" si="64"/>
        <v>780.93552984554879</v>
      </c>
      <c r="L306" s="8">
        <v>0</v>
      </c>
      <c r="M306" s="9">
        <v>0</v>
      </c>
      <c r="N306" s="9">
        <v>0</v>
      </c>
      <c r="O306" s="9">
        <v>1</v>
      </c>
      <c r="P306" s="9">
        <v>0</v>
      </c>
      <c r="Q306" s="8">
        <v>609852</v>
      </c>
      <c r="R306" s="9">
        <v>12</v>
      </c>
      <c r="S306" s="9">
        <f t="shared" si="65"/>
        <v>609839</v>
      </c>
      <c r="T306" s="9">
        <f t="shared" si="66"/>
        <v>16</v>
      </c>
      <c r="U306" s="7">
        <v>11.59</v>
      </c>
      <c r="V306" s="7">
        <f t="shared" si="72"/>
        <v>27.150000000000006</v>
      </c>
      <c r="W306" s="9">
        <v>1</v>
      </c>
      <c r="X306" s="9">
        <v>0</v>
      </c>
      <c r="Y306" s="9">
        <v>0</v>
      </c>
      <c r="Z306" s="9">
        <v>1</v>
      </c>
      <c r="AA306" s="9">
        <v>0</v>
      </c>
      <c r="AB306" s="27">
        <v>0</v>
      </c>
      <c r="AC306" s="9">
        <v>1</v>
      </c>
      <c r="AD306" s="9">
        <v>0</v>
      </c>
      <c r="AE306" s="27">
        <v>0</v>
      </c>
      <c r="AF306" s="9">
        <v>0</v>
      </c>
      <c r="AG306" s="27">
        <v>1</v>
      </c>
      <c r="AH306" s="19">
        <v>1970</v>
      </c>
      <c r="AI306" s="30" t="s">
        <v>89</v>
      </c>
      <c r="AJ306" s="30" t="s">
        <v>89</v>
      </c>
      <c r="AK306" s="30" t="s">
        <v>89</v>
      </c>
      <c r="AL306" s="37" t="s">
        <v>89</v>
      </c>
      <c r="AM306" s="36" t="s">
        <v>89</v>
      </c>
      <c r="AN306" s="17" t="s">
        <v>89</v>
      </c>
      <c r="AO306">
        <v>1</v>
      </c>
      <c r="AP306" s="34">
        <v>0</v>
      </c>
      <c r="AQ306" t="s">
        <v>89</v>
      </c>
      <c r="AR306" s="34" t="s">
        <v>89</v>
      </c>
      <c r="AS306">
        <v>0</v>
      </c>
      <c r="AT306" s="17">
        <v>1</v>
      </c>
      <c r="AU306" t="s">
        <v>89</v>
      </c>
      <c r="AV306" s="17" t="s">
        <v>89</v>
      </c>
      <c r="AW306" s="17" t="s">
        <v>131</v>
      </c>
      <c r="AX306">
        <v>1</v>
      </c>
      <c r="AY306">
        <v>0</v>
      </c>
      <c r="AZ306">
        <v>0</v>
      </c>
      <c r="BA306">
        <v>0</v>
      </c>
      <c r="BB306">
        <v>0</v>
      </c>
      <c r="BC306">
        <v>0</v>
      </c>
      <c r="BD306" s="17">
        <v>0</v>
      </c>
      <c r="BE306">
        <v>1</v>
      </c>
      <c r="BF306">
        <v>0</v>
      </c>
      <c r="BG306" s="17">
        <v>0</v>
      </c>
      <c r="BH306">
        <v>15553</v>
      </c>
      <c r="BI306">
        <v>1935</v>
      </c>
      <c r="BJ306" s="23">
        <v>0.89700000000000002</v>
      </c>
      <c r="BK306" s="23">
        <v>44.74</v>
      </c>
      <c r="BL306">
        <v>0</v>
      </c>
      <c r="BM306">
        <v>0</v>
      </c>
      <c r="BN306">
        <v>1</v>
      </c>
      <c r="BO306">
        <v>0</v>
      </c>
      <c r="BP306">
        <v>0</v>
      </c>
      <c r="BQ306" s="17">
        <v>0</v>
      </c>
      <c r="BR306">
        <v>0</v>
      </c>
      <c r="BS306">
        <v>0</v>
      </c>
      <c r="BT306">
        <v>0</v>
      </c>
      <c r="BU306" s="17">
        <v>1</v>
      </c>
      <c r="BV306">
        <v>0</v>
      </c>
      <c r="BW306">
        <v>0</v>
      </c>
      <c r="BX306" s="17">
        <v>0</v>
      </c>
      <c r="BY306">
        <v>1</v>
      </c>
      <c r="BZ306">
        <v>0</v>
      </c>
      <c r="CA306">
        <v>0</v>
      </c>
      <c r="CB306">
        <v>0</v>
      </c>
      <c r="CC306">
        <v>0</v>
      </c>
      <c r="CD306">
        <v>0</v>
      </c>
      <c r="CE306">
        <v>0</v>
      </c>
      <c r="CF306">
        <v>0</v>
      </c>
      <c r="CG306">
        <v>0</v>
      </c>
      <c r="CH306">
        <v>0</v>
      </c>
      <c r="CI306">
        <v>0</v>
      </c>
      <c r="CJ306" s="17">
        <v>1</v>
      </c>
      <c r="CK306">
        <v>0</v>
      </c>
      <c r="CL306">
        <v>591</v>
      </c>
      <c r="CM306">
        <v>0</v>
      </c>
      <c r="CN306">
        <v>1</v>
      </c>
      <c r="CO306">
        <v>20</v>
      </c>
      <c r="CP306" s="31" t="s">
        <v>80</v>
      </c>
    </row>
    <row r="307" spans="1:94" x14ac:dyDescent="0.25">
      <c r="A307">
        <v>306</v>
      </c>
      <c r="B307">
        <v>20</v>
      </c>
      <c r="C307" s="23" t="s">
        <v>130</v>
      </c>
      <c r="D307" s="12">
        <v>7.3</v>
      </c>
      <c r="E307" s="13">
        <v>0.03</v>
      </c>
      <c r="F307" s="7">
        <f t="shared" si="71"/>
        <v>243.33333333333334</v>
      </c>
      <c r="G307" s="7">
        <f t="shared" si="60"/>
        <v>7.27</v>
      </c>
      <c r="H307" s="15">
        <f t="shared" si="61"/>
        <v>7.33</v>
      </c>
      <c r="I307" s="11">
        <f t="shared" si="62"/>
        <v>0.29748927147720233</v>
      </c>
      <c r="J307" s="30">
        <f t="shared" si="63"/>
        <v>1.2225586499063107E-3</v>
      </c>
      <c r="K307" s="30">
        <f t="shared" si="64"/>
        <v>817.95666823561692</v>
      </c>
      <c r="L307" s="8">
        <v>0</v>
      </c>
      <c r="M307" s="9">
        <v>0</v>
      </c>
      <c r="N307" s="9">
        <v>0</v>
      </c>
      <c r="O307" s="9">
        <v>1</v>
      </c>
      <c r="P307" s="9">
        <v>0</v>
      </c>
      <c r="Q307" s="8">
        <v>609852</v>
      </c>
      <c r="R307" s="9">
        <v>9</v>
      </c>
      <c r="S307" s="9">
        <f t="shared" si="65"/>
        <v>609842</v>
      </c>
      <c r="T307" s="9">
        <f t="shared" si="66"/>
        <v>16</v>
      </c>
      <c r="U307" s="7">
        <v>11.59</v>
      </c>
      <c r="V307" s="7">
        <f t="shared" si="72"/>
        <v>27.150000000000006</v>
      </c>
      <c r="W307" s="9">
        <v>1</v>
      </c>
      <c r="X307" s="9">
        <v>0</v>
      </c>
      <c r="Y307" s="9">
        <v>0</v>
      </c>
      <c r="Z307" s="9">
        <v>1</v>
      </c>
      <c r="AA307" s="9">
        <v>0</v>
      </c>
      <c r="AB307" s="27">
        <v>0</v>
      </c>
      <c r="AC307" s="9">
        <v>1</v>
      </c>
      <c r="AD307" s="9">
        <v>0</v>
      </c>
      <c r="AE307" s="27">
        <v>0</v>
      </c>
      <c r="AF307" s="9">
        <v>0</v>
      </c>
      <c r="AG307" s="27">
        <v>1</v>
      </c>
      <c r="AH307" s="19">
        <v>1970</v>
      </c>
      <c r="AI307" s="30" t="s">
        <v>89</v>
      </c>
      <c r="AJ307" s="30" t="s">
        <v>89</v>
      </c>
      <c r="AK307" s="30" t="s">
        <v>89</v>
      </c>
      <c r="AL307" s="37" t="s">
        <v>89</v>
      </c>
      <c r="AM307" s="36" t="s">
        <v>89</v>
      </c>
      <c r="AN307" s="17" t="s">
        <v>89</v>
      </c>
      <c r="AO307">
        <v>1</v>
      </c>
      <c r="AP307" s="34">
        <v>0</v>
      </c>
      <c r="AQ307" t="s">
        <v>89</v>
      </c>
      <c r="AR307" s="34" t="s">
        <v>89</v>
      </c>
      <c r="AS307">
        <v>0</v>
      </c>
      <c r="AT307" s="17">
        <v>1</v>
      </c>
      <c r="AU307" t="s">
        <v>89</v>
      </c>
      <c r="AV307" s="17" t="s">
        <v>89</v>
      </c>
      <c r="AW307" s="17" t="s">
        <v>131</v>
      </c>
      <c r="AX307">
        <v>1</v>
      </c>
      <c r="AY307">
        <v>0</v>
      </c>
      <c r="AZ307">
        <v>0</v>
      </c>
      <c r="BA307">
        <v>0</v>
      </c>
      <c r="BB307">
        <v>0</v>
      </c>
      <c r="BC307">
        <v>0</v>
      </c>
      <c r="BD307" s="17">
        <v>0</v>
      </c>
      <c r="BE307">
        <v>1</v>
      </c>
      <c r="BF307">
        <v>0</v>
      </c>
      <c r="BG307" s="17">
        <v>0</v>
      </c>
      <c r="BH307">
        <v>15553</v>
      </c>
      <c r="BI307">
        <v>1935</v>
      </c>
      <c r="BJ307" s="23">
        <v>0.89700000000000002</v>
      </c>
      <c r="BK307" s="23">
        <v>44.74</v>
      </c>
      <c r="BL307">
        <v>0</v>
      </c>
      <c r="BM307">
        <v>0</v>
      </c>
      <c r="BN307">
        <v>1</v>
      </c>
      <c r="BO307">
        <v>0</v>
      </c>
      <c r="BP307">
        <v>0</v>
      </c>
      <c r="BQ307" s="17">
        <v>0</v>
      </c>
      <c r="BR307">
        <v>0</v>
      </c>
      <c r="BS307">
        <v>0</v>
      </c>
      <c r="BT307">
        <v>0</v>
      </c>
      <c r="BU307" s="17">
        <v>1</v>
      </c>
      <c r="BV307">
        <v>0</v>
      </c>
      <c r="BW307">
        <v>0</v>
      </c>
      <c r="BX307" s="17">
        <v>0</v>
      </c>
      <c r="BY307">
        <v>1</v>
      </c>
      <c r="BZ307">
        <v>0</v>
      </c>
      <c r="CA307">
        <v>0</v>
      </c>
      <c r="CB307">
        <v>0</v>
      </c>
      <c r="CC307">
        <v>0</v>
      </c>
      <c r="CD307">
        <v>0</v>
      </c>
      <c r="CE307">
        <v>0</v>
      </c>
      <c r="CF307">
        <v>0</v>
      </c>
      <c r="CG307">
        <v>0</v>
      </c>
      <c r="CH307">
        <v>0</v>
      </c>
      <c r="CI307">
        <v>0</v>
      </c>
      <c r="CJ307" s="17">
        <v>1</v>
      </c>
      <c r="CK307">
        <v>0</v>
      </c>
      <c r="CL307">
        <v>591</v>
      </c>
      <c r="CM307">
        <v>0</v>
      </c>
      <c r="CN307">
        <v>1</v>
      </c>
      <c r="CO307">
        <v>20</v>
      </c>
      <c r="CP307" s="31" t="s">
        <v>80</v>
      </c>
    </row>
    <row r="308" spans="1:94" x14ac:dyDescent="0.25">
      <c r="A308">
        <v>307</v>
      </c>
      <c r="B308">
        <v>20</v>
      </c>
      <c r="C308" s="23" t="s">
        <v>130</v>
      </c>
      <c r="D308" s="12">
        <v>7.3</v>
      </c>
      <c r="E308" s="13">
        <v>0.03</v>
      </c>
      <c r="F308" s="7">
        <f t="shared" si="71"/>
        <v>243.33333333333334</v>
      </c>
      <c r="G308" s="7">
        <f t="shared" si="60"/>
        <v>7.27</v>
      </c>
      <c r="H308" s="15">
        <f t="shared" si="61"/>
        <v>7.33</v>
      </c>
      <c r="I308" s="11">
        <f t="shared" si="62"/>
        <v>0.29748927147720233</v>
      </c>
      <c r="J308" s="30">
        <f t="shared" si="63"/>
        <v>1.2225586499063107E-3</v>
      </c>
      <c r="K308" s="30">
        <f t="shared" si="64"/>
        <v>817.95666823561692</v>
      </c>
      <c r="L308" s="8">
        <v>0</v>
      </c>
      <c r="M308" s="9">
        <v>0</v>
      </c>
      <c r="N308" s="9">
        <v>0</v>
      </c>
      <c r="O308" s="9">
        <v>1</v>
      </c>
      <c r="P308" s="9">
        <v>0</v>
      </c>
      <c r="Q308" s="8">
        <v>609852</v>
      </c>
      <c r="R308" s="9">
        <v>9</v>
      </c>
      <c r="S308" s="9">
        <f t="shared" si="65"/>
        <v>609842</v>
      </c>
      <c r="T308" s="9">
        <f t="shared" si="66"/>
        <v>16</v>
      </c>
      <c r="U308" s="7">
        <v>11.59</v>
      </c>
      <c r="V308" s="7">
        <f t="shared" si="72"/>
        <v>27.150000000000006</v>
      </c>
      <c r="W308" s="9">
        <v>1</v>
      </c>
      <c r="X308" s="9">
        <v>0</v>
      </c>
      <c r="Y308" s="9">
        <v>0</v>
      </c>
      <c r="Z308" s="9">
        <v>1</v>
      </c>
      <c r="AA308" s="9">
        <v>0</v>
      </c>
      <c r="AB308" s="27">
        <v>0</v>
      </c>
      <c r="AC308" s="9">
        <v>1</v>
      </c>
      <c r="AD308" s="9">
        <v>0</v>
      </c>
      <c r="AE308" s="27">
        <v>0</v>
      </c>
      <c r="AF308" s="9">
        <v>0</v>
      </c>
      <c r="AG308" s="27">
        <v>1</v>
      </c>
      <c r="AH308" s="19">
        <v>1970</v>
      </c>
      <c r="AI308" s="30" t="s">
        <v>89</v>
      </c>
      <c r="AJ308" s="30" t="s">
        <v>89</v>
      </c>
      <c r="AK308" s="30" t="s">
        <v>89</v>
      </c>
      <c r="AL308" s="37" t="s">
        <v>89</v>
      </c>
      <c r="AM308" s="36" t="s">
        <v>89</v>
      </c>
      <c r="AN308" s="17" t="s">
        <v>89</v>
      </c>
      <c r="AO308">
        <v>1</v>
      </c>
      <c r="AP308" s="34">
        <v>0</v>
      </c>
      <c r="AQ308" t="s">
        <v>89</v>
      </c>
      <c r="AR308" s="34" t="s">
        <v>89</v>
      </c>
      <c r="AS308">
        <v>0</v>
      </c>
      <c r="AT308" s="17">
        <v>1</v>
      </c>
      <c r="AU308" t="s">
        <v>89</v>
      </c>
      <c r="AV308" s="17" t="s">
        <v>89</v>
      </c>
      <c r="AW308" s="17" t="s">
        <v>131</v>
      </c>
      <c r="AX308">
        <v>1</v>
      </c>
      <c r="AY308">
        <v>0</v>
      </c>
      <c r="AZ308">
        <v>0</v>
      </c>
      <c r="BA308">
        <v>0</v>
      </c>
      <c r="BB308">
        <v>0</v>
      </c>
      <c r="BC308">
        <v>0</v>
      </c>
      <c r="BD308" s="17">
        <v>0</v>
      </c>
      <c r="BE308">
        <v>1</v>
      </c>
      <c r="BF308">
        <v>0</v>
      </c>
      <c r="BG308" s="17">
        <v>0</v>
      </c>
      <c r="BH308">
        <v>15553</v>
      </c>
      <c r="BI308">
        <v>1935</v>
      </c>
      <c r="BJ308" s="23">
        <v>0.89700000000000002</v>
      </c>
      <c r="BK308" s="23">
        <v>44.74</v>
      </c>
      <c r="BL308">
        <v>0</v>
      </c>
      <c r="BM308">
        <v>0</v>
      </c>
      <c r="BN308">
        <v>1</v>
      </c>
      <c r="BO308">
        <v>0</v>
      </c>
      <c r="BP308">
        <v>0</v>
      </c>
      <c r="BQ308" s="17">
        <v>0</v>
      </c>
      <c r="BR308">
        <v>0</v>
      </c>
      <c r="BS308">
        <v>0</v>
      </c>
      <c r="BT308">
        <v>0</v>
      </c>
      <c r="BU308" s="17">
        <v>1</v>
      </c>
      <c r="BV308">
        <v>0</v>
      </c>
      <c r="BW308">
        <v>0</v>
      </c>
      <c r="BX308" s="17">
        <v>0</v>
      </c>
      <c r="BY308">
        <v>1</v>
      </c>
      <c r="BZ308">
        <v>0</v>
      </c>
      <c r="CA308">
        <v>0</v>
      </c>
      <c r="CB308">
        <v>0</v>
      </c>
      <c r="CC308">
        <v>0</v>
      </c>
      <c r="CD308">
        <v>0</v>
      </c>
      <c r="CE308">
        <v>0</v>
      </c>
      <c r="CF308">
        <v>0</v>
      </c>
      <c r="CG308">
        <v>0</v>
      </c>
      <c r="CH308">
        <v>0</v>
      </c>
      <c r="CI308">
        <v>0</v>
      </c>
      <c r="CJ308" s="17">
        <v>1</v>
      </c>
      <c r="CK308">
        <v>0</v>
      </c>
      <c r="CL308">
        <v>591</v>
      </c>
      <c r="CM308">
        <v>0</v>
      </c>
      <c r="CN308">
        <v>1</v>
      </c>
      <c r="CO308">
        <v>20</v>
      </c>
      <c r="CP308" s="31" t="s">
        <v>80</v>
      </c>
    </row>
    <row r="309" spans="1:94" x14ac:dyDescent="0.25">
      <c r="A309">
        <v>308</v>
      </c>
      <c r="B309">
        <v>20</v>
      </c>
      <c r="C309" s="23" t="s">
        <v>130</v>
      </c>
      <c r="D309" s="12">
        <v>7.3</v>
      </c>
      <c r="E309" s="13">
        <v>0.03</v>
      </c>
      <c r="F309" s="7">
        <f t="shared" si="71"/>
        <v>243.33333333333334</v>
      </c>
      <c r="G309" s="7">
        <f t="shared" si="60"/>
        <v>7.27</v>
      </c>
      <c r="H309" s="15">
        <f t="shared" si="61"/>
        <v>7.33</v>
      </c>
      <c r="I309" s="11">
        <f t="shared" si="62"/>
        <v>0.29748949379856965</v>
      </c>
      <c r="J309" s="30">
        <f t="shared" si="63"/>
        <v>1.2225595635557657E-3</v>
      </c>
      <c r="K309" s="30">
        <f t="shared" si="64"/>
        <v>817.95605695606355</v>
      </c>
      <c r="L309" s="8">
        <v>0</v>
      </c>
      <c r="M309" s="9">
        <v>0</v>
      </c>
      <c r="N309" s="9">
        <v>0</v>
      </c>
      <c r="O309" s="9">
        <v>1</v>
      </c>
      <c r="P309" s="9">
        <v>0</v>
      </c>
      <c r="Q309" s="8">
        <v>609852</v>
      </c>
      <c r="R309" s="9">
        <v>10</v>
      </c>
      <c r="S309" s="9">
        <f t="shared" si="65"/>
        <v>609841</v>
      </c>
      <c r="T309" s="9">
        <f t="shared" si="66"/>
        <v>16</v>
      </c>
      <c r="U309" s="7">
        <v>11.59</v>
      </c>
      <c r="V309" s="7">
        <f t="shared" si="72"/>
        <v>27.150000000000006</v>
      </c>
      <c r="W309" s="9">
        <v>1</v>
      </c>
      <c r="X309" s="9">
        <v>0</v>
      </c>
      <c r="Y309" s="9">
        <v>0</v>
      </c>
      <c r="Z309" s="9">
        <v>1</v>
      </c>
      <c r="AA309" s="9">
        <v>0</v>
      </c>
      <c r="AB309" s="27">
        <v>0</v>
      </c>
      <c r="AC309" s="9">
        <v>1</v>
      </c>
      <c r="AD309" s="9">
        <v>0</v>
      </c>
      <c r="AE309" s="27">
        <v>0</v>
      </c>
      <c r="AF309" s="9">
        <v>0</v>
      </c>
      <c r="AG309" s="27">
        <v>1</v>
      </c>
      <c r="AH309" s="19">
        <v>1970</v>
      </c>
      <c r="AI309" s="30" t="s">
        <v>89</v>
      </c>
      <c r="AJ309" s="30" t="s">
        <v>89</v>
      </c>
      <c r="AK309" s="30" t="s">
        <v>89</v>
      </c>
      <c r="AL309" s="37" t="s">
        <v>89</v>
      </c>
      <c r="AM309" s="36" t="s">
        <v>89</v>
      </c>
      <c r="AN309" s="17" t="s">
        <v>89</v>
      </c>
      <c r="AO309">
        <v>1</v>
      </c>
      <c r="AP309" s="34">
        <v>0</v>
      </c>
      <c r="AQ309" t="s">
        <v>89</v>
      </c>
      <c r="AR309" s="34" t="s">
        <v>89</v>
      </c>
      <c r="AS309">
        <v>0</v>
      </c>
      <c r="AT309" s="17">
        <v>1</v>
      </c>
      <c r="AU309" t="s">
        <v>89</v>
      </c>
      <c r="AV309" s="17" t="s">
        <v>89</v>
      </c>
      <c r="AW309" s="17" t="s">
        <v>131</v>
      </c>
      <c r="AX309">
        <v>1</v>
      </c>
      <c r="AY309">
        <v>0</v>
      </c>
      <c r="AZ309">
        <v>0</v>
      </c>
      <c r="BA309">
        <v>0</v>
      </c>
      <c r="BB309">
        <v>0</v>
      </c>
      <c r="BC309">
        <v>0</v>
      </c>
      <c r="BD309" s="17">
        <v>0</v>
      </c>
      <c r="BE309">
        <v>1</v>
      </c>
      <c r="BF309">
        <v>0</v>
      </c>
      <c r="BG309" s="17">
        <v>0</v>
      </c>
      <c r="BH309">
        <v>15553</v>
      </c>
      <c r="BI309">
        <v>1935</v>
      </c>
      <c r="BJ309" s="23">
        <v>0.89700000000000002</v>
      </c>
      <c r="BK309" s="23">
        <v>44.74</v>
      </c>
      <c r="BL309">
        <v>0</v>
      </c>
      <c r="BM309">
        <v>0</v>
      </c>
      <c r="BN309">
        <v>1</v>
      </c>
      <c r="BO309">
        <v>0</v>
      </c>
      <c r="BP309">
        <v>0</v>
      </c>
      <c r="BQ309" s="17">
        <v>0</v>
      </c>
      <c r="BR309">
        <v>0</v>
      </c>
      <c r="BS309">
        <v>0</v>
      </c>
      <c r="BT309">
        <v>0</v>
      </c>
      <c r="BU309" s="17">
        <v>1</v>
      </c>
      <c r="BV309">
        <v>0</v>
      </c>
      <c r="BW309">
        <v>0</v>
      </c>
      <c r="BX309" s="17">
        <v>0</v>
      </c>
      <c r="BY309">
        <v>1</v>
      </c>
      <c r="BZ309">
        <v>0</v>
      </c>
      <c r="CA309">
        <v>0</v>
      </c>
      <c r="CB309">
        <v>0</v>
      </c>
      <c r="CC309">
        <v>0</v>
      </c>
      <c r="CD309">
        <v>0</v>
      </c>
      <c r="CE309">
        <v>0</v>
      </c>
      <c r="CF309">
        <v>0</v>
      </c>
      <c r="CG309">
        <v>0</v>
      </c>
      <c r="CH309">
        <v>0</v>
      </c>
      <c r="CI309">
        <v>0</v>
      </c>
      <c r="CJ309" s="17">
        <v>1</v>
      </c>
      <c r="CK309">
        <v>0</v>
      </c>
      <c r="CL309">
        <v>591</v>
      </c>
      <c r="CM309">
        <v>0</v>
      </c>
      <c r="CN309">
        <v>1</v>
      </c>
      <c r="CO309">
        <v>20</v>
      </c>
      <c r="CP309" s="31" t="s">
        <v>80</v>
      </c>
    </row>
    <row r="310" spans="1:94" s="41" customFormat="1" x14ac:dyDescent="0.25">
      <c r="A310" s="41">
        <v>309</v>
      </c>
      <c r="B310" s="41">
        <v>20</v>
      </c>
      <c r="C310" s="42" t="s">
        <v>130</v>
      </c>
      <c r="D310" s="43">
        <v>7.3</v>
      </c>
      <c r="E310" s="44">
        <v>0.03</v>
      </c>
      <c r="F310" s="45">
        <f t="shared" si="71"/>
        <v>243.33333333333334</v>
      </c>
      <c r="G310" s="45">
        <f t="shared" si="60"/>
        <v>7.27</v>
      </c>
      <c r="H310" s="46">
        <f t="shared" si="61"/>
        <v>7.33</v>
      </c>
      <c r="I310" s="47">
        <f t="shared" si="62"/>
        <v>0.29748993844279964</v>
      </c>
      <c r="J310" s="48">
        <f t="shared" si="63"/>
        <v>1.2225613908608203E-3</v>
      </c>
      <c r="K310" s="48">
        <f t="shared" si="64"/>
        <v>817.95483439558632</v>
      </c>
      <c r="L310" s="49">
        <v>0</v>
      </c>
      <c r="M310" s="50">
        <v>0</v>
      </c>
      <c r="N310" s="50">
        <v>0</v>
      </c>
      <c r="O310" s="50">
        <v>1</v>
      </c>
      <c r="P310" s="50">
        <v>0</v>
      </c>
      <c r="Q310" s="49">
        <v>609852</v>
      </c>
      <c r="R310" s="50">
        <v>12</v>
      </c>
      <c r="S310" s="50">
        <f t="shared" si="65"/>
        <v>609839</v>
      </c>
      <c r="T310" s="50">
        <f t="shared" si="66"/>
        <v>16</v>
      </c>
      <c r="U310" s="45">
        <v>11.59</v>
      </c>
      <c r="V310" s="45">
        <f t="shared" si="72"/>
        <v>27.150000000000006</v>
      </c>
      <c r="W310" s="50">
        <v>1</v>
      </c>
      <c r="X310" s="50">
        <v>0</v>
      </c>
      <c r="Y310" s="50">
        <v>0</v>
      </c>
      <c r="Z310" s="50">
        <v>1</v>
      </c>
      <c r="AA310" s="50">
        <v>0</v>
      </c>
      <c r="AB310" s="51">
        <v>0</v>
      </c>
      <c r="AC310" s="50">
        <v>1</v>
      </c>
      <c r="AD310" s="50">
        <v>0</v>
      </c>
      <c r="AE310" s="51">
        <v>0</v>
      </c>
      <c r="AF310" s="50">
        <v>0</v>
      </c>
      <c r="AG310" s="51">
        <v>1</v>
      </c>
      <c r="AH310" s="52">
        <v>1970</v>
      </c>
      <c r="AI310" s="48" t="s">
        <v>89</v>
      </c>
      <c r="AJ310" s="48" t="s">
        <v>89</v>
      </c>
      <c r="AK310" s="48" t="s">
        <v>89</v>
      </c>
      <c r="AL310" s="53" t="s">
        <v>89</v>
      </c>
      <c r="AM310" s="54" t="s">
        <v>89</v>
      </c>
      <c r="AN310" s="55" t="s">
        <v>89</v>
      </c>
      <c r="AO310" s="41">
        <v>1</v>
      </c>
      <c r="AP310" s="56">
        <v>0</v>
      </c>
      <c r="AQ310" s="41" t="s">
        <v>89</v>
      </c>
      <c r="AR310" s="56" t="s">
        <v>89</v>
      </c>
      <c r="AS310">
        <v>0</v>
      </c>
      <c r="AT310" s="55">
        <v>1</v>
      </c>
      <c r="AU310" s="41" t="s">
        <v>89</v>
      </c>
      <c r="AV310" s="55" t="s">
        <v>89</v>
      </c>
      <c r="AW310" s="55" t="s">
        <v>131</v>
      </c>
      <c r="AX310">
        <v>1</v>
      </c>
      <c r="AY310">
        <v>0</v>
      </c>
      <c r="AZ310">
        <v>0</v>
      </c>
      <c r="BA310">
        <v>0</v>
      </c>
      <c r="BB310">
        <v>0</v>
      </c>
      <c r="BC310">
        <v>0</v>
      </c>
      <c r="BD310" s="55">
        <v>0</v>
      </c>
      <c r="BE310">
        <v>1</v>
      </c>
      <c r="BF310">
        <v>0</v>
      </c>
      <c r="BG310" s="55">
        <v>0</v>
      </c>
      <c r="BH310">
        <v>15553</v>
      </c>
      <c r="BI310">
        <v>1935</v>
      </c>
      <c r="BJ310" s="42">
        <v>0.89700000000000002</v>
      </c>
      <c r="BK310" s="42">
        <v>44.74</v>
      </c>
      <c r="BL310" s="41">
        <v>0</v>
      </c>
      <c r="BM310" s="41">
        <v>0</v>
      </c>
      <c r="BN310" s="41">
        <v>1</v>
      </c>
      <c r="BO310" s="41">
        <v>0</v>
      </c>
      <c r="BP310" s="41">
        <v>0</v>
      </c>
      <c r="BQ310" s="55">
        <v>0</v>
      </c>
      <c r="BR310" s="41">
        <v>0</v>
      </c>
      <c r="BS310" s="41">
        <v>0</v>
      </c>
      <c r="BT310" s="41">
        <v>0</v>
      </c>
      <c r="BU310" s="55">
        <v>1</v>
      </c>
      <c r="BV310" s="41">
        <v>0</v>
      </c>
      <c r="BW310" s="41">
        <v>0</v>
      </c>
      <c r="BX310" s="55">
        <v>0</v>
      </c>
      <c r="BY310" s="41">
        <v>1</v>
      </c>
      <c r="BZ310" s="41">
        <v>0</v>
      </c>
      <c r="CA310" s="41">
        <v>0</v>
      </c>
      <c r="CB310" s="41">
        <v>0</v>
      </c>
      <c r="CC310" s="41">
        <v>0</v>
      </c>
      <c r="CD310" s="41">
        <v>0</v>
      </c>
      <c r="CE310" s="41">
        <v>0</v>
      </c>
      <c r="CF310">
        <v>0</v>
      </c>
      <c r="CG310" s="41">
        <v>0</v>
      </c>
      <c r="CH310" s="41">
        <v>0</v>
      </c>
      <c r="CI310" s="41">
        <v>0</v>
      </c>
      <c r="CJ310" s="55">
        <v>1</v>
      </c>
      <c r="CK310">
        <v>0</v>
      </c>
      <c r="CL310">
        <v>591</v>
      </c>
      <c r="CM310">
        <v>0</v>
      </c>
      <c r="CN310">
        <v>1</v>
      </c>
      <c r="CO310">
        <v>20</v>
      </c>
      <c r="CP310" s="31" t="s">
        <v>80</v>
      </c>
    </row>
    <row r="311" spans="1:94" x14ac:dyDescent="0.25">
      <c r="A311">
        <v>310</v>
      </c>
      <c r="B311">
        <v>21</v>
      </c>
      <c r="C311" s="23" t="s">
        <v>132</v>
      </c>
      <c r="D311" s="12">
        <v>5</v>
      </c>
      <c r="E311" s="13">
        <v>0.1</v>
      </c>
      <c r="F311" s="7">
        <f t="shared" si="71"/>
        <v>50</v>
      </c>
      <c r="G311" s="7">
        <f t="shared" si="60"/>
        <v>4.9000000000000004</v>
      </c>
      <c r="H311" s="15">
        <f t="shared" si="61"/>
        <v>5.0999999999999996</v>
      </c>
      <c r="I311" s="11">
        <f t="shared" si="62"/>
        <v>0.21218275209520929</v>
      </c>
      <c r="J311" s="30">
        <f t="shared" si="63"/>
        <v>4.2436550419041857E-3</v>
      </c>
      <c r="K311" s="30">
        <f t="shared" si="64"/>
        <v>235.64592082189753</v>
      </c>
      <c r="L311" s="8">
        <v>0</v>
      </c>
      <c r="M311" s="9">
        <v>0</v>
      </c>
      <c r="N311" s="9">
        <v>1</v>
      </c>
      <c r="O311" s="9">
        <v>0</v>
      </c>
      <c r="P311" s="9">
        <v>0</v>
      </c>
      <c r="Q311" s="8">
        <v>53044</v>
      </c>
      <c r="R311" s="9">
        <v>14</v>
      </c>
      <c r="S311" s="9">
        <f t="shared" si="65"/>
        <v>53029</v>
      </c>
      <c r="T311" s="9">
        <f t="shared" si="66"/>
        <v>12</v>
      </c>
      <c r="U311" s="7">
        <v>7.8040000000000003</v>
      </c>
      <c r="V311" s="7">
        <f t="shared" si="72"/>
        <v>30.79</v>
      </c>
      <c r="W311" s="9">
        <v>1</v>
      </c>
      <c r="X311" s="9">
        <v>0</v>
      </c>
      <c r="Y311" s="9">
        <v>0</v>
      </c>
      <c r="Z311" s="9">
        <v>0</v>
      </c>
      <c r="AA311" s="9">
        <v>1</v>
      </c>
      <c r="AB311" s="27">
        <v>0</v>
      </c>
      <c r="AC311" s="9">
        <v>0</v>
      </c>
      <c r="AD311" s="9">
        <v>0</v>
      </c>
      <c r="AE311" s="27">
        <v>1</v>
      </c>
      <c r="AF311" s="9">
        <v>0</v>
      </c>
      <c r="AG311" s="27">
        <v>1</v>
      </c>
      <c r="AH311" s="19">
        <v>2013</v>
      </c>
      <c r="AI311" s="30">
        <v>0.14000000000000001</v>
      </c>
      <c r="AJ311" s="30">
        <v>0.42</v>
      </c>
      <c r="AK311" s="30">
        <v>0.33</v>
      </c>
      <c r="AL311" s="37">
        <v>0.11</v>
      </c>
      <c r="AM311" s="36">
        <v>1</v>
      </c>
      <c r="AN311" s="17">
        <v>0</v>
      </c>
      <c r="AO311" s="33">
        <f t="shared" ref="AO311:AO318" si="73">1-AP311</f>
        <v>0.505</v>
      </c>
      <c r="AP311" s="34">
        <v>0.495</v>
      </c>
      <c r="AQ311">
        <v>1</v>
      </c>
      <c r="AR311" s="34">
        <v>0</v>
      </c>
      <c r="AS311">
        <v>0</v>
      </c>
      <c r="AT311" s="17">
        <v>1</v>
      </c>
      <c r="AU311">
        <f t="shared" ref="AU311:AU322" si="74">1-AV311</f>
        <v>0.375</v>
      </c>
      <c r="AV311" s="17">
        <v>0.625</v>
      </c>
      <c r="AW311" s="17" t="s">
        <v>28</v>
      </c>
      <c r="AX311">
        <v>0</v>
      </c>
      <c r="AY311">
        <v>1</v>
      </c>
      <c r="AZ311">
        <v>0</v>
      </c>
      <c r="BA311">
        <v>0</v>
      </c>
      <c r="BB311">
        <v>0</v>
      </c>
      <c r="BC311">
        <v>0</v>
      </c>
      <c r="BD311" s="17">
        <v>0</v>
      </c>
      <c r="BE311">
        <v>0</v>
      </c>
      <c r="BF311">
        <v>1</v>
      </c>
      <c r="BG311" s="17">
        <v>0</v>
      </c>
      <c r="BH311">
        <v>2870</v>
      </c>
      <c r="BI311">
        <v>291</v>
      </c>
      <c r="BJ311" s="23">
        <v>0.51400000000000001</v>
      </c>
      <c r="BK311" s="23">
        <v>44.594000000000001</v>
      </c>
      <c r="BL311">
        <v>1</v>
      </c>
      <c r="BM311">
        <v>0</v>
      </c>
      <c r="BN311">
        <v>0</v>
      </c>
      <c r="BO311">
        <v>0</v>
      </c>
      <c r="BP311">
        <v>0</v>
      </c>
      <c r="BQ311" s="17">
        <v>0</v>
      </c>
      <c r="BR311">
        <v>0</v>
      </c>
      <c r="BS311">
        <v>0</v>
      </c>
      <c r="BT311">
        <v>1</v>
      </c>
      <c r="BU311" s="17">
        <v>0</v>
      </c>
      <c r="BV311">
        <v>0</v>
      </c>
      <c r="BW311">
        <v>0</v>
      </c>
      <c r="BX311" s="17">
        <v>0</v>
      </c>
      <c r="BY311">
        <v>1</v>
      </c>
      <c r="BZ311">
        <v>1</v>
      </c>
      <c r="CA311">
        <v>0</v>
      </c>
      <c r="CB311">
        <v>0</v>
      </c>
      <c r="CC311">
        <v>0</v>
      </c>
      <c r="CD311">
        <v>0</v>
      </c>
      <c r="CE311">
        <v>1</v>
      </c>
      <c r="CF311">
        <v>1</v>
      </c>
      <c r="CG311">
        <v>0</v>
      </c>
      <c r="CH311">
        <v>0</v>
      </c>
      <c r="CI311">
        <v>1</v>
      </c>
      <c r="CJ311" s="17">
        <v>1</v>
      </c>
      <c r="CK311">
        <v>1.2999999999999999E-2</v>
      </c>
      <c r="CL311">
        <v>3</v>
      </c>
      <c r="CM311">
        <v>1</v>
      </c>
      <c r="CN311">
        <v>0</v>
      </c>
      <c r="CO311">
        <v>41</v>
      </c>
      <c r="CP311" s="31" t="s">
        <v>80</v>
      </c>
    </row>
    <row r="312" spans="1:94" x14ac:dyDescent="0.25">
      <c r="A312">
        <v>311</v>
      </c>
      <c r="B312">
        <v>21</v>
      </c>
      <c r="C312" s="23" t="s">
        <v>132</v>
      </c>
      <c r="D312" s="12">
        <v>7.1</v>
      </c>
      <c r="E312" s="13">
        <v>0.1</v>
      </c>
      <c r="F312" s="7">
        <f t="shared" si="71"/>
        <v>70.999999999999986</v>
      </c>
      <c r="G312" s="7">
        <f t="shared" si="60"/>
        <v>7</v>
      </c>
      <c r="H312" s="15">
        <f t="shared" si="61"/>
        <v>7.1999999999999993</v>
      </c>
      <c r="I312" s="11">
        <f t="shared" si="62"/>
        <v>0.51647633440499785</v>
      </c>
      <c r="J312" s="30">
        <f t="shared" si="63"/>
        <v>7.2743145690844797E-3</v>
      </c>
      <c r="K312" s="30">
        <f t="shared" si="64"/>
        <v>137.46999672655846</v>
      </c>
      <c r="L312" s="8">
        <v>0</v>
      </c>
      <c r="M312" s="9">
        <v>0</v>
      </c>
      <c r="N312" s="9">
        <v>1</v>
      </c>
      <c r="O312" s="9">
        <v>0</v>
      </c>
      <c r="P312" s="9">
        <v>0</v>
      </c>
      <c r="Q312" s="8">
        <v>13870</v>
      </c>
      <c r="R312" s="9">
        <v>12</v>
      </c>
      <c r="S312" s="9">
        <f t="shared" si="65"/>
        <v>13857</v>
      </c>
      <c r="T312" s="9">
        <f t="shared" si="66"/>
        <v>12</v>
      </c>
      <c r="U312" s="7">
        <v>10.032</v>
      </c>
      <c r="V312" s="7">
        <f t="shared" si="72"/>
        <v>25.486000000000001</v>
      </c>
      <c r="W312" s="9">
        <v>1</v>
      </c>
      <c r="X312" s="9">
        <v>0</v>
      </c>
      <c r="Y312" s="9">
        <v>0</v>
      </c>
      <c r="Z312" s="9">
        <v>0</v>
      </c>
      <c r="AA312" s="9">
        <v>1</v>
      </c>
      <c r="AB312" s="27">
        <v>0</v>
      </c>
      <c r="AC312" s="9">
        <v>0</v>
      </c>
      <c r="AD312" s="9">
        <v>0</v>
      </c>
      <c r="AE312" s="27">
        <v>1</v>
      </c>
      <c r="AF312" s="9">
        <v>0</v>
      </c>
      <c r="AG312" s="27">
        <v>1</v>
      </c>
      <c r="AH312" s="19">
        <v>2013</v>
      </c>
      <c r="AI312" s="30">
        <v>0.14000000000000001</v>
      </c>
      <c r="AJ312" s="30">
        <v>0.42</v>
      </c>
      <c r="AK312" s="30">
        <v>0.33</v>
      </c>
      <c r="AL312" s="37">
        <v>0.11</v>
      </c>
      <c r="AM312" s="36">
        <v>1</v>
      </c>
      <c r="AN312" s="17">
        <v>0</v>
      </c>
      <c r="AO312" s="33">
        <f t="shared" si="73"/>
        <v>0.52</v>
      </c>
      <c r="AP312" s="34">
        <v>0.48</v>
      </c>
      <c r="AQ312">
        <v>1</v>
      </c>
      <c r="AR312" s="34">
        <v>0</v>
      </c>
      <c r="AS312">
        <v>0</v>
      </c>
      <c r="AT312" s="17">
        <v>1</v>
      </c>
      <c r="AU312">
        <f t="shared" si="74"/>
        <v>0.378</v>
      </c>
      <c r="AV312" s="17">
        <v>0.622</v>
      </c>
      <c r="AW312" s="17" t="s">
        <v>28</v>
      </c>
      <c r="AX312">
        <v>0</v>
      </c>
      <c r="AY312">
        <v>1</v>
      </c>
      <c r="AZ312">
        <v>0</v>
      </c>
      <c r="BA312">
        <v>0</v>
      </c>
      <c r="BB312">
        <v>0</v>
      </c>
      <c r="BC312">
        <v>0</v>
      </c>
      <c r="BD312" s="17">
        <v>0</v>
      </c>
      <c r="BE312">
        <v>0</v>
      </c>
      <c r="BF312">
        <v>1</v>
      </c>
      <c r="BG312" s="17">
        <v>0</v>
      </c>
      <c r="BH312">
        <v>2870</v>
      </c>
      <c r="BI312">
        <v>291</v>
      </c>
      <c r="BJ312" s="23">
        <v>0.51400000000000001</v>
      </c>
      <c r="BK312" s="23">
        <v>41.518000000000001</v>
      </c>
      <c r="BL312">
        <v>1</v>
      </c>
      <c r="BM312">
        <v>0</v>
      </c>
      <c r="BN312">
        <v>0</v>
      </c>
      <c r="BO312">
        <v>0</v>
      </c>
      <c r="BP312">
        <v>0</v>
      </c>
      <c r="BQ312" s="17">
        <v>0</v>
      </c>
      <c r="BR312">
        <v>0</v>
      </c>
      <c r="BS312">
        <v>0</v>
      </c>
      <c r="BT312">
        <v>1</v>
      </c>
      <c r="BU312" s="17">
        <v>0</v>
      </c>
      <c r="BV312">
        <v>0</v>
      </c>
      <c r="BW312">
        <v>0</v>
      </c>
      <c r="BX312" s="17">
        <v>0</v>
      </c>
      <c r="BY312">
        <v>1</v>
      </c>
      <c r="BZ312">
        <v>1</v>
      </c>
      <c r="CA312">
        <v>0</v>
      </c>
      <c r="CB312">
        <v>0</v>
      </c>
      <c r="CC312">
        <v>0</v>
      </c>
      <c r="CD312">
        <v>0</v>
      </c>
      <c r="CE312">
        <v>1</v>
      </c>
      <c r="CF312">
        <v>1</v>
      </c>
      <c r="CG312">
        <v>0</v>
      </c>
      <c r="CH312">
        <v>0</v>
      </c>
      <c r="CI312">
        <v>1</v>
      </c>
      <c r="CJ312" s="17">
        <v>1</v>
      </c>
      <c r="CK312">
        <v>1.2999999999999999E-2</v>
      </c>
      <c r="CL312">
        <v>3</v>
      </c>
      <c r="CM312">
        <v>1</v>
      </c>
      <c r="CN312">
        <v>0</v>
      </c>
      <c r="CO312">
        <v>41</v>
      </c>
      <c r="CP312" s="31" t="s">
        <v>80</v>
      </c>
    </row>
    <row r="313" spans="1:94" x14ac:dyDescent="0.25">
      <c r="A313">
        <v>312</v>
      </c>
      <c r="B313">
        <v>21</v>
      </c>
      <c r="C313" s="23" t="s">
        <v>132</v>
      </c>
      <c r="D313" s="12">
        <v>4.9000000000000004</v>
      </c>
      <c r="E313" s="13">
        <v>0.1</v>
      </c>
      <c r="F313" s="7">
        <f t="shared" si="71"/>
        <v>49</v>
      </c>
      <c r="G313" s="7">
        <f t="shared" si="60"/>
        <v>4.8000000000000007</v>
      </c>
      <c r="H313" s="15">
        <f t="shared" si="61"/>
        <v>5</v>
      </c>
      <c r="I313" s="11">
        <f t="shared" si="62"/>
        <v>0.33699468069112615</v>
      </c>
      <c r="J313" s="30">
        <f t="shared" si="63"/>
        <v>6.8774424630842074E-3</v>
      </c>
      <c r="K313" s="30">
        <f t="shared" si="64"/>
        <v>145.40288855452633</v>
      </c>
      <c r="L313" s="8">
        <v>0</v>
      </c>
      <c r="M313" s="9">
        <v>0</v>
      </c>
      <c r="N313" s="9">
        <v>1</v>
      </c>
      <c r="O313" s="9">
        <v>0</v>
      </c>
      <c r="P313" s="9">
        <v>0</v>
      </c>
      <c r="Q313" s="8">
        <v>18754</v>
      </c>
      <c r="R313" s="9">
        <v>12</v>
      </c>
      <c r="S313" s="9">
        <f t="shared" si="65"/>
        <v>18741</v>
      </c>
      <c r="T313" s="9">
        <f t="shared" si="66"/>
        <v>12</v>
      </c>
      <c r="U313" s="7">
        <v>6.3079999999999998</v>
      </c>
      <c r="V313" s="7">
        <f t="shared" si="72"/>
        <v>32.466000000000001</v>
      </c>
      <c r="W313" s="9">
        <v>1</v>
      </c>
      <c r="X313" s="9">
        <v>0</v>
      </c>
      <c r="Y313" s="9">
        <v>0</v>
      </c>
      <c r="Z313" s="9">
        <v>0</v>
      </c>
      <c r="AA313" s="9">
        <v>1</v>
      </c>
      <c r="AB313" s="27">
        <v>0</v>
      </c>
      <c r="AC313" s="9">
        <v>0</v>
      </c>
      <c r="AD313" s="9">
        <v>0</v>
      </c>
      <c r="AE313" s="27">
        <v>1</v>
      </c>
      <c r="AF313" s="9">
        <v>0</v>
      </c>
      <c r="AG313" s="27">
        <v>1</v>
      </c>
      <c r="AH313" s="19">
        <v>2013</v>
      </c>
      <c r="AI313" s="30">
        <v>0.14000000000000001</v>
      </c>
      <c r="AJ313" s="30">
        <v>0.42</v>
      </c>
      <c r="AK313" s="30">
        <v>0.33</v>
      </c>
      <c r="AL313" s="37">
        <v>0.11</v>
      </c>
      <c r="AM313" s="36">
        <v>1</v>
      </c>
      <c r="AN313" s="17">
        <v>0</v>
      </c>
      <c r="AO313" s="33">
        <f t="shared" si="73"/>
        <v>0.57200000000000006</v>
      </c>
      <c r="AP313" s="34">
        <v>0.42799999999999999</v>
      </c>
      <c r="AQ313">
        <v>1</v>
      </c>
      <c r="AR313" s="34">
        <v>0</v>
      </c>
      <c r="AS313">
        <v>0</v>
      </c>
      <c r="AT313" s="17">
        <v>1</v>
      </c>
      <c r="AU313">
        <f t="shared" si="74"/>
        <v>0.45799999999999996</v>
      </c>
      <c r="AV313" s="17">
        <v>0.54200000000000004</v>
      </c>
      <c r="AW313" s="17" t="s">
        <v>28</v>
      </c>
      <c r="AX313">
        <v>0</v>
      </c>
      <c r="AY313">
        <v>1</v>
      </c>
      <c r="AZ313">
        <v>0</v>
      </c>
      <c r="BA313">
        <v>0</v>
      </c>
      <c r="BB313">
        <v>0</v>
      </c>
      <c r="BC313">
        <v>0</v>
      </c>
      <c r="BD313" s="17">
        <v>0</v>
      </c>
      <c r="BE313">
        <v>0</v>
      </c>
      <c r="BF313">
        <v>1</v>
      </c>
      <c r="BG313" s="17">
        <v>0</v>
      </c>
      <c r="BH313">
        <v>2870</v>
      </c>
      <c r="BI313">
        <v>291</v>
      </c>
      <c r="BJ313" s="23">
        <v>0.51400000000000001</v>
      </c>
      <c r="BK313" s="23">
        <v>44.774000000000001</v>
      </c>
      <c r="BL313">
        <v>1</v>
      </c>
      <c r="BM313">
        <v>0</v>
      </c>
      <c r="BN313">
        <v>0</v>
      </c>
      <c r="BO313">
        <v>0</v>
      </c>
      <c r="BP313">
        <v>0</v>
      </c>
      <c r="BQ313" s="17">
        <v>0</v>
      </c>
      <c r="BR313">
        <v>0</v>
      </c>
      <c r="BS313">
        <v>0</v>
      </c>
      <c r="BT313">
        <v>1</v>
      </c>
      <c r="BU313" s="17">
        <v>0</v>
      </c>
      <c r="BV313">
        <v>0</v>
      </c>
      <c r="BW313">
        <v>0</v>
      </c>
      <c r="BX313" s="17">
        <v>0</v>
      </c>
      <c r="BY313">
        <v>1</v>
      </c>
      <c r="BZ313">
        <v>1</v>
      </c>
      <c r="CA313">
        <v>0</v>
      </c>
      <c r="CB313">
        <v>0</v>
      </c>
      <c r="CC313">
        <v>0</v>
      </c>
      <c r="CD313">
        <v>0</v>
      </c>
      <c r="CE313">
        <v>1</v>
      </c>
      <c r="CF313">
        <v>1</v>
      </c>
      <c r="CG313">
        <v>0</v>
      </c>
      <c r="CH313">
        <v>0</v>
      </c>
      <c r="CI313">
        <v>1</v>
      </c>
      <c r="CJ313" s="17">
        <v>1</v>
      </c>
      <c r="CK313">
        <v>1.2999999999999999E-2</v>
      </c>
      <c r="CL313">
        <v>3</v>
      </c>
      <c r="CM313">
        <v>1</v>
      </c>
      <c r="CN313">
        <v>0</v>
      </c>
      <c r="CO313">
        <v>41</v>
      </c>
      <c r="CP313" s="31" t="s">
        <v>80</v>
      </c>
    </row>
    <row r="314" spans="1:94" x14ac:dyDescent="0.25">
      <c r="A314">
        <v>313</v>
      </c>
      <c r="B314">
        <v>21</v>
      </c>
      <c r="C314" s="23" t="s">
        <v>132</v>
      </c>
      <c r="D314" s="12">
        <v>3.5</v>
      </c>
      <c r="E314" s="13">
        <v>0.2</v>
      </c>
      <c r="F314" s="7">
        <f t="shared" si="71"/>
        <v>17.5</v>
      </c>
      <c r="G314" s="7">
        <f t="shared" si="60"/>
        <v>3.3</v>
      </c>
      <c r="H314" s="15">
        <f t="shared" si="61"/>
        <v>3.7</v>
      </c>
      <c r="I314" s="11">
        <f t="shared" si="62"/>
        <v>0.12159449831189598</v>
      </c>
      <c r="J314" s="30">
        <f t="shared" si="63"/>
        <v>6.9482570463940563E-3</v>
      </c>
      <c r="K314" s="30">
        <f t="shared" si="64"/>
        <v>143.92098526622169</v>
      </c>
      <c r="L314" s="8">
        <v>0</v>
      </c>
      <c r="M314" s="9">
        <v>0</v>
      </c>
      <c r="N314" s="9">
        <v>1</v>
      </c>
      <c r="O314" s="9">
        <v>0</v>
      </c>
      <c r="P314" s="9">
        <v>0</v>
      </c>
      <c r="Q314" s="8">
        <v>20420</v>
      </c>
      <c r="R314" s="9">
        <v>12</v>
      </c>
      <c r="S314" s="9">
        <f t="shared" si="65"/>
        <v>20407</v>
      </c>
      <c r="T314" s="9">
        <f t="shared" si="66"/>
        <v>12</v>
      </c>
      <c r="U314" s="7">
        <v>7.6660000000000004</v>
      </c>
      <c r="V314" s="7">
        <f t="shared" si="72"/>
        <v>32.852999999999994</v>
      </c>
      <c r="W314" s="9">
        <v>1</v>
      </c>
      <c r="X314" s="9">
        <v>0</v>
      </c>
      <c r="Y314" s="9">
        <v>0</v>
      </c>
      <c r="Z314" s="9">
        <v>0</v>
      </c>
      <c r="AA314" s="9">
        <v>1</v>
      </c>
      <c r="AB314" s="27">
        <v>0</v>
      </c>
      <c r="AC314" s="9">
        <v>0</v>
      </c>
      <c r="AD314" s="9">
        <v>0</v>
      </c>
      <c r="AE314" s="27">
        <v>1</v>
      </c>
      <c r="AF314" s="9">
        <v>0</v>
      </c>
      <c r="AG314" s="27">
        <v>1</v>
      </c>
      <c r="AH314" s="19">
        <v>2013</v>
      </c>
      <c r="AI314" s="30">
        <v>0.14000000000000001</v>
      </c>
      <c r="AJ314" s="30">
        <v>0.42</v>
      </c>
      <c r="AK314" s="30">
        <v>0.33</v>
      </c>
      <c r="AL314" s="37">
        <v>0.11</v>
      </c>
      <c r="AM314" s="36">
        <v>1</v>
      </c>
      <c r="AN314" s="17">
        <v>0</v>
      </c>
      <c r="AO314" s="33">
        <f t="shared" si="73"/>
        <v>0.43300000000000005</v>
      </c>
      <c r="AP314" s="34">
        <v>0.56699999999999995</v>
      </c>
      <c r="AQ314">
        <v>1</v>
      </c>
      <c r="AR314" s="34">
        <v>0</v>
      </c>
      <c r="AS314">
        <v>0</v>
      </c>
      <c r="AT314" s="17">
        <v>1</v>
      </c>
      <c r="AU314">
        <f t="shared" si="74"/>
        <v>0.29600000000000004</v>
      </c>
      <c r="AV314" s="17">
        <v>0.70399999999999996</v>
      </c>
      <c r="AW314" s="17" t="s">
        <v>28</v>
      </c>
      <c r="AX314">
        <v>0</v>
      </c>
      <c r="AY314">
        <v>1</v>
      </c>
      <c r="AZ314">
        <v>0</v>
      </c>
      <c r="BA314">
        <v>0</v>
      </c>
      <c r="BB314">
        <v>0</v>
      </c>
      <c r="BC314">
        <v>0</v>
      </c>
      <c r="BD314" s="17">
        <v>0</v>
      </c>
      <c r="BE314">
        <v>0</v>
      </c>
      <c r="BF314">
        <v>1</v>
      </c>
      <c r="BG314" s="17">
        <v>0</v>
      </c>
      <c r="BH314">
        <v>2870</v>
      </c>
      <c r="BI314">
        <v>291</v>
      </c>
      <c r="BJ314" s="23">
        <v>0.51400000000000001</v>
      </c>
      <c r="BK314" s="23">
        <v>46.518999999999998</v>
      </c>
      <c r="BL314">
        <v>1</v>
      </c>
      <c r="BM314">
        <v>0</v>
      </c>
      <c r="BN314">
        <v>0</v>
      </c>
      <c r="BO314">
        <v>0</v>
      </c>
      <c r="BP314">
        <v>0</v>
      </c>
      <c r="BQ314" s="17">
        <v>0</v>
      </c>
      <c r="BR314">
        <v>0</v>
      </c>
      <c r="BS314">
        <v>0</v>
      </c>
      <c r="BT314">
        <v>1</v>
      </c>
      <c r="BU314" s="17">
        <v>0</v>
      </c>
      <c r="BV314">
        <v>0</v>
      </c>
      <c r="BW314">
        <v>0</v>
      </c>
      <c r="BX314" s="17">
        <v>0</v>
      </c>
      <c r="BY314">
        <v>1</v>
      </c>
      <c r="BZ314">
        <v>1</v>
      </c>
      <c r="CA314">
        <v>0</v>
      </c>
      <c r="CB314">
        <v>0</v>
      </c>
      <c r="CC314">
        <v>0</v>
      </c>
      <c r="CD314">
        <v>0</v>
      </c>
      <c r="CE314">
        <v>1</v>
      </c>
      <c r="CF314">
        <v>1</v>
      </c>
      <c r="CG314">
        <v>0</v>
      </c>
      <c r="CH314">
        <v>0</v>
      </c>
      <c r="CI314">
        <v>1</v>
      </c>
      <c r="CJ314" s="17">
        <v>1</v>
      </c>
      <c r="CK314">
        <v>1.2999999999999999E-2</v>
      </c>
      <c r="CL314">
        <v>3</v>
      </c>
      <c r="CM314">
        <v>1</v>
      </c>
      <c r="CN314">
        <v>0</v>
      </c>
      <c r="CO314">
        <v>41</v>
      </c>
      <c r="CP314" s="31" t="s">
        <v>80</v>
      </c>
    </row>
    <row r="315" spans="1:94" x14ac:dyDescent="0.25">
      <c r="A315">
        <v>314</v>
      </c>
      <c r="B315">
        <v>21</v>
      </c>
      <c r="C315" s="23" t="s">
        <v>132</v>
      </c>
      <c r="D315" s="12">
        <v>13.6</v>
      </c>
      <c r="E315" s="13">
        <v>1.5</v>
      </c>
      <c r="F315" s="7">
        <f t="shared" si="71"/>
        <v>9.0666666666666664</v>
      </c>
      <c r="G315" s="7">
        <f t="shared" si="60"/>
        <v>12.1</v>
      </c>
      <c r="H315" s="15">
        <f t="shared" si="61"/>
        <v>15.1</v>
      </c>
      <c r="I315" s="11">
        <f t="shared" si="62"/>
        <v>3.9341831513423985E-2</v>
      </c>
      <c r="J315" s="30">
        <f t="shared" si="63"/>
        <v>4.3391725933923514E-3</v>
      </c>
      <c r="K315" s="30">
        <f t="shared" si="64"/>
        <v>230.45868272739139</v>
      </c>
      <c r="L315" s="8">
        <v>0</v>
      </c>
      <c r="M315" s="9">
        <v>0</v>
      </c>
      <c r="N315" s="9">
        <v>1</v>
      </c>
      <c r="O315" s="9">
        <v>0</v>
      </c>
      <c r="P315" s="9">
        <v>0</v>
      </c>
      <c r="Q315" s="8">
        <v>53044</v>
      </c>
      <c r="R315" s="9">
        <v>14</v>
      </c>
      <c r="S315" s="9">
        <f t="shared" si="65"/>
        <v>53029</v>
      </c>
      <c r="T315" s="9">
        <f t="shared" si="66"/>
        <v>12</v>
      </c>
      <c r="U315" s="7">
        <v>7.8040000000000003</v>
      </c>
      <c r="V315" s="7">
        <f t="shared" si="72"/>
        <v>30.79</v>
      </c>
      <c r="W315" s="9">
        <v>1</v>
      </c>
      <c r="X315" s="9">
        <v>0</v>
      </c>
      <c r="Y315" s="9">
        <v>0</v>
      </c>
      <c r="Z315" s="9">
        <v>0</v>
      </c>
      <c r="AA315" s="9">
        <v>1</v>
      </c>
      <c r="AB315" s="27">
        <v>0</v>
      </c>
      <c r="AC315" s="9">
        <v>0</v>
      </c>
      <c r="AD315" s="9">
        <v>0</v>
      </c>
      <c r="AE315" s="27">
        <v>1</v>
      </c>
      <c r="AF315" s="9">
        <v>0</v>
      </c>
      <c r="AG315" s="27">
        <v>1</v>
      </c>
      <c r="AH315" s="19">
        <v>2013</v>
      </c>
      <c r="AI315" s="30">
        <v>0.14000000000000001</v>
      </c>
      <c r="AJ315" s="30">
        <v>0.42</v>
      </c>
      <c r="AK315" s="30">
        <v>0.33</v>
      </c>
      <c r="AL315" s="37">
        <v>0.11</v>
      </c>
      <c r="AM315" s="36">
        <v>1</v>
      </c>
      <c r="AN315" s="17">
        <v>0</v>
      </c>
      <c r="AO315" s="33">
        <f t="shared" si="73"/>
        <v>0.505</v>
      </c>
      <c r="AP315" s="34">
        <v>0.495</v>
      </c>
      <c r="AQ315">
        <v>1</v>
      </c>
      <c r="AR315" s="34">
        <v>0</v>
      </c>
      <c r="AS315">
        <v>0</v>
      </c>
      <c r="AT315" s="17">
        <v>1</v>
      </c>
      <c r="AU315">
        <f t="shared" si="74"/>
        <v>0.375</v>
      </c>
      <c r="AV315" s="17">
        <v>0.625</v>
      </c>
      <c r="AW315" s="17" t="s">
        <v>28</v>
      </c>
      <c r="AX315">
        <v>0</v>
      </c>
      <c r="AY315">
        <v>1</v>
      </c>
      <c r="AZ315">
        <v>0</v>
      </c>
      <c r="BA315">
        <v>0</v>
      </c>
      <c r="BB315">
        <v>0</v>
      </c>
      <c r="BC315">
        <v>0</v>
      </c>
      <c r="BD315" s="17">
        <v>0</v>
      </c>
      <c r="BE315">
        <v>0</v>
      </c>
      <c r="BF315">
        <v>1</v>
      </c>
      <c r="BG315" s="17">
        <v>0</v>
      </c>
      <c r="BH315">
        <v>2870</v>
      </c>
      <c r="BI315">
        <v>291</v>
      </c>
      <c r="BJ315" s="23">
        <v>0.51400000000000001</v>
      </c>
      <c r="BK315" s="23">
        <v>44.594000000000001</v>
      </c>
      <c r="BL315">
        <v>0</v>
      </c>
      <c r="BM315">
        <v>0</v>
      </c>
      <c r="BN315">
        <v>0</v>
      </c>
      <c r="BO315">
        <v>0</v>
      </c>
      <c r="BP315">
        <v>0</v>
      </c>
      <c r="BQ315" s="17">
        <v>1</v>
      </c>
      <c r="BR315">
        <v>0</v>
      </c>
      <c r="BS315">
        <v>1</v>
      </c>
      <c r="BT315">
        <v>0</v>
      </c>
      <c r="BU315" s="17">
        <v>0</v>
      </c>
      <c r="BV315">
        <v>0</v>
      </c>
      <c r="BW315">
        <v>1</v>
      </c>
      <c r="BX315" s="17">
        <v>0</v>
      </c>
      <c r="BY315">
        <v>1</v>
      </c>
      <c r="BZ315">
        <v>1</v>
      </c>
      <c r="CA315">
        <v>0</v>
      </c>
      <c r="CB315">
        <v>0</v>
      </c>
      <c r="CC315">
        <v>0</v>
      </c>
      <c r="CD315">
        <v>0</v>
      </c>
      <c r="CE315">
        <v>1</v>
      </c>
      <c r="CF315">
        <v>1</v>
      </c>
      <c r="CG315">
        <v>0</v>
      </c>
      <c r="CH315">
        <v>0</v>
      </c>
      <c r="CI315">
        <v>1</v>
      </c>
      <c r="CJ315" s="17">
        <v>1</v>
      </c>
      <c r="CK315">
        <v>1.2999999999999999E-2</v>
      </c>
      <c r="CL315">
        <v>3</v>
      </c>
      <c r="CM315">
        <v>1</v>
      </c>
      <c r="CN315">
        <v>0</v>
      </c>
      <c r="CO315">
        <v>41</v>
      </c>
      <c r="CP315" s="31" t="s">
        <v>80</v>
      </c>
    </row>
    <row r="316" spans="1:94" x14ac:dyDescent="0.25">
      <c r="A316">
        <v>315</v>
      </c>
      <c r="B316">
        <v>21</v>
      </c>
      <c r="C316" s="23" t="s">
        <v>132</v>
      </c>
      <c r="D316" s="12">
        <v>14.6</v>
      </c>
      <c r="E316" s="13">
        <v>1.5</v>
      </c>
      <c r="F316" s="7">
        <f t="shared" si="71"/>
        <v>9.7333333333333325</v>
      </c>
      <c r="G316" s="7">
        <f t="shared" si="60"/>
        <v>13.1</v>
      </c>
      <c r="H316" s="15">
        <f t="shared" si="61"/>
        <v>16.100000000000001</v>
      </c>
      <c r="I316" s="11">
        <f t="shared" si="62"/>
        <v>8.2403838857020115E-2</v>
      </c>
      <c r="J316" s="30">
        <f t="shared" si="63"/>
        <v>8.4661478277760407E-3</v>
      </c>
      <c r="K316" s="30">
        <f t="shared" si="64"/>
        <v>118.11747448103425</v>
      </c>
      <c r="L316" s="8">
        <v>0</v>
      </c>
      <c r="M316" s="9">
        <v>0</v>
      </c>
      <c r="N316" s="9">
        <v>1</v>
      </c>
      <c r="O316" s="9">
        <v>0</v>
      </c>
      <c r="P316" s="9">
        <v>0</v>
      </c>
      <c r="Q316" s="8">
        <v>13870</v>
      </c>
      <c r="R316" s="9">
        <v>12</v>
      </c>
      <c r="S316" s="9">
        <f t="shared" si="65"/>
        <v>13857</v>
      </c>
      <c r="T316" s="9">
        <f t="shared" si="66"/>
        <v>12</v>
      </c>
      <c r="U316" s="7">
        <v>10.032</v>
      </c>
      <c r="V316" s="7">
        <f t="shared" si="72"/>
        <v>25.486000000000001</v>
      </c>
      <c r="W316" s="9">
        <v>1</v>
      </c>
      <c r="X316" s="9">
        <v>0</v>
      </c>
      <c r="Y316" s="9">
        <v>0</v>
      </c>
      <c r="Z316" s="9">
        <v>0</v>
      </c>
      <c r="AA316" s="9">
        <v>1</v>
      </c>
      <c r="AB316" s="27">
        <v>0</v>
      </c>
      <c r="AC316" s="9">
        <v>0</v>
      </c>
      <c r="AD316" s="9">
        <v>0</v>
      </c>
      <c r="AE316" s="27">
        <v>1</v>
      </c>
      <c r="AF316" s="9">
        <v>0</v>
      </c>
      <c r="AG316" s="27">
        <v>1</v>
      </c>
      <c r="AH316" s="19">
        <v>2013</v>
      </c>
      <c r="AI316" s="30">
        <v>0.14000000000000001</v>
      </c>
      <c r="AJ316" s="30">
        <v>0.42</v>
      </c>
      <c r="AK316" s="30">
        <v>0.33</v>
      </c>
      <c r="AL316" s="37">
        <v>0.11</v>
      </c>
      <c r="AM316" s="36">
        <v>1</v>
      </c>
      <c r="AN316" s="17">
        <v>0</v>
      </c>
      <c r="AO316" s="33">
        <f t="shared" si="73"/>
        <v>0.52</v>
      </c>
      <c r="AP316" s="34">
        <v>0.48</v>
      </c>
      <c r="AQ316">
        <v>1</v>
      </c>
      <c r="AR316" s="34">
        <v>0</v>
      </c>
      <c r="AS316">
        <v>0</v>
      </c>
      <c r="AT316" s="17">
        <v>1</v>
      </c>
      <c r="AU316">
        <f t="shared" si="74"/>
        <v>0.378</v>
      </c>
      <c r="AV316" s="17">
        <v>0.622</v>
      </c>
      <c r="AW316" s="17" t="s">
        <v>28</v>
      </c>
      <c r="AX316">
        <v>0</v>
      </c>
      <c r="AY316">
        <v>1</v>
      </c>
      <c r="AZ316">
        <v>0</v>
      </c>
      <c r="BA316">
        <v>0</v>
      </c>
      <c r="BB316">
        <v>0</v>
      </c>
      <c r="BC316">
        <v>0</v>
      </c>
      <c r="BD316" s="17">
        <v>0</v>
      </c>
      <c r="BE316">
        <v>0</v>
      </c>
      <c r="BF316">
        <v>1</v>
      </c>
      <c r="BG316" s="17">
        <v>0</v>
      </c>
      <c r="BH316">
        <v>2870</v>
      </c>
      <c r="BI316">
        <v>291</v>
      </c>
      <c r="BJ316" s="23">
        <v>0.51400000000000001</v>
      </c>
      <c r="BK316" s="23">
        <v>41.518000000000001</v>
      </c>
      <c r="BL316">
        <v>0</v>
      </c>
      <c r="BM316">
        <v>0</v>
      </c>
      <c r="BN316">
        <v>0</v>
      </c>
      <c r="BO316">
        <v>0</v>
      </c>
      <c r="BP316">
        <v>0</v>
      </c>
      <c r="BQ316" s="17">
        <v>1</v>
      </c>
      <c r="BR316">
        <v>0</v>
      </c>
      <c r="BS316">
        <v>1</v>
      </c>
      <c r="BT316">
        <v>0</v>
      </c>
      <c r="BU316" s="17">
        <v>0</v>
      </c>
      <c r="BV316">
        <v>0</v>
      </c>
      <c r="BW316">
        <v>1</v>
      </c>
      <c r="BX316" s="17">
        <v>0</v>
      </c>
      <c r="BY316">
        <v>1</v>
      </c>
      <c r="BZ316">
        <v>1</v>
      </c>
      <c r="CA316">
        <v>0</v>
      </c>
      <c r="CB316">
        <v>0</v>
      </c>
      <c r="CC316">
        <v>0</v>
      </c>
      <c r="CD316">
        <v>0</v>
      </c>
      <c r="CE316">
        <v>1</v>
      </c>
      <c r="CF316">
        <v>1</v>
      </c>
      <c r="CG316">
        <v>0</v>
      </c>
      <c r="CH316">
        <v>0</v>
      </c>
      <c r="CI316">
        <v>1</v>
      </c>
      <c r="CJ316" s="17">
        <v>1</v>
      </c>
      <c r="CK316">
        <v>1.2999999999999999E-2</v>
      </c>
      <c r="CL316">
        <v>3</v>
      </c>
      <c r="CM316">
        <v>1</v>
      </c>
      <c r="CN316">
        <v>0</v>
      </c>
      <c r="CO316">
        <v>41</v>
      </c>
      <c r="CP316" s="31" t="s">
        <v>80</v>
      </c>
    </row>
    <row r="317" spans="1:94" x14ac:dyDescent="0.25">
      <c r="A317">
        <v>316</v>
      </c>
      <c r="B317">
        <v>21</v>
      </c>
      <c r="C317" s="23" t="s">
        <v>132</v>
      </c>
      <c r="D317" s="12">
        <v>11.2</v>
      </c>
      <c r="E317" s="13">
        <v>3</v>
      </c>
      <c r="F317" s="7">
        <f t="shared" si="71"/>
        <v>3.7333333333333329</v>
      </c>
      <c r="G317" s="7">
        <f t="shared" si="60"/>
        <v>8.1999999999999993</v>
      </c>
      <c r="H317" s="15">
        <f t="shared" si="61"/>
        <v>14.2</v>
      </c>
      <c r="I317" s="11">
        <f t="shared" si="62"/>
        <v>2.7260822444108244E-2</v>
      </c>
      <c r="J317" s="30">
        <f t="shared" si="63"/>
        <v>7.3020060118147078E-3</v>
      </c>
      <c r="K317" s="30">
        <f t="shared" si="64"/>
        <v>136.94866840454409</v>
      </c>
      <c r="L317" s="8">
        <v>0</v>
      </c>
      <c r="M317" s="9">
        <v>0</v>
      </c>
      <c r="N317" s="9">
        <v>1</v>
      </c>
      <c r="O317" s="9">
        <v>0</v>
      </c>
      <c r="P317" s="9">
        <v>0</v>
      </c>
      <c r="Q317" s="8">
        <v>18754</v>
      </c>
      <c r="R317" s="9">
        <v>12</v>
      </c>
      <c r="S317" s="9">
        <f t="shared" si="65"/>
        <v>18741</v>
      </c>
      <c r="T317" s="9">
        <f t="shared" si="66"/>
        <v>12</v>
      </c>
      <c r="U317" s="7">
        <v>6.3079999999999998</v>
      </c>
      <c r="V317" s="7">
        <f t="shared" si="72"/>
        <v>32.466000000000001</v>
      </c>
      <c r="W317" s="9">
        <v>1</v>
      </c>
      <c r="X317" s="9">
        <v>0</v>
      </c>
      <c r="Y317" s="9">
        <v>0</v>
      </c>
      <c r="Z317" s="9">
        <v>0</v>
      </c>
      <c r="AA317" s="9">
        <v>1</v>
      </c>
      <c r="AB317" s="27">
        <v>0</v>
      </c>
      <c r="AC317" s="9">
        <v>0</v>
      </c>
      <c r="AD317" s="9">
        <v>0</v>
      </c>
      <c r="AE317" s="27">
        <v>1</v>
      </c>
      <c r="AF317" s="9">
        <v>0</v>
      </c>
      <c r="AG317" s="27">
        <v>1</v>
      </c>
      <c r="AH317" s="19">
        <v>2013</v>
      </c>
      <c r="AI317" s="30">
        <v>0.14000000000000001</v>
      </c>
      <c r="AJ317" s="30">
        <v>0.42</v>
      </c>
      <c r="AK317" s="30">
        <v>0.33</v>
      </c>
      <c r="AL317" s="37">
        <v>0.11</v>
      </c>
      <c r="AM317" s="36">
        <v>1</v>
      </c>
      <c r="AN317" s="17">
        <v>0</v>
      </c>
      <c r="AO317" s="33">
        <f t="shared" si="73"/>
        <v>0.57200000000000006</v>
      </c>
      <c r="AP317" s="34">
        <v>0.42799999999999999</v>
      </c>
      <c r="AQ317">
        <v>1</v>
      </c>
      <c r="AR317" s="34">
        <v>0</v>
      </c>
      <c r="AS317">
        <v>0</v>
      </c>
      <c r="AT317" s="17">
        <v>1</v>
      </c>
      <c r="AU317">
        <f t="shared" si="74"/>
        <v>0.45799999999999996</v>
      </c>
      <c r="AV317" s="17">
        <v>0.54200000000000004</v>
      </c>
      <c r="AW317" s="17" t="s">
        <v>28</v>
      </c>
      <c r="AX317">
        <v>0</v>
      </c>
      <c r="AY317">
        <v>1</v>
      </c>
      <c r="AZ317">
        <v>0</v>
      </c>
      <c r="BA317">
        <v>0</v>
      </c>
      <c r="BB317">
        <v>0</v>
      </c>
      <c r="BC317">
        <v>0</v>
      </c>
      <c r="BD317" s="17">
        <v>0</v>
      </c>
      <c r="BE317">
        <v>0</v>
      </c>
      <c r="BF317">
        <v>1</v>
      </c>
      <c r="BG317" s="17">
        <v>0</v>
      </c>
      <c r="BH317">
        <v>2870</v>
      </c>
      <c r="BI317">
        <v>291</v>
      </c>
      <c r="BJ317" s="23">
        <v>0.51400000000000001</v>
      </c>
      <c r="BK317" s="23">
        <v>44.774000000000001</v>
      </c>
      <c r="BL317">
        <v>0</v>
      </c>
      <c r="BM317">
        <v>0</v>
      </c>
      <c r="BN317">
        <v>0</v>
      </c>
      <c r="BO317">
        <v>0</v>
      </c>
      <c r="BP317">
        <v>0</v>
      </c>
      <c r="BQ317" s="17">
        <v>1</v>
      </c>
      <c r="BR317">
        <v>0</v>
      </c>
      <c r="BS317">
        <v>1</v>
      </c>
      <c r="BT317">
        <v>0</v>
      </c>
      <c r="BU317" s="17">
        <v>0</v>
      </c>
      <c r="BV317">
        <v>0</v>
      </c>
      <c r="BW317">
        <v>1</v>
      </c>
      <c r="BX317" s="17">
        <v>0</v>
      </c>
      <c r="BY317">
        <v>1</v>
      </c>
      <c r="BZ317">
        <v>1</v>
      </c>
      <c r="CA317">
        <v>0</v>
      </c>
      <c r="CB317">
        <v>0</v>
      </c>
      <c r="CC317">
        <v>0</v>
      </c>
      <c r="CD317">
        <v>0</v>
      </c>
      <c r="CE317">
        <v>1</v>
      </c>
      <c r="CF317">
        <v>1</v>
      </c>
      <c r="CG317">
        <v>0</v>
      </c>
      <c r="CH317">
        <v>0</v>
      </c>
      <c r="CI317">
        <v>1</v>
      </c>
      <c r="CJ317" s="17">
        <v>1</v>
      </c>
      <c r="CK317">
        <v>1.2999999999999999E-2</v>
      </c>
      <c r="CL317">
        <v>3</v>
      </c>
      <c r="CM317">
        <v>1</v>
      </c>
      <c r="CN317">
        <v>0</v>
      </c>
      <c r="CO317">
        <v>41</v>
      </c>
      <c r="CP317" s="31" t="s">
        <v>80</v>
      </c>
    </row>
    <row r="318" spans="1:94" x14ac:dyDescent="0.25">
      <c r="A318">
        <v>317</v>
      </c>
      <c r="B318">
        <v>21</v>
      </c>
      <c r="C318" s="23" t="s">
        <v>132</v>
      </c>
      <c r="D318" s="12">
        <v>11.9</v>
      </c>
      <c r="E318" s="13">
        <v>3.6</v>
      </c>
      <c r="F318" s="7">
        <f t="shared" si="71"/>
        <v>3.3055555555555554</v>
      </c>
      <c r="G318" s="7">
        <f t="shared" si="60"/>
        <v>8.3000000000000007</v>
      </c>
      <c r="H318" s="15">
        <f t="shared" si="61"/>
        <v>15.5</v>
      </c>
      <c r="I318" s="11">
        <f t="shared" si="62"/>
        <v>2.3133355957210736E-2</v>
      </c>
      <c r="J318" s="30">
        <f t="shared" si="63"/>
        <v>6.9983261719292981E-3</v>
      </c>
      <c r="K318" s="30">
        <f t="shared" si="64"/>
        <v>142.89131078386421</v>
      </c>
      <c r="L318" s="8">
        <v>0</v>
      </c>
      <c r="M318" s="9">
        <v>0</v>
      </c>
      <c r="N318" s="9">
        <v>1</v>
      </c>
      <c r="O318" s="9">
        <v>0</v>
      </c>
      <c r="P318" s="9">
        <v>0</v>
      </c>
      <c r="Q318" s="8">
        <v>20420</v>
      </c>
      <c r="R318" s="9">
        <v>12</v>
      </c>
      <c r="S318" s="9">
        <f t="shared" si="65"/>
        <v>20407</v>
      </c>
      <c r="T318" s="9">
        <f t="shared" si="66"/>
        <v>12</v>
      </c>
      <c r="U318" s="7">
        <v>7.6660000000000004</v>
      </c>
      <c r="V318" s="7">
        <f t="shared" si="72"/>
        <v>32.852999999999994</v>
      </c>
      <c r="W318" s="9">
        <v>1</v>
      </c>
      <c r="X318" s="9">
        <v>0</v>
      </c>
      <c r="Y318" s="9">
        <v>0</v>
      </c>
      <c r="Z318" s="9">
        <v>0</v>
      </c>
      <c r="AA318" s="9">
        <v>1</v>
      </c>
      <c r="AB318" s="27">
        <v>0</v>
      </c>
      <c r="AC318" s="9">
        <v>0</v>
      </c>
      <c r="AD318" s="9">
        <v>0</v>
      </c>
      <c r="AE318" s="27">
        <v>1</v>
      </c>
      <c r="AF318" s="9">
        <v>0</v>
      </c>
      <c r="AG318" s="27">
        <v>1</v>
      </c>
      <c r="AH318" s="19">
        <v>2013</v>
      </c>
      <c r="AI318" s="30">
        <v>0.14000000000000001</v>
      </c>
      <c r="AJ318" s="30">
        <v>0.42</v>
      </c>
      <c r="AK318" s="30">
        <v>0.33</v>
      </c>
      <c r="AL318" s="37">
        <v>0.11</v>
      </c>
      <c r="AM318" s="36">
        <v>1</v>
      </c>
      <c r="AN318" s="17">
        <v>0</v>
      </c>
      <c r="AO318" s="33">
        <f t="shared" si="73"/>
        <v>0.43300000000000005</v>
      </c>
      <c r="AP318" s="34">
        <v>0.56699999999999995</v>
      </c>
      <c r="AQ318">
        <v>1</v>
      </c>
      <c r="AR318" s="34">
        <v>0</v>
      </c>
      <c r="AS318">
        <v>0</v>
      </c>
      <c r="AT318" s="17">
        <v>1</v>
      </c>
      <c r="AU318">
        <f t="shared" si="74"/>
        <v>0.29600000000000004</v>
      </c>
      <c r="AV318" s="17">
        <v>0.70399999999999996</v>
      </c>
      <c r="AW318" s="17" t="s">
        <v>28</v>
      </c>
      <c r="AX318">
        <v>0</v>
      </c>
      <c r="AY318">
        <v>1</v>
      </c>
      <c r="AZ318">
        <v>0</v>
      </c>
      <c r="BA318">
        <v>0</v>
      </c>
      <c r="BB318">
        <v>0</v>
      </c>
      <c r="BC318">
        <v>0</v>
      </c>
      <c r="BD318" s="17">
        <v>0</v>
      </c>
      <c r="BE318">
        <v>0</v>
      </c>
      <c r="BF318">
        <v>1</v>
      </c>
      <c r="BG318" s="17">
        <v>0</v>
      </c>
      <c r="BH318">
        <v>2870</v>
      </c>
      <c r="BI318">
        <v>291</v>
      </c>
      <c r="BJ318" s="23">
        <v>0.51400000000000001</v>
      </c>
      <c r="BK318" s="23">
        <v>46.518999999999998</v>
      </c>
      <c r="BL318">
        <v>0</v>
      </c>
      <c r="BM318">
        <v>0</v>
      </c>
      <c r="BN318">
        <v>0</v>
      </c>
      <c r="BO318">
        <v>0</v>
      </c>
      <c r="BP318">
        <v>0</v>
      </c>
      <c r="BQ318" s="17">
        <v>1</v>
      </c>
      <c r="BR318">
        <v>0</v>
      </c>
      <c r="BS318">
        <v>1</v>
      </c>
      <c r="BT318">
        <v>0</v>
      </c>
      <c r="BU318" s="17">
        <v>0</v>
      </c>
      <c r="BV318">
        <v>0</v>
      </c>
      <c r="BW318">
        <v>1</v>
      </c>
      <c r="BX318" s="17">
        <v>0</v>
      </c>
      <c r="BY318">
        <v>1</v>
      </c>
      <c r="BZ318">
        <v>1</v>
      </c>
      <c r="CA318">
        <v>0</v>
      </c>
      <c r="CB318">
        <v>0</v>
      </c>
      <c r="CC318">
        <v>0</v>
      </c>
      <c r="CD318">
        <v>0</v>
      </c>
      <c r="CE318">
        <v>1</v>
      </c>
      <c r="CF318">
        <v>1</v>
      </c>
      <c r="CG318">
        <v>0</v>
      </c>
      <c r="CH318">
        <v>0</v>
      </c>
      <c r="CI318">
        <v>1</v>
      </c>
      <c r="CJ318" s="17">
        <v>1</v>
      </c>
      <c r="CK318">
        <v>1.2999999999999999E-2</v>
      </c>
      <c r="CL318">
        <v>3</v>
      </c>
      <c r="CM318">
        <v>1</v>
      </c>
      <c r="CN318">
        <v>0</v>
      </c>
      <c r="CO318">
        <v>41</v>
      </c>
      <c r="CP318" s="31" t="s">
        <v>80</v>
      </c>
    </row>
    <row r="319" spans="1:94" x14ac:dyDescent="0.25">
      <c r="A319">
        <v>318</v>
      </c>
      <c r="B319">
        <v>21</v>
      </c>
      <c r="C319" s="23" t="s">
        <v>132</v>
      </c>
      <c r="D319" s="12">
        <v>5.0999999999999996</v>
      </c>
      <c r="E319" s="13">
        <v>0.1</v>
      </c>
      <c r="F319" s="7">
        <f t="shared" si="71"/>
        <v>50.999999999999993</v>
      </c>
      <c r="G319" s="7">
        <f t="shared" si="60"/>
        <v>5</v>
      </c>
      <c r="H319" s="15">
        <f t="shared" si="61"/>
        <v>5.1999999999999993</v>
      </c>
      <c r="I319" s="11">
        <f t="shared" si="62"/>
        <v>0.2975544533148119</v>
      </c>
      <c r="J319" s="30">
        <f t="shared" si="63"/>
        <v>5.8344010453884694E-3</v>
      </c>
      <c r="K319" s="30">
        <f t="shared" si="64"/>
        <v>171.39719951037708</v>
      </c>
      <c r="L319" s="8">
        <v>0</v>
      </c>
      <c r="M319" s="9">
        <v>0</v>
      </c>
      <c r="N319" s="9">
        <v>1</v>
      </c>
      <c r="O319" s="9">
        <v>0</v>
      </c>
      <c r="P319" s="9">
        <v>0</v>
      </c>
      <c r="Q319" s="8">
        <v>26789</v>
      </c>
      <c r="R319" s="9">
        <v>12</v>
      </c>
      <c r="S319" s="9">
        <f t="shared" si="65"/>
        <v>26776</v>
      </c>
      <c r="T319" s="9">
        <f t="shared" si="66"/>
        <v>12</v>
      </c>
      <c r="U319" s="7">
        <v>7.8040000000000003</v>
      </c>
      <c r="V319" s="7">
        <f t="shared" si="72"/>
        <v>30.79</v>
      </c>
      <c r="W319" s="9">
        <v>1</v>
      </c>
      <c r="X319" s="9">
        <v>0</v>
      </c>
      <c r="Y319" s="9">
        <v>0</v>
      </c>
      <c r="Z319" s="9">
        <v>0</v>
      </c>
      <c r="AA319" s="9">
        <v>1</v>
      </c>
      <c r="AB319" s="27">
        <v>0</v>
      </c>
      <c r="AC319" s="9">
        <v>0</v>
      </c>
      <c r="AD319" s="9">
        <v>0</v>
      </c>
      <c r="AE319" s="27">
        <v>1</v>
      </c>
      <c r="AF319" s="9">
        <v>0</v>
      </c>
      <c r="AG319" s="27">
        <v>1</v>
      </c>
      <c r="AH319" s="19">
        <v>2013</v>
      </c>
      <c r="AI319" s="30">
        <v>0.14000000000000001</v>
      </c>
      <c r="AJ319" s="30">
        <v>0.42</v>
      </c>
      <c r="AK319" s="30">
        <v>0.33</v>
      </c>
      <c r="AL319" s="37">
        <v>0.11</v>
      </c>
      <c r="AM319" s="36">
        <v>1</v>
      </c>
      <c r="AN319" s="17">
        <v>0</v>
      </c>
      <c r="AO319">
        <v>1</v>
      </c>
      <c r="AP319" s="34">
        <v>0</v>
      </c>
      <c r="AQ319">
        <v>1</v>
      </c>
      <c r="AR319" s="34">
        <v>0</v>
      </c>
      <c r="AS319">
        <v>0</v>
      </c>
      <c r="AT319" s="17">
        <v>1</v>
      </c>
      <c r="AU319">
        <f t="shared" si="74"/>
        <v>0.375</v>
      </c>
      <c r="AV319" s="17">
        <v>0.625</v>
      </c>
      <c r="AW319" s="17" t="s">
        <v>28</v>
      </c>
      <c r="AX319">
        <v>0</v>
      </c>
      <c r="AY319">
        <v>1</v>
      </c>
      <c r="AZ319">
        <v>0</v>
      </c>
      <c r="BA319">
        <v>0</v>
      </c>
      <c r="BB319">
        <v>0</v>
      </c>
      <c r="BC319">
        <v>0</v>
      </c>
      <c r="BD319" s="17">
        <v>0</v>
      </c>
      <c r="BE319">
        <v>0</v>
      </c>
      <c r="BF319">
        <v>1</v>
      </c>
      <c r="BG319" s="17">
        <v>0</v>
      </c>
      <c r="BH319">
        <v>2870</v>
      </c>
      <c r="BI319">
        <v>291</v>
      </c>
      <c r="BJ319" s="23">
        <v>0.51400000000000001</v>
      </c>
      <c r="BK319" s="23">
        <v>44.594000000000001</v>
      </c>
      <c r="BL319">
        <v>1</v>
      </c>
      <c r="BM319">
        <v>0</v>
      </c>
      <c r="BN319">
        <v>0</v>
      </c>
      <c r="BO319">
        <v>0</v>
      </c>
      <c r="BP319">
        <v>0</v>
      </c>
      <c r="BQ319" s="17">
        <v>0</v>
      </c>
      <c r="BR319">
        <v>0</v>
      </c>
      <c r="BS319">
        <v>0</v>
      </c>
      <c r="BT319">
        <v>1</v>
      </c>
      <c r="BU319" s="17">
        <v>0</v>
      </c>
      <c r="BV319">
        <v>0</v>
      </c>
      <c r="BW319">
        <v>0</v>
      </c>
      <c r="BX319" s="17">
        <v>0</v>
      </c>
      <c r="BY319">
        <v>1</v>
      </c>
      <c r="BZ319">
        <v>1</v>
      </c>
      <c r="CA319">
        <v>0</v>
      </c>
      <c r="CB319">
        <v>0</v>
      </c>
      <c r="CC319">
        <v>0</v>
      </c>
      <c r="CD319">
        <v>0</v>
      </c>
      <c r="CE319">
        <v>1</v>
      </c>
      <c r="CF319">
        <v>1</v>
      </c>
      <c r="CG319">
        <v>0</v>
      </c>
      <c r="CH319">
        <v>0</v>
      </c>
      <c r="CI319">
        <v>1</v>
      </c>
      <c r="CJ319" s="17">
        <v>1</v>
      </c>
      <c r="CK319">
        <v>1.2999999999999999E-2</v>
      </c>
      <c r="CL319">
        <v>3</v>
      </c>
      <c r="CM319">
        <v>1</v>
      </c>
      <c r="CN319">
        <v>0</v>
      </c>
      <c r="CO319">
        <v>41</v>
      </c>
      <c r="CP319" s="31" t="s">
        <v>80</v>
      </c>
    </row>
    <row r="320" spans="1:94" x14ac:dyDescent="0.25">
      <c r="A320">
        <v>319</v>
      </c>
      <c r="B320">
        <v>21</v>
      </c>
      <c r="C320" s="23" t="s">
        <v>132</v>
      </c>
      <c r="D320" s="12">
        <v>4.9000000000000004</v>
      </c>
      <c r="E320" s="13">
        <v>0.1</v>
      </c>
      <c r="F320" s="7">
        <f t="shared" si="71"/>
        <v>49</v>
      </c>
      <c r="G320" s="7">
        <f t="shared" si="60"/>
        <v>4.8000000000000007</v>
      </c>
      <c r="H320" s="15">
        <f t="shared" si="61"/>
        <v>5</v>
      </c>
      <c r="I320" s="11">
        <f t="shared" si="62"/>
        <v>0.28952550548973338</v>
      </c>
      <c r="J320" s="30">
        <f t="shared" si="63"/>
        <v>5.9086837855047633E-3</v>
      </c>
      <c r="K320" s="30">
        <f t="shared" si="64"/>
        <v>169.24242966821294</v>
      </c>
      <c r="L320" s="8">
        <v>0</v>
      </c>
      <c r="M320" s="9">
        <v>0</v>
      </c>
      <c r="N320" s="9">
        <v>1</v>
      </c>
      <c r="O320" s="9">
        <v>0</v>
      </c>
      <c r="P320" s="9">
        <v>0</v>
      </c>
      <c r="Q320" s="8">
        <v>26255</v>
      </c>
      <c r="R320" s="9">
        <v>12</v>
      </c>
      <c r="S320" s="9">
        <f t="shared" si="65"/>
        <v>26242</v>
      </c>
      <c r="T320" s="9">
        <f t="shared" si="66"/>
        <v>12</v>
      </c>
      <c r="U320" s="7">
        <v>7.8040000000000003</v>
      </c>
      <c r="V320" s="7">
        <f t="shared" si="72"/>
        <v>30.79</v>
      </c>
      <c r="W320" s="9">
        <v>1</v>
      </c>
      <c r="X320" s="9">
        <v>0</v>
      </c>
      <c r="Y320" s="9">
        <v>0</v>
      </c>
      <c r="Z320" s="9">
        <v>0</v>
      </c>
      <c r="AA320" s="9">
        <v>1</v>
      </c>
      <c r="AB320" s="27">
        <v>0</v>
      </c>
      <c r="AC320" s="9">
        <v>0</v>
      </c>
      <c r="AD320" s="9">
        <v>0</v>
      </c>
      <c r="AE320" s="27">
        <v>1</v>
      </c>
      <c r="AF320" s="9">
        <v>0</v>
      </c>
      <c r="AG320" s="27">
        <v>1</v>
      </c>
      <c r="AH320" s="19">
        <v>2013</v>
      </c>
      <c r="AI320" s="30">
        <v>0.14000000000000001</v>
      </c>
      <c r="AJ320" s="30">
        <v>0.42</v>
      </c>
      <c r="AK320" s="30">
        <v>0.33</v>
      </c>
      <c r="AL320" s="37">
        <v>0.11</v>
      </c>
      <c r="AM320" s="36">
        <v>1</v>
      </c>
      <c r="AN320" s="17">
        <v>0</v>
      </c>
      <c r="AO320">
        <v>0</v>
      </c>
      <c r="AP320" s="34">
        <v>1</v>
      </c>
      <c r="AQ320">
        <v>1</v>
      </c>
      <c r="AR320" s="34">
        <v>0</v>
      </c>
      <c r="AS320">
        <v>0</v>
      </c>
      <c r="AT320" s="17">
        <v>1</v>
      </c>
      <c r="AU320">
        <f t="shared" si="74"/>
        <v>0.375</v>
      </c>
      <c r="AV320" s="17">
        <v>0.625</v>
      </c>
      <c r="AW320" s="17" t="s">
        <v>28</v>
      </c>
      <c r="AX320">
        <v>0</v>
      </c>
      <c r="AY320">
        <v>1</v>
      </c>
      <c r="AZ320">
        <v>0</v>
      </c>
      <c r="BA320">
        <v>0</v>
      </c>
      <c r="BB320">
        <v>0</v>
      </c>
      <c r="BC320">
        <v>0</v>
      </c>
      <c r="BD320" s="17">
        <v>0</v>
      </c>
      <c r="BE320">
        <v>0</v>
      </c>
      <c r="BF320">
        <v>1</v>
      </c>
      <c r="BG320" s="17">
        <v>0</v>
      </c>
      <c r="BH320">
        <v>2870</v>
      </c>
      <c r="BI320">
        <v>291</v>
      </c>
      <c r="BJ320" s="23">
        <v>0.51400000000000001</v>
      </c>
      <c r="BK320" s="23">
        <v>44.594000000000001</v>
      </c>
      <c r="BL320">
        <v>1</v>
      </c>
      <c r="BM320">
        <v>0</v>
      </c>
      <c r="BN320">
        <v>0</v>
      </c>
      <c r="BO320">
        <v>0</v>
      </c>
      <c r="BP320">
        <v>0</v>
      </c>
      <c r="BQ320" s="17">
        <v>0</v>
      </c>
      <c r="BR320">
        <v>0</v>
      </c>
      <c r="BS320">
        <v>0</v>
      </c>
      <c r="BT320">
        <v>1</v>
      </c>
      <c r="BU320" s="17">
        <v>0</v>
      </c>
      <c r="BV320">
        <v>0</v>
      </c>
      <c r="BW320">
        <v>0</v>
      </c>
      <c r="BX320" s="17">
        <v>0</v>
      </c>
      <c r="BY320">
        <v>1</v>
      </c>
      <c r="BZ320">
        <v>1</v>
      </c>
      <c r="CA320">
        <v>0</v>
      </c>
      <c r="CB320">
        <v>0</v>
      </c>
      <c r="CC320">
        <v>0</v>
      </c>
      <c r="CD320">
        <v>0</v>
      </c>
      <c r="CE320">
        <v>1</v>
      </c>
      <c r="CF320">
        <v>1</v>
      </c>
      <c r="CG320">
        <v>0</v>
      </c>
      <c r="CH320">
        <v>0</v>
      </c>
      <c r="CI320">
        <v>1</v>
      </c>
      <c r="CJ320" s="17">
        <v>1</v>
      </c>
      <c r="CK320">
        <v>1.2999999999999999E-2</v>
      </c>
      <c r="CL320">
        <v>3</v>
      </c>
      <c r="CM320">
        <v>1</v>
      </c>
      <c r="CN320">
        <v>0</v>
      </c>
      <c r="CO320">
        <v>41</v>
      </c>
      <c r="CP320" s="31" t="s">
        <v>80</v>
      </c>
    </row>
    <row r="321" spans="1:94" x14ac:dyDescent="0.25">
      <c r="A321">
        <v>320</v>
      </c>
      <c r="B321">
        <v>21</v>
      </c>
      <c r="C321" s="23" t="s">
        <v>132</v>
      </c>
      <c r="D321" s="12">
        <v>12.2</v>
      </c>
      <c r="E321" s="13">
        <v>1.7</v>
      </c>
      <c r="F321" s="7">
        <f t="shared" si="71"/>
        <v>7.1764705882352935</v>
      </c>
      <c r="G321" s="7">
        <f t="shared" si="60"/>
        <v>10.5</v>
      </c>
      <c r="H321" s="15">
        <f t="shared" si="61"/>
        <v>13.899999999999999</v>
      </c>
      <c r="I321" s="11">
        <f t="shared" si="62"/>
        <v>4.3814795954272248E-2</v>
      </c>
      <c r="J321" s="30">
        <f t="shared" si="63"/>
        <v>6.1053404198576086E-3</v>
      </c>
      <c r="K321" s="30">
        <f t="shared" si="64"/>
        <v>163.7910306766027</v>
      </c>
      <c r="L321" s="8">
        <v>0</v>
      </c>
      <c r="M321" s="9">
        <v>0</v>
      </c>
      <c r="N321" s="9">
        <v>1</v>
      </c>
      <c r="O321" s="9">
        <v>0</v>
      </c>
      <c r="P321" s="9">
        <v>0</v>
      </c>
      <c r="Q321" s="8">
        <v>26789</v>
      </c>
      <c r="R321" s="9">
        <v>12</v>
      </c>
      <c r="S321" s="9">
        <f t="shared" si="65"/>
        <v>26776</v>
      </c>
      <c r="T321" s="9">
        <f t="shared" si="66"/>
        <v>12</v>
      </c>
      <c r="U321" s="7">
        <v>7.8040000000000003</v>
      </c>
      <c r="V321" s="7">
        <f t="shared" si="72"/>
        <v>30.79</v>
      </c>
      <c r="W321" s="9">
        <v>1</v>
      </c>
      <c r="X321" s="9">
        <v>0</v>
      </c>
      <c r="Y321" s="9">
        <v>0</v>
      </c>
      <c r="Z321" s="9">
        <v>0</v>
      </c>
      <c r="AA321" s="9">
        <v>1</v>
      </c>
      <c r="AB321" s="27">
        <v>0</v>
      </c>
      <c r="AC321" s="9">
        <v>0</v>
      </c>
      <c r="AD321" s="9">
        <v>0</v>
      </c>
      <c r="AE321" s="27">
        <v>1</v>
      </c>
      <c r="AF321" s="9">
        <v>0</v>
      </c>
      <c r="AG321" s="27">
        <v>1</v>
      </c>
      <c r="AH321" s="19">
        <v>2013</v>
      </c>
      <c r="AI321" s="30">
        <v>0.14000000000000001</v>
      </c>
      <c r="AJ321" s="30">
        <v>0.42</v>
      </c>
      <c r="AK321" s="30">
        <v>0.33</v>
      </c>
      <c r="AL321" s="37">
        <v>0.11</v>
      </c>
      <c r="AM321" s="36">
        <v>1</v>
      </c>
      <c r="AN321" s="17">
        <v>0</v>
      </c>
      <c r="AO321">
        <v>1</v>
      </c>
      <c r="AP321" s="34">
        <v>0</v>
      </c>
      <c r="AQ321">
        <v>1</v>
      </c>
      <c r="AR321" s="34">
        <v>0</v>
      </c>
      <c r="AS321">
        <v>0</v>
      </c>
      <c r="AT321" s="17">
        <v>1</v>
      </c>
      <c r="AU321">
        <f t="shared" si="74"/>
        <v>0.375</v>
      </c>
      <c r="AV321" s="17">
        <v>0.625</v>
      </c>
      <c r="AW321" s="17" t="s">
        <v>28</v>
      </c>
      <c r="AX321">
        <v>0</v>
      </c>
      <c r="AY321">
        <v>1</v>
      </c>
      <c r="AZ321">
        <v>0</v>
      </c>
      <c r="BA321">
        <v>0</v>
      </c>
      <c r="BB321">
        <v>0</v>
      </c>
      <c r="BC321">
        <v>0</v>
      </c>
      <c r="BD321" s="17">
        <v>0</v>
      </c>
      <c r="BE321">
        <v>0</v>
      </c>
      <c r="BF321">
        <v>1</v>
      </c>
      <c r="BG321" s="17">
        <v>0</v>
      </c>
      <c r="BH321">
        <v>2870</v>
      </c>
      <c r="BI321">
        <v>291</v>
      </c>
      <c r="BJ321" s="23">
        <v>0.51400000000000001</v>
      </c>
      <c r="BK321" s="23">
        <v>44.594000000000001</v>
      </c>
      <c r="BL321">
        <v>0</v>
      </c>
      <c r="BM321">
        <v>0</v>
      </c>
      <c r="BN321">
        <v>0</v>
      </c>
      <c r="BO321">
        <v>0</v>
      </c>
      <c r="BP321">
        <v>0</v>
      </c>
      <c r="BQ321" s="17">
        <v>1</v>
      </c>
      <c r="BR321">
        <v>0</v>
      </c>
      <c r="BS321">
        <v>1</v>
      </c>
      <c r="BT321">
        <v>0</v>
      </c>
      <c r="BU321" s="17">
        <v>0</v>
      </c>
      <c r="BV321">
        <v>0</v>
      </c>
      <c r="BW321">
        <v>1</v>
      </c>
      <c r="BX321" s="17">
        <v>0</v>
      </c>
      <c r="BY321">
        <v>1</v>
      </c>
      <c r="BZ321">
        <v>1</v>
      </c>
      <c r="CA321">
        <v>0</v>
      </c>
      <c r="CB321">
        <v>0</v>
      </c>
      <c r="CC321">
        <v>0</v>
      </c>
      <c r="CD321">
        <v>0</v>
      </c>
      <c r="CE321">
        <v>1</v>
      </c>
      <c r="CF321">
        <v>1</v>
      </c>
      <c r="CG321">
        <v>0</v>
      </c>
      <c r="CH321">
        <v>0</v>
      </c>
      <c r="CI321">
        <v>1</v>
      </c>
      <c r="CJ321" s="17">
        <v>1</v>
      </c>
      <c r="CK321">
        <v>1.2999999999999999E-2</v>
      </c>
      <c r="CL321">
        <v>3</v>
      </c>
      <c r="CM321">
        <v>1</v>
      </c>
      <c r="CN321">
        <v>0</v>
      </c>
      <c r="CO321">
        <v>41</v>
      </c>
      <c r="CP321" s="31" t="s">
        <v>80</v>
      </c>
    </row>
    <row r="322" spans="1:94" s="41" customFormat="1" x14ac:dyDescent="0.25">
      <c r="A322" s="41">
        <v>321</v>
      </c>
      <c r="B322" s="41">
        <v>21</v>
      </c>
      <c r="C322" s="42" t="s">
        <v>132</v>
      </c>
      <c r="D322" s="43">
        <v>15.8</v>
      </c>
      <c r="E322" s="44">
        <v>2.2000000000000002</v>
      </c>
      <c r="F322" s="45">
        <f t="shared" si="71"/>
        <v>7.1818181818181817</v>
      </c>
      <c r="G322" s="45">
        <f t="shared" ref="G322:G385" si="75">D322-E322</f>
        <v>13.600000000000001</v>
      </c>
      <c r="H322" s="46">
        <f t="shared" ref="H322:H385" si="76">D322+E322</f>
        <v>18</v>
      </c>
      <c r="I322" s="47">
        <f t="shared" ref="I322:I385" si="77">IFERROR(F322/SQRT(F322^2+S322), "X")</f>
        <v>4.4290395425208039E-2</v>
      </c>
      <c r="J322" s="48">
        <f t="shared" ref="J322:J385" si="78">IFERROR(SQRT((1-I322^2)/S322), "X")</f>
        <v>6.1670170845226384E-3</v>
      </c>
      <c r="K322" s="48">
        <f t="shared" ref="K322:K385" si="79">IFERROR(1/J322, "X")</f>
        <v>162.15294789918772</v>
      </c>
      <c r="L322" s="49">
        <v>0</v>
      </c>
      <c r="M322" s="50">
        <v>0</v>
      </c>
      <c r="N322" s="50">
        <v>1</v>
      </c>
      <c r="O322" s="50">
        <v>0</v>
      </c>
      <c r="P322" s="50">
        <v>0</v>
      </c>
      <c r="Q322" s="49">
        <v>26255</v>
      </c>
      <c r="R322" s="50">
        <v>12</v>
      </c>
      <c r="S322" s="50">
        <f t="shared" ref="S322:S385" si="80">Q322-R322-1</f>
        <v>26242</v>
      </c>
      <c r="T322" s="50">
        <f t="shared" ref="T322:T385" si="81">COUNTIF(B:B,B322)</f>
        <v>12</v>
      </c>
      <c r="U322" s="45">
        <v>7.8040000000000003</v>
      </c>
      <c r="V322" s="45">
        <f t="shared" si="72"/>
        <v>30.79</v>
      </c>
      <c r="W322" s="50">
        <v>1</v>
      </c>
      <c r="X322" s="50">
        <v>0</v>
      </c>
      <c r="Y322" s="50">
        <v>0</v>
      </c>
      <c r="Z322" s="50">
        <v>0</v>
      </c>
      <c r="AA322" s="50">
        <v>1</v>
      </c>
      <c r="AB322" s="51">
        <v>0</v>
      </c>
      <c r="AC322" s="50">
        <v>0</v>
      </c>
      <c r="AD322" s="50">
        <v>0</v>
      </c>
      <c r="AE322" s="51">
        <v>1</v>
      </c>
      <c r="AF322" s="50">
        <v>0</v>
      </c>
      <c r="AG322" s="51">
        <v>1</v>
      </c>
      <c r="AH322" s="52">
        <v>2013</v>
      </c>
      <c r="AI322" s="48">
        <v>0.14000000000000001</v>
      </c>
      <c r="AJ322" s="48">
        <v>0.42</v>
      </c>
      <c r="AK322" s="48">
        <v>0.33</v>
      </c>
      <c r="AL322" s="53">
        <v>0.11</v>
      </c>
      <c r="AM322" s="54">
        <v>1</v>
      </c>
      <c r="AN322" s="55">
        <v>0</v>
      </c>
      <c r="AO322" s="41">
        <v>0</v>
      </c>
      <c r="AP322" s="56">
        <v>1</v>
      </c>
      <c r="AQ322" s="41">
        <v>1</v>
      </c>
      <c r="AR322" s="56">
        <v>0</v>
      </c>
      <c r="AS322">
        <v>0</v>
      </c>
      <c r="AT322" s="55">
        <v>1</v>
      </c>
      <c r="AU322" s="41">
        <f t="shared" si="74"/>
        <v>0.375</v>
      </c>
      <c r="AV322" s="55">
        <v>0.625</v>
      </c>
      <c r="AW322" s="55" t="s">
        <v>28</v>
      </c>
      <c r="AX322">
        <v>0</v>
      </c>
      <c r="AY322">
        <v>1</v>
      </c>
      <c r="AZ322">
        <v>0</v>
      </c>
      <c r="BA322">
        <v>0</v>
      </c>
      <c r="BB322">
        <v>0</v>
      </c>
      <c r="BC322">
        <v>0</v>
      </c>
      <c r="BD322" s="55">
        <v>0</v>
      </c>
      <c r="BE322">
        <v>0</v>
      </c>
      <c r="BF322">
        <v>1</v>
      </c>
      <c r="BG322" s="55">
        <v>0</v>
      </c>
      <c r="BH322">
        <v>2870</v>
      </c>
      <c r="BI322">
        <v>291</v>
      </c>
      <c r="BJ322" s="42">
        <v>0.51400000000000001</v>
      </c>
      <c r="BK322" s="42">
        <v>44.594000000000001</v>
      </c>
      <c r="BL322" s="41">
        <v>0</v>
      </c>
      <c r="BM322" s="41">
        <v>0</v>
      </c>
      <c r="BN322" s="41">
        <v>0</v>
      </c>
      <c r="BO322" s="41">
        <v>0</v>
      </c>
      <c r="BP322" s="41">
        <v>0</v>
      </c>
      <c r="BQ322" s="55">
        <v>1</v>
      </c>
      <c r="BR322" s="41">
        <v>0</v>
      </c>
      <c r="BS322" s="41">
        <v>1</v>
      </c>
      <c r="BT322" s="41">
        <v>0</v>
      </c>
      <c r="BU322" s="55">
        <v>0</v>
      </c>
      <c r="BV322" s="41">
        <v>0</v>
      </c>
      <c r="BW322" s="41">
        <v>1</v>
      </c>
      <c r="BX322" s="55">
        <v>0</v>
      </c>
      <c r="BY322" s="41">
        <v>1</v>
      </c>
      <c r="BZ322" s="41">
        <v>1</v>
      </c>
      <c r="CA322" s="41">
        <v>0</v>
      </c>
      <c r="CB322" s="41">
        <v>0</v>
      </c>
      <c r="CC322" s="41">
        <v>0</v>
      </c>
      <c r="CD322" s="41">
        <v>0</v>
      </c>
      <c r="CE322" s="41">
        <v>1</v>
      </c>
      <c r="CF322">
        <v>1</v>
      </c>
      <c r="CG322" s="41">
        <v>0</v>
      </c>
      <c r="CH322" s="41">
        <v>0</v>
      </c>
      <c r="CI322" s="41">
        <v>1</v>
      </c>
      <c r="CJ322" s="55">
        <v>1</v>
      </c>
      <c r="CK322">
        <v>1.2999999999999999E-2</v>
      </c>
      <c r="CL322">
        <v>3</v>
      </c>
      <c r="CM322">
        <v>1</v>
      </c>
      <c r="CN322">
        <v>0</v>
      </c>
      <c r="CO322">
        <v>41</v>
      </c>
      <c r="CP322" s="31" t="s">
        <v>80</v>
      </c>
    </row>
    <row r="323" spans="1:94" x14ac:dyDescent="0.25">
      <c r="A323">
        <v>322</v>
      </c>
      <c r="B323">
        <v>22</v>
      </c>
      <c r="C323" s="23" t="s">
        <v>133</v>
      </c>
      <c r="D323" s="12">
        <v>4.2</v>
      </c>
      <c r="E323" s="13">
        <f t="shared" ref="E323:E346" si="82">D323/F323</f>
        <v>0.86242299794661192</v>
      </c>
      <c r="F323" s="7">
        <v>4.87</v>
      </c>
      <c r="G323" s="7">
        <f t="shared" si="75"/>
        <v>3.3375770020533881</v>
      </c>
      <c r="H323" s="15">
        <f t="shared" si="76"/>
        <v>5.0624229979466122</v>
      </c>
      <c r="I323" s="11">
        <f t="shared" si="77"/>
        <v>0.11280776361417817</v>
      </c>
      <c r="J323" s="30">
        <f t="shared" si="78"/>
        <v>2.3163811830426727E-2</v>
      </c>
      <c r="K323" s="30">
        <f t="shared" si="79"/>
        <v>43.170787576786225</v>
      </c>
      <c r="L323" s="8">
        <v>0</v>
      </c>
      <c r="M323" s="9">
        <v>0</v>
      </c>
      <c r="N323" s="9">
        <v>1</v>
      </c>
      <c r="O323" s="9">
        <v>0</v>
      </c>
      <c r="P323" s="9">
        <v>0</v>
      </c>
      <c r="Q323" s="8">
        <v>1852</v>
      </c>
      <c r="R323" s="9">
        <v>11</v>
      </c>
      <c r="S323" s="9">
        <f t="shared" si="80"/>
        <v>1840</v>
      </c>
      <c r="T323" s="9">
        <f t="shared" si="81"/>
        <v>24</v>
      </c>
      <c r="U323" s="7">
        <v>8.02</v>
      </c>
      <c r="V323" s="7">
        <v>23.77</v>
      </c>
      <c r="W323" s="9">
        <v>1</v>
      </c>
      <c r="X323" s="9">
        <v>0</v>
      </c>
      <c r="Y323" s="9">
        <v>0</v>
      </c>
      <c r="Z323" s="9">
        <v>0</v>
      </c>
      <c r="AA323" s="9">
        <v>1</v>
      </c>
      <c r="AB323" s="27">
        <v>0</v>
      </c>
      <c r="AC323" s="9">
        <v>0</v>
      </c>
      <c r="AD323" s="9">
        <v>1</v>
      </c>
      <c r="AE323" s="27">
        <v>0</v>
      </c>
      <c r="AF323" s="9">
        <v>0</v>
      </c>
      <c r="AG323" s="27">
        <v>1</v>
      </c>
      <c r="AH323" s="19">
        <v>1989</v>
      </c>
      <c r="AI323" s="30">
        <f t="shared" ref="AI323:AL326" si="83">$AO$323*AI335+$AP$323*AI327</f>
        <v>0.21501220000000001</v>
      </c>
      <c r="AJ323" s="30">
        <f t="shared" si="83"/>
        <v>0.34625300000000003</v>
      </c>
      <c r="AK323" s="30">
        <f t="shared" si="83"/>
        <v>0.30737340000000002</v>
      </c>
      <c r="AL323" s="37">
        <f t="shared" si="83"/>
        <v>0.13136140000000002</v>
      </c>
      <c r="AM323" s="36">
        <v>1</v>
      </c>
      <c r="AN323" s="17">
        <v>0</v>
      </c>
      <c r="AO323" s="33">
        <f>1-AP323</f>
        <v>0.55020000000000002</v>
      </c>
      <c r="AP323" s="34">
        <v>0.44979999999999998</v>
      </c>
      <c r="AQ323">
        <v>8.5300000000000001E-2</v>
      </c>
      <c r="AR323" s="34">
        <f t="shared" ref="AR323:AR346" si="84">1-AQ323</f>
        <v>0.91469999999999996</v>
      </c>
      <c r="AS323">
        <v>0</v>
      </c>
      <c r="AT323" s="17">
        <v>1</v>
      </c>
      <c r="AU323">
        <v>0</v>
      </c>
      <c r="AV323" s="17">
        <v>1</v>
      </c>
      <c r="AW323" s="17" t="s">
        <v>5</v>
      </c>
      <c r="AX323">
        <v>0</v>
      </c>
      <c r="AY323">
        <v>1</v>
      </c>
      <c r="AZ323">
        <v>0</v>
      </c>
      <c r="BA323">
        <v>0</v>
      </c>
      <c r="BB323">
        <v>0</v>
      </c>
      <c r="BC323">
        <v>0</v>
      </c>
      <c r="BD323" s="17">
        <v>0</v>
      </c>
      <c r="BE323">
        <v>0</v>
      </c>
      <c r="BF323">
        <v>1</v>
      </c>
      <c r="BG323" s="17">
        <v>0</v>
      </c>
      <c r="BH323">
        <v>489</v>
      </c>
      <c r="BI323">
        <v>12</v>
      </c>
      <c r="BJ323" s="23">
        <v>0.2</v>
      </c>
      <c r="BK323" s="23">
        <v>37.79</v>
      </c>
      <c r="BL323">
        <v>1</v>
      </c>
      <c r="BM323">
        <v>0</v>
      </c>
      <c r="BN323">
        <v>0</v>
      </c>
      <c r="BO323">
        <v>0</v>
      </c>
      <c r="BP323">
        <v>0</v>
      </c>
      <c r="BQ323" s="17">
        <v>0</v>
      </c>
      <c r="BR323">
        <v>0</v>
      </c>
      <c r="BS323">
        <v>1</v>
      </c>
      <c r="BT323">
        <v>0</v>
      </c>
      <c r="BU323" s="17">
        <v>0</v>
      </c>
      <c r="BV323">
        <v>0</v>
      </c>
      <c r="BW323">
        <v>0</v>
      </c>
      <c r="BX323" s="17">
        <v>0</v>
      </c>
      <c r="BY323">
        <v>0</v>
      </c>
      <c r="BZ323">
        <v>0</v>
      </c>
      <c r="CA323">
        <v>1</v>
      </c>
      <c r="CB323">
        <v>1</v>
      </c>
      <c r="CC323">
        <v>0</v>
      </c>
      <c r="CD323">
        <v>0</v>
      </c>
      <c r="CE323">
        <v>1</v>
      </c>
      <c r="CF323">
        <v>1</v>
      </c>
      <c r="CG323">
        <v>0</v>
      </c>
      <c r="CH323">
        <v>0</v>
      </c>
      <c r="CI323">
        <v>0</v>
      </c>
      <c r="CJ323" s="17">
        <v>1</v>
      </c>
      <c r="CK323">
        <v>0</v>
      </c>
      <c r="CL323">
        <v>3</v>
      </c>
      <c r="CM323">
        <v>0</v>
      </c>
      <c r="CN323">
        <v>1</v>
      </c>
      <c r="CO323">
        <v>28</v>
      </c>
      <c r="CP323" s="31" t="s">
        <v>80</v>
      </c>
    </row>
    <row r="324" spans="1:94" x14ac:dyDescent="0.25">
      <c r="A324">
        <v>323</v>
      </c>
      <c r="B324">
        <v>22</v>
      </c>
      <c r="C324" s="23" t="s">
        <v>133</v>
      </c>
      <c r="D324" s="12">
        <v>2</v>
      </c>
      <c r="E324" s="13">
        <f t="shared" si="82"/>
        <v>0.77821011673151752</v>
      </c>
      <c r="F324" s="7">
        <v>2.57</v>
      </c>
      <c r="G324" s="7">
        <f t="shared" si="75"/>
        <v>1.2217898832684826</v>
      </c>
      <c r="H324" s="15">
        <f t="shared" si="76"/>
        <v>2.7782101167315174</v>
      </c>
      <c r="I324" s="11">
        <f t="shared" si="77"/>
        <v>6.6565906564949873E-2</v>
      </c>
      <c r="J324" s="30">
        <f t="shared" si="78"/>
        <v>2.5901130959124465E-2</v>
      </c>
      <c r="K324" s="30">
        <f t="shared" si="79"/>
        <v>38.608352723212633</v>
      </c>
      <c r="L324" s="8">
        <v>0</v>
      </c>
      <c r="M324" s="9">
        <v>0</v>
      </c>
      <c r="N324" s="9">
        <v>1</v>
      </c>
      <c r="O324" s="9">
        <v>0</v>
      </c>
      <c r="P324" s="9">
        <v>0</v>
      </c>
      <c r="Q324" s="8">
        <v>1496</v>
      </c>
      <c r="R324" s="9">
        <v>11</v>
      </c>
      <c r="S324" s="9">
        <f t="shared" si="80"/>
        <v>1484</v>
      </c>
      <c r="T324" s="9">
        <f t="shared" si="81"/>
        <v>24</v>
      </c>
      <c r="U324" s="7">
        <v>9.14</v>
      </c>
      <c r="V324" s="7">
        <v>23.86</v>
      </c>
      <c r="W324" s="9">
        <v>1</v>
      </c>
      <c r="X324" s="9">
        <v>0</v>
      </c>
      <c r="Y324" s="9">
        <v>0</v>
      </c>
      <c r="Z324" s="9">
        <v>0</v>
      </c>
      <c r="AA324" s="9">
        <v>1</v>
      </c>
      <c r="AB324" s="27">
        <v>0</v>
      </c>
      <c r="AC324" s="9">
        <v>0</v>
      </c>
      <c r="AD324" s="9">
        <v>1</v>
      </c>
      <c r="AE324" s="27">
        <v>0</v>
      </c>
      <c r="AF324" s="9">
        <v>0</v>
      </c>
      <c r="AG324" s="27">
        <v>1</v>
      </c>
      <c r="AH324" s="19">
        <v>1993</v>
      </c>
      <c r="AI324" s="30">
        <f t="shared" si="83"/>
        <v>0.21501220000000001</v>
      </c>
      <c r="AJ324" s="30">
        <f t="shared" si="83"/>
        <v>0.34625300000000003</v>
      </c>
      <c r="AK324" s="30">
        <f t="shared" si="83"/>
        <v>0.30737340000000002</v>
      </c>
      <c r="AL324" s="37">
        <f t="shared" si="83"/>
        <v>0.13136140000000002</v>
      </c>
      <c r="AM324" s="36">
        <v>1</v>
      </c>
      <c r="AN324" s="17">
        <v>0</v>
      </c>
      <c r="AO324" s="33">
        <f>1-AP324</f>
        <v>0.54679999999999995</v>
      </c>
      <c r="AP324" s="34">
        <v>0.45319999999999999</v>
      </c>
      <c r="AQ324">
        <v>8.5300000000000001E-2</v>
      </c>
      <c r="AR324" s="34">
        <f t="shared" si="84"/>
        <v>0.91469999999999996</v>
      </c>
      <c r="AS324">
        <v>0</v>
      </c>
      <c r="AT324" s="17">
        <v>1</v>
      </c>
      <c r="AU324">
        <v>0</v>
      </c>
      <c r="AV324" s="17">
        <v>1</v>
      </c>
      <c r="AW324" s="17" t="s">
        <v>5</v>
      </c>
      <c r="AX324">
        <v>0</v>
      </c>
      <c r="AY324">
        <v>1</v>
      </c>
      <c r="AZ324">
        <v>0</v>
      </c>
      <c r="BA324">
        <v>0</v>
      </c>
      <c r="BB324">
        <v>0</v>
      </c>
      <c r="BC324">
        <v>0</v>
      </c>
      <c r="BD324" s="17">
        <v>0</v>
      </c>
      <c r="BE324">
        <v>0</v>
      </c>
      <c r="BF324">
        <v>1</v>
      </c>
      <c r="BG324" s="17">
        <v>0</v>
      </c>
      <c r="BH324">
        <v>501</v>
      </c>
      <c r="BI324">
        <v>30</v>
      </c>
      <c r="BJ324" s="23">
        <v>0.255</v>
      </c>
      <c r="BK324" s="23">
        <v>39</v>
      </c>
      <c r="BL324">
        <v>1</v>
      </c>
      <c r="BM324">
        <v>0</v>
      </c>
      <c r="BN324">
        <v>0</v>
      </c>
      <c r="BO324">
        <v>0</v>
      </c>
      <c r="BP324">
        <v>0</v>
      </c>
      <c r="BQ324" s="17">
        <v>0</v>
      </c>
      <c r="BR324">
        <v>0</v>
      </c>
      <c r="BS324">
        <v>1</v>
      </c>
      <c r="BT324">
        <v>0</v>
      </c>
      <c r="BU324" s="17">
        <v>0</v>
      </c>
      <c r="BV324">
        <v>0</v>
      </c>
      <c r="BW324">
        <v>0</v>
      </c>
      <c r="BX324" s="17">
        <v>0</v>
      </c>
      <c r="BY324">
        <v>0</v>
      </c>
      <c r="BZ324">
        <v>0</v>
      </c>
      <c r="CA324">
        <v>1</v>
      </c>
      <c r="CB324">
        <v>1</v>
      </c>
      <c r="CC324">
        <v>0</v>
      </c>
      <c r="CD324">
        <v>0</v>
      </c>
      <c r="CE324">
        <v>1</v>
      </c>
      <c r="CF324">
        <v>1</v>
      </c>
      <c r="CG324">
        <v>0</v>
      </c>
      <c r="CH324">
        <v>0</v>
      </c>
      <c r="CI324">
        <v>0</v>
      </c>
      <c r="CJ324" s="17">
        <v>1</v>
      </c>
      <c r="CK324">
        <v>0</v>
      </c>
      <c r="CL324">
        <v>3</v>
      </c>
      <c r="CM324">
        <v>0</v>
      </c>
      <c r="CN324">
        <v>1</v>
      </c>
      <c r="CO324">
        <v>28</v>
      </c>
      <c r="CP324" s="31" t="s">
        <v>80</v>
      </c>
    </row>
    <row r="325" spans="1:94" x14ac:dyDescent="0.25">
      <c r="A325">
        <v>324</v>
      </c>
      <c r="B325">
        <v>22</v>
      </c>
      <c r="C325" s="23" t="s">
        <v>133</v>
      </c>
      <c r="D325" s="12">
        <v>4.2</v>
      </c>
      <c r="E325" s="13">
        <f t="shared" si="82"/>
        <v>0.65015479876160998</v>
      </c>
      <c r="F325" s="7">
        <v>6.46</v>
      </c>
      <c r="G325" s="7">
        <f t="shared" si="75"/>
        <v>3.5498452012383903</v>
      </c>
      <c r="H325" s="15">
        <f t="shared" si="76"/>
        <v>4.8501547987616105</v>
      </c>
      <c r="I325" s="11">
        <f t="shared" si="77"/>
        <v>0.1858862658176324</v>
      </c>
      <c r="J325" s="30">
        <f t="shared" si="78"/>
        <v>2.8774963748859506E-2</v>
      </c>
      <c r="K325" s="30">
        <f t="shared" si="79"/>
        <v>34.752433008352092</v>
      </c>
      <c r="L325" s="8">
        <v>0</v>
      </c>
      <c r="M325" s="9">
        <v>0</v>
      </c>
      <c r="N325" s="9">
        <v>1</v>
      </c>
      <c r="O325" s="9">
        <v>0</v>
      </c>
      <c r="P325" s="9">
        <v>0</v>
      </c>
      <c r="Q325" s="8">
        <v>1178</v>
      </c>
      <c r="R325" s="9">
        <v>11</v>
      </c>
      <c r="S325" s="9">
        <f t="shared" si="80"/>
        <v>1166</v>
      </c>
      <c r="T325" s="9">
        <f t="shared" si="81"/>
        <v>24</v>
      </c>
      <c r="U325" s="7">
        <v>9.7899999999999991</v>
      </c>
      <c r="V325" s="7">
        <v>21.84</v>
      </c>
      <c r="W325" s="9">
        <v>1</v>
      </c>
      <c r="X325" s="9">
        <v>0</v>
      </c>
      <c r="Y325" s="9">
        <v>0</v>
      </c>
      <c r="Z325" s="9">
        <v>0</v>
      </c>
      <c r="AA325" s="9">
        <v>1</v>
      </c>
      <c r="AB325" s="27">
        <v>0</v>
      </c>
      <c r="AC325" s="9">
        <v>0</v>
      </c>
      <c r="AD325" s="9">
        <v>1</v>
      </c>
      <c r="AE325" s="27">
        <v>0</v>
      </c>
      <c r="AF325" s="9">
        <v>0</v>
      </c>
      <c r="AG325" s="27">
        <v>1</v>
      </c>
      <c r="AH325" s="19">
        <v>1997</v>
      </c>
      <c r="AI325" s="30">
        <f t="shared" si="83"/>
        <v>8.9482000000000006E-2</v>
      </c>
      <c r="AJ325" s="30">
        <f t="shared" si="83"/>
        <v>0.30738960000000004</v>
      </c>
      <c r="AK325" s="30">
        <f t="shared" si="83"/>
        <v>0.40731719999999999</v>
      </c>
      <c r="AL325" s="37">
        <f t="shared" si="83"/>
        <v>0.19581120000000007</v>
      </c>
      <c r="AM325" s="36">
        <v>1</v>
      </c>
      <c r="AN325" s="17">
        <v>0</v>
      </c>
      <c r="AO325" s="33">
        <f>1-AP325</f>
        <v>0.56369999999999998</v>
      </c>
      <c r="AP325" s="34">
        <v>0.43630000000000002</v>
      </c>
      <c r="AQ325">
        <v>8.5300000000000001E-2</v>
      </c>
      <c r="AR325" s="34">
        <f t="shared" si="84"/>
        <v>0.91469999999999996</v>
      </c>
      <c r="AS325">
        <v>0</v>
      </c>
      <c r="AT325" s="17">
        <v>1</v>
      </c>
      <c r="AU325">
        <v>0</v>
      </c>
      <c r="AV325" s="17">
        <v>1</v>
      </c>
      <c r="AW325" s="17" t="s">
        <v>5</v>
      </c>
      <c r="AX325">
        <v>0</v>
      </c>
      <c r="AY325">
        <v>1</v>
      </c>
      <c r="AZ325">
        <v>0</v>
      </c>
      <c r="BA325">
        <v>0</v>
      </c>
      <c r="BB325">
        <v>0</v>
      </c>
      <c r="BC325">
        <v>0</v>
      </c>
      <c r="BD325" s="17">
        <v>0</v>
      </c>
      <c r="BE325">
        <v>0</v>
      </c>
      <c r="BF325">
        <v>1</v>
      </c>
      <c r="BG325" s="17">
        <v>0</v>
      </c>
      <c r="BH325">
        <v>644</v>
      </c>
      <c r="BI325">
        <v>57</v>
      </c>
      <c r="BJ325" s="23">
        <v>0.28799999999999998</v>
      </c>
      <c r="BK325" s="23">
        <v>37.630000000000003</v>
      </c>
      <c r="BL325">
        <v>1</v>
      </c>
      <c r="BM325">
        <v>0</v>
      </c>
      <c r="BN325">
        <v>0</v>
      </c>
      <c r="BO325">
        <v>0</v>
      </c>
      <c r="BP325">
        <v>0</v>
      </c>
      <c r="BQ325" s="17">
        <v>0</v>
      </c>
      <c r="BR325">
        <v>0</v>
      </c>
      <c r="BS325">
        <v>1</v>
      </c>
      <c r="BT325">
        <v>0</v>
      </c>
      <c r="BU325" s="17">
        <v>0</v>
      </c>
      <c r="BV325">
        <v>0</v>
      </c>
      <c r="BW325">
        <v>0</v>
      </c>
      <c r="BX325" s="17">
        <v>0</v>
      </c>
      <c r="BY325">
        <v>0</v>
      </c>
      <c r="BZ325">
        <v>0</v>
      </c>
      <c r="CA325">
        <v>1</v>
      </c>
      <c r="CB325">
        <v>1</v>
      </c>
      <c r="CC325">
        <v>0</v>
      </c>
      <c r="CD325">
        <v>0</v>
      </c>
      <c r="CE325">
        <v>1</v>
      </c>
      <c r="CF325">
        <v>1</v>
      </c>
      <c r="CG325">
        <v>0</v>
      </c>
      <c r="CH325">
        <v>0</v>
      </c>
      <c r="CI325">
        <v>0</v>
      </c>
      <c r="CJ325" s="17">
        <v>1</v>
      </c>
      <c r="CK325">
        <v>0</v>
      </c>
      <c r="CL325">
        <v>3</v>
      </c>
      <c r="CM325">
        <v>0</v>
      </c>
      <c r="CN325">
        <v>1</v>
      </c>
      <c r="CO325">
        <v>28</v>
      </c>
      <c r="CP325" s="31" t="s">
        <v>80</v>
      </c>
    </row>
    <row r="326" spans="1:94" x14ac:dyDescent="0.25">
      <c r="A326">
        <v>325</v>
      </c>
      <c r="B326">
        <v>22</v>
      </c>
      <c r="C326" s="23" t="s">
        <v>133</v>
      </c>
      <c r="D326" s="12">
        <v>6.4</v>
      </c>
      <c r="E326" s="13">
        <f t="shared" si="82"/>
        <v>0.71991001124859388</v>
      </c>
      <c r="F326" s="7">
        <v>8.89</v>
      </c>
      <c r="G326" s="7">
        <f t="shared" si="75"/>
        <v>5.6800899887514067</v>
      </c>
      <c r="H326" s="15">
        <f t="shared" si="76"/>
        <v>7.119910011248594</v>
      </c>
      <c r="I326" s="11">
        <f t="shared" si="77"/>
        <v>0.26457488505143828</v>
      </c>
      <c r="J326" s="30">
        <f t="shared" si="78"/>
        <v>2.9760954448980682E-2</v>
      </c>
      <c r="K326" s="30">
        <f t="shared" si="79"/>
        <v>33.601072899537002</v>
      </c>
      <c r="L326" s="8">
        <v>0</v>
      </c>
      <c r="M326" s="9">
        <v>0</v>
      </c>
      <c r="N326" s="9">
        <v>1</v>
      </c>
      <c r="O326" s="9">
        <v>0</v>
      </c>
      <c r="P326" s="9">
        <v>0</v>
      </c>
      <c r="Q326" s="8">
        <v>1063</v>
      </c>
      <c r="R326" s="9">
        <v>12</v>
      </c>
      <c r="S326" s="9">
        <f t="shared" si="80"/>
        <v>1050</v>
      </c>
      <c r="T326" s="9">
        <f t="shared" si="81"/>
        <v>24</v>
      </c>
      <c r="U326" s="7">
        <v>10.45</v>
      </c>
      <c r="V326" s="7">
        <v>22.62</v>
      </c>
      <c r="W326" s="9">
        <v>1</v>
      </c>
      <c r="X326" s="9">
        <v>0</v>
      </c>
      <c r="Y326" s="9">
        <v>0</v>
      </c>
      <c r="Z326" s="9">
        <v>0</v>
      </c>
      <c r="AA326" s="9">
        <v>1</v>
      </c>
      <c r="AB326" s="27">
        <v>0</v>
      </c>
      <c r="AC326" s="9">
        <v>0</v>
      </c>
      <c r="AD326" s="9">
        <v>1</v>
      </c>
      <c r="AE326" s="27">
        <v>0</v>
      </c>
      <c r="AF326" s="9">
        <v>0</v>
      </c>
      <c r="AG326" s="27">
        <v>1</v>
      </c>
      <c r="AH326" s="19">
        <v>2000</v>
      </c>
      <c r="AI326" s="30">
        <f t="shared" si="83"/>
        <v>8.9482000000000006E-2</v>
      </c>
      <c r="AJ326" s="30">
        <f t="shared" si="83"/>
        <v>0.30738960000000004</v>
      </c>
      <c r="AK326" s="30">
        <f t="shared" si="83"/>
        <v>0.40731719999999999</v>
      </c>
      <c r="AL326" s="37">
        <f t="shared" si="83"/>
        <v>0.19581120000000007</v>
      </c>
      <c r="AM326" s="36">
        <v>1</v>
      </c>
      <c r="AN326" s="17">
        <v>0</v>
      </c>
      <c r="AO326" s="33">
        <f>1-AP326</f>
        <v>0.57479999999999998</v>
      </c>
      <c r="AP326" s="34">
        <v>0.42520000000000002</v>
      </c>
      <c r="AQ326">
        <v>8.5300000000000001E-2</v>
      </c>
      <c r="AR326" s="34">
        <f t="shared" si="84"/>
        <v>0.91469999999999996</v>
      </c>
      <c r="AS326">
        <v>0</v>
      </c>
      <c r="AT326" s="17">
        <v>1</v>
      </c>
      <c r="AU326">
        <v>0</v>
      </c>
      <c r="AV326" s="17">
        <v>1</v>
      </c>
      <c r="AW326" s="17" t="s">
        <v>5</v>
      </c>
      <c r="AX326">
        <v>0</v>
      </c>
      <c r="AY326">
        <v>1</v>
      </c>
      <c r="AZ326">
        <v>0</v>
      </c>
      <c r="BA326">
        <v>0</v>
      </c>
      <c r="BB326">
        <v>0</v>
      </c>
      <c r="BC326">
        <v>0</v>
      </c>
      <c r="BD326" s="17">
        <v>0</v>
      </c>
      <c r="BE326">
        <v>0</v>
      </c>
      <c r="BF326">
        <v>1</v>
      </c>
      <c r="BG326" s="17">
        <v>0</v>
      </c>
      <c r="BH326">
        <v>818</v>
      </c>
      <c r="BI326">
        <v>95</v>
      </c>
      <c r="BJ326" s="23">
        <v>0.29399999999999998</v>
      </c>
      <c r="BK326" s="23">
        <v>39.049999999999997</v>
      </c>
      <c r="BL326">
        <v>1</v>
      </c>
      <c r="BM326">
        <v>0</v>
      </c>
      <c r="BN326">
        <v>0</v>
      </c>
      <c r="BO326">
        <v>0</v>
      </c>
      <c r="BP326">
        <v>0</v>
      </c>
      <c r="BQ326" s="17">
        <v>0</v>
      </c>
      <c r="BR326">
        <v>0</v>
      </c>
      <c r="BS326">
        <v>1</v>
      </c>
      <c r="BT326">
        <v>0</v>
      </c>
      <c r="BU326" s="17">
        <v>0</v>
      </c>
      <c r="BV326">
        <v>0</v>
      </c>
      <c r="BW326">
        <v>0</v>
      </c>
      <c r="BX326" s="17">
        <v>0</v>
      </c>
      <c r="BY326">
        <v>0</v>
      </c>
      <c r="BZ326">
        <v>0</v>
      </c>
      <c r="CA326">
        <v>1</v>
      </c>
      <c r="CB326">
        <v>1</v>
      </c>
      <c r="CC326">
        <v>0</v>
      </c>
      <c r="CD326">
        <v>0</v>
      </c>
      <c r="CE326">
        <v>1</v>
      </c>
      <c r="CF326">
        <v>1</v>
      </c>
      <c r="CG326">
        <v>0</v>
      </c>
      <c r="CH326">
        <v>0</v>
      </c>
      <c r="CI326">
        <v>0</v>
      </c>
      <c r="CJ326" s="17">
        <v>1</v>
      </c>
      <c r="CK326">
        <v>0</v>
      </c>
      <c r="CL326">
        <v>3</v>
      </c>
      <c r="CM326">
        <v>0</v>
      </c>
      <c r="CN326">
        <v>1</v>
      </c>
      <c r="CO326">
        <v>28</v>
      </c>
      <c r="CP326" s="31" t="s">
        <v>80</v>
      </c>
    </row>
    <row r="327" spans="1:94" x14ac:dyDescent="0.25">
      <c r="A327">
        <v>326</v>
      </c>
      <c r="B327">
        <v>22</v>
      </c>
      <c r="C327" s="23" t="s">
        <v>133</v>
      </c>
      <c r="D327" s="12">
        <v>3</v>
      </c>
      <c r="E327" s="13">
        <f t="shared" si="82"/>
        <v>1.2987012987012987</v>
      </c>
      <c r="F327" s="7">
        <v>2.31</v>
      </c>
      <c r="G327" s="7">
        <f t="shared" si="75"/>
        <v>1.7012987012987013</v>
      </c>
      <c r="H327" s="15">
        <f t="shared" si="76"/>
        <v>4.2987012987012987</v>
      </c>
      <c r="I327" s="11">
        <f t="shared" si="77"/>
        <v>8.1198409743599181E-2</v>
      </c>
      <c r="J327" s="30">
        <f t="shared" si="78"/>
        <v>3.5150826728830811E-2</v>
      </c>
      <c r="K327" s="30">
        <f t="shared" si="79"/>
        <v>28.44883301648769</v>
      </c>
      <c r="L327" s="8">
        <v>0</v>
      </c>
      <c r="M327" s="9">
        <v>0</v>
      </c>
      <c r="N327" s="9">
        <v>1</v>
      </c>
      <c r="O327" s="9">
        <v>0</v>
      </c>
      <c r="P327" s="9">
        <v>0</v>
      </c>
      <c r="Q327" s="8">
        <v>810</v>
      </c>
      <c r="R327" s="9">
        <v>5</v>
      </c>
      <c r="S327" s="9">
        <f t="shared" si="80"/>
        <v>804</v>
      </c>
      <c r="T327" s="9">
        <f t="shared" si="81"/>
        <v>24</v>
      </c>
      <c r="U327" s="7">
        <v>8.02</v>
      </c>
      <c r="V327" s="7">
        <v>23.77</v>
      </c>
      <c r="W327" s="9">
        <v>1</v>
      </c>
      <c r="X327" s="9">
        <v>0</v>
      </c>
      <c r="Y327" s="9">
        <v>0</v>
      </c>
      <c r="Z327" s="9">
        <v>0</v>
      </c>
      <c r="AA327" s="9">
        <v>1</v>
      </c>
      <c r="AB327" s="27">
        <v>0</v>
      </c>
      <c r="AC327" s="9">
        <v>0</v>
      </c>
      <c r="AD327" s="9">
        <v>1</v>
      </c>
      <c r="AE327" s="27">
        <v>0</v>
      </c>
      <c r="AF327" s="9">
        <v>0</v>
      </c>
      <c r="AG327" s="27">
        <v>1</v>
      </c>
      <c r="AH327" s="19">
        <v>1989</v>
      </c>
      <c r="AI327" s="30">
        <v>0.31900000000000001</v>
      </c>
      <c r="AJ327" s="30">
        <v>0.33800000000000002</v>
      </c>
      <c r="AK327" s="30">
        <v>0.24299999999999999</v>
      </c>
      <c r="AL327" s="37">
        <f t="shared" ref="AL327:AL342" si="85">1-SUM(AI327:AK327)</f>
        <v>9.9999999999999978E-2</v>
      </c>
      <c r="AM327" s="36">
        <v>1</v>
      </c>
      <c r="AN327" s="17">
        <v>0</v>
      </c>
      <c r="AO327">
        <v>0</v>
      </c>
      <c r="AP327" s="34">
        <v>1</v>
      </c>
      <c r="AQ327">
        <v>8.5300000000000001E-2</v>
      </c>
      <c r="AR327" s="34">
        <f t="shared" si="84"/>
        <v>0.91469999999999996</v>
      </c>
      <c r="AS327">
        <v>0</v>
      </c>
      <c r="AT327" s="17">
        <v>1</v>
      </c>
      <c r="AU327">
        <v>0</v>
      </c>
      <c r="AV327" s="17">
        <v>1</v>
      </c>
      <c r="AW327" s="17" t="s">
        <v>5</v>
      </c>
      <c r="AX327">
        <v>0</v>
      </c>
      <c r="AY327">
        <v>1</v>
      </c>
      <c r="AZ327">
        <v>0</v>
      </c>
      <c r="BA327">
        <v>0</v>
      </c>
      <c r="BB327">
        <v>0</v>
      </c>
      <c r="BC327">
        <v>0</v>
      </c>
      <c r="BD327" s="17">
        <v>0</v>
      </c>
      <c r="BE327">
        <v>0</v>
      </c>
      <c r="BF327">
        <v>1</v>
      </c>
      <c r="BG327" s="17">
        <v>0</v>
      </c>
      <c r="BH327">
        <v>489</v>
      </c>
      <c r="BI327">
        <v>12</v>
      </c>
      <c r="BJ327" s="23">
        <v>0.2</v>
      </c>
      <c r="BK327" s="23">
        <v>37.79</v>
      </c>
      <c r="BL327">
        <v>1</v>
      </c>
      <c r="BM327">
        <v>0</v>
      </c>
      <c r="BN327">
        <v>0</v>
      </c>
      <c r="BO327">
        <v>0</v>
      </c>
      <c r="BP327">
        <v>0</v>
      </c>
      <c r="BQ327" s="17">
        <v>0</v>
      </c>
      <c r="BR327">
        <v>0</v>
      </c>
      <c r="BS327">
        <v>1</v>
      </c>
      <c r="BT327">
        <v>0</v>
      </c>
      <c r="BU327" s="17">
        <v>0</v>
      </c>
      <c r="BV327">
        <v>0</v>
      </c>
      <c r="BW327">
        <v>0</v>
      </c>
      <c r="BX327" s="17">
        <v>0</v>
      </c>
      <c r="BY327">
        <v>0</v>
      </c>
      <c r="BZ327">
        <v>0</v>
      </c>
      <c r="CA327">
        <v>1</v>
      </c>
      <c r="CB327">
        <v>1</v>
      </c>
      <c r="CC327">
        <v>0</v>
      </c>
      <c r="CD327">
        <v>0</v>
      </c>
      <c r="CE327">
        <v>1</v>
      </c>
      <c r="CF327">
        <v>1</v>
      </c>
      <c r="CG327">
        <v>0</v>
      </c>
      <c r="CH327">
        <v>1</v>
      </c>
      <c r="CI327">
        <v>0</v>
      </c>
      <c r="CJ327" s="17">
        <v>1</v>
      </c>
      <c r="CK327">
        <v>0</v>
      </c>
      <c r="CL327">
        <v>3</v>
      </c>
      <c r="CM327">
        <v>0</v>
      </c>
      <c r="CN327">
        <v>1</v>
      </c>
      <c r="CO327">
        <v>28</v>
      </c>
      <c r="CP327" s="31" t="s">
        <v>80</v>
      </c>
    </row>
    <row r="328" spans="1:94" x14ac:dyDescent="0.25">
      <c r="A328">
        <v>327</v>
      </c>
      <c r="B328">
        <v>22</v>
      </c>
      <c r="C328" s="23" t="s">
        <v>133</v>
      </c>
      <c r="D328" s="12">
        <v>2.8</v>
      </c>
      <c r="E328" s="13">
        <f t="shared" si="82"/>
        <v>3.2558139534883721</v>
      </c>
      <c r="F328" s="7">
        <v>0.86</v>
      </c>
      <c r="G328" s="7">
        <f t="shared" si="75"/>
        <v>-0.45581395348837228</v>
      </c>
      <c r="H328" s="15">
        <f t="shared" si="76"/>
        <v>6.0558139534883715</v>
      </c>
      <c r="I328" s="11">
        <f t="shared" si="77"/>
        <v>2.3486928885310506E-2</v>
      </c>
      <c r="J328" s="30">
        <f t="shared" si="78"/>
        <v>2.7310382424779657E-2</v>
      </c>
      <c r="K328" s="30">
        <f t="shared" si="79"/>
        <v>36.616111208046114</v>
      </c>
      <c r="L328" s="8">
        <v>0</v>
      </c>
      <c r="M328" s="9">
        <v>0</v>
      </c>
      <c r="N328" s="9">
        <v>1</v>
      </c>
      <c r="O328" s="9">
        <v>0</v>
      </c>
      <c r="P328" s="9">
        <v>0</v>
      </c>
      <c r="Q328" s="8">
        <v>1351</v>
      </c>
      <c r="R328" s="9">
        <v>10</v>
      </c>
      <c r="S328" s="9">
        <f t="shared" si="80"/>
        <v>1340</v>
      </c>
      <c r="T328" s="9">
        <f t="shared" si="81"/>
        <v>24</v>
      </c>
      <c r="U328" s="7">
        <v>9.14</v>
      </c>
      <c r="V328" s="7">
        <v>23.86</v>
      </c>
      <c r="W328" s="9">
        <v>1</v>
      </c>
      <c r="X328" s="9">
        <v>0</v>
      </c>
      <c r="Y328" s="9">
        <v>0</v>
      </c>
      <c r="Z328" s="9">
        <v>0</v>
      </c>
      <c r="AA328" s="9">
        <v>1</v>
      </c>
      <c r="AB328" s="27">
        <v>0</v>
      </c>
      <c r="AC328" s="9">
        <v>0</v>
      </c>
      <c r="AD328" s="9">
        <v>1</v>
      </c>
      <c r="AE328" s="27">
        <v>0</v>
      </c>
      <c r="AF328" s="9">
        <v>0</v>
      </c>
      <c r="AG328" s="27">
        <v>1</v>
      </c>
      <c r="AH328" s="19">
        <v>1993</v>
      </c>
      <c r="AI328" s="30">
        <v>0.31900000000000001</v>
      </c>
      <c r="AJ328" s="30">
        <v>0.33800000000000002</v>
      </c>
      <c r="AK328" s="30">
        <v>0.24299999999999999</v>
      </c>
      <c r="AL328" s="37">
        <f t="shared" si="85"/>
        <v>9.9999999999999978E-2</v>
      </c>
      <c r="AM328" s="36">
        <v>1</v>
      </c>
      <c r="AN328" s="17">
        <v>0</v>
      </c>
      <c r="AO328">
        <v>0</v>
      </c>
      <c r="AP328" s="34">
        <v>1</v>
      </c>
      <c r="AQ328">
        <v>8.5300000000000001E-2</v>
      </c>
      <c r="AR328" s="34">
        <f t="shared" si="84"/>
        <v>0.91469999999999996</v>
      </c>
      <c r="AS328">
        <v>0</v>
      </c>
      <c r="AT328" s="17">
        <v>1</v>
      </c>
      <c r="AU328">
        <v>0</v>
      </c>
      <c r="AV328" s="17">
        <v>1</v>
      </c>
      <c r="AW328" s="17" t="s">
        <v>5</v>
      </c>
      <c r="AX328">
        <v>0</v>
      </c>
      <c r="AY328">
        <v>1</v>
      </c>
      <c r="AZ328">
        <v>0</v>
      </c>
      <c r="BA328">
        <v>0</v>
      </c>
      <c r="BB328">
        <v>0</v>
      </c>
      <c r="BC328">
        <v>0</v>
      </c>
      <c r="BD328" s="17">
        <v>0</v>
      </c>
      <c r="BE328">
        <v>0</v>
      </c>
      <c r="BF328">
        <v>1</v>
      </c>
      <c r="BG328" s="17">
        <v>0</v>
      </c>
      <c r="BH328">
        <v>501</v>
      </c>
      <c r="BI328">
        <v>30</v>
      </c>
      <c r="BJ328" s="23">
        <v>0.255</v>
      </c>
      <c r="BK328" s="23">
        <v>39</v>
      </c>
      <c r="BL328">
        <v>1</v>
      </c>
      <c r="BM328">
        <v>0</v>
      </c>
      <c r="BN328">
        <v>0</v>
      </c>
      <c r="BO328">
        <v>1</v>
      </c>
      <c r="BP328">
        <v>0</v>
      </c>
      <c r="BQ328" s="17">
        <v>0</v>
      </c>
      <c r="BR328">
        <v>0</v>
      </c>
      <c r="BS328">
        <v>1</v>
      </c>
      <c r="BT328">
        <v>0</v>
      </c>
      <c r="BU328" s="17">
        <v>0</v>
      </c>
      <c r="BV328">
        <v>0</v>
      </c>
      <c r="BW328">
        <v>0</v>
      </c>
      <c r="BX328" s="17">
        <v>0</v>
      </c>
      <c r="BY328">
        <v>0</v>
      </c>
      <c r="BZ328">
        <v>0</v>
      </c>
      <c r="CA328">
        <v>1</v>
      </c>
      <c r="CB328">
        <v>1</v>
      </c>
      <c r="CC328">
        <v>0</v>
      </c>
      <c r="CD328">
        <v>0</v>
      </c>
      <c r="CE328">
        <v>1</v>
      </c>
      <c r="CF328">
        <v>1</v>
      </c>
      <c r="CG328">
        <v>0</v>
      </c>
      <c r="CH328">
        <v>1</v>
      </c>
      <c r="CI328">
        <v>0</v>
      </c>
      <c r="CJ328" s="17">
        <v>1</v>
      </c>
      <c r="CK328">
        <v>0</v>
      </c>
      <c r="CL328">
        <v>3</v>
      </c>
      <c r="CM328">
        <v>0</v>
      </c>
      <c r="CN328">
        <v>1</v>
      </c>
      <c r="CO328">
        <v>28</v>
      </c>
      <c r="CP328" s="31" t="s">
        <v>80</v>
      </c>
    </row>
    <row r="329" spans="1:94" x14ac:dyDescent="0.25">
      <c r="A329">
        <v>328</v>
      </c>
      <c r="B329">
        <v>22</v>
      </c>
      <c r="C329" s="23" t="s">
        <v>133</v>
      </c>
      <c r="D329" s="12">
        <v>1.8</v>
      </c>
      <c r="E329" s="13">
        <f t="shared" si="82"/>
        <v>0.89552238805970164</v>
      </c>
      <c r="F329" s="7">
        <v>2.0099999999999998</v>
      </c>
      <c r="G329" s="7">
        <f t="shared" si="75"/>
        <v>0.90447761194029841</v>
      </c>
      <c r="H329" s="15">
        <f t="shared" si="76"/>
        <v>2.6955223880597017</v>
      </c>
      <c r="I329" s="11">
        <f t="shared" si="77"/>
        <v>7.9079937896204405E-2</v>
      </c>
      <c r="J329" s="30">
        <f t="shared" si="78"/>
        <v>3.9343252684678816E-2</v>
      </c>
      <c r="K329" s="30">
        <f t="shared" si="79"/>
        <v>25.417318898735168</v>
      </c>
      <c r="L329" s="8">
        <v>0</v>
      </c>
      <c r="M329" s="9">
        <v>0</v>
      </c>
      <c r="N329" s="9">
        <v>1</v>
      </c>
      <c r="O329" s="9">
        <v>0</v>
      </c>
      <c r="P329" s="9">
        <v>0</v>
      </c>
      <c r="Q329" s="8">
        <v>648</v>
      </c>
      <c r="R329" s="9">
        <v>5</v>
      </c>
      <c r="S329" s="9">
        <f t="shared" si="80"/>
        <v>642</v>
      </c>
      <c r="T329" s="9">
        <f t="shared" si="81"/>
        <v>24</v>
      </c>
      <c r="U329" s="7">
        <v>9.7899999999999991</v>
      </c>
      <c r="V329" s="7">
        <v>21.84</v>
      </c>
      <c r="W329" s="9">
        <v>1</v>
      </c>
      <c r="X329" s="9">
        <v>0</v>
      </c>
      <c r="Y329" s="9">
        <v>0</v>
      </c>
      <c r="Z329" s="9">
        <v>0</v>
      </c>
      <c r="AA329" s="9">
        <v>1</v>
      </c>
      <c r="AB329" s="27">
        <v>0</v>
      </c>
      <c r="AC329" s="9">
        <v>0</v>
      </c>
      <c r="AD329" s="9">
        <v>1</v>
      </c>
      <c r="AE329" s="27">
        <v>0</v>
      </c>
      <c r="AF329" s="9">
        <v>0</v>
      </c>
      <c r="AG329" s="27">
        <v>1</v>
      </c>
      <c r="AH329" s="19">
        <v>1997</v>
      </c>
      <c r="AI329" s="30">
        <v>0.13900000000000001</v>
      </c>
      <c r="AJ329" s="30">
        <v>0.33600000000000002</v>
      </c>
      <c r="AK329" s="30">
        <v>0.36</v>
      </c>
      <c r="AL329" s="37">
        <f t="shared" si="85"/>
        <v>0.16500000000000004</v>
      </c>
      <c r="AM329" s="36">
        <v>1</v>
      </c>
      <c r="AN329" s="17">
        <v>0</v>
      </c>
      <c r="AO329">
        <v>0</v>
      </c>
      <c r="AP329" s="34">
        <v>1</v>
      </c>
      <c r="AQ329">
        <v>8.5300000000000001E-2</v>
      </c>
      <c r="AR329" s="34">
        <f t="shared" si="84"/>
        <v>0.91469999999999996</v>
      </c>
      <c r="AS329">
        <v>0</v>
      </c>
      <c r="AT329" s="17">
        <v>1</v>
      </c>
      <c r="AU329">
        <v>0</v>
      </c>
      <c r="AV329" s="17">
        <v>1</v>
      </c>
      <c r="AW329" s="17" t="s">
        <v>5</v>
      </c>
      <c r="AX329">
        <v>0</v>
      </c>
      <c r="AY329">
        <v>1</v>
      </c>
      <c r="AZ329">
        <v>0</v>
      </c>
      <c r="BA329">
        <v>0</v>
      </c>
      <c r="BB329">
        <v>0</v>
      </c>
      <c r="BC329">
        <v>0</v>
      </c>
      <c r="BD329" s="17">
        <v>0</v>
      </c>
      <c r="BE329">
        <v>0</v>
      </c>
      <c r="BF329">
        <v>1</v>
      </c>
      <c r="BG329" s="17">
        <v>0</v>
      </c>
      <c r="BH329">
        <v>644</v>
      </c>
      <c r="BI329">
        <v>57</v>
      </c>
      <c r="BJ329" s="23">
        <v>0.28799999999999998</v>
      </c>
      <c r="BK329" s="23">
        <v>37.630000000000003</v>
      </c>
      <c r="BL329">
        <v>1</v>
      </c>
      <c r="BM329">
        <v>0</v>
      </c>
      <c r="BN329">
        <v>0</v>
      </c>
      <c r="BO329">
        <v>0</v>
      </c>
      <c r="BP329">
        <v>0</v>
      </c>
      <c r="BQ329" s="17">
        <v>0</v>
      </c>
      <c r="BR329">
        <v>0</v>
      </c>
      <c r="BS329">
        <v>1</v>
      </c>
      <c r="BT329">
        <v>0</v>
      </c>
      <c r="BU329" s="17">
        <v>0</v>
      </c>
      <c r="BV329">
        <v>0</v>
      </c>
      <c r="BW329">
        <v>0</v>
      </c>
      <c r="BX329" s="17">
        <v>0</v>
      </c>
      <c r="BY329">
        <v>0</v>
      </c>
      <c r="BZ329">
        <v>0</v>
      </c>
      <c r="CA329">
        <v>1</v>
      </c>
      <c r="CB329">
        <v>1</v>
      </c>
      <c r="CC329">
        <v>0</v>
      </c>
      <c r="CD329">
        <v>0</v>
      </c>
      <c r="CE329">
        <v>1</v>
      </c>
      <c r="CF329">
        <v>1</v>
      </c>
      <c r="CG329">
        <v>0</v>
      </c>
      <c r="CH329">
        <v>1</v>
      </c>
      <c r="CI329">
        <v>0</v>
      </c>
      <c r="CJ329" s="17">
        <v>1</v>
      </c>
      <c r="CK329">
        <v>0</v>
      </c>
      <c r="CL329">
        <v>3</v>
      </c>
      <c r="CM329">
        <v>0</v>
      </c>
      <c r="CN329">
        <v>1</v>
      </c>
      <c r="CO329">
        <v>28</v>
      </c>
      <c r="CP329" s="31" t="s">
        <v>80</v>
      </c>
    </row>
    <row r="330" spans="1:94" x14ac:dyDescent="0.25">
      <c r="A330">
        <v>329</v>
      </c>
      <c r="B330">
        <v>22</v>
      </c>
      <c r="C330" s="23" t="s">
        <v>133</v>
      </c>
      <c r="D330" s="12">
        <v>-0.3</v>
      </c>
      <c r="E330" s="13">
        <f t="shared" si="82"/>
        <v>2.9999999999999996</v>
      </c>
      <c r="F330" s="7">
        <v>-0.1</v>
      </c>
      <c r="G330" s="7">
        <f t="shared" si="75"/>
        <v>-3.2999999999999994</v>
      </c>
      <c r="H330" s="15">
        <f t="shared" si="76"/>
        <v>2.6999999999999997</v>
      </c>
      <c r="I330" s="11">
        <f t="shared" si="77"/>
        <v>-3.2124462549688771E-3</v>
      </c>
      <c r="J330" s="30">
        <f t="shared" si="78"/>
        <v>3.2124462549688766E-2</v>
      </c>
      <c r="K330" s="30">
        <f t="shared" si="79"/>
        <v>31.128925455273908</v>
      </c>
      <c r="L330" s="8">
        <v>0</v>
      </c>
      <c r="M330" s="9">
        <v>0</v>
      </c>
      <c r="N330" s="9">
        <v>1</v>
      </c>
      <c r="O330" s="9">
        <v>0</v>
      </c>
      <c r="P330" s="9">
        <v>0</v>
      </c>
      <c r="Q330" s="8">
        <v>980</v>
      </c>
      <c r="R330" s="9">
        <v>10</v>
      </c>
      <c r="S330" s="9">
        <f t="shared" si="80"/>
        <v>969</v>
      </c>
      <c r="T330" s="9">
        <f t="shared" si="81"/>
        <v>24</v>
      </c>
      <c r="U330" s="7">
        <v>10.45</v>
      </c>
      <c r="V330" s="7">
        <v>22.62</v>
      </c>
      <c r="W330" s="9">
        <v>1</v>
      </c>
      <c r="X330" s="9">
        <v>0</v>
      </c>
      <c r="Y330" s="9">
        <v>0</v>
      </c>
      <c r="Z330" s="9">
        <v>0</v>
      </c>
      <c r="AA330" s="9">
        <v>1</v>
      </c>
      <c r="AB330" s="27">
        <v>0</v>
      </c>
      <c r="AC330" s="9">
        <v>0</v>
      </c>
      <c r="AD330" s="9">
        <v>1</v>
      </c>
      <c r="AE330" s="27">
        <v>0</v>
      </c>
      <c r="AF330" s="9">
        <v>0</v>
      </c>
      <c r="AG330" s="27">
        <v>1</v>
      </c>
      <c r="AH330" s="19">
        <v>2000</v>
      </c>
      <c r="AI330" s="30">
        <v>0.13900000000000001</v>
      </c>
      <c r="AJ330" s="30">
        <v>0.33600000000000002</v>
      </c>
      <c r="AK330" s="30">
        <v>0.36</v>
      </c>
      <c r="AL330" s="37">
        <f t="shared" si="85"/>
        <v>0.16500000000000004</v>
      </c>
      <c r="AM330" s="36">
        <v>1</v>
      </c>
      <c r="AN330" s="17">
        <v>0</v>
      </c>
      <c r="AO330">
        <v>0</v>
      </c>
      <c r="AP330" s="34">
        <v>1</v>
      </c>
      <c r="AQ330">
        <v>8.5300000000000001E-2</v>
      </c>
      <c r="AR330" s="34">
        <f t="shared" si="84"/>
        <v>0.91469999999999996</v>
      </c>
      <c r="AS330">
        <v>0</v>
      </c>
      <c r="AT330" s="17">
        <v>1</v>
      </c>
      <c r="AU330">
        <v>0</v>
      </c>
      <c r="AV330" s="17">
        <v>1</v>
      </c>
      <c r="AW330" s="17" t="s">
        <v>5</v>
      </c>
      <c r="AX330">
        <v>0</v>
      </c>
      <c r="AY330">
        <v>1</v>
      </c>
      <c r="AZ330">
        <v>0</v>
      </c>
      <c r="BA330">
        <v>0</v>
      </c>
      <c r="BB330">
        <v>0</v>
      </c>
      <c r="BC330">
        <v>0</v>
      </c>
      <c r="BD330" s="17">
        <v>0</v>
      </c>
      <c r="BE330">
        <v>0</v>
      </c>
      <c r="BF330">
        <v>1</v>
      </c>
      <c r="BG330" s="17">
        <v>0</v>
      </c>
      <c r="BH330">
        <v>818</v>
      </c>
      <c r="BI330">
        <v>95</v>
      </c>
      <c r="BJ330" s="23">
        <v>0.29399999999999998</v>
      </c>
      <c r="BK330" s="23">
        <v>39.049999999999997</v>
      </c>
      <c r="BL330">
        <v>1</v>
      </c>
      <c r="BM330">
        <v>0</v>
      </c>
      <c r="BN330">
        <v>0</v>
      </c>
      <c r="BO330">
        <v>1</v>
      </c>
      <c r="BP330">
        <v>0</v>
      </c>
      <c r="BQ330" s="17">
        <v>0</v>
      </c>
      <c r="BR330">
        <v>0</v>
      </c>
      <c r="BS330">
        <v>1</v>
      </c>
      <c r="BT330">
        <v>0</v>
      </c>
      <c r="BU330" s="17">
        <v>0</v>
      </c>
      <c r="BV330">
        <v>0</v>
      </c>
      <c r="BW330">
        <v>0</v>
      </c>
      <c r="BX330" s="17">
        <v>0</v>
      </c>
      <c r="BY330">
        <v>0</v>
      </c>
      <c r="BZ330">
        <v>0</v>
      </c>
      <c r="CA330">
        <v>1</v>
      </c>
      <c r="CB330">
        <v>1</v>
      </c>
      <c r="CC330">
        <v>0</v>
      </c>
      <c r="CD330">
        <v>0</v>
      </c>
      <c r="CE330">
        <v>1</v>
      </c>
      <c r="CF330">
        <v>1</v>
      </c>
      <c r="CG330">
        <v>0</v>
      </c>
      <c r="CH330">
        <v>1</v>
      </c>
      <c r="CI330">
        <v>0</v>
      </c>
      <c r="CJ330" s="17">
        <v>1</v>
      </c>
      <c r="CK330">
        <v>0</v>
      </c>
      <c r="CL330">
        <v>3</v>
      </c>
      <c r="CM330">
        <v>0</v>
      </c>
      <c r="CN330">
        <v>1</v>
      </c>
      <c r="CO330">
        <v>28</v>
      </c>
      <c r="CP330" s="31" t="s">
        <v>80</v>
      </c>
    </row>
    <row r="331" spans="1:94" x14ac:dyDescent="0.25">
      <c r="A331">
        <v>330</v>
      </c>
      <c r="B331">
        <v>22</v>
      </c>
      <c r="C331" s="23" t="s">
        <v>133</v>
      </c>
      <c r="D331" s="12">
        <v>4.5999999999999996</v>
      </c>
      <c r="E331" s="13">
        <f t="shared" si="82"/>
        <v>1.0772833723653397</v>
      </c>
      <c r="F331" s="7">
        <v>4.2699999999999996</v>
      </c>
      <c r="G331" s="7">
        <f t="shared" si="75"/>
        <v>3.5227166276346598</v>
      </c>
      <c r="H331" s="15">
        <f t="shared" si="76"/>
        <v>5.6772833723653395</v>
      </c>
      <c r="I331" s="11">
        <f t="shared" si="77"/>
        <v>0.18613964303252781</v>
      </c>
      <c r="J331" s="30">
        <f t="shared" si="78"/>
        <v>4.3592422255861317E-2</v>
      </c>
      <c r="K331" s="30">
        <f t="shared" si="79"/>
        <v>22.939766781726444</v>
      </c>
      <c r="L331" s="8">
        <v>0</v>
      </c>
      <c r="M331" s="9">
        <v>0</v>
      </c>
      <c r="N331" s="9">
        <v>1</v>
      </c>
      <c r="O331" s="9">
        <v>0</v>
      </c>
      <c r="P331" s="9">
        <v>0</v>
      </c>
      <c r="Q331" s="8">
        <v>514</v>
      </c>
      <c r="R331" s="9">
        <v>5</v>
      </c>
      <c r="S331" s="9">
        <f t="shared" si="80"/>
        <v>508</v>
      </c>
      <c r="T331" s="9">
        <f t="shared" si="81"/>
        <v>24</v>
      </c>
      <c r="U331" s="7">
        <v>8.02</v>
      </c>
      <c r="V331" s="7">
        <v>23.77</v>
      </c>
      <c r="W331" s="9">
        <v>1</v>
      </c>
      <c r="X331" s="9">
        <v>0</v>
      </c>
      <c r="Y331" s="9">
        <v>0</v>
      </c>
      <c r="Z331" s="9">
        <v>0</v>
      </c>
      <c r="AA331" s="9">
        <v>1</v>
      </c>
      <c r="AB331" s="27">
        <v>0</v>
      </c>
      <c r="AC331" s="9">
        <v>0</v>
      </c>
      <c r="AD331" s="9">
        <v>1</v>
      </c>
      <c r="AE331" s="27">
        <v>0</v>
      </c>
      <c r="AF331" s="9">
        <v>0</v>
      </c>
      <c r="AG331" s="27">
        <v>1</v>
      </c>
      <c r="AH331" s="19">
        <v>1989</v>
      </c>
      <c r="AI331" s="30">
        <v>0.31900000000000001</v>
      </c>
      <c r="AJ331" s="30">
        <v>0.33800000000000002</v>
      </c>
      <c r="AK331" s="30">
        <v>0.24299999999999999</v>
      </c>
      <c r="AL331" s="37">
        <f t="shared" si="85"/>
        <v>9.9999999999999978E-2</v>
      </c>
      <c r="AM331" s="36">
        <v>1</v>
      </c>
      <c r="AN331" s="17">
        <v>0</v>
      </c>
      <c r="AO331">
        <v>0</v>
      </c>
      <c r="AP331" s="34">
        <v>1</v>
      </c>
      <c r="AQ331">
        <v>8.5300000000000001E-2</v>
      </c>
      <c r="AR331" s="34">
        <f t="shared" si="84"/>
        <v>0.91469999999999996</v>
      </c>
      <c r="AS331">
        <v>0</v>
      </c>
      <c r="AT331" s="17">
        <v>1</v>
      </c>
      <c r="AU331">
        <v>0</v>
      </c>
      <c r="AV331" s="17">
        <v>1</v>
      </c>
      <c r="AW331" s="17" t="s">
        <v>5</v>
      </c>
      <c r="AX331">
        <v>0</v>
      </c>
      <c r="AY331">
        <v>1</v>
      </c>
      <c r="AZ331">
        <v>0</v>
      </c>
      <c r="BA331">
        <v>0</v>
      </c>
      <c r="BB331">
        <v>0</v>
      </c>
      <c r="BC331">
        <v>0</v>
      </c>
      <c r="BD331" s="17">
        <v>0</v>
      </c>
      <c r="BE331">
        <v>0</v>
      </c>
      <c r="BF331">
        <v>1</v>
      </c>
      <c r="BG331" s="17">
        <v>0</v>
      </c>
      <c r="BH331">
        <v>489</v>
      </c>
      <c r="BI331">
        <v>12</v>
      </c>
      <c r="BJ331" s="23">
        <v>0.2</v>
      </c>
      <c r="BK331" s="23">
        <v>37.79</v>
      </c>
      <c r="BL331">
        <v>1</v>
      </c>
      <c r="BM331">
        <v>0</v>
      </c>
      <c r="BN331">
        <v>0</v>
      </c>
      <c r="BO331">
        <v>0</v>
      </c>
      <c r="BP331">
        <v>0</v>
      </c>
      <c r="BQ331" s="17">
        <v>0</v>
      </c>
      <c r="BR331">
        <v>0</v>
      </c>
      <c r="BS331">
        <v>1</v>
      </c>
      <c r="BT331">
        <v>0</v>
      </c>
      <c r="BU331" s="17">
        <v>0</v>
      </c>
      <c r="BV331">
        <v>0</v>
      </c>
      <c r="BW331">
        <v>0</v>
      </c>
      <c r="BX331" s="17">
        <v>0</v>
      </c>
      <c r="BY331">
        <v>0</v>
      </c>
      <c r="BZ331">
        <v>0</v>
      </c>
      <c r="CA331">
        <v>1</v>
      </c>
      <c r="CB331">
        <v>1</v>
      </c>
      <c r="CC331">
        <v>0</v>
      </c>
      <c r="CD331">
        <v>0</v>
      </c>
      <c r="CE331">
        <v>1</v>
      </c>
      <c r="CF331">
        <v>1</v>
      </c>
      <c r="CG331">
        <v>0</v>
      </c>
      <c r="CH331">
        <v>1</v>
      </c>
      <c r="CI331">
        <v>0</v>
      </c>
      <c r="CJ331" s="17">
        <v>1</v>
      </c>
      <c r="CK331">
        <v>0</v>
      </c>
      <c r="CL331">
        <v>3</v>
      </c>
      <c r="CM331">
        <v>0</v>
      </c>
      <c r="CN331">
        <v>1</v>
      </c>
      <c r="CO331">
        <v>28</v>
      </c>
      <c r="CP331" s="31" t="s">
        <v>80</v>
      </c>
    </row>
    <row r="332" spans="1:94" x14ac:dyDescent="0.25">
      <c r="A332">
        <v>331</v>
      </c>
      <c r="B332">
        <v>22</v>
      </c>
      <c r="C332" s="23" t="s">
        <v>133</v>
      </c>
      <c r="D332" s="12">
        <v>3.9</v>
      </c>
      <c r="E332" s="13">
        <f t="shared" si="82"/>
        <v>1.7647058823529411</v>
      </c>
      <c r="F332" s="7">
        <v>2.21</v>
      </c>
      <c r="G332" s="7">
        <f t="shared" si="75"/>
        <v>2.1352941176470588</v>
      </c>
      <c r="H332" s="15">
        <f t="shared" si="76"/>
        <v>5.6647058823529406</v>
      </c>
      <c r="I332" s="11">
        <f t="shared" si="77"/>
        <v>7.2434333358581224E-2</v>
      </c>
      <c r="J332" s="30">
        <f t="shared" si="78"/>
        <v>3.2775716451846716E-2</v>
      </c>
      <c r="K332" s="30">
        <f t="shared" si="79"/>
        <v>30.510393311132514</v>
      </c>
      <c r="L332" s="8">
        <v>0</v>
      </c>
      <c r="M332" s="9">
        <v>0</v>
      </c>
      <c r="N332" s="9">
        <v>1</v>
      </c>
      <c r="O332" s="9">
        <v>0</v>
      </c>
      <c r="P332" s="9">
        <v>0</v>
      </c>
      <c r="Q332" s="8">
        <v>937</v>
      </c>
      <c r="R332" s="9">
        <v>10</v>
      </c>
      <c r="S332" s="9">
        <f t="shared" si="80"/>
        <v>926</v>
      </c>
      <c r="T332" s="9">
        <f t="shared" si="81"/>
        <v>24</v>
      </c>
      <c r="U332" s="7">
        <v>9.14</v>
      </c>
      <c r="V332" s="7">
        <v>23.86</v>
      </c>
      <c r="W332" s="9">
        <v>1</v>
      </c>
      <c r="X332" s="9">
        <v>0</v>
      </c>
      <c r="Y332" s="9">
        <v>0</v>
      </c>
      <c r="Z332" s="9">
        <v>0</v>
      </c>
      <c r="AA332" s="9">
        <v>1</v>
      </c>
      <c r="AB332" s="27">
        <v>0</v>
      </c>
      <c r="AC332" s="9">
        <v>0</v>
      </c>
      <c r="AD332" s="9">
        <v>1</v>
      </c>
      <c r="AE332" s="27">
        <v>0</v>
      </c>
      <c r="AF332" s="9">
        <v>0</v>
      </c>
      <c r="AG332" s="27">
        <v>1</v>
      </c>
      <c r="AH332" s="19">
        <v>1993</v>
      </c>
      <c r="AI332" s="30">
        <v>0.31900000000000001</v>
      </c>
      <c r="AJ332" s="30">
        <v>0.33800000000000002</v>
      </c>
      <c r="AK332" s="30">
        <v>0.24299999999999999</v>
      </c>
      <c r="AL332" s="37">
        <f t="shared" si="85"/>
        <v>9.9999999999999978E-2</v>
      </c>
      <c r="AM332" s="36">
        <v>1</v>
      </c>
      <c r="AN332" s="17">
        <v>0</v>
      </c>
      <c r="AO332">
        <v>0</v>
      </c>
      <c r="AP332" s="34">
        <v>1</v>
      </c>
      <c r="AQ332">
        <v>8.5300000000000001E-2</v>
      </c>
      <c r="AR332" s="34">
        <f t="shared" si="84"/>
        <v>0.91469999999999996</v>
      </c>
      <c r="AS332">
        <v>0</v>
      </c>
      <c r="AT332" s="17">
        <v>1</v>
      </c>
      <c r="AU332">
        <v>0</v>
      </c>
      <c r="AV332" s="17">
        <v>1</v>
      </c>
      <c r="AW332" s="17" t="s">
        <v>5</v>
      </c>
      <c r="AX332">
        <v>0</v>
      </c>
      <c r="AY332">
        <v>1</v>
      </c>
      <c r="AZ332">
        <v>0</v>
      </c>
      <c r="BA332">
        <v>0</v>
      </c>
      <c r="BB332">
        <v>0</v>
      </c>
      <c r="BC332">
        <v>0</v>
      </c>
      <c r="BD332" s="17">
        <v>0</v>
      </c>
      <c r="BE332">
        <v>0</v>
      </c>
      <c r="BF332">
        <v>1</v>
      </c>
      <c r="BG332" s="17">
        <v>0</v>
      </c>
      <c r="BH332">
        <v>501</v>
      </c>
      <c r="BI332">
        <v>30</v>
      </c>
      <c r="BJ332" s="23">
        <v>0.255</v>
      </c>
      <c r="BK332" s="23">
        <v>39</v>
      </c>
      <c r="BL332">
        <v>1</v>
      </c>
      <c r="BM332">
        <v>0</v>
      </c>
      <c r="BN332">
        <v>0</v>
      </c>
      <c r="BO332">
        <v>1</v>
      </c>
      <c r="BP332">
        <v>0</v>
      </c>
      <c r="BQ332" s="17">
        <v>0</v>
      </c>
      <c r="BR332">
        <v>0</v>
      </c>
      <c r="BS332">
        <v>1</v>
      </c>
      <c r="BT332">
        <v>0</v>
      </c>
      <c r="BU332" s="17">
        <v>0</v>
      </c>
      <c r="BV332">
        <v>0</v>
      </c>
      <c r="BW332">
        <v>0</v>
      </c>
      <c r="BX332" s="17">
        <v>0</v>
      </c>
      <c r="BY332">
        <v>0</v>
      </c>
      <c r="BZ332">
        <v>0</v>
      </c>
      <c r="CA332">
        <v>1</v>
      </c>
      <c r="CB332">
        <v>1</v>
      </c>
      <c r="CC332">
        <v>0</v>
      </c>
      <c r="CD332">
        <v>0</v>
      </c>
      <c r="CE332">
        <v>1</v>
      </c>
      <c r="CF332">
        <v>1</v>
      </c>
      <c r="CG332">
        <v>0</v>
      </c>
      <c r="CH332">
        <v>1</v>
      </c>
      <c r="CI332">
        <v>0</v>
      </c>
      <c r="CJ332" s="17">
        <v>1</v>
      </c>
      <c r="CK332">
        <v>0</v>
      </c>
      <c r="CL332">
        <v>3</v>
      </c>
      <c r="CM332">
        <v>0</v>
      </c>
      <c r="CN332">
        <v>1</v>
      </c>
      <c r="CO332">
        <v>28</v>
      </c>
      <c r="CP332" s="31" t="s">
        <v>80</v>
      </c>
    </row>
    <row r="333" spans="1:94" x14ac:dyDescent="0.25">
      <c r="A333">
        <v>332</v>
      </c>
      <c r="B333">
        <v>22</v>
      </c>
      <c r="C333" s="23" t="s">
        <v>133</v>
      </c>
      <c r="D333" s="12">
        <v>5.0999999999999996</v>
      </c>
      <c r="E333" s="13">
        <f t="shared" si="82"/>
        <v>1.2718204488778055</v>
      </c>
      <c r="F333" s="7">
        <v>4.01</v>
      </c>
      <c r="G333" s="7">
        <f t="shared" si="75"/>
        <v>3.8281795511221941</v>
      </c>
      <c r="H333" s="15">
        <f t="shared" si="76"/>
        <v>6.3718204488778056</v>
      </c>
      <c r="I333" s="11">
        <f t="shared" si="77"/>
        <v>0.1865459135354694</v>
      </c>
      <c r="J333" s="30">
        <f t="shared" si="78"/>
        <v>4.6520177939019809E-2</v>
      </c>
      <c r="K333" s="30">
        <f t="shared" si="79"/>
        <v>21.496048474080069</v>
      </c>
      <c r="L333" s="8">
        <v>0</v>
      </c>
      <c r="M333" s="9">
        <v>0</v>
      </c>
      <c r="N333" s="9">
        <v>1</v>
      </c>
      <c r="O333" s="9">
        <v>0</v>
      </c>
      <c r="P333" s="9">
        <v>0</v>
      </c>
      <c r="Q333" s="8">
        <v>452</v>
      </c>
      <c r="R333" s="9">
        <v>5</v>
      </c>
      <c r="S333" s="9">
        <f t="shared" si="80"/>
        <v>446</v>
      </c>
      <c r="T333" s="9">
        <f t="shared" si="81"/>
        <v>24</v>
      </c>
      <c r="U333" s="7">
        <v>9.7899999999999991</v>
      </c>
      <c r="V333" s="7">
        <v>21.84</v>
      </c>
      <c r="W333" s="9">
        <v>1</v>
      </c>
      <c r="X333" s="9">
        <v>0</v>
      </c>
      <c r="Y333" s="9">
        <v>0</v>
      </c>
      <c r="Z333" s="9">
        <v>0</v>
      </c>
      <c r="AA333" s="9">
        <v>1</v>
      </c>
      <c r="AB333" s="27">
        <v>0</v>
      </c>
      <c r="AC333" s="9">
        <v>0</v>
      </c>
      <c r="AD333" s="9">
        <v>1</v>
      </c>
      <c r="AE333" s="27">
        <v>0</v>
      </c>
      <c r="AF333" s="9">
        <v>0</v>
      </c>
      <c r="AG333" s="27">
        <v>1</v>
      </c>
      <c r="AH333" s="19">
        <v>1997</v>
      </c>
      <c r="AI333" s="30">
        <v>0.13900000000000001</v>
      </c>
      <c r="AJ333" s="30">
        <v>0.33600000000000002</v>
      </c>
      <c r="AK333" s="30">
        <v>0.36</v>
      </c>
      <c r="AL333" s="37">
        <f t="shared" si="85"/>
        <v>0.16500000000000004</v>
      </c>
      <c r="AM333" s="36">
        <v>1</v>
      </c>
      <c r="AN333" s="17">
        <v>0</v>
      </c>
      <c r="AO333">
        <v>0</v>
      </c>
      <c r="AP333" s="34">
        <v>1</v>
      </c>
      <c r="AQ333">
        <v>8.5300000000000001E-2</v>
      </c>
      <c r="AR333" s="34">
        <f t="shared" si="84"/>
        <v>0.91469999999999996</v>
      </c>
      <c r="AS333">
        <v>0</v>
      </c>
      <c r="AT333" s="17">
        <v>1</v>
      </c>
      <c r="AU333">
        <v>0</v>
      </c>
      <c r="AV333" s="17">
        <v>1</v>
      </c>
      <c r="AW333" s="17" t="s">
        <v>5</v>
      </c>
      <c r="AX333">
        <v>0</v>
      </c>
      <c r="AY333">
        <v>1</v>
      </c>
      <c r="AZ333">
        <v>0</v>
      </c>
      <c r="BA333">
        <v>0</v>
      </c>
      <c r="BB333">
        <v>0</v>
      </c>
      <c r="BC333">
        <v>0</v>
      </c>
      <c r="BD333" s="17">
        <v>0</v>
      </c>
      <c r="BE333">
        <v>0</v>
      </c>
      <c r="BF333">
        <v>1</v>
      </c>
      <c r="BG333" s="17">
        <v>0</v>
      </c>
      <c r="BH333">
        <v>644</v>
      </c>
      <c r="BI333">
        <v>57</v>
      </c>
      <c r="BJ333" s="23">
        <v>0.28799999999999998</v>
      </c>
      <c r="BK333" s="23">
        <v>37.630000000000003</v>
      </c>
      <c r="BL333">
        <v>1</v>
      </c>
      <c r="BM333">
        <v>0</v>
      </c>
      <c r="BN333">
        <v>0</v>
      </c>
      <c r="BO333">
        <v>0</v>
      </c>
      <c r="BP333">
        <v>0</v>
      </c>
      <c r="BQ333" s="17">
        <v>0</v>
      </c>
      <c r="BR333">
        <v>0</v>
      </c>
      <c r="BS333">
        <v>1</v>
      </c>
      <c r="BT333">
        <v>0</v>
      </c>
      <c r="BU333" s="17">
        <v>0</v>
      </c>
      <c r="BV333">
        <v>0</v>
      </c>
      <c r="BW333">
        <v>0</v>
      </c>
      <c r="BX333" s="17">
        <v>0</v>
      </c>
      <c r="BY333">
        <v>0</v>
      </c>
      <c r="BZ333">
        <v>0</v>
      </c>
      <c r="CA333">
        <v>1</v>
      </c>
      <c r="CB333">
        <v>1</v>
      </c>
      <c r="CC333">
        <v>0</v>
      </c>
      <c r="CD333">
        <v>0</v>
      </c>
      <c r="CE333">
        <v>1</v>
      </c>
      <c r="CF333">
        <v>1</v>
      </c>
      <c r="CG333">
        <v>0</v>
      </c>
      <c r="CH333">
        <v>1</v>
      </c>
      <c r="CI333">
        <v>0</v>
      </c>
      <c r="CJ333" s="17">
        <v>1</v>
      </c>
      <c r="CK333">
        <v>0</v>
      </c>
      <c r="CL333">
        <v>3</v>
      </c>
      <c r="CM333">
        <v>0</v>
      </c>
      <c r="CN333">
        <v>1</v>
      </c>
      <c r="CO333">
        <v>28</v>
      </c>
      <c r="CP333" s="31" t="s">
        <v>80</v>
      </c>
    </row>
    <row r="334" spans="1:94" x14ac:dyDescent="0.25">
      <c r="A334">
        <v>333</v>
      </c>
      <c r="B334">
        <v>22</v>
      </c>
      <c r="C334" s="23" t="s">
        <v>133</v>
      </c>
      <c r="D334" s="12">
        <v>5.5</v>
      </c>
      <c r="E334" s="13">
        <f t="shared" si="82"/>
        <v>2.4336283185840708</v>
      </c>
      <c r="F334" s="7">
        <v>2.2599999999999998</v>
      </c>
      <c r="G334" s="7">
        <f t="shared" si="75"/>
        <v>3.0663716814159292</v>
      </c>
      <c r="H334" s="15">
        <f t="shared" si="76"/>
        <v>7.9336283185840708</v>
      </c>
      <c r="I334" s="11">
        <f t="shared" si="77"/>
        <v>8.1704726615308823E-2</v>
      </c>
      <c r="J334" s="30">
        <f t="shared" si="78"/>
        <v>3.6152533900579126E-2</v>
      </c>
      <c r="K334" s="30">
        <f t="shared" si="79"/>
        <v>27.66057844659074</v>
      </c>
      <c r="L334" s="8">
        <v>0</v>
      </c>
      <c r="M334" s="9">
        <v>0</v>
      </c>
      <c r="N334" s="9">
        <v>1</v>
      </c>
      <c r="O334" s="9">
        <v>0</v>
      </c>
      <c r="P334" s="9">
        <v>0</v>
      </c>
      <c r="Q334" s="8">
        <v>771</v>
      </c>
      <c r="R334" s="9">
        <v>10</v>
      </c>
      <c r="S334" s="9">
        <f t="shared" si="80"/>
        <v>760</v>
      </c>
      <c r="T334" s="9">
        <f t="shared" si="81"/>
        <v>24</v>
      </c>
      <c r="U334" s="7">
        <v>10.45</v>
      </c>
      <c r="V334" s="7">
        <v>22.62</v>
      </c>
      <c r="W334" s="9">
        <v>1</v>
      </c>
      <c r="X334" s="9">
        <v>0</v>
      </c>
      <c r="Y334" s="9">
        <v>0</v>
      </c>
      <c r="Z334" s="9">
        <v>0</v>
      </c>
      <c r="AA334" s="9">
        <v>1</v>
      </c>
      <c r="AB334" s="27">
        <v>0</v>
      </c>
      <c r="AC334" s="9">
        <v>0</v>
      </c>
      <c r="AD334" s="9">
        <v>1</v>
      </c>
      <c r="AE334" s="27">
        <v>0</v>
      </c>
      <c r="AF334" s="9">
        <v>0</v>
      </c>
      <c r="AG334" s="27">
        <v>1</v>
      </c>
      <c r="AH334" s="19">
        <v>2000</v>
      </c>
      <c r="AI334" s="30">
        <v>0.13900000000000001</v>
      </c>
      <c r="AJ334" s="30">
        <v>0.33600000000000002</v>
      </c>
      <c r="AK334" s="30">
        <v>0.36</v>
      </c>
      <c r="AL334" s="37">
        <f t="shared" si="85"/>
        <v>0.16500000000000004</v>
      </c>
      <c r="AM334" s="36">
        <v>1</v>
      </c>
      <c r="AN334" s="17">
        <v>0</v>
      </c>
      <c r="AO334">
        <v>0</v>
      </c>
      <c r="AP334" s="34">
        <v>1</v>
      </c>
      <c r="AQ334">
        <v>8.5300000000000001E-2</v>
      </c>
      <c r="AR334" s="34">
        <f t="shared" si="84"/>
        <v>0.91469999999999996</v>
      </c>
      <c r="AS334">
        <v>0</v>
      </c>
      <c r="AT334" s="17">
        <v>1</v>
      </c>
      <c r="AU334">
        <v>0</v>
      </c>
      <c r="AV334" s="17">
        <v>1</v>
      </c>
      <c r="AW334" s="17" t="s">
        <v>5</v>
      </c>
      <c r="AX334">
        <v>0</v>
      </c>
      <c r="AY334">
        <v>1</v>
      </c>
      <c r="AZ334">
        <v>0</v>
      </c>
      <c r="BA334">
        <v>0</v>
      </c>
      <c r="BB334">
        <v>0</v>
      </c>
      <c r="BC334">
        <v>0</v>
      </c>
      <c r="BD334" s="17">
        <v>0</v>
      </c>
      <c r="BE334">
        <v>0</v>
      </c>
      <c r="BF334">
        <v>1</v>
      </c>
      <c r="BG334" s="17">
        <v>0</v>
      </c>
      <c r="BH334">
        <v>818</v>
      </c>
      <c r="BI334">
        <v>95</v>
      </c>
      <c r="BJ334" s="23">
        <v>0.29399999999999998</v>
      </c>
      <c r="BK334" s="23">
        <v>39.049999999999997</v>
      </c>
      <c r="BL334">
        <v>1</v>
      </c>
      <c r="BM334">
        <v>0</v>
      </c>
      <c r="BN334">
        <v>0</v>
      </c>
      <c r="BO334">
        <v>1</v>
      </c>
      <c r="BP334">
        <v>0</v>
      </c>
      <c r="BQ334" s="17">
        <v>0</v>
      </c>
      <c r="BR334">
        <v>0</v>
      </c>
      <c r="BS334">
        <v>1</v>
      </c>
      <c r="BT334">
        <v>0</v>
      </c>
      <c r="BU334" s="17">
        <v>0</v>
      </c>
      <c r="BV334">
        <v>0</v>
      </c>
      <c r="BW334">
        <v>0</v>
      </c>
      <c r="BX334" s="17">
        <v>0</v>
      </c>
      <c r="BY334">
        <v>0</v>
      </c>
      <c r="BZ334">
        <v>0</v>
      </c>
      <c r="CA334">
        <v>1</v>
      </c>
      <c r="CB334">
        <v>1</v>
      </c>
      <c r="CC334">
        <v>0</v>
      </c>
      <c r="CD334">
        <v>0</v>
      </c>
      <c r="CE334">
        <v>1</v>
      </c>
      <c r="CF334">
        <v>1</v>
      </c>
      <c r="CG334">
        <v>0</v>
      </c>
      <c r="CH334">
        <v>1</v>
      </c>
      <c r="CI334">
        <v>0</v>
      </c>
      <c r="CJ334" s="17">
        <v>1</v>
      </c>
      <c r="CK334">
        <v>0</v>
      </c>
      <c r="CL334">
        <v>3</v>
      </c>
      <c r="CM334">
        <v>0</v>
      </c>
      <c r="CN334">
        <v>1</v>
      </c>
      <c r="CO334">
        <v>28</v>
      </c>
      <c r="CP334" s="31" t="s">
        <v>80</v>
      </c>
    </row>
    <row r="335" spans="1:94" x14ac:dyDescent="0.25">
      <c r="A335">
        <v>334</v>
      </c>
      <c r="B335">
        <v>22</v>
      </c>
      <c r="C335" s="23" t="s">
        <v>133</v>
      </c>
      <c r="D335" s="12">
        <v>2.4</v>
      </c>
      <c r="E335" s="13">
        <f t="shared" si="82"/>
        <v>1.1162790697674418</v>
      </c>
      <c r="F335" s="7">
        <v>2.15</v>
      </c>
      <c r="G335" s="7">
        <f t="shared" si="75"/>
        <v>1.2837209302325581</v>
      </c>
      <c r="H335" s="15">
        <f t="shared" si="76"/>
        <v>3.5162790697674415</v>
      </c>
      <c r="I335" s="11">
        <f t="shared" si="77"/>
        <v>6.7397705177461117E-2</v>
      </c>
      <c r="J335" s="30">
        <f t="shared" si="78"/>
        <v>3.1347769849981923E-2</v>
      </c>
      <c r="K335" s="30">
        <f t="shared" si="79"/>
        <v>31.900195924163221</v>
      </c>
      <c r="L335" s="8">
        <v>0</v>
      </c>
      <c r="M335" s="9">
        <v>0</v>
      </c>
      <c r="N335" s="9">
        <v>1</v>
      </c>
      <c r="O335" s="9">
        <v>0</v>
      </c>
      <c r="P335" s="9">
        <v>0</v>
      </c>
      <c r="Q335" s="8">
        <v>1019</v>
      </c>
      <c r="R335" s="9">
        <v>5</v>
      </c>
      <c r="S335" s="9">
        <f t="shared" si="80"/>
        <v>1013</v>
      </c>
      <c r="T335" s="9">
        <f t="shared" si="81"/>
        <v>24</v>
      </c>
      <c r="U335" s="7">
        <v>8.02</v>
      </c>
      <c r="V335" s="7">
        <v>23.77</v>
      </c>
      <c r="W335" s="9">
        <v>1</v>
      </c>
      <c r="X335" s="9">
        <v>0</v>
      </c>
      <c r="Y335" s="9">
        <v>0</v>
      </c>
      <c r="Z335" s="9">
        <v>0</v>
      </c>
      <c r="AA335" s="9">
        <v>1</v>
      </c>
      <c r="AB335" s="27">
        <v>0</v>
      </c>
      <c r="AC335" s="9">
        <v>0</v>
      </c>
      <c r="AD335" s="9">
        <v>1</v>
      </c>
      <c r="AE335" s="27">
        <v>0</v>
      </c>
      <c r="AF335" s="9">
        <v>0</v>
      </c>
      <c r="AG335" s="27">
        <v>1</v>
      </c>
      <c r="AH335" s="19">
        <v>1989</v>
      </c>
      <c r="AI335" s="30">
        <v>0.13</v>
      </c>
      <c r="AJ335" s="30">
        <v>0.35299999999999998</v>
      </c>
      <c r="AK335" s="30">
        <v>0.36</v>
      </c>
      <c r="AL335" s="37">
        <f t="shared" si="85"/>
        <v>0.15700000000000003</v>
      </c>
      <c r="AM335" s="36">
        <v>1</v>
      </c>
      <c r="AN335" s="17">
        <v>0</v>
      </c>
      <c r="AO335">
        <v>1</v>
      </c>
      <c r="AP335" s="34">
        <v>0</v>
      </c>
      <c r="AQ335">
        <v>8.5300000000000001E-2</v>
      </c>
      <c r="AR335" s="34">
        <f t="shared" si="84"/>
        <v>0.91469999999999996</v>
      </c>
      <c r="AS335">
        <v>0</v>
      </c>
      <c r="AT335" s="17">
        <v>1</v>
      </c>
      <c r="AU335">
        <v>0</v>
      </c>
      <c r="AV335" s="17">
        <v>1</v>
      </c>
      <c r="AW335" s="17" t="s">
        <v>5</v>
      </c>
      <c r="AX335">
        <v>0</v>
      </c>
      <c r="AY335">
        <v>1</v>
      </c>
      <c r="AZ335">
        <v>0</v>
      </c>
      <c r="BA335">
        <v>0</v>
      </c>
      <c r="BB335">
        <v>0</v>
      </c>
      <c r="BC335">
        <v>0</v>
      </c>
      <c r="BD335" s="17">
        <v>0</v>
      </c>
      <c r="BE335">
        <v>0</v>
      </c>
      <c r="BF335">
        <v>1</v>
      </c>
      <c r="BG335" s="17">
        <v>0</v>
      </c>
      <c r="BH335">
        <v>489</v>
      </c>
      <c r="BI335">
        <v>12</v>
      </c>
      <c r="BJ335" s="23">
        <v>0.2</v>
      </c>
      <c r="BK335" s="23">
        <v>37.79</v>
      </c>
      <c r="BL335">
        <v>1</v>
      </c>
      <c r="BM335">
        <v>0</v>
      </c>
      <c r="BN335">
        <v>0</v>
      </c>
      <c r="BO335">
        <v>0</v>
      </c>
      <c r="BP335">
        <v>0</v>
      </c>
      <c r="BQ335" s="17">
        <v>0</v>
      </c>
      <c r="BR335">
        <v>0</v>
      </c>
      <c r="BS335">
        <v>1</v>
      </c>
      <c r="BT335">
        <v>0</v>
      </c>
      <c r="BU335" s="17">
        <v>0</v>
      </c>
      <c r="BV335">
        <v>0</v>
      </c>
      <c r="BW335">
        <v>0</v>
      </c>
      <c r="BX335" s="17">
        <v>0</v>
      </c>
      <c r="BY335">
        <v>0</v>
      </c>
      <c r="BZ335">
        <v>0</v>
      </c>
      <c r="CA335">
        <v>1</v>
      </c>
      <c r="CB335">
        <v>1</v>
      </c>
      <c r="CC335">
        <v>0</v>
      </c>
      <c r="CD335">
        <v>0</v>
      </c>
      <c r="CE335">
        <v>1</v>
      </c>
      <c r="CF335">
        <v>1</v>
      </c>
      <c r="CG335">
        <v>0</v>
      </c>
      <c r="CH335">
        <v>1</v>
      </c>
      <c r="CI335">
        <v>0</v>
      </c>
      <c r="CJ335" s="17">
        <v>1</v>
      </c>
      <c r="CK335">
        <v>0</v>
      </c>
      <c r="CL335">
        <v>3</v>
      </c>
      <c r="CM335">
        <v>0</v>
      </c>
      <c r="CN335">
        <v>1</v>
      </c>
      <c r="CO335">
        <v>28</v>
      </c>
      <c r="CP335" s="31" t="s">
        <v>80</v>
      </c>
    </row>
    <row r="336" spans="1:94" x14ac:dyDescent="0.25">
      <c r="A336">
        <v>335</v>
      </c>
      <c r="B336">
        <v>22</v>
      </c>
      <c r="C336" s="23" t="s">
        <v>133</v>
      </c>
      <c r="D336" s="12">
        <v>-1.6</v>
      </c>
      <c r="E336" s="13">
        <f t="shared" si="82"/>
        <v>1.8181818181818183</v>
      </c>
      <c r="F336" s="7">
        <v>-0.88</v>
      </c>
      <c r="G336" s="7">
        <f t="shared" si="75"/>
        <v>-3.4181818181818184</v>
      </c>
      <c r="H336" s="15">
        <f t="shared" si="76"/>
        <v>0.21818181818181825</v>
      </c>
      <c r="I336" s="11">
        <f t="shared" si="77"/>
        <v>-2.3846798901517526E-2</v>
      </c>
      <c r="J336" s="30">
        <f t="shared" si="78"/>
        <v>2.7098635115360828E-2</v>
      </c>
      <c r="K336" s="30">
        <f t="shared" si="79"/>
        <v>36.902227575039426</v>
      </c>
      <c r="L336" s="8">
        <v>0</v>
      </c>
      <c r="M336" s="9">
        <v>0</v>
      </c>
      <c r="N336" s="9">
        <v>1</v>
      </c>
      <c r="O336" s="9">
        <v>0</v>
      </c>
      <c r="P336" s="9">
        <v>0</v>
      </c>
      <c r="Q336" s="8">
        <v>1372</v>
      </c>
      <c r="R336" s="9">
        <v>10</v>
      </c>
      <c r="S336" s="9">
        <f t="shared" si="80"/>
        <v>1361</v>
      </c>
      <c r="T336" s="9">
        <f t="shared" si="81"/>
        <v>24</v>
      </c>
      <c r="U336" s="7">
        <v>9.14</v>
      </c>
      <c r="V336" s="7">
        <v>23.86</v>
      </c>
      <c r="W336" s="9">
        <v>1</v>
      </c>
      <c r="X336" s="9">
        <v>0</v>
      </c>
      <c r="Y336" s="9">
        <v>0</v>
      </c>
      <c r="Z336" s="9">
        <v>0</v>
      </c>
      <c r="AA336" s="9">
        <v>1</v>
      </c>
      <c r="AB336" s="27">
        <v>0</v>
      </c>
      <c r="AC336" s="9">
        <v>0</v>
      </c>
      <c r="AD336" s="9">
        <v>1</v>
      </c>
      <c r="AE336" s="27">
        <v>0</v>
      </c>
      <c r="AF336" s="9">
        <v>0</v>
      </c>
      <c r="AG336" s="27">
        <v>1</v>
      </c>
      <c r="AH336" s="19">
        <v>1993</v>
      </c>
      <c r="AI336" s="30">
        <v>0.13</v>
      </c>
      <c r="AJ336" s="30">
        <v>0.35299999999999998</v>
      </c>
      <c r="AK336" s="30">
        <v>0.36</v>
      </c>
      <c r="AL336" s="37">
        <f t="shared" si="85"/>
        <v>0.15700000000000003</v>
      </c>
      <c r="AM336" s="36">
        <v>1</v>
      </c>
      <c r="AN336" s="17">
        <v>0</v>
      </c>
      <c r="AO336">
        <v>1</v>
      </c>
      <c r="AP336" s="34">
        <v>0</v>
      </c>
      <c r="AQ336">
        <v>8.5300000000000001E-2</v>
      </c>
      <c r="AR336" s="34">
        <f t="shared" si="84"/>
        <v>0.91469999999999996</v>
      </c>
      <c r="AS336">
        <v>0</v>
      </c>
      <c r="AT336" s="17">
        <v>1</v>
      </c>
      <c r="AU336">
        <v>0</v>
      </c>
      <c r="AV336" s="17">
        <v>1</v>
      </c>
      <c r="AW336" s="17" t="s">
        <v>5</v>
      </c>
      <c r="AX336">
        <v>0</v>
      </c>
      <c r="AY336">
        <v>1</v>
      </c>
      <c r="AZ336">
        <v>0</v>
      </c>
      <c r="BA336">
        <v>0</v>
      </c>
      <c r="BB336">
        <v>0</v>
      </c>
      <c r="BC336">
        <v>0</v>
      </c>
      <c r="BD336" s="17">
        <v>0</v>
      </c>
      <c r="BE336">
        <v>0</v>
      </c>
      <c r="BF336">
        <v>1</v>
      </c>
      <c r="BG336" s="17">
        <v>0</v>
      </c>
      <c r="BH336">
        <v>501</v>
      </c>
      <c r="BI336">
        <v>30</v>
      </c>
      <c r="BJ336" s="23">
        <v>0.255</v>
      </c>
      <c r="BK336" s="23">
        <v>39</v>
      </c>
      <c r="BL336">
        <v>1</v>
      </c>
      <c r="BM336">
        <v>0</v>
      </c>
      <c r="BN336">
        <v>0</v>
      </c>
      <c r="BO336">
        <v>1</v>
      </c>
      <c r="BP336">
        <v>0</v>
      </c>
      <c r="BQ336" s="17">
        <v>0</v>
      </c>
      <c r="BR336">
        <v>0</v>
      </c>
      <c r="BS336">
        <v>1</v>
      </c>
      <c r="BT336">
        <v>0</v>
      </c>
      <c r="BU336" s="17">
        <v>0</v>
      </c>
      <c r="BV336">
        <v>0</v>
      </c>
      <c r="BW336">
        <v>0</v>
      </c>
      <c r="BX336" s="17">
        <v>0</v>
      </c>
      <c r="BY336">
        <v>0</v>
      </c>
      <c r="BZ336">
        <v>0</v>
      </c>
      <c r="CA336">
        <v>1</v>
      </c>
      <c r="CB336">
        <v>1</v>
      </c>
      <c r="CC336">
        <v>0</v>
      </c>
      <c r="CD336">
        <v>0</v>
      </c>
      <c r="CE336">
        <v>1</v>
      </c>
      <c r="CF336">
        <v>1</v>
      </c>
      <c r="CG336">
        <v>0</v>
      </c>
      <c r="CH336">
        <v>1</v>
      </c>
      <c r="CI336">
        <v>0</v>
      </c>
      <c r="CJ336" s="17">
        <v>1</v>
      </c>
      <c r="CK336">
        <v>0</v>
      </c>
      <c r="CL336">
        <v>3</v>
      </c>
      <c r="CM336">
        <v>0</v>
      </c>
      <c r="CN336">
        <v>1</v>
      </c>
      <c r="CO336">
        <v>28</v>
      </c>
      <c r="CP336" s="31" t="s">
        <v>80</v>
      </c>
    </row>
    <row r="337" spans="1:94" x14ac:dyDescent="0.25">
      <c r="A337">
        <v>336</v>
      </c>
      <c r="B337">
        <v>22</v>
      </c>
      <c r="C337" s="23" t="s">
        <v>133</v>
      </c>
      <c r="D337" s="12">
        <v>0.7</v>
      </c>
      <c r="E337" s="13">
        <f t="shared" si="82"/>
        <v>1.044776119402985</v>
      </c>
      <c r="F337" s="7">
        <v>0.67</v>
      </c>
      <c r="G337" s="7">
        <f t="shared" si="75"/>
        <v>-0.34477611940298503</v>
      </c>
      <c r="H337" s="15">
        <f t="shared" si="76"/>
        <v>1.7447761194029849</v>
      </c>
      <c r="I337" s="11">
        <f t="shared" si="77"/>
        <v>2.3505894099012905E-2</v>
      </c>
      <c r="J337" s="30">
        <f t="shared" si="78"/>
        <v>3.5083424028377469E-2</v>
      </c>
      <c r="K337" s="30">
        <f t="shared" si="79"/>
        <v>28.503489260088841</v>
      </c>
      <c r="L337" s="8">
        <v>0</v>
      </c>
      <c r="M337" s="9">
        <v>0</v>
      </c>
      <c r="N337" s="9">
        <v>1</v>
      </c>
      <c r="O337" s="9">
        <v>0</v>
      </c>
      <c r="P337" s="9">
        <v>0</v>
      </c>
      <c r="Q337" s="8">
        <v>818</v>
      </c>
      <c r="R337" s="9">
        <v>5</v>
      </c>
      <c r="S337" s="9">
        <f t="shared" si="80"/>
        <v>812</v>
      </c>
      <c r="T337" s="9">
        <f t="shared" si="81"/>
        <v>24</v>
      </c>
      <c r="U337" s="7">
        <v>9.7899999999999991</v>
      </c>
      <c r="V337" s="7">
        <v>21.84</v>
      </c>
      <c r="W337" s="9">
        <v>1</v>
      </c>
      <c r="X337" s="9">
        <v>0</v>
      </c>
      <c r="Y337" s="9">
        <v>0</v>
      </c>
      <c r="Z337" s="9">
        <v>0</v>
      </c>
      <c r="AA337" s="9">
        <v>1</v>
      </c>
      <c r="AB337" s="27">
        <v>0</v>
      </c>
      <c r="AC337" s="9">
        <v>0</v>
      </c>
      <c r="AD337" s="9">
        <v>1</v>
      </c>
      <c r="AE337" s="27">
        <v>0</v>
      </c>
      <c r="AF337" s="9">
        <v>0</v>
      </c>
      <c r="AG337" s="27">
        <v>1</v>
      </c>
      <c r="AH337" s="19">
        <v>1997</v>
      </c>
      <c r="AI337" s="30">
        <v>4.9000000000000002E-2</v>
      </c>
      <c r="AJ337" s="30">
        <v>0.28399999999999997</v>
      </c>
      <c r="AK337" s="30">
        <v>0.44600000000000001</v>
      </c>
      <c r="AL337" s="37">
        <f t="shared" si="85"/>
        <v>0.22100000000000009</v>
      </c>
      <c r="AM337" s="36">
        <v>1</v>
      </c>
      <c r="AN337" s="17">
        <v>0</v>
      </c>
      <c r="AO337">
        <v>1</v>
      </c>
      <c r="AP337" s="34">
        <v>0</v>
      </c>
      <c r="AQ337">
        <v>8.5300000000000001E-2</v>
      </c>
      <c r="AR337" s="34">
        <f t="shared" si="84"/>
        <v>0.91469999999999996</v>
      </c>
      <c r="AS337">
        <v>0</v>
      </c>
      <c r="AT337" s="17">
        <v>1</v>
      </c>
      <c r="AU337">
        <v>0</v>
      </c>
      <c r="AV337" s="17">
        <v>1</v>
      </c>
      <c r="AW337" s="17" t="s">
        <v>5</v>
      </c>
      <c r="AX337">
        <v>0</v>
      </c>
      <c r="AY337">
        <v>1</v>
      </c>
      <c r="AZ337">
        <v>0</v>
      </c>
      <c r="BA337">
        <v>0</v>
      </c>
      <c r="BB337">
        <v>0</v>
      </c>
      <c r="BC337">
        <v>0</v>
      </c>
      <c r="BD337" s="17">
        <v>0</v>
      </c>
      <c r="BE337">
        <v>0</v>
      </c>
      <c r="BF337">
        <v>1</v>
      </c>
      <c r="BG337" s="17">
        <v>0</v>
      </c>
      <c r="BH337">
        <v>644</v>
      </c>
      <c r="BI337">
        <v>57</v>
      </c>
      <c r="BJ337" s="23">
        <v>0.28799999999999998</v>
      </c>
      <c r="BK337" s="23">
        <v>37.630000000000003</v>
      </c>
      <c r="BL337">
        <v>1</v>
      </c>
      <c r="BM337">
        <v>0</v>
      </c>
      <c r="BN337">
        <v>0</v>
      </c>
      <c r="BO337">
        <v>0</v>
      </c>
      <c r="BP337">
        <v>0</v>
      </c>
      <c r="BQ337" s="17">
        <v>0</v>
      </c>
      <c r="BR337">
        <v>0</v>
      </c>
      <c r="BS337">
        <v>1</v>
      </c>
      <c r="BT337">
        <v>0</v>
      </c>
      <c r="BU337" s="17">
        <v>0</v>
      </c>
      <c r="BV337">
        <v>0</v>
      </c>
      <c r="BW337">
        <v>0</v>
      </c>
      <c r="BX337" s="17">
        <v>0</v>
      </c>
      <c r="BY337">
        <v>0</v>
      </c>
      <c r="BZ337">
        <v>0</v>
      </c>
      <c r="CA337">
        <v>1</v>
      </c>
      <c r="CB337">
        <v>1</v>
      </c>
      <c r="CC337">
        <v>0</v>
      </c>
      <c r="CD337">
        <v>0</v>
      </c>
      <c r="CE337">
        <v>1</v>
      </c>
      <c r="CF337">
        <v>1</v>
      </c>
      <c r="CG337">
        <v>0</v>
      </c>
      <c r="CH337">
        <v>1</v>
      </c>
      <c r="CI337">
        <v>0</v>
      </c>
      <c r="CJ337" s="17">
        <v>1</v>
      </c>
      <c r="CK337">
        <v>0</v>
      </c>
      <c r="CL337">
        <v>3</v>
      </c>
      <c r="CM337">
        <v>0</v>
      </c>
      <c r="CN337">
        <v>1</v>
      </c>
      <c r="CO337">
        <v>28</v>
      </c>
      <c r="CP337" s="31" t="s">
        <v>80</v>
      </c>
    </row>
    <row r="338" spans="1:94" x14ac:dyDescent="0.25">
      <c r="A338">
        <v>337</v>
      </c>
      <c r="B338">
        <v>22</v>
      </c>
      <c r="C338" s="23" t="s">
        <v>133</v>
      </c>
      <c r="D338" s="12">
        <v>0.6</v>
      </c>
      <c r="E338" s="13">
        <f t="shared" si="82"/>
        <v>2.1428571428571428</v>
      </c>
      <c r="F338" s="7">
        <v>0.28000000000000003</v>
      </c>
      <c r="G338" s="7">
        <f t="shared" si="75"/>
        <v>-1.5428571428571427</v>
      </c>
      <c r="H338" s="15">
        <f t="shared" si="76"/>
        <v>2.7428571428571429</v>
      </c>
      <c r="I338" s="11">
        <f t="shared" si="77"/>
        <v>9.0984008236424802E-3</v>
      </c>
      <c r="J338" s="30">
        <f t="shared" si="78"/>
        <v>3.2494288655865997E-2</v>
      </c>
      <c r="K338" s="30">
        <f t="shared" si="79"/>
        <v>30.774638909335721</v>
      </c>
      <c r="L338" s="8">
        <v>0</v>
      </c>
      <c r="M338" s="9">
        <v>0</v>
      </c>
      <c r="N338" s="9">
        <v>1</v>
      </c>
      <c r="O338" s="9">
        <v>0</v>
      </c>
      <c r="P338" s="9">
        <v>0</v>
      </c>
      <c r="Q338" s="8">
        <v>958</v>
      </c>
      <c r="R338" s="9">
        <v>10</v>
      </c>
      <c r="S338" s="9">
        <f t="shared" si="80"/>
        <v>947</v>
      </c>
      <c r="T338" s="9">
        <f t="shared" si="81"/>
        <v>24</v>
      </c>
      <c r="U338" s="7">
        <v>10.45</v>
      </c>
      <c r="V338" s="7">
        <v>22.62</v>
      </c>
      <c r="W338" s="9">
        <v>1</v>
      </c>
      <c r="X338" s="9">
        <v>0</v>
      </c>
      <c r="Y338" s="9">
        <v>0</v>
      </c>
      <c r="Z338" s="9">
        <v>0</v>
      </c>
      <c r="AA338" s="9">
        <v>1</v>
      </c>
      <c r="AB338" s="27">
        <v>0</v>
      </c>
      <c r="AC338" s="9">
        <v>0</v>
      </c>
      <c r="AD338" s="9">
        <v>1</v>
      </c>
      <c r="AE338" s="27">
        <v>0</v>
      </c>
      <c r="AF338" s="9">
        <v>0</v>
      </c>
      <c r="AG338" s="27">
        <v>1</v>
      </c>
      <c r="AH338" s="19">
        <v>2000</v>
      </c>
      <c r="AI338" s="30">
        <v>4.9000000000000002E-2</v>
      </c>
      <c r="AJ338" s="30">
        <v>0.28399999999999997</v>
      </c>
      <c r="AK338" s="30">
        <v>0.44600000000000001</v>
      </c>
      <c r="AL338" s="37">
        <f t="shared" si="85"/>
        <v>0.22100000000000009</v>
      </c>
      <c r="AM338" s="36">
        <v>1</v>
      </c>
      <c r="AN338" s="17">
        <v>0</v>
      </c>
      <c r="AO338">
        <v>1</v>
      </c>
      <c r="AP338" s="34">
        <v>0</v>
      </c>
      <c r="AQ338">
        <v>8.5300000000000001E-2</v>
      </c>
      <c r="AR338" s="34">
        <f t="shared" si="84"/>
        <v>0.91469999999999996</v>
      </c>
      <c r="AS338">
        <v>0</v>
      </c>
      <c r="AT338" s="17">
        <v>1</v>
      </c>
      <c r="AU338">
        <v>0</v>
      </c>
      <c r="AV338" s="17">
        <v>1</v>
      </c>
      <c r="AW338" s="17" t="s">
        <v>5</v>
      </c>
      <c r="AX338">
        <v>0</v>
      </c>
      <c r="AY338">
        <v>1</v>
      </c>
      <c r="AZ338">
        <v>0</v>
      </c>
      <c r="BA338">
        <v>0</v>
      </c>
      <c r="BB338">
        <v>0</v>
      </c>
      <c r="BC338">
        <v>0</v>
      </c>
      <c r="BD338" s="17">
        <v>0</v>
      </c>
      <c r="BE338">
        <v>0</v>
      </c>
      <c r="BF338">
        <v>1</v>
      </c>
      <c r="BG338" s="17">
        <v>0</v>
      </c>
      <c r="BH338">
        <v>818</v>
      </c>
      <c r="BI338">
        <v>95</v>
      </c>
      <c r="BJ338" s="23">
        <v>0.29399999999999998</v>
      </c>
      <c r="BK338" s="23">
        <v>39.049999999999997</v>
      </c>
      <c r="BL338">
        <v>1</v>
      </c>
      <c r="BM338">
        <v>0</v>
      </c>
      <c r="BN338">
        <v>0</v>
      </c>
      <c r="BO338">
        <v>1</v>
      </c>
      <c r="BP338">
        <v>0</v>
      </c>
      <c r="BQ338" s="17">
        <v>0</v>
      </c>
      <c r="BR338">
        <v>0</v>
      </c>
      <c r="BS338">
        <v>1</v>
      </c>
      <c r="BT338">
        <v>0</v>
      </c>
      <c r="BU338" s="17">
        <v>0</v>
      </c>
      <c r="BV338">
        <v>0</v>
      </c>
      <c r="BW338">
        <v>0</v>
      </c>
      <c r="BX338" s="17">
        <v>0</v>
      </c>
      <c r="BY338">
        <v>0</v>
      </c>
      <c r="BZ338">
        <v>0</v>
      </c>
      <c r="CA338">
        <v>1</v>
      </c>
      <c r="CB338">
        <v>1</v>
      </c>
      <c r="CC338">
        <v>0</v>
      </c>
      <c r="CD338">
        <v>0</v>
      </c>
      <c r="CE338">
        <v>1</v>
      </c>
      <c r="CF338">
        <v>1</v>
      </c>
      <c r="CG338">
        <v>0</v>
      </c>
      <c r="CH338">
        <v>1</v>
      </c>
      <c r="CI338">
        <v>0</v>
      </c>
      <c r="CJ338" s="17">
        <v>1</v>
      </c>
      <c r="CK338">
        <v>0</v>
      </c>
      <c r="CL338">
        <v>3</v>
      </c>
      <c r="CM338">
        <v>0</v>
      </c>
      <c r="CN338">
        <v>1</v>
      </c>
      <c r="CO338">
        <v>28</v>
      </c>
      <c r="CP338" s="31" t="s">
        <v>80</v>
      </c>
    </row>
    <row r="339" spans="1:94" x14ac:dyDescent="0.25">
      <c r="A339">
        <v>338</v>
      </c>
      <c r="B339">
        <v>22</v>
      </c>
      <c r="C339" s="23" t="s">
        <v>133</v>
      </c>
      <c r="D339" s="12">
        <v>2.9</v>
      </c>
      <c r="E339" s="13">
        <f t="shared" si="82"/>
        <v>0.85545722713864303</v>
      </c>
      <c r="F339" s="7">
        <v>3.39</v>
      </c>
      <c r="G339" s="7">
        <f t="shared" si="75"/>
        <v>2.044542772861357</v>
      </c>
      <c r="H339" s="15">
        <f t="shared" si="76"/>
        <v>3.7554572271386428</v>
      </c>
      <c r="I339" s="11">
        <f t="shared" si="77"/>
        <v>0.13101679456485232</v>
      </c>
      <c r="J339" s="30">
        <f t="shared" si="78"/>
        <v>3.8648021995531662E-2</v>
      </c>
      <c r="K339" s="30">
        <f t="shared" si="79"/>
        <v>25.874545406634684</v>
      </c>
      <c r="L339" s="8">
        <v>0</v>
      </c>
      <c r="M339" s="9">
        <v>0</v>
      </c>
      <c r="N339" s="9">
        <v>1</v>
      </c>
      <c r="O339" s="9">
        <v>0</v>
      </c>
      <c r="P339" s="9">
        <v>0</v>
      </c>
      <c r="Q339" s="8">
        <v>664</v>
      </c>
      <c r="R339" s="9">
        <v>5</v>
      </c>
      <c r="S339" s="9">
        <f t="shared" si="80"/>
        <v>658</v>
      </c>
      <c r="T339" s="9">
        <f t="shared" si="81"/>
        <v>24</v>
      </c>
      <c r="U339" s="7">
        <v>8.02</v>
      </c>
      <c r="V339" s="7">
        <v>23.77</v>
      </c>
      <c r="W339" s="9">
        <v>1</v>
      </c>
      <c r="X339" s="9">
        <v>0</v>
      </c>
      <c r="Y339" s="9">
        <v>0</v>
      </c>
      <c r="Z339" s="9">
        <v>0</v>
      </c>
      <c r="AA339" s="9">
        <v>1</v>
      </c>
      <c r="AB339" s="27">
        <v>0</v>
      </c>
      <c r="AC339" s="9">
        <v>0</v>
      </c>
      <c r="AD339" s="9">
        <v>1</v>
      </c>
      <c r="AE339" s="27">
        <v>0</v>
      </c>
      <c r="AF339" s="9">
        <v>0</v>
      </c>
      <c r="AG339" s="27">
        <v>1</v>
      </c>
      <c r="AH339" s="19">
        <v>1989</v>
      </c>
      <c r="AI339" s="30">
        <v>0.13</v>
      </c>
      <c r="AJ339" s="30">
        <v>0.35299999999999998</v>
      </c>
      <c r="AK339" s="30">
        <v>0.36</v>
      </c>
      <c r="AL339" s="37">
        <f t="shared" si="85"/>
        <v>0.15700000000000003</v>
      </c>
      <c r="AM339" s="36">
        <v>1</v>
      </c>
      <c r="AN339" s="17">
        <v>0</v>
      </c>
      <c r="AO339">
        <v>1</v>
      </c>
      <c r="AP339" s="34">
        <v>0</v>
      </c>
      <c r="AQ339">
        <v>8.5300000000000001E-2</v>
      </c>
      <c r="AR339" s="34">
        <f t="shared" si="84"/>
        <v>0.91469999999999996</v>
      </c>
      <c r="AS339">
        <v>0</v>
      </c>
      <c r="AT339" s="17">
        <v>1</v>
      </c>
      <c r="AU339">
        <v>0</v>
      </c>
      <c r="AV339" s="17">
        <v>1</v>
      </c>
      <c r="AW339" s="17" t="s">
        <v>5</v>
      </c>
      <c r="AX339">
        <v>0</v>
      </c>
      <c r="AY339">
        <v>1</v>
      </c>
      <c r="AZ339">
        <v>0</v>
      </c>
      <c r="BA339">
        <v>0</v>
      </c>
      <c r="BB339">
        <v>0</v>
      </c>
      <c r="BC339">
        <v>0</v>
      </c>
      <c r="BD339" s="17">
        <v>0</v>
      </c>
      <c r="BE339">
        <v>0</v>
      </c>
      <c r="BF339">
        <v>1</v>
      </c>
      <c r="BG339" s="17">
        <v>0</v>
      </c>
      <c r="BH339">
        <v>489</v>
      </c>
      <c r="BI339">
        <v>12</v>
      </c>
      <c r="BJ339" s="23">
        <v>0.2</v>
      </c>
      <c r="BK339" s="23">
        <v>37.79</v>
      </c>
      <c r="BL339">
        <v>1</v>
      </c>
      <c r="BM339">
        <v>0</v>
      </c>
      <c r="BN339">
        <v>0</v>
      </c>
      <c r="BO339">
        <v>0</v>
      </c>
      <c r="BP339">
        <v>0</v>
      </c>
      <c r="BQ339" s="17">
        <v>0</v>
      </c>
      <c r="BR339">
        <v>0</v>
      </c>
      <c r="BS339">
        <v>1</v>
      </c>
      <c r="BT339">
        <v>0</v>
      </c>
      <c r="BU339" s="17">
        <v>0</v>
      </c>
      <c r="BV339">
        <v>0</v>
      </c>
      <c r="BW339">
        <v>0</v>
      </c>
      <c r="BX339" s="17">
        <v>0</v>
      </c>
      <c r="BY339">
        <v>0</v>
      </c>
      <c r="BZ339">
        <v>0</v>
      </c>
      <c r="CA339">
        <v>1</v>
      </c>
      <c r="CB339">
        <v>1</v>
      </c>
      <c r="CC339">
        <v>0</v>
      </c>
      <c r="CD339">
        <v>0</v>
      </c>
      <c r="CE339">
        <v>1</v>
      </c>
      <c r="CF339">
        <v>1</v>
      </c>
      <c r="CG339">
        <v>0</v>
      </c>
      <c r="CH339">
        <v>1</v>
      </c>
      <c r="CI339">
        <v>0</v>
      </c>
      <c r="CJ339" s="17">
        <v>1</v>
      </c>
      <c r="CK339">
        <v>0</v>
      </c>
      <c r="CL339">
        <v>3</v>
      </c>
      <c r="CM339">
        <v>0</v>
      </c>
      <c r="CN339">
        <v>1</v>
      </c>
      <c r="CO339">
        <v>28</v>
      </c>
      <c r="CP339" s="31" t="s">
        <v>80</v>
      </c>
    </row>
    <row r="340" spans="1:94" x14ac:dyDescent="0.25">
      <c r="A340">
        <v>339</v>
      </c>
      <c r="B340">
        <v>22</v>
      </c>
      <c r="C340" s="23" t="s">
        <v>133</v>
      </c>
      <c r="D340" s="12">
        <v>3.9</v>
      </c>
      <c r="E340" s="13">
        <f t="shared" si="82"/>
        <v>1.4285714285714286</v>
      </c>
      <c r="F340" s="7">
        <v>2.73</v>
      </c>
      <c r="G340" s="7">
        <f t="shared" si="75"/>
        <v>2.4714285714285715</v>
      </c>
      <c r="H340" s="15">
        <f t="shared" si="76"/>
        <v>5.3285714285714283</v>
      </c>
      <c r="I340" s="11">
        <f t="shared" si="77"/>
        <v>8.5169027029795424E-2</v>
      </c>
      <c r="J340" s="30">
        <f t="shared" si="78"/>
        <v>3.1197445798459868E-2</v>
      </c>
      <c r="K340" s="30">
        <f t="shared" si="79"/>
        <v>32.0539061582204</v>
      </c>
      <c r="L340" s="8">
        <v>0</v>
      </c>
      <c r="M340" s="9">
        <v>0</v>
      </c>
      <c r="N340" s="9">
        <v>1</v>
      </c>
      <c r="O340" s="9">
        <v>0</v>
      </c>
      <c r="P340" s="9">
        <v>0</v>
      </c>
      <c r="Q340" s="8">
        <v>1031</v>
      </c>
      <c r="R340" s="9">
        <v>10</v>
      </c>
      <c r="S340" s="9">
        <f t="shared" si="80"/>
        <v>1020</v>
      </c>
      <c r="T340" s="9">
        <f t="shared" si="81"/>
        <v>24</v>
      </c>
      <c r="U340" s="7">
        <v>9.14</v>
      </c>
      <c r="V340" s="7">
        <v>23.86</v>
      </c>
      <c r="W340" s="9">
        <v>1</v>
      </c>
      <c r="X340" s="9">
        <v>0</v>
      </c>
      <c r="Y340" s="9">
        <v>0</v>
      </c>
      <c r="Z340" s="9">
        <v>0</v>
      </c>
      <c r="AA340" s="9">
        <v>1</v>
      </c>
      <c r="AB340" s="27">
        <v>0</v>
      </c>
      <c r="AC340" s="9">
        <v>0</v>
      </c>
      <c r="AD340" s="9">
        <v>1</v>
      </c>
      <c r="AE340" s="27">
        <v>0</v>
      </c>
      <c r="AF340" s="9">
        <v>0</v>
      </c>
      <c r="AG340" s="27">
        <v>1</v>
      </c>
      <c r="AH340" s="19">
        <v>1993</v>
      </c>
      <c r="AI340" s="30">
        <v>0.13</v>
      </c>
      <c r="AJ340" s="30">
        <v>0.35299999999999998</v>
      </c>
      <c r="AK340" s="30">
        <v>0.36</v>
      </c>
      <c r="AL340" s="37">
        <f t="shared" si="85"/>
        <v>0.15700000000000003</v>
      </c>
      <c r="AM340" s="36">
        <v>1</v>
      </c>
      <c r="AN340" s="17">
        <v>0</v>
      </c>
      <c r="AO340">
        <v>1</v>
      </c>
      <c r="AP340" s="34">
        <v>0</v>
      </c>
      <c r="AQ340">
        <v>8.5300000000000001E-2</v>
      </c>
      <c r="AR340" s="34">
        <f t="shared" si="84"/>
        <v>0.91469999999999996</v>
      </c>
      <c r="AS340">
        <v>0</v>
      </c>
      <c r="AT340" s="17">
        <v>1</v>
      </c>
      <c r="AU340">
        <v>0</v>
      </c>
      <c r="AV340" s="17">
        <v>1</v>
      </c>
      <c r="AW340" s="17" t="s">
        <v>5</v>
      </c>
      <c r="AX340">
        <v>0</v>
      </c>
      <c r="AY340">
        <v>1</v>
      </c>
      <c r="AZ340">
        <v>0</v>
      </c>
      <c r="BA340">
        <v>0</v>
      </c>
      <c r="BB340">
        <v>0</v>
      </c>
      <c r="BC340">
        <v>0</v>
      </c>
      <c r="BD340" s="17">
        <v>0</v>
      </c>
      <c r="BE340">
        <v>0</v>
      </c>
      <c r="BF340">
        <v>1</v>
      </c>
      <c r="BG340" s="17">
        <v>0</v>
      </c>
      <c r="BH340">
        <v>501</v>
      </c>
      <c r="BI340">
        <v>30</v>
      </c>
      <c r="BJ340" s="23">
        <v>0.255</v>
      </c>
      <c r="BK340" s="23">
        <v>39</v>
      </c>
      <c r="BL340">
        <v>1</v>
      </c>
      <c r="BM340">
        <v>0</v>
      </c>
      <c r="BN340">
        <v>0</v>
      </c>
      <c r="BO340">
        <v>1</v>
      </c>
      <c r="BP340">
        <v>0</v>
      </c>
      <c r="BQ340" s="17">
        <v>0</v>
      </c>
      <c r="BR340">
        <v>0</v>
      </c>
      <c r="BS340">
        <v>1</v>
      </c>
      <c r="BT340">
        <v>0</v>
      </c>
      <c r="BU340" s="17">
        <v>0</v>
      </c>
      <c r="BV340">
        <v>0</v>
      </c>
      <c r="BW340">
        <v>0</v>
      </c>
      <c r="BX340" s="17">
        <v>0</v>
      </c>
      <c r="BY340">
        <v>0</v>
      </c>
      <c r="BZ340">
        <v>0</v>
      </c>
      <c r="CA340">
        <v>1</v>
      </c>
      <c r="CB340">
        <v>1</v>
      </c>
      <c r="CC340">
        <v>0</v>
      </c>
      <c r="CD340">
        <v>0</v>
      </c>
      <c r="CE340">
        <v>1</v>
      </c>
      <c r="CF340">
        <v>1</v>
      </c>
      <c r="CG340">
        <v>0</v>
      </c>
      <c r="CH340">
        <v>1</v>
      </c>
      <c r="CI340">
        <v>0</v>
      </c>
      <c r="CJ340" s="17">
        <v>1</v>
      </c>
      <c r="CK340">
        <v>0</v>
      </c>
      <c r="CL340">
        <v>3</v>
      </c>
      <c r="CM340">
        <v>0</v>
      </c>
      <c r="CN340">
        <v>1</v>
      </c>
      <c r="CO340">
        <v>28</v>
      </c>
      <c r="CP340" s="31" t="s">
        <v>80</v>
      </c>
    </row>
    <row r="341" spans="1:94" x14ac:dyDescent="0.25">
      <c r="A341">
        <v>340</v>
      </c>
      <c r="B341">
        <v>22</v>
      </c>
      <c r="C341" s="23" t="s">
        <v>133</v>
      </c>
      <c r="D341" s="12">
        <v>5.2</v>
      </c>
      <c r="E341" s="13">
        <f t="shared" si="82"/>
        <v>1.0526315789473684</v>
      </c>
      <c r="F341" s="7">
        <v>4.9400000000000004</v>
      </c>
      <c r="G341" s="7">
        <f t="shared" si="75"/>
        <v>4.147368421052632</v>
      </c>
      <c r="H341" s="15">
        <f t="shared" si="76"/>
        <v>6.2526315789473683</v>
      </c>
      <c r="I341" s="11">
        <f t="shared" si="77"/>
        <v>0.19690753597255725</v>
      </c>
      <c r="J341" s="30">
        <f t="shared" si="78"/>
        <v>3.9859825095659357E-2</v>
      </c>
      <c r="K341" s="30">
        <f t="shared" si="79"/>
        <v>25.087917410578346</v>
      </c>
      <c r="L341" s="8">
        <v>0</v>
      </c>
      <c r="M341" s="9">
        <v>0</v>
      </c>
      <c r="N341" s="9">
        <v>1</v>
      </c>
      <c r="O341" s="9">
        <v>0</v>
      </c>
      <c r="P341" s="9">
        <v>0</v>
      </c>
      <c r="Q341" s="8">
        <v>611</v>
      </c>
      <c r="R341" s="9">
        <v>5</v>
      </c>
      <c r="S341" s="9">
        <f t="shared" si="80"/>
        <v>605</v>
      </c>
      <c r="T341" s="9">
        <f t="shared" si="81"/>
        <v>24</v>
      </c>
      <c r="U341" s="7">
        <v>9.7899999999999991</v>
      </c>
      <c r="V341" s="7">
        <v>21.84</v>
      </c>
      <c r="W341" s="9">
        <v>1</v>
      </c>
      <c r="X341" s="9">
        <v>0</v>
      </c>
      <c r="Y341" s="9">
        <v>0</v>
      </c>
      <c r="Z341" s="9">
        <v>0</v>
      </c>
      <c r="AA341" s="9">
        <v>1</v>
      </c>
      <c r="AB341" s="27">
        <v>0</v>
      </c>
      <c r="AC341" s="9">
        <v>0</v>
      </c>
      <c r="AD341" s="9">
        <v>1</v>
      </c>
      <c r="AE341" s="27">
        <v>0</v>
      </c>
      <c r="AF341" s="9">
        <v>0</v>
      </c>
      <c r="AG341" s="27">
        <v>1</v>
      </c>
      <c r="AH341" s="19">
        <v>1997</v>
      </c>
      <c r="AI341" s="30">
        <v>4.9000000000000002E-2</v>
      </c>
      <c r="AJ341" s="30">
        <v>0.28399999999999997</v>
      </c>
      <c r="AK341" s="30">
        <v>0.44600000000000001</v>
      </c>
      <c r="AL341" s="37">
        <f t="shared" si="85"/>
        <v>0.22100000000000009</v>
      </c>
      <c r="AM341" s="36">
        <v>1</v>
      </c>
      <c r="AN341" s="17">
        <v>0</v>
      </c>
      <c r="AO341">
        <v>1</v>
      </c>
      <c r="AP341" s="34">
        <v>0</v>
      </c>
      <c r="AQ341">
        <v>8.5300000000000001E-2</v>
      </c>
      <c r="AR341" s="34">
        <f t="shared" si="84"/>
        <v>0.91469999999999996</v>
      </c>
      <c r="AS341">
        <v>0</v>
      </c>
      <c r="AT341" s="17">
        <v>1</v>
      </c>
      <c r="AU341">
        <v>0</v>
      </c>
      <c r="AV341" s="17">
        <v>1</v>
      </c>
      <c r="AW341" s="17" t="s">
        <v>5</v>
      </c>
      <c r="AX341">
        <v>0</v>
      </c>
      <c r="AY341">
        <v>1</v>
      </c>
      <c r="AZ341">
        <v>0</v>
      </c>
      <c r="BA341">
        <v>0</v>
      </c>
      <c r="BB341">
        <v>0</v>
      </c>
      <c r="BC341">
        <v>0</v>
      </c>
      <c r="BD341" s="17">
        <v>0</v>
      </c>
      <c r="BE341">
        <v>0</v>
      </c>
      <c r="BF341">
        <v>1</v>
      </c>
      <c r="BG341" s="17">
        <v>0</v>
      </c>
      <c r="BH341">
        <v>644</v>
      </c>
      <c r="BI341">
        <v>57</v>
      </c>
      <c r="BJ341" s="23">
        <v>0.28799999999999998</v>
      </c>
      <c r="BK341" s="23">
        <v>37.630000000000003</v>
      </c>
      <c r="BL341">
        <v>1</v>
      </c>
      <c r="BM341">
        <v>0</v>
      </c>
      <c r="BN341">
        <v>0</v>
      </c>
      <c r="BO341">
        <v>0</v>
      </c>
      <c r="BP341">
        <v>0</v>
      </c>
      <c r="BQ341" s="17">
        <v>0</v>
      </c>
      <c r="BR341">
        <v>0</v>
      </c>
      <c r="BS341">
        <v>1</v>
      </c>
      <c r="BT341">
        <v>0</v>
      </c>
      <c r="BU341" s="17">
        <v>0</v>
      </c>
      <c r="BV341">
        <v>0</v>
      </c>
      <c r="BW341">
        <v>0</v>
      </c>
      <c r="BX341" s="17">
        <v>0</v>
      </c>
      <c r="BY341">
        <v>0</v>
      </c>
      <c r="BZ341">
        <v>0</v>
      </c>
      <c r="CA341">
        <v>1</v>
      </c>
      <c r="CB341">
        <v>1</v>
      </c>
      <c r="CC341">
        <v>0</v>
      </c>
      <c r="CD341">
        <v>0</v>
      </c>
      <c r="CE341">
        <v>1</v>
      </c>
      <c r="CF341">
        <v>1</v>
      </c>
      <c r="CG341">
        <v>0</v>
      </c>
      <c r="CH341">
        <v>1</v>
      </c>
      <c r="CI341">
        <v>0</v>
      </c>
      <c r="CJ341" s="17">
        <v>1</v>
      </c>
      <c r="CK341">
        <v>0</v>
      </c>
      <c r="CL341">
        <v>3</v>
      </c>
      <c r="CM341">
        <v>0</v>
      </c>
      <c r="CN341">
        <v>1</v>
      </c>
      <c r="CO341">
        <v>28</v>
      </c>
      <c r="CP341" s="31" t="s">
        <v>80</v>
      </c>
    </row>
    <row r="342" spans="1:94" x14ac:dyDescent="0.25">
      <c r="A342">
        <v>341</v>
      </c>
      <c r="B342">
        <v>22</v>
      </c>
      <c r="C342" s="23" t="s">
        <v>133</v>
      </c>
      <c r="D342" s="12">
        <v>5.5</v>
      </c>
      <c r="E342" s="13">
        <f t="shared" si="82"/>
        <v>2.477477477477477</v>
      </c>
      <c r="F342" s="7">
        <v>2.2200000000000002</v>
      </c>
      <c r="G342" s="7">
        <f t="shared" si="75"/>
        <v>3.022522522522523</v>
      </c>
      <c r="H342" s="15">
        <f t="shared" si="76"/>
        <v>7.9774774774774766</v>
      </c>
      <c r="I342" s="11">
        <f t="shared" si="77"/>
        <v>7.7481912916654835E-2</v>
      </c>
      <c r="J342" s="30">
        <f t="shared" si="78"/>
        <v>3.4901762575069745E-2</v>
      </c>
      <c r="K342" s="30">
        <f t="shared" si="79"/>
        <v>28.651848107931887</v>
      </c>
      <c r="L342" s="8">
        <v>0</v>
      </c>
      <c r="M342" s="9">
        <v>0</v>
      </c>
      <c r="N342" s="9">
        <v>1</v>
      </c>
      <c r="O342" s="9">
        <v>0</v>
      </c>
      <c r="P342" s="9">
        <v>0</v>
      </c>
      <c r="Q342" s="8">
        <v>827</v>
      </c>
      <c r="R342" s="9">
        <v>10</v>
      </c>
      <c r="S342" s="9">
        <f t="shared" si="80"/>
        <v>816</v>
      </c>
      <c r="T342" s="9">
        <f t="shared" si="81"/>
        <v>24</v>
      </c>
      <c r="U342" s="7">
        <v>10.45</v>
      </c>
      <c r="V342" s="7">
        <v>22.62</v>
      </c>
      <c r="W342" s="9">
        <v>1</v>
      </c>
      <c r="X342" s="9">
        <v>0</v>
      </c>
      <c r="Y342" s="9">
        <v>0</v>
      </c>
      <c r="Z342" s="9">
        <v>0</v>
      </c>
      <c r="AA342" s="9">
        <v>1</v>
      </c>
      <c r="AB342" s="27">
        <v>0</v>
      </c>
      <c r="AC342" s="9">
        <v>0</v>
      </c>
      <c r="AD342" s="9">
        <v>1</v>
      </c>
      <c r="AE342" s="27">
        <v>0</v>
      </c>
      <c r="AF342" s="9">
        <v>0</v>
      </c>
      <c r="AG342" s="27">
        <v>1</v>
      </c>
      <c r="AH342" s="19">
        <v>2000</v>
      </c>
      <c r="AI342" s="30">
        <v>4.9000000000000002E-2</v>
      </c>
      <c r="AJ342" s="30">
        <v>0.28399999999999997</v>
      </c>
      <c r="AK342" s="30">
        <v>0.44600000000000001</v>
      </c>
      <c r="AL342" s="37">
        <f t="shared" si="85"/>
        <v>0.22100000000000009</v>
      </c>
      <c r="AM342" s="36">
        <v>1</v>
      </c>
      <c r="AN342" s="17">
        <v>0</v>
      </c>
      <c r="AO342">
        <v>1</v>
      </c>
      <c r="AP342" s="34">
        <v>0</v>
      </c>
      <c r="AQ342">
        <v>8.5300000000000001E-2</v>
      </c>
      <c r="AR342" s="34">
        <f t="shared" si="84"/>
        <v>0.91469999999999996</v>
      </c>
      <c r="AS342">
        <v>0</v>
      </c>
      <c r="AT342" s="17">
        <v>1</v>
      </c>
      <c r="AU342">
        <v>0</v>
      </c>
      <c r="AV342" s="17">
        <v>1</v>
      </c>
      <c r="AW342" s="17" t="s">
        <v>5</v>
      </c>
      <c r="AX342">
        <v>0</v>
      </c>
      <c r="AY342">
        <v>1</v>
      </c>
      <c r="AZ342">
        <v>0</v>
      </c>
      <c r="BA342">
        <v>0</v>
      </c>
      <c r="BB342">
        <v>0</v>
      </c>
      <c r="BC342">
        <v>0</v>
      </c>
      <c r="BD342" s="17">
        <v>0</v>
      </c>
      <c r="BE342">
        <v>0</v>
      </c>
      <c r="BF342">
        <v>1</v>
      </c>
      <c r="BG342" s="17">
        <v>0</v>
      </c>
      <c r="BH342">
        <v>818</v>
      </c>
      <c r="BI342">
        <v>95</v>
      </c>
      <c r="BJ342" s="23">
        <v>0.29399999999999998</v>
      </c>
      <c r="BK342" s="23">
        <v>39.049999999999997</v>
      </c>
      <c r="BL342">
        <v>1</v>
      </c>
      <c r="BM342">
        <v>0</v>
      </c>
      <c r="BN342">
        <v>0</v>
      </c>
      <c r="BO342">
        <v>1</v>
      </c>
      <c r="BP342">
        <v>0</v>
      </c>
      <c r="BQ342" s="17">
        <v>0</v>
      </c>
      <c r="BR342">
        <v>0</v>
      </c>
      <c r="BS342">
        <v>1</v>
      </c>
      <c r="BT342">
        <v>0</v>
      </c>
      <c r="BU342" s="17">
        <v>0</v>
      </c>
      <c r="BV342">
        <v>0</v>
      </c>
      <c r="BW342">
        <v>0</v>
      </c>
      <c r="BX342" s="17">
        <v>0</v>
      </c>
      <c r="BY342">
        <v>0</v>
      </c>
      <c r="BZ342">
        <v>0</v>
      </c>
      <c r="CA342">
        <v>1</v>
      </c>
      <c r="CB342">
        <v>1</v>
      </c>
      <c r="CC342">
        <v>0</v>
      </c>
      <c r="CD342">
        <v>0</v>
      </c>
      <c r="CE342">
        <v>1</v>
      </c>
      <c r="CF342">
        <v>1</v>
      </c>
      <c r="CG342">
        <v>0</v>
      </c>
      <c r="CH342">
        <v>1</v>
      </c>
      <c r="CI342">
        <v>0</v>
      </c>
      <c r="CJ342" s="17">
        <v>1</v>
      </c>
      <c r="CK342">
        <v>0</v>
      </c>
      <c r="CL342">
        <v>3</v>
      </c>
      <c r="CM342">
        <v>0</v>
      </c>
      <c r="CN342">
        <v>1</v>
      </c>
      <c r="CO342">
        <v>28</v>
      </c>
      <c r="CP342" s="31" t="s">
        <v>80</v>
      </c>
    </row>
    <row r="343" spans="1:94" x14ac:dyDescent="0.25">
      <c r="A343">
        <v>342</v>
      </c>
      <c r="B343">
        <v>22</v>
      </c>
      <c r="C343" s="23" t="s">
        <v>133</v>
      </c>
      <c r="D343" s="12">
        <v>2.2000000000000002</v>
      </c>
      <c r="E343" s="13">
        <f t="shared" si="82"/>
        <v>0.54590570719602982</v>
      </c>
      <c r="F343" s="7">
        <v>4.03</v>
      </c>
      <c r="G343" s="7">
        <f t="shared" si="75"/>
        <v>1.6540942928039704</v>
      </c>
      <c r="H343" s="15">
        <f t="shared" si="76"/>
        <v>2.7459057071960302</v>
      </c>
      <c r="I343" s="11">
        <f t="shared" si="77"/>
        <v>5.3914595065672373E-2</v>
      </c>
      <c r="J343" s="30">
        <f t="shared" si="78"/>
        <v>1.3378311430687934E-2</v>
      </c>
      <c r="K343" s="30">
        <f t="shared" si="79"/>
        <v>74.747848798477136</v>
      </c>
      <c r="L343" s="8">
        <v>0</v>
      </c>
      <c r="M343" s="9">
        <v>0</v>
      </c>
      <c r="N343" s="9">
        <v>1</v>
      </c>
      <c r="O343" s="9">
        <v>0</v>
      </c>
      <c r="P343" s="9">
        <v>0</v>
      </c>
      <c r="Q343" s="8">
        <v>5589</v>
      </c>
      <c r="R343" s="9">
        <v>17</v>
      </c>
      <c r="S343" s="9">
        <f t="shared" si="80"/>
        <v>5571</v>
      </c>
      <c r="T343" s="9">
        <f t="shared" si="81"/>
        <v>24</v>
      </c>
      <c r="U343" s="7">
        <v>9.16</v>
      </c>
      <c r="V343" s="7">
        <v>23.17</v>
      </c>
      <c r="W343" s="9">
        <v>1</v>
      </c>
      <c r="X343" s="9">
        <v>0</v>
      </c>
      <c r="Y343" s="9">
        <v>0</v>
      </c>
      <c r="Z343" s="9">
        <v>0</v>
      </c>
      <c r="AA343" s="9">
        <v>1</v>
      </c>
      <c r="AB343" s="27">
        <v>0</v>
      </c>
      <c r="AC343" s="9">
        <v>0</v>
      </c>
      <c r="AD343" s="9">
        <v>1</v>
      </c>
      <c r="AE343" s="27">
        <v>0</v>
      </c>
      <c r="AF343" s="9">
        <v>0</v>
      </c>
      <c r="AG343" s="27">
        <v>1</v>
      </c>
      <c r="AH343" s="19">
        <v>1995</v>
      </c>
      <c r="AI343" s="30">
        <f>AVERAGE($AI$324:$AI$325)</f>
        <v>0.15224710000000002</v>
      </c>
      <c r="AJ343" s="30">
        <f>AVERAGE($AJ$324:$AJ$325)</f>
        <v>0.32682130000000004</v>
      </c>
      <c r="AK343" s="30">
        <f>AVERAGE($AK$324:$AK$325)</f>
        <v>0.35734529999999998</v>
      </c>
      <c r="AL343" s="37">
        <f>AVERAGE($AL$324:$AL$325)</f>
        <v>0.16358630000000005</v>
      </c>
      <c r="AM343" s="36">
        <v>1</v>
      </c>
      <c r="AN343" s="17">
        <v>0</v>
      </c>
      <c r="AO343" s="33">
        <f>1-AP343</f>
        <v>0.55679999999999996</v>
      </c>
      <c r="AP343" s="34">
        <v>0.44319999999999998</v>
      </c>
      <c r="AQ343">
        <v>8.5300000000000001E-2</v>
      </c>
      <c r="AR343" s="34">
        <f t="shared" si="84"/>
        <v>0.91469999999999996</v>
      </c>
      <c r="AS343">
        <v>0</v>
      </c>
      <c r="AT343" s="17">
        <v>1</v>
      </c>
      <c r="AU343">
        <v>0</v>
      </c>
      <c r="AV343" s="17">
        <v>1</v>
      </c>
      <c r="AW343" s="17" t="s">
        <v>5</v>
      </c>
      <c r="AX343">
        <v>0</v>
      </c>
      <c r="AY343">
        <v>1</v>
      </c>
      <c r="AZ343">
        <v>0</v>
      </c>
      <c r="BA343">
        <v>0</v>
      </c>
      <c r="BB343">
        <v>0</v>
      </c>
      <c r="BC343">
        <v>0</v>
      </c>
      <c r="BD343" s="17">
        <v>0</v>
      </c>
      <c r="BE343">
        <v>0</v>
      </c>
      <c r="BF343">
        <v>1</v>
      </c>
      <c r="BG343" s="17">
        <v>0</v>
      </c>
      <c r="BH343">
        <v>557</v>
      </c>
      <c r="BI343">
        <v>41</v>
      </c>
      <c r="BJ343" s="23">
        <v>0.26800000000000002</v>
      </c>
      <c r="BK343" s="23">
        <v>38.32</v>
      </c>
      <c r="BL343">
        <v>0</v>
      </c>
      <c r="BM343">
        <v>1</v>
      </c>
      <c r="BN343">
        <v>0</v>
      </c>
      <c r="BO343">
        <v>0</v>
      </c>
      <c r="BP343">
        <v>0</v>
      </c>
      <c r="BQ343" s="17">
        <v>0</v>
      </c>
      <c r="BR343">
        <v>0</v>
      </c>
      <c r="BS343">
        <v>1</v>
      </c>
      <c r="BT343">
        <v>0</v>
      </c>
      <c r="BU343" s="17">
        <v>0</v>
      </c>
      <c r="BV343">
        <v>0</v>
      </c>
      <c r="BW343">
        <v>0</v>
      </c>
      <c r="BX343" s="17">
        <v>0</v>
      </c>
      <c r="BY343">
        <v>0</v>
      </c>
      <c r="BZ343">
        <v>0</v>
      </c>
      <c r="CA343">
        <v>1</v>
      </c>
      <c r="CB343">
        <v>1</v>
      </c>
      <c r="CC343">
        <v>0</v>
      </c>
      <c r="CD343">
        <v>0</v>
      </c>
      <c r="CE343">
        <v>1</v>
      </c>
      <c r="CF343">
        <v>1</v>
      </c>
      <c r="CG343">
        <v>0</v>
      </c>
      <c r="CH343">
        <v>1</v>
      </c>
      <c r="CI343">
        <v>0</v>
      </c>
      <c r="CJ343" s="17">
        <v>1</v>
      </c>
      <c r="CK343">
        <v>0</v>
      </c>
      <c r="CL343">
        <v>3</v>
      </c>
      <c r="CM343">
        <v>0</v>
      </c>
      <c r="CN343">
        <v>1</v>
      </c>
      <c r="CO343">
        <v>28</v>
      </c>
      <c r="CP343" s="31" t="s">
        <v>80</v>
      </c>
    </row>
    <row r="344" spans="1:94" x14ac:dyDescent="0.25">
      <c r="A344">
        <v>343</v>
      </c>
      <c r="B344">
        <v>22</v>
      </c>
      <c r="C344" s="23" t="s">
        <v>133</v>
      </c>
      <c r="D344" s="12">
        <v>2.7</v>
      </c>
      <c r="E344" s="13">
        <f t="shared" si="82"/>
        <v>0.54655870445344124</v>
      </c>
      <c r="F344" s="7">
        <v>4.9400000000000004</v>
      </c>
      <c r="G344" s="7">
        <f t="shared" si="75"/>
        <v>2.1534412955465587</v>
      </c>
      <c r="H344" s="15">
        <f t="shared" si="76"/>
        <v>3.2465587044534416</v>
      </c>
      <c r="I344" s="11">
        <f t="shared" si="77"/>
        <v>6.6005255397725685E-2</v>
      </c>
      <c r="J344" s="30">
        <f t="shared" si="78"/>
        <v>1.3361387732333132E-2</v>
      </c>
      <c r="K344" s="30">
        <f t="shared" si="79"/>
        <v>74.842525344886653</v>
      </c>
      <c r="L344" s="8">
        <v>0</v>
      </c>
      <c r="M344" s="9">
        <v>0</v>
      </c>
      <c r="N344" s="9">
        <v>1</v>
      </c>
      <c r="O344" s="9">
        <v>0</v>
      </c>
      <c r="P344" s="9">
        <v>0</v>
      </c>
      <c r="Q344" s="8">
        <v>5589</v>
      </c>
      <c r="R344" s="9">
        <v>11</v>
      </c>
      <c r="S344" s="9">
        <f t="shared" si="80"/>
        <v>5577</v>
      </c>
      <c r="T344" s="9">
        <f t="shared" si="81"/>
        <v>24</v>
      </c>
      <c r="U344" s="7">
        <v>9.16</v>
      </c>
      <c r="V344" s="7">
        <v>23.17</v>
      </c>
      <c r="W344" s="9">
        <v>1</v>
      </c>
      <c r="X344" s="9">
        <v>0</v>
      </c>
      <c r="Y344" s="9">
        <v>0</v>
      </c>
      <c r="Z344" s="9">
        <v>0</v>
      </c>
      <c r="AA344" s="9">
        <v>1</v>
      </c>
      <c r="AB344" s="27">
        <v>0</v>
      </c>
      <c r="AC344" s="9">
        <v>0</v>
      </c>
      <c r="AD344" s="9">
        <v>1</v>
      </c>
      <c r="AE344" s="27">
        <v>0</v>
      </c>
      <c r="AF344" s="9">
        <v>0</v>
      </c>
      <c r="AG344" s="27">
        <v>1</v>
      </c>
      <c r="AH344" s="19">
        <v>1995</v>
      </c>
      <c r="AI344" s="30">
        <f>AVERAGE($AI$324:$AI$325)</f>
        <v>0.15224710000000002</v>
      </c>
      <c r="AJ344" s="30">
        <f>AVERAGE($AJ$324:$AJ$325)</f>
        <v>0.32682130000000004</v>
      </c>
      <c r="AK344" s="30">
        <f>AVERAGE($AK$324:$AK$325)</f>
        <v>0.35734529999999998</v>
      </c>
      <c r="AL344" s="37">
        <f>AVERAGE($AL$324:$AL$325)</f>
        <v>0.16358630000000005</v>
      </c>
      <c r="AM344" s="36">
        <v>1</v>
      </c>
      <c r="AN344" s="17">
        <v>0</v>
      </c>
      <c r="AO344" s="33">
        <f>1-AP344</f>
        <v>0.55679999999999996</v>
      </c>
      <c r="AP344" s="34">
        <v>0.44319999999999998</v>
      </c>
      <c r="AQ344">
        <v>8.5300000000000001E-2</v>
      </c>
      <c r="AR344" s="34">
        <f t="shared" si="84"/>
        <v>0.91469999999999996</v>
      </c>
      <c r="AS344">
        <v>0</v>
      </c>
      <c r="AT344" s="17">
        <v>1</v>
      </c>
      <c r="AU344">
        <v>0</v>
      </c>
      <c r="AV344" s="17">
        <v>1</v>
      </c>
      <c r="AW344" s="17" t="s">
        <v>5</v>
      </c>
      <c r="AX344">
        <v>0</v>
      </c>
      <c r="AY344">
        <v>1</v>
      </c>
      <c r="AZ344">
        <v>0</v>
      </c>
      <c r="BA344">
        <v>0</v>
      </c>
      <c r="BB344">
        <v>0</v>
      </c>
      <c r="BC344">
        <v>0</v>
      </c>
      <c r="BD344" s="17">
        <v>0</v>
      </c>
      <c r="BE344">
        <v>0</v>
      </c>
      <c r="BF344">
        <v>1</v>
      </c>
      <c r="BG344" s="17">
        <v>0</v>
      </c>
      <c r="BH344">
        <v>557</v>
      </c>
      <c r="BI344">
        <v>41</v>
      </c>
      <c r="BJ344" s="23">
        <v>0.26800000000000002</v>
      </c>
      <c r="BK344" s="23">
        <v>38.32</v>
      </c>
      <c r="BL344">
        <v>0</v>
      </c>
      <c r="BM344">
        <v>1</v>
      </c>
      <c r="BN344">
        <v>0</v>
      </c>
      <c r="BO344">
        <v>0</v>
      </c>
      <c r="BP344">
        <v>0</v>
      </c>
      <c r="BQ344" s="17">
        <v>0</v>
      </c>
      <c r="BR344">
        <v>0</v>
      </c>
      <c r="BS344">
        <v>1</v>
      </c>
      <c r="BT344">
        <v>0</v>
      </c>
      <c r="BU344" s="17">
        <v>0</v>
      </c>
      <c r="BV344">
        <v>0</v>
      </c>
      <c r="BW344">
        <v>0</v>
      </c>
      <c r="BX344" s="17">
        <v>0</v>
      </c>
      <c r="BY344">
        <v>0</v>
      </c>
      <c r="BZ344">
        <v>0</v>
      </c>
      <c r="CA344">
        <v>1</v>
      </c>
      <c r="CB344">
        <v>1</v>
      </c>
      <c r="CC344">
        <v>0</v>
      </c>
      <c r="CD344">
        <v>0</v>
      </c>
      <c r="CE344">
        <v>1</v>
      </c>
      <c r="CF344">
        <v>1</v>
      </c>
      <c r="CG344">
        <v>0</v>
      </c>
      <c r="CH344">
        <v>1</v>
      </c>
      <c r="CI344">
        <v>0</v>
      </c>
      <c r="CJ344" s="17">
        <v>1</v>
      </c>
      <c r="CK344">
        <v>0</v>
      </c>
      <c r="CL344">
        <v>3</v>
      </c>
      <c r="CM344">
        <v>0</v>
      </c>
      <c r="CN344">
        <v>1</v>
      </c>
      <c r="CO344">
        <v>28</v>
      </c>
      <c r="CP344" s="31" t="s">
        <v>80</v>
      </c>
    </row>
    <row r="345" spans="1:94" x14ac:dyDescent="0.25">
      <c r="A345">
        <v>344</v>
      </c>
      <c r="B345">
        <v>22</v>
      </c>
      <c r="C345" s="23" t="s">
        <v>133</v>
      </c>
      <c r="D345" s="12">
        <v>4.5999999999999996</v>
      </c>
      <c r="E345" s="13">
        <f t="shared" si="82"/>
        <v>1.1084337349397588</v>
      </c>
      <c r="F345" s="7">
        <v>4.1500000000000004</v>
      </c>
      <c r="G345" s="7">
        <f t="shared" si="75"/>
        <v>3.491566265060241</v>
      </c>
      <c r="H345" s="15">
        <f t="shared" si="76"/>
        <v>5.7084337349397583</v>
      </c>
      <c r="I345" s="11">
        <f t="shared" si="77"/>
        <v>5.549029692427087E-2</v>
      </c>
      <c r="J345" s="30">
        <f t="shared" si="78"/>
        <v>1.3371155885366474E-2</v>
      </c>
      <c r="K345" s="30">
        <f t="shared" si="79"/>
        <v>74.787849949039185</v>
      </c>
      <c r="L345" s="8">
        <v>0</v>
      </c>
      <c r="M345" s="9">
        <v>0</v>
      </c>
      <c r="N345" s="9">
        <v>1</v>
      </c>
      <c r="O345" s="9">
        <v>0</v>
      </c>
      <c r="P345" s="9">
        <v>0</v>
      </c>
      <c r="Q345" s="8">
        <v>5589</v>
      </c>
      <c r="R345" s="9">
        <v>12</v>
      </c>
      <c r="S345" s="9">
        <f t="shared" si="80"/>
        <v>5576</v>
      </c>
      <c r="T345" s="9">
        <f t="shared" si="81"/>
        <v>24</v>
      </c>
      <c r="U345" s="7">
        <v>9.16</v>
      </c>
      <c r="V345" s="7">
        <v>23.17</v>
      </c>
      <c r="W345" s="9">
        <v>1</v>
      </c>
      <c r="X345" s="9">
        <v>0</v>
      </c>
      <c r="Y345" s="9">
        <v>0</v>
      </c>
      <c r="Z345" s="9">
        <v>0</v>
      </c>
      <c r="AA345" s="9">
        <v>1</v>
      </c>
      <c r="AB345" s="27">
        <v>0</v>
      </c>
      <c r="AC345" s="9">
        <v>0</v>
      </c>
      <c r="AD345" s="9">
        <v>1</v>
      </c>
      <c r="AE345" s="27">
        <v>0</v>
      </c>
      <c r="AF345" s="9">
        <v>0</v>
      </c>
      <c r="AG345" s="27">
        <v>1</v>
      </c>
      <c r="AH345" s="19">
        <v>1995</v>
      </c>
      <c r="AI345" s="30">
        <f>AVERAGE($AI$324:$AI$325)</f>
        <v>0.15224710000000002</v>
      </c>
      <c r="AJ345" s="30">
        <f>AVERAGE($AJ$324:$AJ$325)</f>
        <v>0.32682130000000004</v>
      </c>
      <c r="AK345" s="30">
        <f>AVERAGE($AK$324:$AK$325)</f>
        <v>0.35734529999999998</v>
      </c>
      <c r="AL345" s="37">
        <f>AVERAGE($AL$324:$AL$325)</f>
        <v>0.16358630000000005</v>
      </c>
      <c r="AM345" s="36">
        <v>1</v>
      </c>
      <c r="AN345" s="17">
        <v>0</v>
      </c>
      <c r="AO345" s="33">
        <f>1-AP345</f>
        <v>0.55679999999999996</v>
      </c>
      <c r="AP345" s="34">
        <v>0.44319999999999998</v>
      </c>
      <c r="AQ345">
        <v>8.5300000000000001E-2</v>
      </c>
      <c r="AR345" s="34">
        <f t="shared" si="84"/>
        <v>0.91469999999999996</v>
      </c>
      <c r="AS345">
        <v>0</v>
      </c>
      <c r="AT345" s="17">
        <v>1</v>
      </c>
      <c r="AU345">
        <v>0</v>
      </c>
      <c r="AV345" s="17">
        <v>1</v>
      </c>
      <c r="AW345" s="17" t="s">
        <v>5</v>
      </c>
      <c r="AX345">
        <v>0</v>
      </c>
      <c r="AY345">
        <v>1</v>
      </c>
      <c r="AZ345">
        <v>0</v>
      </c>
      <c r="BA345">
        <v>0</v>
      </c>
      <c r="BB345">
        <v>0</v>
      </c>
      <c r="BC345">
        <v>0</v>
      </c>
      <c r="BD345" s="17">
        <v>0</v>
      </c>
      <c r="BE345">
        <v>0</v>
      </c>
      <c r="BF345">
        <v>1</v>
      </c>
      <c r="BG345" s="17">
        <v>0</v>
      </c>
      <c r="BH345">
        <v>557</v>
      </c>
      <c r="BI345">
        <v>41</v>
      </c>
      <c r="BJ345" s="23">
        <v>0.26800000000000002</v>
      </c>
      <c r="BK345" s="23">
        <v>38.32</v>
      </c>
      <c r="BL345">
        <v>0</v>
      </c>
      <c r="BM345">
        <v>1</v>
      </c>
      <c r="BN345">
        <v>0</v>
      </c>
      <c r="BO345">
        <v>0</v>
      </c>
      <c r="BP345">
        <v>0</v>
      </c>
      <c r="BQ345" s="17">
        <v>0</v>
      </c>
      <c r="BR345">
        <v>0</v>
      </c>
      <c r="BS345">
        <v>1</v>
      </c>
      <c r="BT345">
        <v>0</v>
      </c>
      <c r="BU345" s="17">
        <v>0</v>
      </c>
      <c r="BV345">
        <v>0</v>
      </c>
      <c r="BW345">
        <v>0</v>
      </c>
      <c r="BX345" s="17">
        <v>1</v>
      </c>
      <c r="BY345">
        <v>0</v>
      </c>
      <c r="BZ345">
        <v>0</v>
      </c>
      <c r="CA345">
        <v>1</v>
      </c>
      <c r="CB345">
        <v>1</v>
      </c>
      <c r="CC345">
        <v>0</v>
      </c>
      <c r="CD345">
        <v>0</v>
      </c>
      <c r="CE345">
        <v>1</v>
      </c>
      <c r="CF345">
        <v>1</v>
      </c>
      <c r="CG345">
        <v>0</v>
      </c>
      <c r="CH345">
        <v>1</v>
      </c>
      <c r="CI345">
        <v>0</v>
      </c>
      <c r="CJ345" s="17">
        <v>1</v>
      </c>
      <c r="CK345">
        <v>0</v>
      </c>
      <c r="CL345">
        <v>3</v>
      </c>
      <c r="CM345">
        <v>0</v>
      </c>
      <c r="CN345">
        <v>1</v>
      </c>
      <c r="CO345">
        <v>28</v>
      </c>
      <c r="CP345" s="31" t="s">
        <v>80</v>
      </c>
    </row>
    <row r="346" spans="1:94" s="41" customFormat="1" x14ac:dyDescent="0.25">
      <c r="A346" s="41">
        <v>345</v>
      </c>
      <c r="B346" s="41">
        <v>22</v>
      </c>
      <c r="C346" s="42" t="s">
        <v>133</v>
      </c>
      <c r="D346" s="43">
        <v>1.2</v>
      </c>
      <c r="E346" s="44">
        <f t="shared" si="82"/>
        <v>1.5789473684210527</v>
      </c>
      <c r="F346" s="45">
        <v>0.76</v>
      </c>
      <c r="G346" s="45">
        <f t="shared" si="75"/>
        <v>-0.3789473684210527</v>
      </c>
      <c r="H346" s="46">
        <f t="shared" si="76"/>
        <v>2.7789473684210524</v>
      </c>
      <c r="I346" s="47">
        <f t="shared" si="77"/>
        <v>1.0181798557149379E-2</v>
      </c>
      <c r="J346" s="48">
        <f t="shared" si="78"/>
        <v>1.3397103364670235E-2</v>
      </c>
      <c r="K346" s="48">
        <f t="shared" si="79"/>
        <v>74.643001011481303</v>
      </c>
      <c r="L346" s="49">
        <v>0</v>
      </c>
      <c r="M346" s="50">
        <v>0</v>
      </c>
      <c r="N346" s="50">
        <v>1</v>
      </c>
      <c r="O346" s="50">
        <v>0</v>
      </c>
      <c r="P346" s="50">
        <v>0</v>
      </c>
      <c r="Q346" s="49">
        <v>5589</v>
      </c>
      <c r="R346" s="50">
        <v>17</v>
      </c>
      <c r="S346" s="50">
        <f t="shared" si="80"/>
        <v>5571</v>
      </c>
      <c r="T346" s="50">
        <f t="shared" si="81"/>
        <v>24</v>
      </c>
      <c r="U346" s="45">
        <v>9.16</v>
      </c>
      <c r="V346" s="45">
        <v>23.17</v>
      </c>
      <c r="W346" s="50">
        <v>1</v>
      </c>
      <c r="X346" s="50">
        <v>0</v>
      </c>
      <c r="Y346" s="50">
        <v>0</v>
      </c>
      <c r="Z346" s="50">
        <v>0</v>
      </c>
      <c r="AA346" s="50">
        <v>1</v>
      </c>
      <c r="AB346" s="51">
        <v>0</v>
      </c>
      <c r="AC346" s="50">
        <v>0</v>
      </c>
      <c r="AD346" s="50">
        <v>1</v>
      </c>
      <c r="AE346" s="51">
        <v>0</v>
      </c>
      <c r="AF346" s="50">
        <v>0</v>
      </c>
      <c r="AG346" s="51">
        <v>1</v>
      </c>
      <c r="AH346" s="52">
        <v>1995</v>
      </c>
      <c r="AI346" s="48">
        <f>AVERAGE($AI$324:$AI$325)</f>
        <v>0.15224710000000002</v>
      </c>
      <c r="AJ346" s="48">
        <f>AVERAGE($AJ$324:$AJ$325)</f>
        <v>0.32682130000000004</v>
      </c>
      <c r="AK346" s="48">
        <f>AVERAGE($AK$324:$AK$325)</f>
        <v>0.35734529999999998</v>
      </c>
      <c r="AL346" s="53">
        <f>AVERAGE($AL$324:$AL$325)</f>
        <v>0.16358630000000005</v>
      </c>
      <c r="AM346" s="54">
        <v>1</v>
      </c>
      <c r="AN346" s="55">
        <v>0</v>
      </c>
      <c r="AO346" s="57">
        <f>1-AP346</f>
        <v>0.55679999999999996</v>
      </c>
      <c r="AP346" s="56">
        <v>0.44319999999999998</v>
      </c>
      <c r="AQ346" s="41">
        <v>8.5300000000000001E-2</v>
      </c>
      <c r="AR346" s="56">
        <f t="shared" si="84"/>
        <v>0.91469999999999996</v>
      </c>
      <c r="AS346">
        <v>0</v>
      </c>
      <c r="AT346" s="55">
        <v>1</v>
      </c>
      <c r="AU346" s="41">
        <v>0</v>
      </c>
      <c r="AV346" s="55">
        <v>1</v>
      </c>
      <c r="AW346" s="55" t="s">
        <v>5</v>
      </c>
      <c r="AX346">
        <v>0</v>
      </c>
      <c r="AY346">
        <v>1</v>
      </c>
      <c r="AZ346">
        <v>0</v>
      </c>
      <c r="BA346">
        <v>0</v>
      </c>
      <c r="BB346">
        <v>0</v>
      </c>
      <c r="BC346">
        <v>0</v>
      </c>
      <c r="BD346" s="55">
        <v>0</v>
      </c>
      <c r="BE346">
        <v>0</v>
      </c>
      <c r="BF346">
        <v>1</v>
      </c>
      <c r="BG346" s="55">
        <v>0</v>
      </c>
      <c r="BH346">
        <v>557</v>
      </c>
      <c r="BI346">
        <v>41</v>
      </c>
      <c r="BJ346" s="42">
        <v>0.26800000000000002</v>
      </c>
      <c r="BK346" s="42">
        <v>38.32</v>
      </c>
      <c r="BL346" s="41">
        <v>0</v>
      </c>
      <c r="BM346" s="41">
        <v>1</v>
      </c>
      <c r="BN346" s="41">
        <v>0</v>
      </c>
      <c r="BO346" s="41">
        <v>0</v>
      </c>
      <c r="BP346" s="41">
        <v>0</v>
      </c>
      <c r="BQ346" s="55">
        <v>0</v>
      </c>
      <c r="BR346" s="41">
        <v>0</v>
      </c>
      <c r="BS346" s="41">
        <v>1</v>
      </c>
      <c r="BT346" s="41">
        <v>0</v>
      </c>
      <c r="BU346" s="55">
        <v>0</v>
      </c>
      <c r="BV346" s="41">
        <v>0</v>
      </c>
      <c r="BW346" s="41">
        <v>0</v>
      </c>
      <c r="BX346" s="55">
        <v>1</v>
      </c>
      <c r="BY346" s="41">
        <v>0</v>
      </c>
      <c r="BZ346" s="41">
        <v>0</v>
      </c>
      <c r="CA346" s="41">
        <v>1</v>
      </c>
      <c r="CB346" s="41">
        <v>1</v>
      </c>
      <c r="CC346" s="41">
        <v>0</v>
      </c>
      <c r="CD346" s="41">
        <v>0</v>
      </c>
      <c r="CE346" s="41">
        <v>1</v>
      </c>
      <c r="CF346">
        <v>1</v>
      </c>
      <c r="CG346" s="41">
        <v>0</v>
      </c>
      <c r="CH346" s="41">
        <v>1</v>
      </c>
      <c r="CI346" s="41">
        <v>0</v>
      </c>
      <c r="CJ346" s="55">
        <v>1</v>
      </c>
      <c r="CK346">
        <v>0</v>
      </c>
      <c r="CL346">
        <v>3</v>
      </c>
      <c r="CM346">
        <v>0</v>
      </c>
      <c r="CN346">
        <v>1</v>
      </c>
      <c r="CO346">
        <v>28</v>
      </c>
      <c r="CP346" s="31" t="s">
        <v>80</v>
      </c>
    </row>
    <row r="347" spans="1:94" x14ac:dyDescent="0.25">
      <c r="A347">
        <v>346</v>
      </c>
      <c r="B347">
        <v>23</v>
      </c>
      <c r="C347" s="23" t="s">
        <v>134</v>
      </c>
      <c r="D347" s="12">
        <v>17.8</v>
      </c>
      <c r="E347" s="13">
        <v>0.70399999999999996</v>
      </c>
      <c r="F347" s="7">
        <f t="shared" ref="F347:F362" si="86">D347/E347</f>
        <v>25.28409090909091</v>
      </c>
      <c r="G347" s="7">
        <f t="shared" si="75"/>
        <v>17.096</v>
      </c>
      <c r="H347" s="15">
        <f t="shared" si="76"/>
        <v>18.504000000000001</v>
      </c>
      <c r="I347" s="11">
        <f t="shared" si="77"/>
        <v>0.33366062720699335</v>
      </c>
      <c r="J347" s="30">
        <f t="shared" si="78"/>
        <v>1.319646525582715E-2</v>
      </c>
      <c r="K347" s="30">
        <f t="shared" si="79"/>
        <v>75.777867831571868</v>
      </c>
      <c r="L347" s="8">
        <v>0</v>
      </c>
      <c r="M347" s="9">
        <v>0</v>
      </c>
      <c r="N347" s="9">
        <v>0</v>
      </c>
      <c r="O347" s="9">
        <v>1</v>
      </c>
      <c r="P347" s="9">
        <v>0</v>
      </c>
      <c r="Q347" s="8">
        <v>5109</v>
      </c>
      <c r="R347" s="9">
        <v>5</v>
      </c>
      <c r="S347" s="9">
        <f t="shared" si="80"/>
        <v>5103</v>
      </c>
      <c r="T347" s="9">
        <f t="shared" si="81"/>
        <v>15</v>
      </c>
      <c r="U347" s="7">
        <v>7.0203000000000007</v>
      </c>
      <c r="V347" s="7">
        <f t="shared" ref="V347:V361" si="87">BK347-U347-6</f>
        <v>19.479700000000001</v>
      </c>
      <c r="W347" s="9">
        <v>1</v>
      </c>
      <c r="X347" s="9">
        <v>0</v>
      </c>
      <c r="Y347" s="9">
        <v>0</v>
      </c>
      <c r="Z347" s="9">
        <v>0</v>
      </c>
      <c r="AA347" s="9">
        <v>1</v>
      </c>
      <c r="AB347" s="27">
        <v>0</v>
      </c>
      <c r="AC347" s="9">
        <v>0</v>
      </c>
      <c r="AD347" s="9">
        <v>1</v>
      </c>
      <c r="AE347" s="27">
        <v>0</v>
      </c>
      <c r="AF347" s="9">
        <v>0</v>
      </c>
      <c r="AG347" s="27">
        <v>1</v>
      </c>
      <c r="AH347" s="19">
        <v>2010</v>
      </c>
      <c r="AI347" s="30">
        <v>0.17945</v>
      </c>
      <c r="AJ347" s="30">
        <v>0.59539999999999993</v>
      </c>
      <c r="AK347" s="30">
        <v>0.18837499999999999</v>
      </c>
      <c r="AL347" s="37">
        <v>3.7000000000000012E-2</v>
      </c>
      <c r="AM347" s="36">
        <v>1</v>
      </c>
      <c r="AN347" s="17">
        <v>0</v>
      </c>
      <c r="AO347" s="30" t="s">
        <v>89</v>
      </c>
      <c r="AP347" s="34" t="s">
        <v>89</v>
      </c>
      <c r="AQ347" t="s">
        <v>89</v>
      </c>
      <c r="AR347" s="34" t="s">
        <v>89</v>
      </c>
      <c r="AS347">
        <v>0</v>
      </c>
      <c r="AT347" s="17">
        <v>1</v>
      </c>
      <c r="AU347" t="s">
        <v>89</v>
      </c>
      <c r="AV347" s="17" t="s">
        <v>89</v>
      </c>
      <c r="AW347" s="17" t="s">
        <v>30</v>
      </c>
      <c r="AX347">
        <v>0</v>
      </c>
      <c r="AY347">
        <v>0</v>
      </c>
      <c r="AZ347">
        <v>0</v>
      </c>
      <c r="BA347">
        <v>0</v>
      </c>
      <c r="BB347">
        <v>0</v>
      </c>
      <c r="BC347">
        <v>0</v>
      </c>
      <c r="BD347" s="17">
        <v>1</v>
      </c>
      <c r="BE347">
        <v>0</v>
      </c>
      <c r="BF347">
        <v>1</v>
      </c>
      <c r="BG347" s="17">
        <v>0</v>
      </c>
      <c r="BH347" t="s">
        <v>89</v>
      </c>
      <c r="BI347">
        <v>67</v>
      </c>
      <c r="BJ347" s="23">
        <v>0.72199999999999998</v>
      </c>
      <c r="BK347" s="23">
        <v>32.5</v>
      </c>
      <c r="BL347">
        <v>1</v>
      </c>
      <c r="BM347">
        <v>0</v>
      </c>
      <c r="BN347">
        <v>0</v>
      </c>
      <c r="BO347">
        <v>0</v>
      </c>
      <c r="BP347">
        <v>0</v>
      </c>
      <c r="BQ347" s="17">
        <v>0</v>
      </c>
      <c r="BR347">
        <v>0</v>
      </c>
      <c r="BS347">
        <v>0</v>
      </c>
      <c r="BT347">
        <v>1</v>
      </c>
      <c r="BU347" s="17">
        <v>0</v>
      </c>
      <c r="BV347">
        <v>0</v>
      </c>
      <c r="BW347">
        <v>0</v>
      </c>
      <c r="BX347" s="17">
        <v>0</v>
      </c>
      <c r="BY347">
        <v>1</v>
      </c>
      <c r="BZ347">
        <v>1</v>
      </c>
      <c r="CA347">
        <v>0</v>
      </c>
      <c r="CB347">
        <v>0</v>
      </c>
      <c r="CC347">
        <v>0</v>
      </c>
      <c r="CD347">
        <v>0</v>
      </c>
      <c r="CE347">
        <v>1</v>
      </c>
      <c r="CF347">
        <v>0</v>
      </c>
      <c r="CG347">
        <v>1</v>
      </c>
      <c r="CH347">
        <v>0</v>
      </c>
      <c r="CI347">
        <v>1</v>
      </c>
      <c r="CJ347" s="17">
        <v>0</v>
      </c>
      <c r="CK347">
        <v>0</v>
      </c>
      <c r="CL347">
        <v>2</v>
      </c>
      <c r="CM347">
        <v>0</v>
      </c>
      <c r="CN347">
        <v>1</v>
      </c>
      <c r="CO347">
        <v>33</v>
      </c>
      <c r="CP347" s="31" t="s">
        <v>80</v>
      </c>
    </row>
    <row r="348" spans="1:94" x14ac:dyDescent="0.25">
      <c r="A348">
        <v>347</v>
      </c>
      <c r="B348">
        <v>23</v>
      </c>
      <c r="C348" s="23" t="s">
        <v>134</v>
      </c>
      <c r="D348" s="12">
        <v>14.7</v>
      </c>
      <c r="E348" s="13">
        <v>4.71</v>
      </c>
      <c r="F348" s="7">
        <f t="shared" si="86"/>
        <v>3.1210191082802545</v>
      </c>
      <c r="G348" s="7">
        <f t="shared" si="75"/>
        <v>9.9899999999999984</v>
      </c>
      <c r="H348" s="15">
        <f t="shared" si="76"/>
        <v>19.41</v>
      </c>
      <c r="I348" s="11">
        <f t="shared" si="77"/>
        <v>4.3648521887384835E-2</v>
      </c>
      <c r="J348" s="30">
        <f t="shared" si="78"/>
        <v>1.3985342727182487E-2</v>
      </c>
      <c r="K348" s="30">
        <f t="shared" si="79"/>
        <v>71.503431807670964</v>
      </c>
      <c r="L348" s="8">
        <v>0</v>
      </c>
      <c r="M348" s="9">
        <v>0</v>
      </c>
      <c r="N348" s="9">
        <v>0</v>
      </c>
      <c r="O348" s="9">
        <v>1</v>
      </c>
      <c r="P348" s="9">
        <v>0</v>
      </c>
      <c r="Q348" s="8">
        <v>5109</v>
      </c>
      <c r="R348" s="9">
        <v>5</v>
      </c>
      <c r="S348" s="9">
        <f t="shared" si="80"/>
        <v>5103</v>
      </c>
      <c r="T348" s="9">
        <f t="shared" si="81"/>
        <v>15</v>
      </c>
      <c r="U348" s="7">
        <v>7.0203000000000007</v>
      </c>
      <c r="V348" s="7">
        <f t="shared" si="87"/>
        <v>19.479700000000001</v>
      </c>
      <c r="W348" s="9">
        <v>1</v>
      </c>
      <c r="X348" s="9">
        <v>0</v>
      </c>
      <c r="Y348" s="9">
        <v>0</v>
      </c>
      <c r="Z348" s="9">
        <v>0</v>
      </c>
      <c r="AA348" s="9">
        <v>1</v>
      </c>
      <c r="AB348" s="27">
        <v>0</v>
      </c>
      <c r="AC348" s="9">
        <v>0</v>
      </c>
      <c r="AD348" s="9">
        <v>1</v>
      </c>
      <c r="AE348" s="27">
        <v>0</v>
      </c>
      <c r="AF348" s="9">
        <v>0</v>
      </c>
      <c r="AG348" s="27">
        <v>1</v>
      </c>
      <c r="AH348" s="19">
        <v>2010</v>
      </c>
      <c r="AI348" s="30">
        <v>0.17945</v>
      </c>
      <c r="AJ348" s="30">
        <v>0.59539999999999993</v>
      </c>
      <c r="AK348" s="30">
        <v>0.18837499999999999</v>
      </c>
      <c r="AL348" s="37">
        <v>3.7000000000000012E-2</v>
      </c>
      <c r="AM348" s="36">
        <v>1</v>
      </c>
      <c r="AN348" s="17">
        <v>0</v>
      </c>
      <c r="AO348" s="30" t="s">
        <v>89</v>
      </c>
      <c r="AP348" s="34" t="s">
        <v>89</v>
      </c>
      <c r="AQ348" t="s">
        <v>89</v>
      </c>
      <c r="AR348" s="34" t="s">
        <v>89</v>
      </c>
      <c r="AS348">
        <v>0</v>
      </c>
      <c r="AT348" s="17">
        <v>1</v>
      </c>
      <c r="AU348" t="s">
        <v>89</v>
      </c>
      <c r="AV348" s="17" t="s">
        <v>89</v>
      </c>
      <c r="AW348" s="17" t="s">
        <v>30</v>
      </c>
      <c r="AX348">
        <v>0</v>
      </c>
      <c r="AY348">
        <v>0</v>
      </c>
      <c r="AZ348">
        <v>0</v>
      </c>
      <c r="BA348">
        <v>0</v>
      </c>
      <c r="BB348">
        <v>0</v>
      </c>
      <c r="BC348">
        <v>0</v>
      </c>
      <c r="BD348" s="17">
        <v>1</v>
      </c>
      <c r="BE348">
        <v>0</v>
      </c>
      <c r="BF348">
        <v>1</v>
      </c>
      <c r="BG348" s="17">
        <v>0</v>
      </c>
      <c r="BH348" t="s">
        <v>89</v>
      </c>
      <c r="BI348">
        <v>67</v>
      </c>
      <c r="BJ348" s="23">
        <v>0.72199999999999998</v>
      </c>
      <c r="BK348" s="23">
        <v>32.5</v>
      </c>
      <c r="BL348">
        <v>0</v>
      </c>
      <c r="BM348">
        <v>0</v>
      </c>
      <c r="BN348">
        <v>1</v>
      </c>
      <c r="BO348">
        <v>0</v>
      </c>
      <c r="BP348">
        <v>0</v>
      </c>
      <c r="BQ348" s="17">
        <v>0</v>
      </c>
      <c r="BR348">
        <v>0</v>
      </c>
      <c r="BS348">
        <v>0</v>
      </c>
      <c r="BT348">
        <v>1</v>
      </c>
      <c r="BU348" s="17">
        <v>0</v>
      </c>
      <c r="BV348">
        <v>0</v>
      </c>
      <c r="BW348">
        <v>0</v>
      </c>
      <c r="BX348" s="17">
        <v>0</v>
      </c>
      <c r="BY348">
        <v>1</v>
      </c>
      <c r="BZ348">
        <v>1</v>
      </c>
      <c r="CA348">
        <v>0</v>
      </c>
      <c r="CB348">
        <v>0</v>
      </c>
      <c r="CC348">
        <v>0</v>
      </c>
      <c r="CD348">
        <v>0</v>
      </c>
      <c r="CE348">
        <v>1</v>
      </c>
      <c r="CF348">
        <v>0</v>
      </c>
      <c r="CG348">
        <v>1</v>
      </c>
      <c r="CH348">
        <v>0</v>
      </c>
      <c r="CI348">
        <v>1</v>
      </c>
      <c r="CJ348" s="17">
        <v>0</v>
      </c>
      <c r="CK348">
        <v>0</v>
      </c>
      <c r="CL348">
        <v>2</v>
      </c>
      <c r="CM348">
        <v>0</v>
      </c>
      <c r="CN348">
        <v>1</v>
      </c>
      <c r="CO348">
        <v>33</v>
      </c>
      <c r="CP348" s="31" t="s">
        <v>80</v>
      </c>
    </row>
    <row r="349" spans="1:94" x14ac:dyDescent="0.25">
      <c r="A349">
        <v>348</v>
      </c>
      <c r="B349">
        <v>23</v>
      </c>
      <c r="C349" s="23" t="s">
        <v>134</v>
      </c>
      <c r="D349" s="12">
        <v>15.1</v>
      </c>
      <c r="E349" s="13">
        <v>4.12</v>
      </c>
      <c r="F349" s="7">
        <f t="shared" si="86"/>
        <v>3.6650485436893203</v>
      </c>
      <c r="G349" s="7">
        <f t="shared" si="75"/>
        <v>10.98</v>
      </c>
      <c r="H349" s="15">
        <f t="shared" si="76"/>
        <v>19.22</v>
      </c>
      <c r="I349" s="11">
        <f t="shared" si="77"/>
        <v>5.1238464134782849E-2</v>
      </c>
      <c r="J349" s="30">
        <f t="shared" si="78"/>
        <v>1.3980296174523532E-2</v>
      </c>
      <c r="K349" s="30">
        <f t="shared" si="79"/>
        <v>71.529242836951653</v>
      </c>
      <c r="L349" s="8">
        <v>0</v>
      </c>
      <c r="M349" s="9">
        <v>0</v>
      </c>
      <c r="N349" s="9">
        <v>0</v>
      </c>
      <c r="O349" s="9">
        <v>1</v>
      </c>
      <c r="P349" s="9">
        <v>0</v>
      </c>
      <c r="Q349" s="8">
        <v>5109</v>
      </c>
      <c r="R349" s="9">
        <v>5</v>
      </c>
      <c r="S349" s="9">
        <f t="shared" si="80"/>
        <v>5103</v>
      </c>
      <c r="T349" s="9">
        <f t="shared" si="81"/>
        <v>15</v>
      </c>
      <c r="U349" s="7">
        <v>7.0203000000000007</v>
      </c>
      <c r="V349" s="7">
        <f t="shared" si="87"/>
        <v>19.479700000000001</v>
      </c>
      <c r="W349" s="9">
        <v>1</v>
      </c>
      <c r="X349" s="9">
        <v>0</v>
      </c>
      <c r="Y349" s="9">
        <v>0</v>
      </c>
      <c r="Z349" s="9">
        <v>0</v>
      </c>
      <c r="AA349" s="9">
        <v>1</v>
      </c>
      <c r="AB349" s="27">
        <v>0</v>
      </c>
      <c r="AC349" s="9">
        <v>0</v>
      </c>
      <c r="AD349" s="9">
        <v>1</v>
      </c>
      <c r="AE349" s="27">
        <v>0</v>
      </c>
      <c r="AF349" s="9">
        <v>0</v>
      </c>
      <c r="AG349" s="27">
        <v>1</v>
      </c>
      <c r="AH349" s="19">
        <v>2010</v>
      </c>
      <c r="AI349" s="30">
        <v>0.17945</v>
      </c>
      <c r="AJ349" s="30">
        <v>0.59539999999999993</v>
      </c>
      <c r="AK349" s="30">
        <v>0.18837499999999999</v>
      </c>
      <c r="AL349" s="37">
        <v>3.7000000000000012E-2</v>
      </c>
      <c r="AM349" s="36">
        <v>1</v>
      </c>
      <c r="AN349" s="17">
        <v>0</v>
      </c>
      <c r="AO349" s="30" t="s">
        <v>89</v>
      </c>
      <c r="AP349" s="34" t="s">
        <v>89</v>
      </c>
      <c r="AQ349" t="s">
        <v>89</v>
      </c>
      <c r="AR349" s="34" t="s">
        <v>89</v>
      </c>
      <c r="AS349">
        <v>0</v>
      </c>
      <c r="AT349" s="17">
        <v>1</v>
      </c>
      <c r="AU349" t="s">
        <v>89</v>
      </c>
      <c r="AV349" s="17" t="s">
        <v>89</v>
      </c>
      <c r="AW349" s="17" t="s">
        <v>30</v>
      </c>
      <c r="AX349">
        <v>0</v>
      </c>
      <c r="AY349">
        <v>0</v>
      </c>
      <c r="AZ349">
        <v>0</v>
      </c>
      <c r="BA349">
        <v>0</v>
      </c>
      <c r="BB349">
        <v>0</v>
      </c>
      <c r="BC349">
        <v>0</v>
      </c>
      <c r="BD349" s="17">
        <v>1</v>
      </c>
      <c r="BE349">
        <v>0</v>
      </c>
      <c r="BF349">
        <v>1</v>
      </c>
      <c r="BG349" s="17">
        <v>0</v>
      </c>
      <c r="BH349" t="s">
        <v>89</v>
      </c>
      <c r="BI349">
        <v>67</v>
      </c>
      <c r="BJ349" s="23">
        <v>0.72199999999999998</v>
      </c>
      <c r="BK349" s="23">
        <v>32.5</v>
      </c>
      <c r="BL349">
        <v>0</v>
      </c>
      <c r="BM349">
        <v>0</v>
      </c>
      <c r="BN349">
        <v>0</v>
      </c>
      <c r="BO349">
        <v>0</v>
      </c>
      <c r="BP349">
        <v>0</v>
      </c>
      <c r="BQ349" s="17">
        <v>1</v>
      </c>
      <c r="BR349">
        <v>0</v>
      </c>
      <c r="BS349">
        <v>0</v>
      </c>
      <c r="BT349">
        <v>1</v>
      </c>
      <c r="BU349" s="17">
        <v>0</v>
      </c>
      <c r="BV349">
        <v>0</v>
      </c>
      <c r="BW349">
        <v>0</v>
      </c>
      <c r="BX349" s="17">
        <v>1</v>
      </c>
      <c r="BY349">
        <v>1</v>
      </c>
      <c r="BZ349">
        <v>1</v>
      </c>
      <c r="CA349">
        <v>0</v>
      </c>
      <c r="CB349">
        <v>0</v>
      </c>
      <c r="CC349">
        <v>0</v>
      </c>
      <c r="CD349">
        <v>0</v>
      </c>
      <c r="CE349">
        <v>1</v>
      </c>
      <c r="CF349">
        <v>0</v>
      </c>
      <c r="CG349">
        <v>1</v>
      </c>
      <c r="CH349">
        <v>0</v>
      </c>
      <c r="CI349">
        <v>1</v>
      </c>
      <c r="CJ349" s="17">
        <v>0</v>
      </c>
      <c r="CK349">
        <v>0</v>
      </c>
      <c r="CL349">
        <v>2</v>
      </c>
      <c r="CM349">
        <v>0</v>
      </c>
      <c r="CN349">
        <v>1</v>
      </c>
      <c r="CO349">
        <v>33</v>
      </c>
      <c r="CP349" s="31" t="s">
        <v>80</v>
      </c>
    </row>
    <row r="350" spans="1:94" x14ac:dyDescent="0.25">
      <c r="A350">
        <v>349</v>
      </c>
      <c r="B350">
        <v>23</v>
      </c>
      <c r="C350" s="23" t="s">
        <v>134</v>
      </c>
      <c r="D350" s="12">
        <v>17.899999999999999</v>
      </c>
      <c r="E350" s="13">
        <v>0.83599999999999997</v>
      </c>
      <c r="F350" s="7">
        <f t="shared" si="86"/>
        <v>21.411483253588514</v>
      </c>
      <c r="G350" s="7">
        <f t="shared" si="75"/>
        <v>17.064</v>
      </c>
      <c r="H350" s="15">
        <f t="shared" si="76"/>
        <v>18.735999999999997</v>
      </c>
      <c r="I350" s="11">
        <f t="shared" si="77"/>
        <v>0.34010261654193102</v>
      </c>
      <c r="J350" s="30">
        <f t="shared" si="78"/>
        <v>1.5884122202740467E-2</v>
      </c>
      <c r="K350" s="30">
        <f t="shared" si="79"/>
        <v>62.955949799194521</v>
      </c>
      <c r="L350" s="8">
        <v>0</v>
      </c>
      <c r="M350" s="9">
        <v>0</v>
      </c>
      <c r="N350" s="9">
        <v>0</v>
      </c>
      <c r="O350" s="9">
        <v>1</v>
      </c>
      <c r="P350" s="9">
        <v>0</v>
      </c>
      <c r="Q350" s="8">
        <v>3510</v>
      </c>
      <c r="R350" s="9">
        <v>4</v>
      </c>
      <c r="S350" s="9">
        <f t="shared" si="80"/>
        <v>3505</v>
      </c>
      <c r="T350" s="9">
        <f t="shared" si="81"/>
        <v>15</v>
      </c>
      <c r="U350" s="7">
        <v>7.0203000000000007</v>
      </c>
      <c r="V350" s="7">
        <f t="shared" si="87"/>
        <v>19.479700000000001</v>
      </c>
      <c r="W350" s="9">
        <v>1</v>
      </c>
      <c r="X350" s="9">
        <v>0</v>
      </c>
      <c r="Y350" s="9">
        <v>0</v>
      </c>
      <c r="Z350" s="9">
        <v>0</v>
      </c>
      <c r="AA350" s="9">
        <v>1</v>
      </c>
      <c r="AB350" s="27">
        <v>0</v>
      </c>
      <c r="AC350" s="9">
        <v>0</v>
      </c>
      <c r="AD350" s="9">
        <v>1</v>
      </c>
      <c r="AE350" s="27">
        <v>0</v>
      </c>
      <c r="AF350" s="9">
        <v>0</v>
      </c>
      <c r="AG350" s="27">
        <v>1</v>
      </c>
      <c r="AH350" s="19">
        <v>2010</v>
      </c>
      <c r="AI350" s="30">
        <v>0.17945</v>
      </c>
      <c r="AJ350" s="30">
        <v>0.59539999999999993</v>
      </c>
      <c r="AK350" s="30">
        <v>0.18837499999999999</v>
      </c>
      <c r="AL350" s="37">
        <v>3.7000000000000012E-2</v>
      </c>
      <c r="AM350" s="36">
        <v>1</v>
      </c>
      <c r="AN350" s="17">
        <v>0</v>
      </c>
      <c r="AO350">
        <v>1</v>
      </c>
      <c r="AP350" s="34">
        <v>0</v>
      </c>
      <c r="AQ350" t="s">
        <v>89</v>
      </c>
      <c r="AR350" s="34" t="s">
        <v>89</v>
      </c>
      <c r="AS350">
        <v>0</v>
      </c>
      <c r="AT350" s="17">
        <v>1</v>
      </c>
      <c r="AU350" t="s">
        <v>89</v>
      </c>
      <c r="AV350" s="17" t="s">
        <v>89</v>
      </c>
      <c r="AW350" s="17" t="s">
        <v>30</v>
      </c>
      <c r="AX350">
        <v>0</v>
      </c>
      <c r="AY350">
        <v>0</v>
      </c>
      <c r="AZ350">
        <v>0</v>
      </c>
      <c r="BA350">
        <v>0</v>
      </c>
      <c r="BB350">
        <v>0</v>
      </c>
      <c r="BC350">
        <v>0</v>
      </c>
      <c r="BD350" s="17">
        <v>1</v>
      </c>
      <c r="BE350">
        <v>0</v>
      </c>
      <c r="BF350">
        <v>1</v>
      </c>
      <c r="BG350" s="17">
        <v>0</v>
      </c>
      <c r="BH350" t="s">
        <v>89</v>
      </c>
      <c r="BI350">
        <v>67</v>
      </c>
      <c r="BJ350" s="23">
        <v>0.72199999999999998</v>
      </c>
      <c r="BK350" s="23">
        <v>32.5</v>
      </c>
      <c r="BL350">
        <v>0</v>
      </c>
      <c r="BM350">
        <v>0</v>
      </c>
      <c r="BN350">
        <v>0</v>
      </c>
      <c r="BO350">
        <v>0</v>
      </c>
      <c r="BP350">
        <v>0</v>
      </c>
      <c r="BQ350" s="17">
        <v>0</v>
      </c>
      <c r="BR350">
        <v>0</v>
      </c>
      <c r="BS350">
        <v>0</v>
      </c>
      <c r="BT350">
        <v>1</v>
      </c>
      <c r="BU350" s="17">
        <v>0</v>
      </c>
      <c r="BV350">
        <v>0</v>
      </c>
      <c r="BW350">
        <v>0</v>
      </c>
      <c r="BX350" s="17">
        <v>0</v>
      </c>
      <c r="BY350">
        <v>1</v>
      </c>
      <c r="BZ350">
        <v>1</v>
      </c>
      <c r="CA350">
        <v>0</v>
      </c>
      <c r="CB350">
        <v>0</v>
      </c>
      <c r="CC350">
        <v>0</v>
      </c>
      <c r="CD350">
        <v>0</v>
      </c>
      <c r="CE350">
        <v>0</v>
      </c>
      <c r="CF350">
        <v>0</v>
      </c>
      <c r="CG350">
        <v>1</v>
      </c>
      <c r="CH350">
        <v>0</v>
      </c>
      <c r="CI350">
        <v>1</v>
      </c>
      <c r="CJ350" s="17">
        <v>0</v>
      </c>
      <c r="CK350">
        <v>0</v>
      </c>
      <c r="CL350">
        <v>2</v>
      </c>
      <c r="CM350">
        <v>0</v>
      </c>
      <c r="CN350">
        <v>1</v>
      </c>
      <c r="CO350">
        <v>33</v>
      </c>
      <c r="CP350" s="31" t="s">
        <v>80</v>
      </c>
    </row>
    <row r="351" spans="1:94" x14ac:dyDescent="0.25">
      <c r="A351">
        <v>350</v>
      </c>
      <c r="B351">
        <v>23</v>
      </c>
      <c r="C351" s="23" t="s">
        <v>134</v>
      </c>
      <c r="D351" s="12">
        <v>13</v>
      </c>
      <c r="E351" s="13">
        <v>4.0199999999999996</v>
      </c>
      <c r="F351" s="7">
        <f t="shared" si="86"/>
        <v>3.2338308457711444</v>
      </c>
      <c r="G351" s="7">
        <f t="shared" si="75"/>
        <v>8.98</v>
      </c>
      <c r="H351" s="15">
        <f t="shared" si="76"/>
        <v>17.02</v>
      </c>
      <c r="I351" s="11">
        <f t="shared" si="77"/>
        <v>5.4541410272056987E-2</v>
      </c>
      <c r="J351" s="30">
        <f t="shared" si="78"/>
        <v>1.6865882253359162E-2</v>
      </c>
      <c r="K351" s="30">
        <f t="shared" si="79"/>
        <v>59.291294992933494</v>
      </c>
      <c r="L351" s="8">
        <v>0</v>
      </c>
      <c r="M351" s="9">
        <v>0</v>
      </c>
      <c r="N351" s="9">
        <v>0</v>
      </c>
      <c r="O351" s="9">
        <v>1</v>
      </c>
      <c r="P351" s="9">
        <v>0</v>
      </c>
      <c r="Q351" s="8">
        <v>3510</v>
      </c>
      <c r="R351" s="9">
        <v>4</v>
      </c>
      <c r="S351" s="9">
        <f t="shared" si="80"/>
        <v>3505</v>
      </c>
      <c r="T351" s="9">
        <f t="shared" si="81"/>
        <v>15</v>
      </c>
      <c r="U351" s="7">
        <v>7.0203000000000007</v>
      </c>
      <c r="V351" s="7">
        <f t="shared" si="87"/>
        <v>19.479700000000001</v>
      </c>
      <c r="W351" s="9">
        <v>1</v>
      </c>
      <c r="X351" s="9">
        <v>0</v>
      </c>
      <c r="Y351" s="9">
        <v>0</v>
      </c>
      <c r="Z351" s="9">
        <v>0</v>
      </c>
      <c r="AA351" s="9">
        <v>1</v>
      </c>
      <c r="AB351" s="27">
        <v>0</v>
      </c>
      <c r="AC351" s="9">
        <v>0</v>
      </c>
      <c r="AD351" s="9">
        <v>1</v>
      </c>
      <c r="AE351" s="27">
        <v>0</v>
      </c>
      <c r="AF351" s="9">
        <v>0</v>
      </c>
      <c r="AG351" s="27">
        <v>1</v>
      </c>
      <c r="AH351" s="19">
        <v>2010</v>
      </c>
      <c r="AI351" s="30">
        <v>0.17945</v>
      </c>
      <c r="AJ351" s="30">
        <v>0.59539999999999993</v>
      </c>
      <c r="AK351" s="30">
        <v>0.18837499999999999</v>
      </c>
      <c r="AL351" s="37">
        <v>3.7000000000000012E-2</v>
      </c>
      <c r="AM351" s="36">
        <v>1</v>
      </c>
      <c r="AN351" s="17">
        <v>0</v>
      </c>
      <c r="AO351">
        <v>0</v>
      </c>
      <c r="AP351" s="34">
        <v>1</v>
      </c>
      <c r="AQ351" t="s">
        <v>89</v>
      </c>
      <c r="AR351" s="34" t="s">
        <v>89</v>
      </c>
      <c r="AS351">
        <v>0</v>
      </c>
      <c r="AT351" s="17">
        <v>1</v>
      </c>
      <c r="AU351" t="s">
        <v>89</v>
      </c>
      <c r="AV351" s="17" t="s">
        <v>89</v>
      </c>
      <c r="AW351" s="17" t="s">
        <v>30</v>
      </c>
      <c r="AX351">
        <v>0</v>
      </c>
      <c r="AY351">
        <v>0</v>
      </c>
      <c r="AZ351">
        <v>0</v>
      </c>
      <c r="BA351">
        <v>0</v>
      </c>
      <c r="BB351">
        <v>0</v>
      </c>
      <c r="BC351">
        <v>0</v>
      </c>
      <c r="BD351" s="17">
        <v>1</v>
      </c>
      <c r="BE351">
        <v>0</v>
      </c>
      <c r="BF351">
        <v>1</v>
      </c>
      <c r="BG351" s="17">
        <v>0</v>
      </c>
      <c r="BH351" t="s">
        <v>89</v>
      </c>
      <c r="BI351">
        <v>67</v>
      </c>
      <c r="BJ351" s="23">
        <v>0.72199999999999998</v>
      </c>
      <c r="BK351" s="23">
        <v>32.5</v>
      </c>
      <c r="BL351">
        <v>0</v>
      </c>
      <c r="BM351">
        <v>0</v>
      </c>
      <c r="BN351">
        <v>1</v>
      </c>
      <c r="BO351">
        <v>0</v>
      </c>
      <c r="BP351">
        <v>0</v>
      </c>
      <c r="BQ351" s="17">
        <v>0</v>
      </c>
      <c r="BR351">
        <v>0</v>
      </c>
      <c r="BS351">
        <v>0</v>
      </c>
      <c r="BT351">
        <v>1</v>
      </c>
      <c r="BU351" s="17">
        <v>0</v>
      </c>
      <c r="BV351">
        <v>0</v>
      </c>
      <c r="BW351">
        <v>0</v>
      </c>
      <c r="BX351" s="17">
        <v>0</v>
      </c>
      <c r="BY351">
        <v>1</v>
      </c>
      <c r="BZ351">
        <v>1</v>
      </c>
      <c r="CA351">
        <v>0</v>
      </c>
      <c r="CB351">
        <v>0</v>
      </c>
      <c r="CC351">
        <v>0</v>
      </c>
      <c r="CD351">
        <v>0</v>
      </c>
      <c r="CE351">
        <v>0</v>
      </c>
      <c r="CF351">
        <v>0</v>
      </c>
      <c r="CG351">
        <v>1</v>
      </c>
      <c r="CH351">
        <v>0</v>
      </c>
      <c r="CI351">
        <v>1</v>
      </c>
      <c r="CJ351" s="17">
        <v>0</v>
      </c>
      <c r="CK351">
        <v>0</v>
      </c>
      <c r="CL351">
        <v>2</v>
      </c>
      <c r="CM351">
        <v>0</v>
      </c>
      <c r="CN351">
        <v>1</v>
      </c>
      <c r="CO351">
        <v>33</v>
      </c>
      <c r="CP351" s="31" t="s">
        <v>80</v>
      </c>
    </row>
    <row r="352" spans="1:94" x14ac:dyDescent="0.25">
      <c r="A352">
        <v>351</v>
      </c>
      <c r="B352">
        <v>23</v>
      </c>
      <c r="C352" s="23" t="s">
        <v>134</v>
      </c>
      <c r="D352" s="12">
        <v>17.899999999999999</v>
      </c>
      <c r="E352" s="13">
        <v>0.83599999999999997</v>
      </c>
      <c r="F352" s="7">
        <f t="shared" si="86"/>
        <v>21.411483253588514</v>
      </c>
      <c r="G352" s="7">
        <f t="shared" si="75"/>
        <v>17.064</v>
      </c>
      <c r="H352" s="15">
        <f t="shared" si="76"/>
        <v>18.735999999999997</v>
      </c>
      <c r="I352" s="11">
        <f t="shared" si="77"/>
        <v>0.34010261654193102</v>
      </c>
      <c r="J352" s="30">
        <f t="shared" si="78"/>
        <v>1.5884122202740467E-2</v>
      </c>
      <c r="K352" s="30">
        <f t="shared" si="79"/>
        <v>62.955949799194521</v>
      </c>
      <c r="L352" s="8">
        <v>0</v>
      </c>
      <c r="M352" s="9">
        <v>0</v>
      </c>
      <c r="N352" s="9">
        <v>0</v>
      </c>
      <c r="O352" s="9">
        <v>1</v>
      </c>
      <c r="P352" s="9">
        <v>0</v>
      </c>
      <c r="Q352" s="8">
        <v>3510</v>
      </c>
      <c r="R352" s="9">
        <v>4</v>
      </c>
      <c r="S352" s="9">
        <f t="shared" si="80"/>
        <v>3505</v>
      </c>
      <c r="T352" s="9">
        <f t="shared" si="81"/>
        <v>15</v>
      </c>
      <c r="U352" s="7">
        <v>7.0203000000000007</v>
      </c>
      <c r="V352" s="7">
        <f t="shared" si="87"/>
        <v>19.479700000000001</v>
      </c>
      <c r="W352" s="9">
        <v>1</v>
      </c>
      <c r="X352" s="9">
        <v>0</v>
      </c>
      <c r="Y352" s="9">
        <v>0</v>
      </c>
      <c r="Z352" s="9">
        <v>0</v>
      </c>
      <c r="AA352" s="9">
        <v>1</v>
      </c>
      <c r="AB352" s="27">
        <v>0</v>
      </c>
      <c r="AC352" s="9">
        <v>0</v>
      </c>
      <c r="AD352" s="9">
        <v>1</v>
      </c>
      <c r="AE352" s="27">
        <v>0</v>
      </c>
      <c r="AF352" s="9">
        <v>0</v>
      </c>
      <c r="AG352" s="27">
        <v>1</v>
      </c>
      <c r="AH352" s="19">
        <v>2010</v>
      </c>
      <c r="AI352" s="30">
        <v>0.17945</v>
      </c>
      <c r="AJ352" s="30">
        <v>0.59539999999999993</v>
      </c>
      <c r="AK352" s="30">
        <v>0.18837499999999999</v>
      </c>
      <c r="AL352" s="37">
        <v>3.7000000000000012E-2</v>
      </c>
      <c r="AM352" s="36">
        <v>1</v>
      </c>
      <c r="AN352" s="17">
        <v>0</v>
      </c>
      <c r="AO352">
        <v>1</v>
      </c>
      <c r="AP352" s="34">
        <v>0</v>
      </c>
      <c r="AQ352" t="s">
        <v>89</v>
      </c>
      <c r="AR352" s="34" t="s">
        <v>89</v>
      </c>
      <c r="AS352">
        <v>0</v>
      </c>
      <c r="AT352" s="17">
        <v>1</v>
      </c>
      <c r="AU352" t="s">
        <v>89</v>
      </c>
      <c r="AV352" s="17" t="s">
        <v>89</v>
      </c>
      <c r="AW352" s="17" t="s">
        <v>30</v>
      </c>
      <c r="AX352">
        <v>0</v>
      </c>
      <c r="AY352">
        <v>0</v>
      </c>
      <c r="AZ352">
        <v>0</v>
      </c>
      <c r="BA352">
        <v>0</v>
      </c>
      <c r="BB352">
        <v>0</v>
      </c>
      <c r="BC352">
        <v>0</v>
      </c>
      <c r="BD352" s="17">
        <v>1</v>
      </c>
      <c r="BE352">
        <v>0</v>
      </c>
      <c r="BF352">
        <v>1</v>
      </c>
      <c r="BG352" s="17">
        <v>0</v>
      </c>
      <c r="BH352" t="s">
        <v>89</v>
      </c>
      <c r="BI352">
        <v>67</v>
      </c>
      <c r="BJ352" s="23">
        <v>0.72199999999999998</v>
      </c>
      <c r="BK352" s="23">
        <v>32.5</v>
      </c>
      <c r="BL352">
        <v>0</v>
      </c>
      <c r="BM352">
        <v>0</v>
      </c>
      <c r="BN352">
        <v>0</v>
      </c>
      <c r="BO352">
        <v>0</v>
      </c>
      <c r="BP352">
        <v>0</v>
      </c>
      <c r="BQ352" s="17">
        <v>0</v>
      </c>
      <c r="BR352">
        <v>0</v>
      </c>
      <c r="BS352">
        <v>0</v>
      </c>
      <c r="BT352">
        <v>1</v>
      </c>
      <c r="BU352" s="17">
        <v>0</v>
      </c>
      <c r="BV352">
        <v>0</v>
      </c>
      <c r="BW352">
        <v>0</v>
      </c>
      <c r="BX352" s="17">
        <v>0</v>
      </c>
      <c r="BY352">
        <v>1</v>
      </c>
      <c r="BZ352">
        <v>1</v>
      </c>
      <c r="CA352">
        <v>0</v>
      </c>
      <c r="CB352">
        <v>0</v>
      </c>
      <c r="CC352">
        <v>0</v>
      </c>
      <c r="CD352">
        <v>0</v>
      </c>
      <c r="CE352">
        <v>0</v>
      </c>
      <c r="CF352">
        <v>0</v>
      </c>
      <c r="CG352">
        <v>1</v>
      </c>
      <c r="CH352">
        <v>0</v>
      </c>
      <c r="CI352">
        <v>1</v>
      </c>
      <c r="CJ352" s="17">
        <v>0</v>
      </c>
      <c r="CK352">
        <v>0</v>
      </c>
      <c r="CL352">
        <v>2</v>
      </c>
      <c r="CM352">
        <v>0</v>
      </c>
      <c r="CN352">
        <v>1</v>
      </c>
      <c r="CO352">
        <v>33</v>
      </c>
      <c r="CP352" s="31" t="s">
        <v>80</v>
      </c>
    </row>
    <row r="353" spans="1:94" x14ac:dyDescent="0.25">
      <c r="A353">
        <v>352</v>
      </c>
      <c r="B353">
        <v>23</v>
      </c>
      <c r="C353" s="23" t="s">
        <v>134</v>
      </c>
      <c r="D353" s="12">
        <v>16.7</v>
      </c>
      <c r="E353" s="13">
        <v>6.41</v>
      </c>
      <c r="F353" s="7">
        <f t="shared" si="86"/>
        <v>2.6053042121684866</v>
      </c>
      <c r="G353" s="7">
        <f t="shared" si="75"/>
        <v>10.29</v>
      </c>
      <c r="H353" s="15">
        <f t="shared" si="76"/>
        <v>23.11</v>
      </c>
      <c r="I353" s="11">
        <f t="shared" si="77"/>
        <v>6.5116580253501172E-2</v>
      </c>
      <c r="J353" s="30">
        <f t="shared" si="78"/>
        <v>2.4993849067361823E-2</v>
      </c>
      <c r="K353" s="30">
        <f t="shared" si="79"/>
        <v>40.009843914191208</v>
      </c>
      <c r="L353" s="8">
        <v>0</v>
      </c>
      <c r="M353" s="9">
        <v>0</v>
      </c>
      <c r="N353" s="9">
        <v>0</v>
      </c>
      <c r="O353" s="9">
        <v>1</v>
      </c>
      <c r="P353" s="9">
        <v>0</v>
      </c>
      <c r="Q353" s="8">
        <v>1599</v>
      </c>
      <c r="R353" s="9">
        <v>4</v>
      </c>
      <c r="S353" s="9">
        <f t="shared" si="80"/>
        <v>1594</v>
      </c>
      <c r="T353" s="9">
        <f t="shared" si="81"/>
        <v>15</v>
      </c>
      <c r="U353" s="7">
        <v>7.0203000000000007</v>
      </c>
      <c r="V353" s="7">
        <f t="shared" si="87"/>
        <v>19.479700000000001</v>
      </c>
      <c r="W353" s="9">
        <v>1</v>
      </c>
      <c r="X353" s="9">
        <v>0</v>
      </c>
      <c r="Y353" s="9">
        <v>0</v>
      </c>
      <c r="Z353" s="9">
        <v>0</v>
      </c>
      <c r="AA353" s="9">
        <v>1</v>
      </c>
      <c r="AB353" s="27">
        <v>0</v>
      </c>
      <c r="AC353" s="9">
        <v>0</v>
      </c>
      <c r="AD353" s="9">
        <v>1</v>
      </c>
      <c r="AE353" s="27">
        <v>0</v>
      </c>
      <c r="AF353" s="9">
        <v>0</v>
      </c>
      <c r="AG353" s="27">
        <v>1</v>
      </c>
      <c r="AH353" s="19">
        <v>2010</v>
      </c>
      <c r="AI353" s="30">
        <v>0.17945</v>
      </c>
      <c r="AJ353" s="30">
        <v>0.59539999999999993</v>
      </c>
      <c r="AK353" s="30">
        <v>0.18837499999999999</v>
      </c>
      <c r="AL353" s="37">
        <v>3.7000000000000012E-2</v>
      </c>
      <c r="AM353" s="36">
        <v>1</v>
      </c>
      <c r="AN353" s="17">
        <v>0</v>
      </c>
      <c r="AO353">
        <v>0</v>
      </c>
      <c r="AP353" s="34">
        <v>1</v>
      </c>
      <c r="AQ353" t="s">
        <v>89</v>
      </c>
      <c r="AR353" s="34" t="s">
        <v>89</v>
      </c>
      <c r="AS353">
        <v>0</v>
      </c>
      <c r="AT353" s="17">
        <v>1</v>
      </c>
      <c r="AU353" t="s">
        <v>89</v>
      </c>
      <c r="AV353" s="17" t="s">
        <v>89</v>
      </c>
      <c r="AW353" s="17" t="s">
        <v>30</v>
      </c>
      <c r="AX353">
        <v>0</v>
      </c>
      <c r="AY353">
        <v>0</v>
      </c>
      <c r="AZ353">
        <v>0</v>
      </c>
      <c r="BA353">
        <v>0</v>
      </c>
      <c r="BB353">
        <v>0</v>
      </c>
      <c r="BC353">
        <v>0</v>
      </c>
      <c r="BD353" s="17">
        <v>1</v>
      </c>
      <c r="BE353">
        <v>0</v>
      </c>
      <c r="BF353">
        <v>1</v>
      </c>
      <c r="BG353" s="17">
        <v>0</v>
      </c>
      <c r="BH353" t="s">
        <v>89</v>
      </c>
      <c r="BI353">
        <v>67</v>
      </c>
      <c r="BJ353" s="23">
        <v>0.72199999999999998</v>
      </c>
      <c r="BK353" s="23">
        <v>32.5</v>
      </c>
      <c r="BL353">
        <v>0</v>
      </c>
      <c r="BM353">
        <v>0</v>
      </c>
      <c r="BN353">
        <v>1</v>
      </c>
      <c r="BO353">
        <v>0</v>
      </c>
      <c r="BP353">
        <v>0</v>
      </c>
      <c r="BQ353" s="17">
        <v>0</v>
      </c>
      <c r="BR353">
        <v>0</v>
      </c>
      <c r="BS353">
        <v>0</v>
      </c>
      <c r="BT353">
        <v>1</v>
      </c>
      <c r="BU353" s="17">
        <v>0</v>
      </c>
      <c r="BV353">
        <v>0</v>
      </c>
      <c r="BW353">
        <v>0</v>
      </c>
      <c r="BX353" s="17">
        <v>0</v>
      </c>
      <c r="BY353">
        <v>1</v>
      </c>
      <c r="BZ353">
        <v>1</v>
      </c>
      <c r="CA353">
        <v>0</v>
      </c>
      <c r="CB353">
        <v>0</v>
      </c>
      <c r="CC353">
        <v>0</v>
      </c>
      <c r="CD353">
        <v>0</v>
      </c>
      <c r="CE353">
        <v>0</v>
      </c>
      <c r="CF353">
        <v>0</v>
      </c>
      <c r="CG353">
        <v>1</v>
      </c>
      <c r="CH353">
        <v>0</v>
      </c>
      <c r="CI353">
        <v>1</v>
      </c>
      <c r="CJ353" s="17">
        <v>0</v>
      </c>
      <c r="CK353">
        <v>0</v>
      </c>
      <c r="CL353">
        <v>2</v>
      </c>
      <c r="CM353">
        <v>0</v>
      </c>
      <c r="CN353">
        <v>1</v>
      </c>
      <c r="CO353">
        <v>33</v>
      </c>
      <c r="CP353" s="31" t="s">
        <v>80</v>
      </c>
    </row>
    <row r="354" spans="1:94" x14ac:dyDescent="0.25">
      <c r="A354">
        <v>353</v>
      </c>
      <c r="B354">
        <v>23</v>
      </c>
      <c r="C354" s="23" t="s">
        <v>134</v>
      </c>
      <c r="D354" s="12">
        <v>14.4</v>
      </c>
      <c r="E354" s="13">
        <v>1.4</v>
      </c>
      <c r="F354" s="7">
        <f t="shared" si="86"/>
        <v>10.285714285714286</v>
      </c>
      <c r="G354" s="7">
        <f t="shared" si="75"/>
        <v>13</v>
      </c>
      <c r="H354" s="15">
        <f t="shared" si="76"/>
        <v>15.8</v>
      </c>
      <c r="I354" s="11">
        <f t="shared" si="77"/>
        <v>0.32677013083849349</v>
      </c>
      <c r="J354" s="30">
        <f t="shared" si="78"/>
        <v>3.1769318275964645E-2</v>
      </c>
      <c r="K354" s="30">
        <f t="shared" si="79"/>
        <v>31.476910877138927</v>
      </c>
      <c r="L354" s="8">
        <v>0</v>
      </c>
      <c r="M354" s="9">
        <v>0</v>
      </c>
      <c r="N354" s="9">
        <v>0</v>
      </c>
      <c r="O354" s="9">
        <v>1</v>
      </c>
      <c r="P354" s="9">
        <v>0</v>
      </c>
      <c r="Q354" s="8">
        <v>890</v>
      </c>
      <c r="R354" s="9">
        <v>4</v>
      </c>
      <c r="S354" s="9">
        <f t="shared" si="80"/>
        <v>885</v>
      </c>
      <c r="T354" s="9">
        <f t="shared" si="81"/>
        <v>15</v>
      </c>
      <c r="U354" s="7">
        <v>7.0203000000000007</v>
      </c>
      <c r="V354" s="7">
        <f t="shared" si="87"/>
        <v>19.479700000000001</v>
      </c>
      <c r="W354" s="9">
        <v>1</v>
      </c>
      <c r="X354" s="9">
        <v>0</v>
      </c>
      <c r="Y354" s="9">
        <v>0</v>
      </c>
      <c r="Z354" s="9">
        <v>0</v>
      </c>
      <c r="AA354" s="9">
        <v>1</v>
      </c>
      <c r="AB354" s="27">
        <v>0</v>
      </c>
      <c r="AC354" s="9">
        <v>0</v>
      </c>
      <c r="AD354" s="9">
        <v>1</v>
      </c>
      <c r="AE354" s="27">
        <v>0</v>
      </c>
      <c r="AF354" s="9">
        <v>0</v>
      </c>
      <c r="AG354" s="27">
        <v>1</v>
      </c>
      <c r="AH354" s="19">
        <v>2010</v>
      </c>
      <c r="AI354" s="30">
        <v>0.17945</v>
      </c>
      <c r="AJ354" s="30">
        <v>0.59539999999999993</v>
      </c>
      <c r="AK354" s="30">
        <v>0.18837499999999999</v>
      </c>
      <c r="AL354" s="37">
        <v>3.7000000000000012E-2</v>
      </c>
      <c r="AM354" s="36">
        <v>1</v>
      </c>
      <c r="AN354" s="17">
        <v>0</v>
      </c>
      <c r="AO354" s="30" t="s">
        <v>89</v>
      </c>
      <c r="AP354" s="34" t="s">
        <v>89</v>
      </c>
      <c r="AQ354" t="s">
        <v>89</v>
      </c>
      <c r="AR354" s="34" t="s">
        <v>89</v>
      </c>
      <c r="AS354">
        <v>0</v>
      </c>
      <c r="AT354" s="17">
        <v>1</v>
      </c>
      <c r="AU354">
        <v>1</v>
      </c>
      <c r="AV354" s="17">
        <v>0</v>
      </c>
      <c r="AW354" s="17" t="s">
        <v>30</v>
      </c>
      <c r="AX354">
        <v>0</v>
      </c>
      <c r="AY354">
        <v>0</v>
      </c>
      <c r="AZ354">
        <v>0</v>
      </c>
      <c r="BA354">
        <v>0</v>
      </c>
      <c r="BB354">
        <v>0</v>
      </c>
      <c r="BC354">
        <v>0</v>
      </c>
      <c r="BD354" s="17">
        <v>1</v>
      </c>
      <c r="BE354">
        <v>0</v>
      </c>
      <c r="BF354">
        <v>1</v>
      </c>
      <c r="BG354" s="17">
        <v>0</v>
      </c>
      <c r="BH354" t="s">
        <v>89</v>
      </c>
      <c r="BI354">
        <v>67</v>
      </c>
      <c r="BJ354" s="23">
        <v>0.72199999999999998</v>
      </c>
      <c r="BK354" s="23">
        <v>32.5</v>
      </c>
      <c r="BL354">
        <v>0</v>
      </c>
      <c r="BM354">
        <v>0</v>
      </c>
      <c r="BN354">
        <v>0</v>
      </c>
      <c r="BO354">
        <v>0</v>
      </c>
      <c r="BP354">
        <v>0</v>
      </c>
      <c r="BQ354" s="17">
        <v>0</v>
      </c>
      <c r="BR354">
        <v>0</v>
      </c>
      <c r="BS354">
        <v>0</v>
      </c>
      <c r="BT354">
        <v>1</v>
      </c>
      <c r="BU354" s="17">
        <v>0</v>
      </c>
      <c r="BV354">
        <v>0</v>
      </c>
      <c r="BW354">
        <v>0</v>
      </c>
      <c r="BX354" s="17">
        <v>0</v>
      </c>
      <c r="BY354">
        <v>1</v>
      </c>
      <c r="BZ354">
        <v>1</v>
      </c>
      <c r="CA354">
        <v>0</v>
      </c>
      <c r="CB354">
        <v>0</v>
      </c>
      <c r="CC354">
        <v>0</v>
      </c>
      <c r="CD354">
        <v>0</v>
      </c>
      <c r="CE354">
        <v>1</v>
      </c>
      <c r="CF354">
        <v>0</v>
      </c>
      <c r="CG354">
        <v>1</v>
      </c>
      <c r="CH354">
        <v>0</v>
      </c>
      <c r="CI354">
        <v>0</v>
      </c>
      <c r="CJ354" s="17">
        <v>0</v>
      </c>
      <c r="CK354">
        <v>0</v>
      </c>
      <c r="CL354">
        <v>2</v>
      </c>
      <c r="CM354">
        <v>0</v>
      </c>
      <c r="CN354">
        <v>1</v>
      </c>
      <c r="CO354">
        <v>33</v>
      </c>
      <c r="CP354" s="31" t="s">
        <v>80</v>
      </c>
    </row>
    <row r="355" spans="1:94" x14ac:dyDescent="0.25">
      <c r="A355">
        <v>354</v>
      </c>
      <c r="B355">
        <v>23</v>
      </c>
      <c r="C355" s="23" t="s">
        <v>134</v>
      </c>
      <c r="D355" s="12">
        <v>21.4</v>
      </c>
      <c r="E355" s="13">
        <v>4.41</v>
      </c>
      <c r="F355" s="7">
        <f t="shared" si="86"/>
        <v>4.8526077097505667</v>
      </c>
      <c r="G355" s="7">
        <f t="shared" si="75"/>
        <v>16.989999999999998</v>
      </c>
      <c r="H355" s="15">
        <f t="shared" si="76"/>
        <v>25.81</v>
      </c>
      <c r="I355" s="11">
        <f t="shared" si="77"/>
        <v>0.16090236206446146</v>
      </c>
      <c r="J355" s="30">
        <f t="shared" si="78"/>
        <v>3.3157916668424069E-2</v>
      </c>
      <c r="K355" s="30">
        <f t="shared" si="79"/>
        <v>30.158710210894803</v>
      </c>
      <c r="L355" s="8">
        <v>0</v>
      </c>
      <c r="M355" s="9">
        <v>0</v>
      </c>
      <c r="N355" s="9">
        <v>0</v>
      </c>
      <c r="O355" s="9">
        <v>1</v>
      </c>
      <c r="P355" s="9">
        <v>0</v>
      </c>
      <c r="Q355" s="8">
        <v>890</v>
      </c>
      <c r="R355" s="9">
        <v>3</v>
      </c>
      <c r="S355" s="9">
        <f t="shared" si="80"/>
        <v>886</v>
      </c>
      <c r="T355" s="9">
        <f t="shared" si="81"/>
        <v>15</v>
      </c>
      <c r="U355" s="7">
        <v>7.0203000000000007</v>
      </c>
      <c r="V355" s="7">
        <f t="shared" si="87"/>
        <v>19.479700000000001</v>
      </c>
      <c r="W355" s="9">
        <v>1</v>
      </c>
      <c r="X355" s="9">
        <v>0</v>
      </c>
      <c r="Y355" s="9">
        <v>0</v>
      </c>
      <c r="Z355" s="9">
        <v>0</v>
      </c>
      <c r="AA355" s="9">
        <v>1</v>
      </c>
      <c r="AB355" s="27">
        <v>0</v>
      </c>
      <c r="AC355" s="9">
        <v>0</v>
      </c>
      <c r="AD355" s="9">
        <v>1</v>
      </c>
      <c r="AE355" s="27">
        <v>0</v>
      </c>
      <c r="AF355" s="9">
        <v>0</v>
      </c>
      <c r="AG355" s="27">
        <v>1</v>
      </c>
      <c r="AH355" s="19">
        <v>2010</v>
      </c>
      <c r="AI355" s="30">
        <v>0.17945</v>
      </c>
      <c r="AJ355" s="30">
        <v>0.59539999999999993</v>
      </c>
      <c r="AK355" s="30">
        <v>0.18837499999999999</v>
      </c>
      <c r="AL355" s="37">
        <v>3.7000000000000012E-2</v>
      </c>
      <c r="AM355" s="36">
        <v>1</v>
      </c>
      <c r="AN355" s="17">
        <v>0</v>
      </c>
      <c r="AO355" s="30" t="s">
        <v>89</v>
      </c>
      <c r="AP355" s="34" t="s">
        <v>89</v>
      </c>
      <c r="AQ355" t="s">
        <v>89</v>
      </c>
      <c r="AR355" s="34" t="s">
        <v>89</v>
      </c>
      <c r="AS355">
        <v>0</v>
      </c>
      <c r="AT355" s="17">
        <v>1</v>
      </c>
      <c r="AU355">
        <v>1</v>
      </c>
      <c r="AV355" s="17">
        <v>0</v>
      </c>
      <c r="AW355" s="17" t="s">
        <v>30</v>
      </c>
      <c r="AX355">
        <v>0</v>
      </c>
      <c r="AY355">
        <v>0</v>
      </c>
      <c r="AZ355">
        <v>0</v>
      </c>
      <c r="BA355">
        <v>0</v>
      </c>
      <c r="BB355">
        <v>0</v>
      </c>
      <c r="BC355">
        <v>0</v>
      </c>
      <c r="BD355" s="17">
        <v>1</v>
      </c>
      <c r="BE355">
        <v>0</v>
      </c>
      <c r="BF355">
        <v>1</v>
      </c>
      <c r="BG355" s="17">
        <v>0</v>
      </c>
      <c r="BH355" t="s">
        <v>89</v>
      </c>
      <c r="BI355">
        <v>67</v>
      </c>
      <c r="BJ355" s="23">
        <v>0.72199999999999998</v>
      </c>
      <c r="BK355" s="23">
        <v>32.5</v>
      </c>
      <c r="BL355">
        <v>0</v>
      </c>
      <c r="BM355">
        <v>0</v>
      </c>
      <c r="BN355">
        <v>1</v>
      </c>
      <c r="BO355">
        <v>0</v>
      </c>
      <c r="BP355">
        <v>0</v>
      </c>
      <c r="BQ355" s="17">
        <v>0</v>
      </c>
      <c r="BR355">
        <v>0</v>
      </c>
      <c r="BS355">
        <v>0</v>
      </c>
      <c r="BT355">
        <v>1</v>
      </c>
      <c r="BU355" s="17">
        <v>0</v>
      </c>
      <c r="BV355">
        <v>0</v>
      </c>
      <c r="BW355">
        <v>0</v>
      </c>
      <c r="BX355" s="17">
        <v>0</v>
      </c>
      <c r="BY355">
        <v>1</v>
      </c>
      <c r="BZ355">
        <v>1</v>
      </c>
      <c r="CA355">
        <v>0</v>
      </c>
      <c r="CB355">
        <v>0</v>
      </c>
      <c r="CC355">
        <v>0</v>
      </c>
      <c r="CD355">
        <v>0</v>
      </c>
      <c r="CE355">
        <v>1</v>
      </c>
      <c r="CF355">
        <v>0</v>
      </c>
      <c r="CG355">
        <v>1</v>
      </c>
      <c r="CH355">
        <v>0</v>
      </c>
      <c r="CI355">
        <v>0</v>
      </c>
      <c r="CJ355" s="17">
        <v>0</v>
      </c>
      <c r="CK355">
        <v>0</v>
      </c>
      <c r="CL355">
        <v>2</v>
      </c>
      <c r="CM355">
        <v>0</v>
      </c>
      <c r="CN355">
        <v>1</v>
      </c>
      <c r="CO355">
        <v>33</v>
      </c>
      <c r="CP355" s="31" t="s">
        <v>80</v>
      </c>
    </row>
    <row r="356" spans="1:94" x14ac:dyDescent="0.25">
      <c r="A356">
        <v>355</v>
      </c>
      <c r="B356">
        <v>23</v>
      </c>
      <c r="C356" s="23" t="s">
        <v>134</v>
      </c>
      <c r="D356" s="12">
        <v>14.4</v>
      </c>
      <c r="E356" s="13">
        <v>1.4</v>
      </c>
      <c r="F356" s="7">
        <f t="shared" si="86"/>
        <v>10.285714285714286</v>
      </c>
      <c r="G356" s="7">
        <f t="shared" si="75"/>
        <v>13</v>
      </c>
      <c r="H356" s="15">
        <f t="shared" si="76"/>
        <v>15.8</v>
      </c>
      <c r="I356" s="11">
        <f t="shared" si="77"/>
        <v>0.32677013083849349</v>
      </c>
      <c r="J356" s="30">
        <f t="shared" si="78"/>
        <v>3.1769318275964645E-2</v>
      </c>
      <c r="K356" s="30">
        <f t="shared" si="79"/>
        <v>31.476910877138927</v>
      </c>
      <c r="L356" s="8">
        <v>0</v>
      </c>
      <c r="M356" s="9">
        <v>0</v>
      </c>
      <c r="N356" s="9">
        <v>0</v>
      </c>
      <c r="O356" s="9">
        <v>1</v>
      </c>
      <c r="P356" s="9">
        <v>0</v>
      </c>
      <c r="Q356" s="8">
        <v>890</v>
      </c>
      <c r="R356" s="9">
        <v>4</v>
      </c>
      <c r="S356" s="9">
        <f t="shared" si="80"/>
        <v>885</v>
      </c>
      <c r="T356" s="9">
        <f t="shared" si="81"/>
        <v>15</v>
      </c>
      <c r="U356" s="7">
        <v>7.0203000000000007</v>
      </c>
      <c r="V356" s="7">
        <f t="shared" si="87"/>
        <v>19.479700000000001</v>
      </c>
      <c r="W356" s="9">
        <v>1</v>
      </c>
      <c r="X356" s="9">
        <v>0</v>
      </c>
      <c r="Y356" s="9">
        <v>0</v>
      </c>
      <c r="Z356" s="9">
        <v>0</v>
      </c>
      <c r="AA356" s="9">
        <v>1</v>
      </c>
      <c r="AB356" s="27">
        <v>0</v>
      </c>
      <c r="AC356" s="9">
        <v>0</v>
      </c>
      <c r="AD356" s="9">
        <v>1</v>
      </c>
      <c r="AE356" s="27">
        <v>0</v>
      </c>
      <c r="AF356" s="9">
        <v>0</v>
      </c>
      <c r="AG356" s="27">
        <v>1</v>
      </c>
      <c r="AH356" s="19">
        <v>2010</v>
      </c>
      <c r="AI356" s="30">
        <v>0.17945</v>
      </c>
      <c r="AJ356" s="30">
        <v>0.59539999999999993</v>
      </c>
      <c r="AK356" s="30">
        <v>0.18837499999999999</v>
      </c>
      <c r="AL356" s="37">
        <v>3.7000000000000012E-2</v>
      </c>
      <c r="AM356" s="36">
        <v>1</v>
      </c>
      <c r="AN356" s="17">
        <v>0</v>
      </c>
      <c r="AO356" s="30" t="s">
        <v>89</v>
      </c>
      <c r="AP356" s="34" t="s">
        <v>89</v>
      </c>
      <c r="AQ356" t="s">
        <v>89</v>
      </c>
      <c r="AR356" s="34" t="s">
        <v>89</v>
      </c>
      <c r="AS356">
        <v>0</v>
      </c>
      <c r="AT356" s="17">
        <v>1</v>
      </c>
      <c r="AU356">
        <v>0</v>
      </c>
      <c r="AV356" s="17">
        <v>1</v>
      </c>
      <c r="AW356" s="17" t="s">
        <v>30</v>
      </c>
      <c r="AX356">
        <v>0</v>
      </c>
      <c r="AY356">
        <v>0</v>
      </c>
      <c r="AZ356">
        <v>0</v>
      </c>
      <c r="BA356">
        <v>0</v>
      </c>
      <c r="BB356">
        <v>0</v>
      </c>
      <c r="BC356">
        <v>0</v>
      </c>
      <c r="BD356" s="17">
        <v>1</v>
      </c>
      <c r="BE356">
        <v>0</v>
      </c>
      <c r="BF356">
        <v>1</v>
      </c>
      <c r="BG356" s="17">
        <v>0</v>
      </c>
      <c r="BH356" t="s">
        <v>89</v>
      </c>
      <c r="BI356">
        <v>67</v>
      </c>
      <c r="BJ356" s="23">
        <v>0.72199999999999998</v>
      </c>
      <c r="BK356" s="23">
        <v>32.5</v>
      </c>
      <c r="BL356">
        <v>0</v>
      </c>
      <c r="BM356">
        <v>0</v>
      </c>
      <c r="BN356">
        <v>0</v>
      </c>
      <c r="BO356">
        <v>0</v>
      </c>
      <c r="BP356">
        <v>0</v>
      </c>
      <c r="BQ356" s="17">
        <v>0</v>
      </c>
      <c r="BR356">
        <v>0</v>
      </c>
      <c r="BS356">
        <v>0</v>
      </c>
      <c r="BT356">
        <v>1</v>
      </c>
      <c r="BU356" s="17">
        <v>0</v>
      </c>
      <c r="BV356">
        <v>0</v>
      </c>
      <c r="BW356">
        <v>0</v>
      </c>
      <c r="BX356" s="17">
        <v>0</v>
      </c>
      <c r="BY356">
        <v>1</v>
      </c>
      <c r="BZ356">
        <v>1</v>
      </c>
      <c r="CA356">
        <v>0</v>
      </c>
      <c r="CB356">
        <v>0</v>
      </c>
      <c r="CC356">
        <v>0</v>
      </c>
      <c r="CD356">
        <v>0</v>
      </c>
      <c r="CE356">
        <v>1</v>
      </c>
      <c r="CF356">
        <v>0</v>
      </c>
      <c r="CG356">
        <v>1</v>
      </c>
      <c r="CH356">
        <v>0</v>
      </c>
      <c r="CI356">
        <v>0</v>
      </c>
      <c r="CJ356" s="17">
        <v>0</v>
      </c>
      <c r="CK356">
        <v>0</v>
      </c>
      <c r="CL356">
        <v>2</v>
      </c>
      <c r="CM356">
        <v>0</v>
      </c>
      <c r="CN356">
        <v>1</v>
      </c>
      <c r="CO356">
        <v>33</v>
      </c>
      <c r="CP356" s="31" t="s">
        <v>80</v>
      </c>
    </row>
    <row r="357" spans="1:94" x14ac:dyDescent="0.25">
      <c r="A357">
        <v>356</v>
      </c>
      <c r="B357">
        <v>23</v>
      </c>
      <c r="C357" s="23" t="s">
        <v>134</v>
      </c>
      <c r="D357" s="12">
        <v>34.5</v>
      </c>
      <c r="E357" s="13">
        <v>5.26</v>
      </c>
      <c r="F357" s="7">
        <f t="shared" si="86"/>
        <v>6.5589353612167303</v>
      </c>
      <c r="G357" s="7">
        <f t="shared" si="75"/>
        <v>29.240000000000002</v>
      </c>
      <c r="H357" s="15">
        <f t="shared" si="76"/>
        <v>39.76</v>
      </c>
      <c r="I357" s="11">
        <f t="shared" si="77"/>
        <v>0.10051468619482916</v>
      </c>
      <c r="J357" s="30">
        <f t="shared" si="78"/>
        <v>1.5324847808255111E-2</v>
      </c>
      <c r="K357" s="30">
        <f t="shared" si="79"/>
        <v>65.253502841400163</v>
      </c>
      <c r="L357" s="8">
        <v>0</v>
      </c>
      <c r="M357" s="9">
        <v>0</v>
      </c>
      <c r="N357" s="9">
        <v>0</v>
      </c>
      <c r="O357" s="9">
        <v>1</v>
      </c>
      <c r="P357" s="9">
        <v>0</v>
      </c>
      <c r="Q357" s="8">
        <v>4219</v>
      </c>
      <c r="R357" s="9">
        <v>3</v>
      </c>
      <c r="S357" s="9">
        <f t="shared" si="80"/>
        <v>4215</v>
      </c>
      <c r="T357" s="9">
        <f t="shared" si="81"/>
        <v>15</v>
      </c>
      <c r="U357" s="7">
        <v>7.0203000000000007</v>
      </c>
      <c r="V357" s="7">
        <f t="shared" si="87"/>
        <v>19.479700000000001</v>
      </c>
      <c r="W357" s="9">
        <v>1</v>
      </c>
      <c r="X357" s="9">
        <v>0</v>
      </c>
      <c r="Y357" s="9">
        <v>0</v>
      </c>
      <c r="Z357" s="9">
        <v>0</v>
      </c>
      <c r="AA357" s="9">
        <v>1</v>
      </c>
      <c r="AB357" s="27">
        <v>0</v>
      </c>
      <c r="AC357" s="9">
        <v>0</v>
      </c>
      <c r="AD357" s="9">
        <v>1</v>
      </c>
      <c r="AE357" s="27">
        <v>0</v>
      </c>
      <c r="AF357" s="9">
        <v>0</v>
      </c>
      <c r="AG357" s="27">
        <v>1</v>
      </c>
      <c r="AH357" s="19">
        <v>2010</v>
      </c>
      <c r="AI357" s="30">
        <v>0.17945</v>
      </c>
      <c r="AJ357" s="30">
        <v>0.59539999999999993</v>
      </c>
      <c r="AK357" s="30">
        <v>0.18837499999999999</v>
      </c>
      <c r="AL357" s="37">
        <v>3.7000000000000012E-2</v>
      </c>
      <c r="AM357" s="36">
        <v>1</v>
      </c>
      <c r="AN357" s="17">
        <v>0</v>
      </c>
      <c r="AO357" s="30" t="s">
        <v>89</v>
      </c>
      <c r="AP357" s="34" t="s">
        <v>89</v>
      </c>
      <c r="AQ357" t="s">
        <v>89</v>
      </c>
      <c r="AR357" s="34" t="s">
        <v>89</v>
      </c>
      <c r="AS357">
        <v>0</v>
      </c>
      <c r="AT357" s="17">
        <v>1</v>
      </c>
      <c r="AU357">
        <v>0</v>
      </c>
      <c r="AV357" s="17">
        <v>1</v>
      </c>
      <c r="AW357" s="17" t="s">
        <v>30</v>
      </c>
      <c r="AX357">
        <v>0</v>
      </c>
      <c r="AY357">
        <v>0</v>
      </c>
      <c r="AZ357">
        <v>0</v>
      </c>
      <c r="BA357">
        <v>0</v>
      </c>
      <c r="BB357">
        <v>0</v>
      </c>
      <c r="BC357">
        <v>0</v>
      </c>
      <c r="BD357" s="17">
        <v>1</v>
      </c>
      <c r="BE357">
        <v>0</v>
      </c>
      <c r="BF357">
        <v>1</v>
      </c>
      <c r="BG357" s="17">
        <v>0</v>
      </c>
      <c r="BH357" t="s">
        <v>89</v>
      </c>
      <c r="BI357">
        <v>67</v>
      </c>
      <c r="BJ357" s="23">
        <v>0.72199999999999998</v>
      </c>
      <c r="BK357" s="23">
        <v>32.5</v>
      </c>
      <c r="BL357">
        <v>0</v>
      </c>
      <c r="BM357">
        <v>0</v>
      </c>
      <c r="BN357">
        <v>1</v>
      </c>
      <c r="BO357">
        <v>0</v>
      </c>
      <c r="BP357">
        <v>0</v>
      </c>
      <c r="BQ357" s="17">
        <v>0</v>
      </c>
      <c r="BR357">
        <v>0</v>
      </c>
      <c r="BS357">
        <v>0</v>
      </c>
      <c r="BT357">
        <v>1</v>
      </c>
      <c r="BU357" s="17">
        <v>0</v>
      </c>
      <c r="BV357">
        <v>0</v>
      </c>
      <c r="BW357">
        <v>0</v>
      </c>
      <c r="BX357" s="17">
        <v>0</v>
      </c>
      <c r="BY357">
        <v>1</v>
      </c>
      <c r="BZ357">
        <v>1</v>
      </c>
      <c r="CA357">
        <v>0</v>
      </c>
      <c r="CB357">
        <v>0</v>
      </c>
      <c r="CC357">
        <v>0</v>
      </c>
      <c r="CD357">
        <v>0</v>
      </c>
      <c r="CE357">
        <v>1</v>
      </c>
      <c r="CF357">
        <v>0</v>
      </c>
      <c r="CG357">
        <v>1</v>
      </c>
      <c r="CH357">
        <v>0</v>
      </c>
      <c r="CI357">
        <v>0</v>
      </c>
      <c r="CJ357" s="17">
        <v>0</v>
      </c>
      <c r="CK357">
        <v>0</v>
      </c>
      <c r="CL357">
        <v>2</v>
      </c>
      <c r="CM357">
        <v>0</v>
      </c>
      <c r="CN357">
        <v>1</v>
      </c>
      <c r="CO357">
        <v>33</v>
      </c>
      <c r="CP357" s="31" t="s">
        <v>80</v>
      </c>
    </row>
    <row r="358" spans="1:94" x14ac:dyDescent="0.25">
      <c r="A358">
        <v>357</v>
      </c>
      <c r="B358">
        <v>23</v>
      </c>
      <c r="C358" s="23" t="s">
        <v>134</v>
      </c>
      <c r="D358" s="12">
        <v>5.62</v>
      </c>
      <c r="E358" s="13">
        <v>2.2999999999999998</v>
      </c>
      <c r="F358" s="7">
        <f t="shared" si="86"/>
        <v>2.4434782608695653</v>
      </c>
      <c r="G358" s="7">
        <f t="shared" si="75"/>
        <v>3.3200000000000003</v>
      </c>
      <c r="H358" s="15">
        <f t="shared" si="76"/>
        <v>7.92</v>
      </c>
      <c r="I358" s="11">
        <f t="shared" si="77"/>
        <v>0.10025960981878747</v>
      </c>
      <c r="J358" s="30">
        <f t="shared" si="78"/>
        <v>4.1031512915162126E-2</v>
      </c>
      <c r="K358" s="30">
        <f t="shared" si="79"/>
        <v>24.371511771150804</v>
      </c>
      <c r="L358" s="8">
        <v>0</v>
      </c>
      <c r="M358" s="9">
        <v>0</v>
      </c>
      <c r="N358" s="9">
        <v>0</v>
      </c>
      <c r="O358" s="9">
        <v>1</v>
      </c>
      <c r="P358" s="9">
        <v>0</v>
      </c>
      <c r="Q358" s="8">
        <v>592</v>
      </c>
      <c r="R358" s="9">
        <v>3</v>
      </c>
      <c r="S358" s="9">
        <f t="shared" si="80"/>
        <v>588</v>
      </c>
      <c r="T358" s="9">
        <f t="shared" si="81"/>
        <v>15</v>
      </c>
      <c r="U358" s="7">
        <v>7.0203000000000007</v>
      </c>
      <c r="V358" s="7">
        <f t="shared" si="87"/>
        <v>19.479700000000001</v>
      </c>
      <c r="W358" s="9">
        <v>1</v>
      </c>
      <c r="X358" s="9">
        <v>0</v>
      </c>
      <c r="Y358" s="9">
        <v>0</v>
      </c>
      <c r="Z358" s="9">
        <v>0</v>
      </c>
      <c r="AA358" s="9">
        <v>1</v>
      </c>
      <c r="AB358" s="27">
        <v>0</v>
      </c>
      <c r="AC358" s="9">
        <v>0</v>
      </c>
      <c r="AD358" s="9">
        <v>1</v>
      </c>
      <c r="AE358" s="27">
        <v>0</v>
      </c>
      <c r="AF358" s="9">
        <v>0</v>
      </c>
      <c r="AG358" s="27">
        <v>1</v>
      </c>
      <c r="AH358" s="19">
        <v>2010</v>
      </c>
      <c r="AI358" s="30">
        <v>0</v>
      </c>
      <c r="AJ358" s="30">
        <v>1</v>
      </c>
      <c r="AK358" s="30">
        <v>0</v>
      </c>
      <c r="AL358" s="37">
        <v>0</v>
      </c>
      <c r="AM358" s="36">
        <v>1</v>
      </c>
      <c r="AN358" s="17">
        <v>0</v>
      </c>
      <c r="AO358" s="30" t="s">
        <v>89</v>
      </c>
      <c r="AP358" s="34" t="s">
        <v>89</v>
      </c>
      <c r="AQ358" t="s">
        <v>89</v>
      </c>
      <c r="AR358" s="34" t="s">
        <v>89</v>
      </c>
      <c r="AS358">
        <v>0</v>
      </c>
      <c r="AT358" s="17">
        <v>1</v>
      </c>
      <c r="AU358" t="s">
        <v>89</v>
      </c>
      <c r="AV358" s="17" t="s">
        <v>89</v>
      </c>
      <c r="AW358" s="17" t="s">
        <v>30</v>
      </c>
      <c r="AX358">
        <v>0</v>
      </c>
      <c r="AY358">
        <v>0</v>
      </c>
      <c r="AZ358">
        <v>0</v>
      </c>
      <c r="BA358">
        <v>0</v>
      </c>
      <c r="BB358">
        <v>0</v>
      </c>
      <c r="BC358">
        <v>0</v>
      </c>
      <c r="BD358" s="17">
        <v>1</v>
      </c>
      <c r="BE358">
        <v>0</v>
      </c>
      <c r="BF358">
        <v>1</v>
      </c>
      <c r="BG358" s="17">
        <v>0</v>
      </c>
      <c r="BH358" t="s">
        <v>89</v>
      </c>
      <c r="BI358">
        <v>67</v>
      </c>
      <c r="BJ358" s="23">
        <v>0.72199999999999998</v>
      </c>
      <c r="BK358" s="23">
        <v>32.5</v>
      </c>
      <c r="BL358">
        <v>1</v>
      </c>
      <c r="BM358">
        <v>0</v>
      </c>
      <c r="BN358">
        <v>0</v>
      </c>
      <c r="BO358">
        <v>0</v>
      </c>
      <c r="BP358">
        <v>0</v>
      </c>
      <c r="BQ358" s="17">
        <v>0</v>
      </c>
      <c r="BR358">
        <v>0</v>
      </c>
      <c r="BS358">
        <v>0</v>
      </c>
      <c r="BT358">
        <v>1</v>
      </c>
      <c r="BU358" s="17">
        <v>0</v>
      </c>
      <c r="BV358">
        <v>0</v>
      </c>
      <c r="BW358">
        <v>0</v>
      </c>
      <c r="BX358" s="17">
        <v>0</v>
      </c>
      <c r="BY358">
        <v>1</v>
      </c>
      <c r="BZ358">
        <v>1</v>
      </c>
      <c r="CA358">
        <v>0</v>
      </c>
      <c r="CB358">
        <v>0</v>
      </c>
      <c r="CC358">
        <v>0</v>
      </c>
      <c r="CD358">
        <v>0</v>
      </c>
      <c r="CE358">
        <v>0</v>
      </c>
      <c r="CF358">
        <v>0</v>
      </c>
      <c r="CG358">
        <v>1</v>
      </c>
      <c r="CH358">
        <v>0</v>
      </c>
      <c r="CI358">
        <v>0</v>
      </c>
      <c r="CJ358" s="17">
        <v>0</v>
      </c>
      <c r="CK358">
        <v>0</v>
      </c>
      <c r="CL358">
        <v>2</v>
      </c>
      <c r="CM358">
        <v>0</v>
      </c>
      <c r="CN358">
        <v>1</v>
      </c>
      <c r="CO358">
        <v>33</v>
      </c>
      <c r="CP358" s="31" t="s">
        <v>80</v>
      </c>
    </row>
    <row r="359" spans="1:94" x14ac:dyDescent="0.25">
      <c r="A359">
        <v>358</v>
      </c>
      <c r="B359">
        <v>23</v>
      </c>
      <c r="C359" s="23" t="s">
        <v>134</v>
      </c>
      <c r="D359" s="12">
        <v>4.5999999999999996</v>
      </c>
      <c r="E359" s="13">
        <v>8.3699999999999992</v>
      </c>
      <c r="F359" s="7">
        <f t="shared" si="86"/>
        <v>0.54958183990442055</v>
      </c>
      <c r="G359" s="7">
        <f t="shared" si="75"/>
        <v>-3.7699999999999996</v>
      </c>
      <c r="H359" s="15">
        <f t="shared" si="76"/>
        <v>12.969999999999999</v>
      </c>
      <c r="I359" s="11">
        <f t="shared" si="77"/>
        <v>1.9500221059366833E-2</v>
      </c>
      <c r="J359" s="30">
        <f t="shared" si="78"/>
        <v>3.5481923971065296E-2</v>
      </c>
      <c r="K359" s="30">
        <f t="shared" si="79"/>
        <v>28.183364600394199</v>
      </c>
      <c r="L359" s="8">
        <v>0</v>
      </c>
      <c r="M359" s="9">
        <v>0</v>
      </c>
      <c r="N359" s="9">
        <v>0</v>
      </c>
      <c r="O359" s="9">
        <v>1</v>
      </c>
      <c r="P359" s="9">
        <v>0</v>
      </c>
      <c r="Q359" s="8">
        <v>798</v>
      </c>
      <c r="R359" s="9">
        <v>3</v>
      </c>
      <c r="S359" s="9">
        <f t="shared" si="80"/>
        <v>794</v>
      </c>
      <c r="T359" s="9">
        <f t="shared" si="81"/>
        <v>15</v>
      </c>
      <c r="U359" s="7">
        <v>7.0203000000000007</v>
      </c>
      <c r="V359" s="7">
        <f t="shared" si="87"/>
        <v>19.479700000000001</v>
      </c>
      <c r="W359" s="9">
        <v>1</v>
      </c>
      <c r="X359" s="9">
        <v>0</v>
      </c>
      <c r="Y359" s="9">
        <v>0</v>
      </c>
      <c r="Z359" s="9">
        <v>0</v>
      </c>
      <c r="AA359" s="9">
        <v>1</v>
      </c>
      <c r="AB359" s="27">
        <v>0</v>
      </c>
      <c r="AC359" s="9">
        <v>0</v>
      </c>
      <c r="AD359" s="9">
        <v>1</v>
      </c>
      <c r="AE359" s="27">
        <v>0</v>
      </c>
      <c r="AF359" s="9">
        <v>0</v>
      </c>
      <c r="AG359" s="27">
        <v>1</v>
      </c>
      <c r="AH359" s="19">
        <v>2010</v>
      </c>
      <c r="AI359" s="30">
        <v>1</v>
      </c>
      <c r="AJ359" s="30">
        <v>0</v>
      </c>
      <c r="AK359" s="30">
        <v>0</v>
      </c>
      <c r="AL359" s="37">
        <v>0</v>
      </c>
      <c r="AM359" s="36">
        <v>1</v>
      </c>
      <c r="AN359" s="17">
        <v>0</v>
      </c>
      <c r="AO359" s="30" t="s">
        <v>89</v>
      </c>
      <c r="AP359" s="34" t="s">
        <v>89</v>
      </c>
      <c r="AQ359" t="s">
        <v>89</v>
      </c>
      <c r="AR359" s="34" t="s">
        <v>89</v>
      </c>
      <c r="AS359">
        <v>0</v>
      </c>
      <c r="AT359" s="17">
        <v>1</v>
      </c>
      <c r="AU359" t="s">
        <v>89</v>
      </c>
      <c r="AV359" s="17" t="s">
        <v>89</v>
      </c>
      <c r="AW359" s="17" t="s">
        <v>30</v>
      </c>
      <c r="AX359">
        <v>0</v>
      </c>
      <c r="AY359">
        <v>0</v>
      </c>
      <c r="AZ359">
        <v>0</v>
      </c>
      <c r="BA359">
        <v>0</v>
      </c>
      <c r="BB359">
        <v>0</v>
      </c>
      <c r="BC359">
        <v>0</v>
      </c>
      <c r="BD359" s="17">
        <v>1</v>
      </c>
      <c r="BE359">
        <v>0</v>
      </c>
      <c r="BF359">
        <v>1</v>
      </c>
      <c r="BG359" s="17">
        <v>0</v>
      </c>
      <c r="BH359" t="s">
        <v>89</v>
      </c>
      <c r="BI359">
        <v>67</v>
      </c>
      <c r="BJ359" s="23">
        <v>0.72199999999999998</v>
      </c>
      <c r="BK359" s="23">
        <v>32.5</v>
      </c>
      <c r="BL359">
        <v>1</v>
      </c>
      <c r="BM359">
        <v>0</v>
      </c>
      <c r="BN359">
        <v>0</v>
      </c>
      <c r="BO359">
        <v>0</v>
      </c>
      <c r="BP359">
        <v>0</v>
      </c>
      <c r="BQ359" s="17">
        <v>0</v>
      </c>
      <c r="BR359">
        <v>0</v>
      </c>
      <c r="BS359">
        <v>0</v>
      </c>
      <c r="BT359">
        <v>1</v>
      </c>
      <c r="BU359" s="17">
        <v>0</v>
      </c>
      <c r="BV359">
        <v>0</v>
      </c>
      <c r="BW359">
        <v>0</v>
      </c>
      <c r="BX359" s="17">
        <v>0</v>
      </c>
      <c r="BY359">
        <v>1</v>
      </c>
      <c r="BZ359">
        <v>1</v>
      </c>
      <c r="CA359">
        <v>0</v>
      </c>
      <c r="CB359">
        <v>0</v>
      </c>
      <c r="CC359">
        <v>0</v>
      </c>
      <c r="CD359">
        <v>0</v>
      </c>
      <c r="CE359">
        <v>0</v>
      </c>
      <c r="CF359">
        <v>0</v>
      </c>
      <c r="CG359">
        <v>1</v>
      </c>
      <c r="CH359">
        <v>0</v>
      </c>
      <c r="CI359">
        <v>0</v>
      </c>
      <c r="CJ359" s="17">
        <v>0</v>
      </c>
      <c r="CK359">
        <v>0</v>
      </c>
      <c r="CL359">
        <v>2</v>
      </c>
      <c r="CM359">
        <v>0</v>
      </c>
      <c r="CN359">
        <v>1</v>
      </c>
      <c r="CO359">
        <v>33</v>
      </c>
      <c r="CP359" s="31" t="s">
        <v>80</v>
      </c>
    </row>
    <row r="360" spans="1:94" x14ac:dyDescent="0.25">
      <c r="A360">
        <v>359</v>
      </c>
      <c r="B360">
        <v>23</v>
      </c>
      <c r="C360" s="23" t="s">
        <v>134</v>
      </c>
      <c r="D360" s="12">
        <v>15.5</v>
      </c>
      <c r="E360" s="13">
        <v>4.87</v>
      </c>
      <c r="F360" s="7">
        <f t="shared" si="86"/>
        <v>3.1827515400410675</v>
      </c>
      <c r="G360" s="7">
        <f t="shared" si="75"/>
        <v>10.629999999999999</v>
      </c>
      <c r="H360" s="15">
        <f t="shared" si="76"/>
        <v>20.37</v>
      </c>
      <c r="I360" s="11">
        <f t="shared" si="77"/>
        <v>7.9865593759938999E-2</v>
      </c>
      <c r="J360" s="30">
        <f t="shared" si="78"/>
        <v>2.5093254297477611E-2</v>
      </c>
      <c r="K360" s="30">
        <f t="shared" si="79"/>
        <v>39.851347622955409</v>
      </c>
      <c r="L360" s="8">
        <v>0</v>
      </c>
      <c r="M360" s="9">
        <v>0</v>
      </c>
      <c r="N360" s="9">
        <v>0</v>
      </c>
      <c r="O360" s="9">
        <v>1</v>
      </c>
      <c r="P360" s="9">
        <v>0</v>
      </c>
      <c r="Q360" s="8">
        <v>1582</v>
      </c>
      <c r="R360" s="9">
        <v>3</v>
      </c>
      <c r="S360" s="9">
        <f t="shared" si="80"/>
        <v>1578</v>
      </c>
      <c r="T360" s="9">
        <f t="shared" si="81"/>
        <v>15</v>
      </c>
      <c r="U360" s="7">
        <v>7.0203000000000007</v>
      </c>
      <c r="V360" s="7">
        <f t="shared" si="87"/>
        <v>19.479700000000001</v>
      </c>
      <c r="W360" s="9">
        <v>1</v>
      </c>
      <c r="X360" s="9">
        <v>0</v>
      </c>
      <c r="Y360" s="9">
        <v>0</v>
      </c>
      <c r="Z360" s="9">
        <v>0</v>
      </c>
      <c r="AA360" s="9">
        <v>1</v>
      </c>
      <c r="AB360" s="27">
        <v>0</v>
      </c>
      <c r="AC360" s="9">
        <v>0</v>
      </c>
      <c r="AD360" s="9">
        <v>1</v>
      </c>
      <c r="AE360" s="27">
        <v>0</v>
      </c>
      <c r="AF360" s="9">
        <v>0</v>
      </c>
      <c r="AG360" s="27">
        <v>1</v>
      </c>
      <c r="AH360" s="19">
        <v>2010</v>
      </c>
      <c r="AI360" s="30">
        <v>0</v>
      </c>
      <c r="AJ360" s="30">
        <v>0</v>
      </c>
      <c r="AK360" s="30">
        <v>1</v>
      </c>
      <c r="AL360" s="37">
        <v>0</v>
      </c>
      <c r="AM360" s="36">
        <v>1</v>
      </c>
      <c r="AN360" s="17">
        <v>0</v>
      </c>
      <c r="AO360" s="30" t="s">
        <v>89</v>
      </c>
      <c r="AP360" s="34" t="s">
        <v>89</v>
      </c>
      <c r="AQ360" t="s">
        <v>89</v>
      </c>
      <c r="AR360" s="34" t="s">
        <v>89</v>
      </c>
      <c r="AS360">
        <v>0</v>
      </c>
      <c r="AT360" s="17">
        <v>1</v>
      </c>
      <c r="AU360" t="s">
        <v>89</v>
      </c>
      <c r="AV360" s="17" t="s">
        <v>89</v>
      </c>
      <c r="AW360" s="17" t="s">
        <v>30</v>
      </c>
      <c r="AX360">
        <v>0</v>
      </c>
      <c r="AY360">
        <v>0</v>
      </c>
      <c r="AZ360">
        <v>0</v>
      </c>
      <c r="BA360">
        <v>0</v>
      </c>
      <c r="BB360">
        <v>0</v>
      </c>
      <c r="BC360">
        <v>0</v>
      </c>
      <c r="BD360" s="17">
        <v>1</v>
      </c>
      <c r="BE360">
        <v>0</v>
      </c>
      <c r="BF360">
        <v>1</v>
      </c>
      <c r="BG360" s="17">
        <v>0</v>
      </c>
      <c r="BH360" t="s">
        <v>89</v>
      </c>
      <c r="BI360">
        <v>67</v>
      </c>
      <c r="BJ360" s="23">
        <v>0.72199999999999998</v>
      </c>
      <c r="BK360" s="23">
        <v>32.5</v>
      </c>
      <c r="BL360">
        <v>1</v>
      </c>
      <c r="BM360">
        <v>0</v>
      </c>
      <c r="BN360">
        <v>0</v>
      </c>
      <c r="BO360">
        <v>0</v>
      </c>
      <c r="BP360">
        <v>0</v>
      </c>
      <c r="BQ360" s="17">
        <v>0</v>
      </c>
      <c r="BR360">
        <v>0</v>
      </c>
      <c r="BS360">
        <v>0</v>
      </c>
      <c r="BT360">
        <v>1</v>
      </c>
      <c r="BU360" s="17">
        <v>0</v>
      </c>
      <c r="BV360">
        <v>0</v>
      </c>
      <c r="BW360">
        <v>0</v>
      </c>
      <c r="BX360" s="17">
        <v>0</v>
      </c>
      <c r="BY360">
        <v>1</v>
      </c>
      <c r="BZ360">
        <v>1</v>
      </c>
      <c r="CA360">
        <v>0</v>
      </c>
      <c r="CB360">
        <v>0</v>
      </c>
      <c r="CC360">
        <v>0</v>
      </c>
      <c r="CD360">
        <v>0</v>
      </c>
      <c r="CE360">
        <v>0</v>
      </c>
      <c r="CF360">
        <v>0</v>
      </c>
      <c r="CG360">
        <v>1</v>
      </c>
      <c r="CH360">
        <v>0</v>
      </c>
      <c r="CI360">
        <v>0</v>
      </c>
      <c r="CJ360" s="17">
        <v>0</v>
      </c>
      <c r="CK360">
        <v>0</v>
      </c>
      <c r="CL360">
        <v>2</v>
      </c>
      <c r="CM360">
        <v>0</v>
      </c>
      <c r="CN360">
        <v>1</v>
      </c>
      <c r="CO360">
        <v>33</v>
      </c>
      <c r="CP360" s="31" t="s">
        <v>80</v>
      </c>
    </row>
    <row r="361" spans="1:94" s="41" customFormat="1" x14ac:dyDescent="0.25">
      <c r="A361" s="41">
        <v>360</v>
      </c>
      <c r="B361" s="41">
        <v>23</v>
      </c>
      <c r="C361" s="42" t="s">
        <v>134</v>
      </c>
      <c r="D361" s="43">
        <v>37.700000000000003</v>
      </c>
      <c r="E361" s="44">
        <v>5.13</v>
      </c>
      <c r="F361" s="45">
        <f t="shared" si="86"/>
        <v>7.3489278752436658</v>
      </c>
      <c r="G361" s="45">
        <f t="shared" si="75"/>
        <v>32.57</v>
      </c>
      <c r="H361" s="46">
        <f t="shared" si="76"/>
        <v>42.830000000000005</v>
      </c>
      <c r="I361" s="47">
        <f t="shared" si="77"/>
        <v>0.15714440548743447</v>
      </c>
      <c r="J361" s="48">
        <f t="shared" si="78"/>
        <v>2.1383310348820659E-2</v>
      </c>
      <c r="K361" s="48">
        <f t="shared" si="79"/>
        <v>46.765443875959662</v>
      </c>
      <c r="L361" s="49">
        <v>0</v>
      </c>
      <c r="M361" s="50">
        <v>0</v>
      </c>
      <c r="N361" s="50">
        <v>0</v>
      </c>
      <c r="O361" s="50">
        <v>1</v>
      </c>
      <c r="P361" s="50">
        <v>0</v>
      </c>
      <c r="Q361" s="49">
        <v>2137</v>
      </c>
      <c r="R361" s="50">
        <v>3</v>
      </c>
      <c r="S361" s="50">
        <f t="shared" si="80"/>
        <v>2133</v>
      </c>
      <c r="T361" s="50">
        <f t="shared" si="81"/>
        <v>15</v>
      </c>
      <c r="U361" s="45">
        <v>7.0203000000000007</v>
      </c>
      <c r="V361" s="45">
        <f t="shared" si="87"/>
        <v>19.479700000000001</v>
      </c>
      <c r="W361" s="50">
        <v>1</v>
      </c>
      <c r="X361" s="50">
        <v>0</v>
      </c>
      <c r="Y361" s="50">
        <v>0</v>
      </c>
      <c r="Z361" s="50">
        <v>0</v>
      </c>
      <c r="AA361" s="50">
        <v>1</v>
      </c>
      <c r="AB361" s="51">
        <v>0</v>
      </c>
      <c r="AC361" s="50">
        <v>0</v>
      </c>
      <c r="AD361" s="50">
        <v>1</v>
      </c>
      <c r="AE361" s="51">
        <v>0</v>
      </c>
      <c r="AF361" s="50">
        <v>0</v>
      </c>
      <c r="AG361" s="51">
        <v>1</v>
      </c>
      <c r="AH361" s="52">
        <v>2010</v>
      </c>
      <c r="AI361" s="48">
        <v>0</v>
      </c>
      <c r="AJ361" s="48">
        <v>0</v>
      </c>
      <c r="AK361" s="48">
        <v>0</v>
      </c>
      <c r="AL361" s="53">
        <v>1</v>
      </c>
      <c r="AM361" s="54">
        <v>1</v>
      </c>
      <c r="AN361" s="55">
        <v>0</v>
      </c>
      <c r="AO361" s="48" t="s">
        <v>89</v>
      </c>
      <c r="AP361" s="56" t="s">
        <v>89</v>
      </c>
      <c r="AQ361" s="41" t="s">
        <v>89</v>
      </c>
      <c r="AR361" s="56" t="s">
        <v>89</v>
      </c>
      <c r="AS361">
        <v>0</v>
      </c>
      <c r="AT361" s="55">
        <v>1</v>
      </c>
      <c r="AU361" s="41" t="s">
        <v>89</v>
      </c>
      <c r="AV361" s="55" t="s">
        <v>89</v>
      </c>
      <c r="AW361" s="55" t="s">
        <v>30</v>
      </c>
      <c r="AX361">
        <v>0</v>
      </c>
      <c r="AY361">
        <v>0</v>
      </c>
      <c r="AZ361">
        <v>0</v>
      </c>
      <c r="BA361">
        <v>0</v>
      </c>
      <c r="BB361">
        <v>0</v>
      </c>
      <c r="BC361">
        <v>0</v>
      </c>
      <c r="BD361" s="55">
        <v>1</v>
      </c>
      <c r="BE361">
        <v>0</v>
      </c>
      <c r="BF361">
        <v>1</v>
      </c>
      <c r="BG361" s="55">
        <v>0</v>
      </c>
      <c r="BH361" t="s">
        <v>89</v>
      </c>
      <c r="BI361">
        <v>67</v>
      </c>
      <c r="BJ361" s="42">
        <v>0.72199999999999998</v>
      </c>
      <c r="BK361" s="42">
        <v>32.5</v>
      </c>
      <c r="BL361" s="41">
        <v>1</v>
      </c>
      <c r="BM361" s="41">
        <v>0</v>
      </c>
      <c r="BN361" s="41">
        <v>0</v>
      </c>
      <c r="BO361" s="41">
        <v>0</v>
      </c>
      <c r="BP361" s="41">
        <v>0</v>
      </c>
      <c r="BQ361" s="55">
        <v>0</v>
      </c>
      <c r="BR361" s="41">
        <v>0</v>
      </c>
      <c r="BS361" s="41">
        <v>0</v>
      </c>
      <c r="BT361" s="41">
        <v>1</v>
      </c>
      <c r="BU361" s="55">
        <v>0</v>
      </c>
      <c r="BV361" s="41">
        <v>0</v>
      </c>
      <c r="BW361" s="41">
        <v>0</v>
      </c>
      <c r="BX361" s="55">
        <v>0</v>
      </c>
      <c r="BY361" s="41">
        <v>1</v>
      </c>
      <c r="BZ361" s="41">
        <v>1</v>
      </c>
      <c r="CA361" s="41">
        <v>0</v>
      </c>
      <c r="CB361" s="41">
        <v>0</v>
      </c>
      <c r="CC361" s="41">
        <v>0</v>
      </c>
      <c r="CD361" s="41">
        <v>0</v>
      </c>
      <c r="CE361" s="41">
        <v>0</v>
      </c>
      <c r="CF361">
        <v>0</v>
      </c>
      <c r="CG361" s="41">
        <v>1</v>
      </c>
      <c r="CH361" s="41">
        <v>0</v>
      </c>
      <c r="CI361" s="41">
        <v>0</v>
      </c>
      <c r="CJ361" s="55">
        <v>0</v>
      </c>
      <c r="CK361">
        <v>0</v>
      </c>
      <c r="CL361">
        <v>2</v>
      </c>
      <c r="CM361">
        <v>0</v>
      </c>
      <c r="CN361">
        <v>1</v>
      </c>
      <c r="CO361">
        <v>33</v>
      </c>
      <c r="CP361" s="31" t="s">
        <v>80</v>
      </c>
    </row>
    <row r="362" spans="1:94" x14ac:dyDescent="0.25">
      <c r="A362">
        <v>361</v>
      </c>
      <c r="B362">
        <v>24</v>
      </c>
      <c r="C362" s="23" t="s">
        <v>135</v>
      </c>
      <c r="D362" s="12">
        <v>7.2</v>
      </c>
      <c r="E362" s="13">
        <v>0.5</v>
      </c>
      <c r="F362" s="7">
        <f t="shared" si="86"/>
        <v>14.4</v>
      </c>
      <c r="G362" s="7">
        <f t="shared" si="75"/>
        <v>6.7</v>
      </c>
      <c r="H362" s="15">
        <f t="shared" si="76"/>
        <v>7.7</v>
      </c>
      <c r="I362" s="11">
        <f t="shared" si="77"/>
        <v>0.13314306921085112</v>
      </c>
      <c r="J362" s="30">
        <f t="shared" si="78"/>
        <v>9.2460464729757722E-3</v>
      </c>
      <c r="K362" s="30">
        <f t="shared" si="79"/>
        <v>108.15433417112789</v>
      </c>
      <c r="L362" s="8">
        <v>0</v>
      </c>
      <c r="M362" s="9">
        <v>0</v>
      </c>
      <c r="N362" s="9">
        <v>1</v>
      </c>
      <c r="O362" s="9">
        <v>0</v>
      </c>
      <c r="P362" s="9">
        <v>0</v>
      </c>
      <c r="Q362" s="8">
        <v>11501</v>
      </c>
      <c r="R362" s="9">
        <v>10</v>
      </c>
      <c r="S362" s="9">
        <f t="shared" si="80"/>
        <v>11490</v>
      </c>
      <c r="T362" s="9">
        <f t="shared" si="81"/>
        <v>32</v>
      </c>
      <c r="U362" s="7">
        <v>5.6660000000000004</v>
      </c>
      <c r="V362" s="7">
        <v>20.492000000000001</v>
      </c>
      <c r="W362" s="9">
        <v>1</v>
      </c>
      <c r="X362" s="9">
        <v>0</v>
      </c>
      <c r="Y362" s="9">
        <v>0</v>
      </c>
      <c r="Z362" s="9">
        <v>0</v>
      </c>
      <c r="AA362" s="9">
        <v>1</v>
      </c>
      <c r="AB362" s="27">
        <v>0</v>
      </c>
      <c r="AC362" s="9">
        <v>0</v>
      </c>
      <c r="AD362" s="9">
        <v>1</v>
      </c>
      <c r="AE362" s="27">
        <v>0</v>
      </c>
      <c r="AF362" s="9">
        <v>1</v>
      </c>
      <c r="AG362" s="27">
        <v>0</v>
      </c>
      <c r="AH362" s="19">
        <v>2002</v>
      </c>
      <c r="AI362" s="30">
        <v>0.44</v>
      </c>
      <c r="AJ362" s="30">
        <v>9.7000000000000003E-2</v>
      </c>
      <c r="AK362" s="30">
        <v>0.35499999999999998</v>
      </c>
      <c r="AL362" s="37">
        <f t="shared" ref="AL362:AL393" si="88">1-(SUM(AI362:AK362))</f>
        <v>0.10799999999999998</v>
      </c>
      <c r="AM362" s="36">
        <v>0.57999999999999996</v>
      </c>
      <c r="AN362" s="17">
        <v>0.42</v>
      </c>
      <c r="AO362">
        <v>1</v>
      </c>
      <c r="AP362" s="34">
        <v>0</v>
      </c>
      <c r="AQ362" t="s">
        <v>89</v>
      </c>
      <c r="AR362" s="34" t="s">
        <v>89</v>
      </c>
      <c r="AS362">
        <v>0</v>
      </c>
      <c r="AT362" s="17">
        <v>1</v>
      </c>
      <c r="AU362">
        <f t="shared" ref="AU362:AU397" si="89">1-AV362</f>
        <v>0.52700000000000002</v>
      </c>
      <c r="AV362" s="17">
        <v>0.47299999999999998</v>
      </c>
      <c r="AW362" s="17" t="s">
        <v>20</v>
      </c>
      <c r="AX362">
        <v>0</v>
      </c>
      <c r="AY362">
        <v>0</v>
      </c>
      <c r="AZ362">
        <v>0</v>
      </c>
      <c r="BA362">
        <v>0</v>
      </c>
      <c r="BB362">
        <v>0</v>
      </c>
      <c r="BC362">
        <v>1</v>
      </c>
      <c r="BD362" s="17">
        <v>0</v>
      </c>
      <c r="BE362">
        <v>0</v>
      </c>
      <c r="BF362">
        <v>1</v>
      </c>
      <c r="BG362" s="17">
        <v>0</v>
      </c>
      <c r="BH362">
        <v>787</v>
      </c>
      <c r="BI362">
        <v>29</v>
      </c>
      <c r="BJ362" s="23">
        <v>0.56000000000000005</v>
      </c>
      <c r="BK362" s="23">
        <v>33.378</v>
      </c>
      <c r="BL362">
        <v>1</v>
      </c>
      <c r="BM362">
        <v>0</v>
      </c>
      <c r="BN362">
        <v>0</v>
      </c>
      <c r="BO362">
        <v>0</v>
      </c>
      <c r="BP362">
        <v>0</v>
      </c>
      <c r="BQ362" s="17">
        <v>0</v>
      </c>
      <c r="BR362">
        <v>0</v>
      </c>
      <c r="BS362">
        <v>0</v>
      </c>
      <c r="BT362">
        <v>1</v>
      </c>
      <c r="BU362" s="17">
        <v>0</v>
      </c>
      <c r="BV362">
        <v>0</v>
      </c>
      <c r="BW362">
        <v>0</v>
      </c>
      <c r="BX362" s="17">
        <v>0</v>
      </c>
      <c r="BY362">
        <v>0</v>
      </c>
      <c r="BZ362">
        <v>0</v>
      </c>
      <c r="CA362">
        <v>1</v>
      </c>
      <c r="CB362">
        <v>1</v>
      </c>
      <c r="CC362">
        <v>0</v>
      </c>
      <c r="CD362">
        <v>0</v>
      </c>
      <c r="CE362">
        <v>0</v>
      </c>
      <c r="CF362">
        <v>1</v>
      </c>
      <c r="CG362">
        <v>0</v>
      </c>
      <c r="CH362">
        <v>0</v>
      </c>
      <c r="CI362">
        <v>1</v>
      </c>
      <c r="CJ362" s="17">
        <v>1</v>
      </c>
      <c r="CK362">
        <v>0</v>
      </c>
      <c r="CL362">
        <v>83</v>
      </c>
      <c r="CM362">
        <v>0</v>
      </c>
      <c r="CN362">
        <v>1</v>
      </c>
      <c r="CO362">
        <v>28</v>
      </c>
      <c r="CP362" s="31" t="s">
        <v>80</v>
      </c>
    </row>
    <row r="363" spans="1:94" x14ac:dyDescent="0.25">
      <c r="A363">
        <v>362</v>
      </c>
      <c r="B363">
        <v>24</v>
      </c>
      <c r="C363" s="23" t="s">
        <v>135</v>
      </c>
      <c r="D363" s="12">
        <v>2.583063914096329</v>
      </c>
      <c r="E363" s="13">
        <v>0.36120797152850831</v>
      </c>
      <c r="F363" s="7">
        <v>7.1511819165166477</v>
      </c>
      <c r="G363" s="7">
        <f t="shared" si="75"/>
        <v>2.2218559425678208</v>
      </c>
      <c r="H363" s="15">
        <f t="shared" si="76"/>
        <v>2.9442718856248371</v>
      </c>
      <c r="I363" s="11">
        <f t="shared" si="77"/>
        <v>6.6586352881532113E-2</v>
      </c>
      <c r="J363" s="30">
        <f t="shared" si="78"/>
        <v>9.3112374512165173E-3</v>
      </c>
      <c r="K363" s="30">
        <f t="shared" si="79"/>
        <v>107.39711077493246</v>
      </c>
      <c r="L363" s="8">
        <v>0</v>
      </c>
      <c r="M363" s="9">
        <v>0</v>
      </c>
      <c r="N363" s="9">
        <v>1</v>
      </c>
      <c r="O363" s="9">
        <v>0</v>
      </c>
      <c r="P363" s="9">
        <v>0</v>
      </c>
      <c r="Q363" s="8">
        <v>11501</v>
      </c>
      <c r="R363" s="9">
        <v>17</v>
      </c>
      <c r="S363" s="9">
        <f t="shared" si="80"/>
        <v>11483</v>
      </c>
      <c r="T363" s="9">
        <f t="shared" si="81"/>
        <v>32</v>
      </c>
      <c r="U363" s="7">
        <v>5</v>
      </c>
      <c r="V363" s="7">
        <v>20.492000000000001</v>
      </c>
      <c r="W363" s="9">
        <v>0</v>
      </c>
      <c r="X363" s="9">
        <v>1</v>
      </c>
      <c r="Y363" s="9">
        <v>0</v>
      </c>
      <c r="Z363" s="9">
        <v>0</v>
      </c>
      <c r="AA363" s="9">
        <v>1</v>
      </c>
      <c r="AB363" s="27">
        <v>0</v>
      </c>
      <c r="AC363" s="9">
        <v>0</v>
      </c>
      <c r="AD363" s="9">
        <v>1</v>
      </c>
      <c r="AE363" s="27">
        <v>0</v>
      </c>
      <c r="AF363" s="9">
        <v>1</v>
      </c>
      <c r="AG363" s="27">
        <v>0</v>
      </c>
      <c r="AH363" s="19">
        <v>2002</v>
      </c>
      <c r="AI363" s="30">
        <v>0.44</v>
      </c>
      <c r="AJ363" s="30">
        <v>9.7000000000000003E-2</v>
      </c>
      <c r="AK363" s="30">
        <v>0.35499999999999998</v>
      </c>
      <c r="AL363" s="37">
        <f t="shared" si="88"/>
        <v>0.10799999999999998</v>
      </c>
      <c r="AM363" s="36">
        <v>0.57999999999999996</v>
      </c>
      <c r="AN363" s="17">
        <v>0.42</v>
      </c>
      <c r="AO363">
        <v>1</v>
      </c>
      <c r="AP363" s="34">
        <v>0</v>
      </c>
      <c r="AQ363" t="s">
        <v>89</v>
      </c>
      <c r="AR363" s="34" t="s">
        <v>89</v>
      </c>
      <c r="AS363">
        <v>0</v>
      </c>
      <c r="AT363" s="17">
        <v>1</v>
      </c>
      <c r="AU363">
        <f t="shared" si="89"/>
        <v>0.52700000000000002</v>
      </c>
      <c r="AV363" s="17">
        <v>0.47299999999999998</v>
      </c>
      <c r="AW363" s="17" t="s">
        <v>20</v>
      </c>
      <c r="AX363">
        <v>0</v>
      </c>
      <c r="AY363">
        <v>0</v>
      </c>
      <c r="AZ363">
        <v>0</v>
      </c>
      <c r="BA363">
        <v>0</v>
      </c>
      <c r="BB363">
        <v>0</v>
      </c>
      <c r="BC363">
        <v>1</v>
      </c>
      <c r="BD363" s="17">
        <v>0</v>
      </c>
      <c r="BE363">
        <v>0</v>
      </c>
      <c r="BF363">
        <v>1</v>
      </c>
      <c r="BG363" s="17">
        <v>0</v>
      </c>
      <c r="BH363">
        <v>787</v>
      </c>
      <c r="BI363">
        <v>29</v>
      </c>
      <c r="BJ363" s="23">
        <v>0.56000000000000005</v>
      </c>
      <c r="BK363" s="23">
        <v>33.378</v>
      </c>
      <c r="BL363">
        <v>1</v>
      </c>
      <c r="BM363">
        <v>0</v>
      </c>
      <c r="BN363">
        <v>0</v>
      </c>
      <c r="BO363">
        <v>0</v>
      </c>
      <c r="BP363">
        <v>0</v>
      </c>
      <c r="BQ363" s="17">
        <v>0</v>
      </c>
      <c r="BR363">
        <v>0</v>
      </c>
      <c r="BS363">
        <v>0</v>
      </c>
      <c r="BT363">
        <v>1</v>
      </c>
      <c r="BU363" s="17">
        <v>0</v>
      </c>
      <c r="BV363">
        <v>0</v>
      </c>
      <c r="BW363">
        <v>0</v>
      </c>
      <c r="BX363" s="17">
        <v>0</v>
      </c>
      <c r="BY363">
        <v>0</v>
      </c>
      <c r="BZ363">
        <v>0</v>
      </c>
      <c r="CA363">
        <v>1</v>
      </c>
      <c r="CB363">
        <v>1</v>
      </c>
      <c r="CC363">
        <v>0</v>
      </c>
      <c r="CD363">
        <v>0</v>
      </c>
      <c r="CE363">
        <v>0</v>
      </c>
      <c r="CF363">
        <v>1</v>
      </c>
      <c r="CG363">
        <v>0</v>
      </c>
      <c r="CH363">
        <v>0</v>
      </c>
      <c r="CI363">
        <v>1</v>
      </c>
      <c r="CJ363" s="17">
        <v>1</v>
      </c>
      <c r="CK363">
        <v>0</v>
      </c>
      <c r="CL363">
        <v>83</v>
      </c>
      <c r="CM363">
        <v>0</v>
      </c>
      <c r="CN363">
        <v>1</v>
      </c>
      <c r="CO363">
        <v>28</v>
      </c>
      <c r="CP363" s="31" t="s">
        <v>80</v>
      </c>
    </row>
    <row r="364" spans="1:94" x14ac:dyDescent="0.25">
      <c r="A364">
        <v>363</v>
      </c>
      <c r="B364">
        <v>24</v>
      </c>
      <c r="C364" s="23" t="s">
        <v>135</v>
      </c>
      <c r="D364" s="12">
        <v>3.0429287122971438</v>
      </c>
      <c r="E364" s="13">
        <v>0.20268081965440041</v>
      </c>
      <c r="F364" s="7">
        <v>15.013402439785709</v>
      </c>
      <c r="G364" s="7">
        <f t="shared" si="75"/>
        <v>2.8402478926427435</v>
      </c>
      <c r="H364" s="15">
        <f t="shared" si="76"/>
        <v>3.2456095319515441</v>
      </c>
      <c r="I364" s="11">
        <f t="shared" si="77"/>
        <v>0.13874914285473711</v>
      </c>
      <c r="J364" s="30">
        <f t="shared" si="78"/>
        <v>9.2416854481333372E-3</v>
      </c>
      <c r="K364" s="30">
        <f t="shared" si="79"/>
        <v>108.20537072076857</v>
      </c>
      <c r="L364" s="8">
        <v>0</v>
      </c>
      <c r="M364" s="9">
        <v>0</v>
      </c>
      <c r="N364" s="9">
        <v>1</v>
      </c>
      <c r="O364" s="9">
        <v>0</v>
      </c>
      <c r="P364" s="9">
        <v>0</v>
      </c>
      <c r="Q364" s="8">
        <v>11501</v>
      </c>
      <c r="R364" s="9">
        <v>17</v>
      </c>
      <c r="S364" s="9">
        <f t="shared" si="80"/>
        <v>11483</v>
      </c>
      <c r="T364" s="9">
        <f t="shared" si="81"/>
        <v>32</v>
      </c>
      <c r="U364" s="7">
        <v>8</v>
      </c>
      <c r="V364" s="7">
        <v>20.492000000000001</v>
      </c>
      <c r="W364" s="9">
        <v>0</v>
      </c>
      <c r="X364" s="9">
        <v>1</v>
      </c>
      <c r="Y364" s="9">
        <v>0</v>
      </c>
      <c r="Z364" s="9">
        <v>0</v>
      </c>
      <c r="AA364" s="9">
        <v>1</v>
      </c>
      <c r="AB364" s="27">
        <v>0</v>
      </c>
      <c r="AC364" s="9">
        <v>0</v>
      </c>
      <c r="AD364" s="9">
        <v>1</v>
      </c>
      <c r="AE364" s="27">
        <v>0</v>
      </c>
      <c r="AF364" s="9">
        <v>1</v>
      </c>
      <c r="AG364" s="27">
        <v>0</v>
      </c>
      <c r="AH364" s="19">
        <v>2002</v>
      </c>
      <c r="AI364" s="30">
        <v>0.44</v>
      </c>
      <c r="AJ364" s="30">
        <v>9.7000000000000003E-2</v>
      </c>
      <c r="AK364" s="30">
        <v>0.35499999999999998</v>
      </c>
      <c r="AL364" s="37">
        <f t="shared" si="88"/>
        <v>0.10799999999999998</v>
      </c>
      <c r="AM364" s="36">
        <v>0.57999999999999996</v>
      </c>
      <c r="AN364" s="17">
        <v>0.42</v>
      </c>
      <c r="AO364">
        <v>1</v>
      </c>
      <c r="AP364" s="34">
        <v>0</v>
      </c>
      <c r="AQ364" t="s">
        <v>89</v>
      </c>
      <c r="AR364" s="34" t="s">
        <v>89</v>
      </c>
      <c r="AS364">
        <v>0</v>
      </c>
      <c r="AT364" s="17">
        <v>1</v>
      </c>
      <c r="AU364">
        <f t="shared" si="89"/>
        <v>0.52700000000000002</v>
      </c>
      <c r="AV364" s="17">
        <v>0.47299999999999998</v>
      </c>
      <c r="AW364" s="17" t="s">
        <v>20</v>
      </c>
      <c r="AX364">
        <v>0</v>
      </c>
      <c r="AY364">
        <v>0</v>
      </c>
      <c r="AZ364">
        <v>0</v>
      </c>
      <c r="BA364">
        <v>0</v>
      </c>
      <c r="BB364">
        <v>0</v>
      </c>
      <c r="BC364">
        <v>1</v>
      </c>
      <c r="BD364" s="17">
        <v>0</v>
      </c>
      <c r="BE364">
        <v>0</v>
      </c>
      <c r="BF364">
        <v>1</v>
      </c>
      <c r="BG364" s="17">
        <v>0</v>
      </c>
      <c r="BH364">
        <v>787</v>
      </c>
      <c r="BI364">
        <v>29</v>
      </c>
      <c r="BJ364" s="23">
        <v>0.56000000000000005</v>
      </c>
      <c r="BK364" s="23">
        <v>33.378</v>
      </c>
      <c r="BL364">
        <v>1</v>
      </c>
      <c r="BM364">
        <v>0</v>
      </c>
      <c r="BN364">
        <v>0</v>
      </c>
      <c r="BO364">
        <v>0</v>
      </c>
      <c r="BP364">
        <v>0</v>
      </c>
      <c r="BQ364" s="17">
        <v>0</v>
      </c>
      <c r="BR364">
        <v>0</v>
      </c>
      <c r="BS364">
        <v>0</v>
      </c>
      <c r="BT364">
        <v>1</v>
      </c>
      <c r="BU364" s="17">
        <v>0</v>
      </c>
      <c r="BV364">
        <v>0</v>
      </c>
      <c r="BW364">
        <v>0</v>
      </c>
      <c r="BX364" s="17">
        <v>0</v>
      </c>
      <c r="BY364">
        <v>0</v>
      </c>
      <c r="BZ364">
        <v>0</v>
      </c>
      <c r="CA364">
        <v>1</v>
      </c>
      <c r="CB364">
        <v>1</v>
      </c>
      <c r="CC364">
        <v>0</v>
      </c>
      <c r="CD364">
        <v>0</v>
      </c>
      <c r="CE364">
        <v>0</v>
      </c>
      <c r="CF364">
        <v>1</v>
      </c>
      <c r="CG364">
        <v>0</v>
      </c>
      <c r="CH364">
        <v>0</v>
      </c>
      <c r="CI364">
        <v>1</v>
      </c>
      <c r="CJ364" s="17">
        <v>1</v>
      </c>
      <c r="CK364">
        <v>0</v>
      </c>
      <c r="CL364">
        <v>83</v>
      </c>
      <c r="CM364">
        <v>0</v>
      </c>
      <c r="CN364">
        <v>1</v>
      </c>
      <c r="CO364">
        <v>28</v>
      </c>
      <c r="CP364" s="31" t="s">
        <v>80</v>
      </c>
    </row>
    <row r="365" spans="1:94" x14ac:dyDescent="0.25">
      <c r="A365">
        <v>364</v>
      </c>
      <c r="B365">
        <v>24</v>
      </c>
      <c r="C365" s="23" t="s">
        <v>135</v>
      </c>
      <c r="D365" s="12">
        <v>4.3716468098850436</v>
      </c>
      <c r="E365" s="13">
        <v>0.13607776637533911</v>
      </c>
      <c r="F365" s="7">
        <v>32.126091765989649</v>
      </c>
      <c r="G365" s="7">
        <f t="shared" si="75"/>
        <v>4.2355690435097042</v>
      </c>
      <c r="H365" s="15">
        <f t="shared" si="76"/>
        <v>4.507724576260383</v>
      </c>
      <c r="I365" s="11">
        <f t="shared" si="77"/>
        <v>0.28717126440214968</v>
      </c>
      <c r="J365" s="30">
        <f t="shared" si="78"/>
        <v>8.9388795404663612E-3</v>
      </c>
      <c r="K365" s="30">
        <f t="shared" si="79"/>
        <v>111.87084415591396</v>
      </c>
      <c r="L365" s="8">
        <v>0</v>
      </c>
      <c r="M365" s="9">
        <v>0</v>
      </c>
      <c r="N365" s="9">
        <v>1</v>
      </c>
      <c r="O365" s="9">
        <v>0</v>
      </c>
      <c r="P365" s="9">
        <v>0</v>
      </c>
      <c r="Q365" s="8">
        <v>11501</v>
      </c>
      <c r="R365" s="9">
        <v>17</v>
      </c>
      <c r="S365" s="9">
        <f t="shared" si="80"/>
        <v>11483</v>
      </c>
      <c r="T365" s="9">
        <f t="shared" si="81"/>
        <v>32</v>
      </c>
      <c r="U365" s="7">
        <v>10</v>
      </c>
      <c r="V365" s="7">
        <v>20.492000000000001</v>
      </c>
      <c r="W365" s="9">
        <v>0</v>
      </c>
      <c r="X365" s="9">
        <v>1</v>
      </c>
      <c r="Y365" s="9">
        <v>0</v>
      </c>
      <c r="Z365" s="9">
        <v>0</v>
      </c>
      <c r="AA365" s="9">
        <v>1</v>
      </c>
      <c r="AB365" s="27">
        <v>0</v>
      </c>
      <c r="AC365" s="9">
        <v>0</v>
      </c>
      <c r="AD365" s="9">
        <v>1</v>
      </c>
      <c r="AE365" s="27">
        <v>0</v>
      </c>
      <c r="AF365" s="9">
        <v>1</v>
      </c>
      <c r="AG365" s="27">
        <v>0</v>
      </c>
      <c r="AH365" s="19">
        <v>2002</v>
      </c>
      <c r="AI365" s="30">
        <v>0.44</v>
      </c>
      <c r="AJ365" s="30">
        <v>9.7000000000000003E-2</v>
      </c>
      <c r="AK365" s="30">
        <v>0.35499999999999998</v>
      </c>
      <c r="AL365" s="37">
        <f t="shared" si="88"/>
        <v>0.10799999999999998</v>
      </c>
      <c r="AM365" s="36">
        <v>0.57999999999999996</v>
      </c>
      <c r="AN365" s="17">
        <v>0.42</v>
      </c>
      <c r="AO365">
        <v>1</v>
      </c>
      <c r="AP365" s="34">
        <v>0</v>
      </c>
      <c r="AQ365" t="s">
        <v>89</v>
      </c>
      <c r="AR365" s="34" t="s">
        <v>89</v>
      </c>
      <c r="AS365">
        <v>0</v>
      </c>
      <c r="AT365" s="17">
        <v>1</v>
      </c>
      <c r="AU365">
        <f t="shared" si="89"/>
        <v>0.52700000000000002</v>
      </c>
      <c r="AV365" s="17">
        <v>0.47299999999999998</v>
      </c>
      <c r="AW365" s="17" t="s">
        <v>20</v>
      </c>
      <c r="AX365">
        <v>0</v>
      </c>
      <c r="AY365">
        <v>0</v>
      </c>
      <c r="AZ365">
        <v>0</v>
      </c>
      <c r="BA365">
        <v>0</v>
      </c>
      <c r="BB365">
        <v>0</v>
      </c>
      <c r="BC365">
        <v>1</v>
      </c>
      <c r="BD365" s="17">
        <v>0</v>
      </c>
      <c r="BE365">
        <v>0</v>
      </c>
      <c r="BF365">
        <v>1</v>
      </c>
      <c r="BG365" s="17">
        <v>0</v>
      </c>
      <c r="BH365">
        <v>787</v>
      </c>
      <c r="BI365">
        <v>29</v>
      </c>
      <c r="BJ365" s="23">
        <v>0.56000000000000005</v>
      </c>
      <c r="BK365" s="23">
        <v>33.378</v>
      </c>
      <c r="BL365">
        <v>1</v>
      </c>
      <c r="BM365">
        <v>0</v>
      </c>
      <c r="BN365">
        <v>0</v>
      </c>
      <c r="BO365">
        <v>0</v>
      </c>
      <c r="BP365">
        <v>0</v>
      </c>
      <c r="BQ365" s="17">
        <v>0</v>
      </c>
      <c r="BR365">
        <v>0</v>
      </c>
      <c r="BS365">
        <v>0</v>
      </c>
      <c r="BT365">
        <v>1</v>
      </c>
      <c r="BU365" s="17">
        <v>0</v>
      </c>
      <c r="BV365">
        <v>0</v>
      </c>
      <c r="BW365">
        <v>0</v>
      </c>
      <c r="BX365" s="17">
        <v>0</v>
      </c>
      <c r="BY365">
        <v>0</v>
      </c>
      <c r="BZ365">
        <v>0</v>
      </c>
      <c r="CA365">
        <v>1</v>
      </c>
      <c r="CB365">
        <v>1</v>
      </c>
      <c r="CC365">
        <v>0</v>
      </c>
      <c r="CD365">
        <v>0</v>
      </c>
      <c r="CE365">
        <v>0</v>
      </c>
      <c r="CF365">
        <v>1</v>
      </c>
      <c r="CG365">
        <v>0</v>
      </c>
      <c r="CH365">
        <v>0</v>
      </c>
      <c r="CI365">
        <v>1</v>
      </c>
      <c r="CJ365" s="17">
        <v>1</v>
      </c>
      <c r="CK365">
        <v>0</v>
      </c>
      <c r="CL365">
        <v>83</v>
      </c>
      <c r="CM365">
        <v>0</v>
      </c>
      <c r="CN365">
        <v>1</v>
      </c>
      <c r="CO365">
        <v>28</v>
      </c>
      <c r="CP365" s="31" t="s">
        <v>80</v>
      </c>
    </row>
    <row r="366" spans="1:94" x14ac:dyDescent="0.25">
      <c r="A366">
        <v>365</v>
      </c>
      <c r="B366">
        <v>24</v>
      </c>
      <c r="C366" s="23" t="s">
        <v>135</v>
      </c>
      <c r="D366" s="12">
        <v>4.8335981225961611</v>
      </c>
      <c r="E366" s="13">
        <v>0.14874233558824651</v>
      </c>
      <c r="F366" s="7">
        <v>32.496451689293679</v>
      </c>
      <c r="G366" s="7">
        <f t="shared" si="75"/>
        <v>4.6848557870079146</v>
      </c>
      <c r="H366" s="15">
        <f t="shared" si="76"/>
        <v>4.9823404581844075</v>
      </c>
      <c r="I366" s="11">
        <f t="shared" si="77"/>
        <v>0.29020450902798794</v>
      </c>
      <c r="J366" s="30">
        <f t="shared" si="78"/>
        <v>8.9303445127702687E-3</v>
      </c>
      <c r="K366" s="30">
        <f t="shared" si="79"/>
        <v>111.97776284778419</v>
      </c>
      <c r="L366" s="8">
        <v>0</v>
      </c>
      <c r="M366" s="9">
        <v>0</v>
      </c>
      <c r="N366" s="9">
        <v>1</v>
      </c>
      <c r="O366" s="9">
        <v>0</v>
      </c>
      <c r="P366" s="9">
        <v>0</v>
      </c>
      <c r="Q366" s="8">
        <v>11501</v>
      </c>
      <c r="R366" s="9">
        <v>17</v>
      </c>
      <c r="S366" s="9">
        <f t="shared" si="80"/>
        <v>11483</v>
      </c>
      <c r="T366" s="9">
        <f t="shared" si="81"/>
        <v>32</v>
      </c>
      <c r="U366" s="7">
        <v>12</v>
      </c>
      <c r="V366" s="7">
        <v>20.492000000000001</v>
      </c>
      <c r="W366" s="9">
        <v>0</v>
      </c>
      <c r="X366" s="9">
        <v>1</v>
      </c>
      <c r="Y366" s="9">
        <v>0</v>
      </c>
      <c r="Z366" s="9">
        <v>0</v>
      </c>
      <c r="AA366" s="9">
        <v>1</v>
      </c>
      <c r="AB366" s="27">
        <v>0</v>
      </c>
      <c r="AC366" s="9">
        <v>0</v>
      </c>
      <c r="AD366" s="9">
        <v>1</v>
      </c>
      <c r="AE366" s="27">
        <v>0</v>
      </c>
      <c r="AF366" s="9">
        <v>1</v>
      </c>
      <c r="AG366" s="27">
        <v>0</v>
      </c>
      <c r="AH366" s="19">
        <v>2002</v>
      </c>
      <c r="AI366" s="30">
        <v>0.44</v>
      </c>
      <c r="AJ366" s="30">
        <v>9.7000000000000003E-2</v>
      </c>
      <c r="AK366" s="30">
        <v>0.35499999999999998</v>
      </c>
      <c r="AL366" s="37">
        <f t="shared" si="88"/>
        <v>0.10799999999999998</v>
      </c>
      <c r="AM366" s="36">
        <v>0.57999999999999996</v>
      </c>
      <c r="AN366" s="17">
        <v>0.42</v>
      </c>
      <c r="AO366">
        <v>1</v>
      </c>
      <c r="AP366" s="34">
        <v>0</v>
      </c>
      <c r="AQ366" t="s">
        <v>89</v>
      </c>
      <c r="AR366" s="34" t="s">
        <v>89</v>
      </c>
      <c r="AS366">
        <v>0</v>
      </c>
      <c r="AT366" s="17">
        <v>1</v>
      </c>
      <c r="AU366">
        <f t="shared" si="89"/>
        <v>0.52700000000000002</v>
      </c>
      <c r="AV366" s="17">
        <v>0.47299999999999998</v>
      </c>
      <c r="AW366" s="17" t="s">
        <v>20</v>
      </c>
      <c r="AX366">
        <v>0</v>
      </c>
      <c r="AY366">
        <v>0</v>
      </c>
      <c r="AZ366">
        <v>0</v>
      </c>
      <c r="BA366">
        <v>0</v>
      </c>
      <c r="BB366">
        <v>0</v>
      </c>
      <c r="BC366">
        <v>1</v>
      </c>
      <c r="BD366" s="17">
        <v>0</v>
      </c>
      <c r="BE366">
        <v>0</v>
      </c>
      <c r="BF366">
        <v>1</v>
      </c>
      <c r="BG366" s="17">
        <v>0</v>
      </c>
      <c r="BH366">
        <v>787</v>
      </c>
      <c r="BI366">
        <v>29</v>
      </c>
      <c r="BJ366" s="23">
        <v>0.56000000000000005</v>
      </c>
      <c r="BK366" s="23">
        <v>33.378</v>
      </c>
      <c r="BL366">
        <v>1</v>
      </c>
      <c r="BM366">
        <v>0</v>
      </c>
      <c r="BN366">
        <v>0</v>
      </c>
      <c r="BO366">
        <v>0</v>
      </c>
      <c r="BP366">
        <v>0</v>
      </c>
      <c r="BQ366" s="17">
        <v>0</v>
      </c>
      <c r="BR366">
        <v>0</v>
      </c>
      <c r="BS366">
        <v>0</v>
      </c>
      <c r="BT366">
        <v>1</v>
      </c>
      <c r="BU366" s="17">
        <v>0</v>
      </c>
      <c r="BV366">
        <v>0</v>
      </c>
      <c r="BW366">
        <v>0</v>
      </c>
      <c r="BX366" s="17">
        <v>0</v>
      </c>
      <c r="BY366">
        <v>0</v>
      </c>
      <c r="BZ366">
        <v>0</v>
      </c>
      <c r="CA366">
        <v>1</v>
      </c>
      <c r="CB366">
        <v>1</v>
      </c>
      <c r="CC366">
        <v>0</v>
      </c>
      <c r="CD366">
        <v>0</v>
      </c>
      <c r="CE366">
        <v>0</v>
      </c>
      <c r="CF366">
        <v>1</v>
      </c>
      <c r="CG366">
        <v>0</v>
      </c>
      <c r="CH366">
        <v>0</v>
      </c>
      <c r="CI366">
        <v>1</v>
      </c>
      <c r="CJ366" s="17">
        <v>1</v>
      </c>
      <c r="CK366">
        <v>0</v>
      </c>
      <c r="CL366">
        <v>83</v>
      </c>
      <c r="CM366">
        <v>0</v>
      </c>
      <c r="CN366">
        <v>1</v>
      </c>
      <c r="CO366">
        <v>28</v>
      </c>
      <c r="CP366" s="31" t="s">
        <v>80</v>
      </c>
    </row>
    <row r="367" spans="1:94" x14ac:dyDescent="0.25">
      <c r="A367">
        <v>366</v>
      </c>
      <c r="B367">
        <v>24</v>
      </c>
      <c r="C367" s="23" t="s">
        <v>135</v>
      </c>
      <c r="D367" s="12">
        <v>5.3341779764853881</v>
      </c>
      <c r="E367" s="13">
        <v>0.1090415921081629</v>
      </c>
      <c r="F367" s="7">
        <v>48.918746263299177</v>
      </c>
      <c r="G367" s="7">
        <f t="shared" si="75"/>
        <v>5.2251363843772252</v>
      </c>
      <c r="H367" s="15">
        <f t="shared" si="76"/>
        <v>5.4432195685935509</v>
      </c>
      <c r="I367" s="11">
        <f t="shared" si="77"/>
        <v>0.41528140765559662</v>
      </c>
      <c r="J367" s="30">
        <f t="shared" si="78"/>
        <v>8.4892079085673033E-3</v>
      </c>
      <c r="K367" s="30">
        <f t="shared" si="79"/>
        <v>117.79662022304821</v>
      </c>
      <c r="L367" s="8">
        <v>0</v>
      </c>
      <c r="M367" s="9">
        <v>0</v>
      </c>
      <c r="N367" s="9">
        <v>1</v>
      </c>
      <c r="O367" s="9">
        <v>0</v>
      </c>
      <c r="P367" s="9">
        <v>0</v>
      </c>
      <c r="Q367" s="8">
        <v>11501</v>
      </c>
      <c r="R367" s="9">
        <v>17</v>
      </c>
      <c r="S367" s="9">
        <f t="shared" si="80"/>
        <v>11483</v>
      </c>
      <c r="T367" s="9">
        <f t="shared" si="81"/>
        <v>32</v>
      </c>
      <c r="U367" s="7">
        <v>14</v>
      </c>
      <c r="V367" s="7">
        <v>20.492000000000001</v>
      </c>
      <c r="W367" s="9">
        <v>0</v>
      </c>
      <c r="X367" s="9">
        <v>1</v>
      </c>
      <c r="Y367" s="9">
        <v>0</v>
      </c>
      <c r="Z367" s="9">
        <v>0</v>
      </c>
      <c r="AA367" s="9">
        <v>1</v>
      </c>
      <c r="AB367" s="27">
        <v>0</v>
      </c>
      <c r="AC367" s="9">
        <v>0</v>
      </c>
      <c r="AD367" s="9">
        <v>1</v>
      </c>
      <c r="AE367" s="27">
        <v>0</v>
      </c>
      <c r="AF367" s="9">
        <v>1</v>
      </c>
      <c r="AG367" s="27">
        <v>0</v>
      </c>
      <c r="AH367" s="19">
        <v>2002</v>
      </c>
      <c r="AI367" s="30">
        <v>0.44</v>
      </c>
      <c r="AJ367" s="30">
        <v>9.7000000000000003E-2</v>
      </c>
      <c r="AK367" s="30">
        <v>0.35499999999999998</v>
      </c>
      <c r="AL367" s="37">
        <f t="shared" si="88"/>
        <v>0.10799999999999998</v>
      </c>
      <c r="AM367" s="36">
        <v>0.57999999999999996</v>
      </c>
      <c r="AN367" s="17">
        <v>0.42</v>
      </c>
      <c r="AO367">
        <v>1</v>
      </c>
      <c r="AP367" s="34">
        <v>0</v>
      </c>
      <c r="AQ367" t="s">
        <v>89</v>
      </c>
      <c r="AR367" s="34" t="s">
        <v>89</v>
      </c>
      <c r="AS367">
        <v>0</v>
      </c>
      <c r="AT367" s="17">
        <v>1</v>
      </c>
      <c r="AU367">
        <f t="shared" si="89"/>
        <v>0.52700000000000002</v>
      </c>
      <c r="AV367" s="17">
        <v>0.47299999999999998</v>
      </c>
      <c r="AW367" s="17" t="s">
        <v>20</v>
      </c>
      <c r="AX367">
        <v>0</v>
      </c>
      <c r="AY367">
        <v>0</v>
      </c>
      <c r="AZ367">
        <v>0</v>
      </c>
      <c r="BA367">
        <v>0</v>
      </c>
      <c r="BB367">
        <v>0</v>
      </c>
      <c r="BC367">
        <v>1</v>
      </c>
      <c r="BD367" s="17">
        <v>0</v>
      </c>
      <c r="BE367">
        <v>0</v>
      </c>
      <c r="BF367">
        <v>1</v>
      </c>
      <c r="BG367" s="17">
        <v>0</v>
      </c>
      <c r="BH367">
        <v>787</v>
      </c>
      <c r="BI367">
        <v>29</v>
      </c>
      <c r="BJ367" s="23">
        <v>0.56000000000000005</v>
      </c>
      <c r="BK367" s="23">
        <v>33.378</v>
      </c>
      <c r="BL367">
        <v>1</v>
      </c>
      <c r="BM367">
        <v>0</v>
      </c>
      <c r="BN367">
        <v>0</v>
      </c>
      <c r="BO367">
        <v>0</v>
      </c>
      <c r="BP367">
        <v>0</v>
      </c>
      <c r="BQ367" s="17">
        <v>0</v>
      </c>
      <c r="BR367">
        <v>0</v>
      </c>
      <c r="BS367">
        <v>0</v>
      </c>
      <c r="BT367">
        <v>1</v>
      </c>
      <c r="BU367" s="17">
        <v>0</v>
      </c>
      <c r="BV367">
        <v>0</v>
      </c>
      <c r="BW367">
        <v>0</v>
      </c>
      <c r="BX367" s="17">
        <v>0</v>
      </c>
      <c r="BY367">
        <v>0</v>
      </c>
      <c r="BZ367">
        <v>0</v>
      </c>
      <c r="CA367">
        <v>1</v>
      </c>
      <c r="CB367">
        <v>1</v>
      </c>
      <c r="CC367">
        <v>0</v>
      </c>
      <c r="CD367">
        <v>0</v>
      </c>
      <c r="CE367">
        <v>0</v>
      </c>
      <c r="CF367">
        <v>1</v>
      </c>
      <c r="CG367">
        <v>0</v>
      </c>
      <c r="CH367">
        <v>0</v>
      </c>
      <c r="CI367">
        <v>1</v>
      </c>
      <c r="CJ367" s="17">
        <v>1</v>
      </c>
      <c r="CK367">
        <v>0</v>
      </c>
      <c r="CL367">
        <v>83</v>
      </c>
      <c r="CM367">
        <v>0</v>
      </c>
      <c r="CN367">
        <v>1</v>
      </c>
      <c r="CO367">
        <v>28</v>
      </c>
      <c r="CP367" s="31" t="s">
        <v>80</v>
      </c>
    </row>
    <row r="368" spans="1:94" x14ac:dyDescent="0.25">
      <c r="A368">
        <v>367</v>
      </c>
      <c r="B368">
        <v>24</v>
      </c>
      <c r="C368" s="23" t="s">
        <v>135</v>
      </c>
      <c r="D368" s="12">
        <v>5.5439204567226286</v>
      </c>
      <c r="E368" s="13">
        <v>8.3464719888804259E-2</v>
      </c>
      <c r="F368" s="7">
        <v>66.422321480363294</v>
      </c>
      <c r="G368" s="7">
        <f t="shared" si="75"/>
        <v>5.4604557368338247</v>
      </c>
      <c r="H368" s="15">
        <f t="shared" si="76"/>
        <v>5.6273851766114324</v>
      </c>
      <c r="I368" s="11">
        <f t="shared" si="77"/>
        <v>0.52684736414734068</v>
      </c>
      <c r="J368" s="30">
        <f t="shared" si="78"/>
        <v>7.9317818529286831E-3</v>
      </c>
      <c r="K368" s="30">
        <f t="shared" si="79"/>
        <v>126.07507600965678</v>
      </c>
      <c r="L368" s="8">
        <v>0</v>
      </c>
      <c r="M368" s="9">
        <v>0</v>
      </c>
      <c r="N368" s="9">
        <v>1</v>
      </c>
      <c r="O368" s="9">
        <v>0</v>
      </c>
      <c r="P368" s="9">
        <v>0</v>
      </c>
      <c r="Q368" s="8">
        <v>11501</v>
      </c>
      <c r="R368" s="9">
        <v>17</v>
      </c>
      <c r="S368" s="9">
        <f t="shared" si="80"/>
        <v>11483</v>
      </c>
      <c r="T368" s="9">
        <f t="shared" si="81"/>
        <v>32</v>
      </c>
      <c r="U368" s="7">
        <v>16</v>
      </c>
      <c r="V368" s="7">
        <v>20.492000000000001</v>
      </c>
      <c r="W368" s="9">
        <v>0</v>
      </c>
      <c r="X368" s="9">
        <v>1</v>
      </c>
      <c r="Y368" s="9">
        <v>0</v>
      </c>
      <c r="Z368" s="9">
        <v>0</v>
      </c>
      <c r="AA368" s="9">
        <v>1</v>
      </c>
      <c r="AB368" s="27">
        <v>0</v>
      </c>
      <c r="AC368" s="9">
        <v>0</v>
      </c>
      <c r="AD368" s="9">
        <v>1</v>
      </c>
      <c r="AE368" s="27">
        <v>0</v>
      </c>
      <c r="AF368" s="9">
        <v>1</v>
      </c>
      <c r="AG368" s="27">
        <v>0</v>
      </c>
      <c r="AH368" s="19">
        <v>2002</v>
      </c>
      <c r="AI368" s="30">
        <v>0.44</v>
      </c>
      <c r="AJ368" s="30">
        <v>9.7000000000000003E-2</v>
      </c>
      <c r="AK368" s="30">
        <v>0.35499999999999998</v>
      </c>
      <c r="AL368" s="37">
        <f t="shared" si="88"/>
        <v>0.10799999999999998</v>
      </c>
      <c r="AM368" s="36">
        <v>0.57999999999999996</v>
      </c>
      <c r="AN368" s="17">
        <v>0.42</v>
      </c>
      <c r="AO368">
        <v>1</v>
      </c>
      <c r="AP368" s="34">
        <v>0</v>
      </c>
      <c r="AQ368" t="s">
        <v>89</v>
      </c>
      <c r="AR368" s="34" t="s">
        <v>89</v>
      </c>
      <c r="AS368">
        <v>0</v>
      </c>
      <c r="AT368" s="17">
        <v>1</v>
      </c>
      <c r="AU368">
        <f t="shared" si="89"/>
        <v>0.52700000000000002</v>
      </c>
      <c r="AV368" s="17">
        <v>0.47299999999999998</v>
      </c>
      <c r="AW368" s="17" t="s">
        <v>20</v>
      </c>
      <c r="AX368">
        <v>0</v>
      </c>
      <c r="AY368">
        <v>0</v>
      </c>
      <c r="AZ368">
        <v>0</v>
      </c>
      <c r="BA368">
        <v>0</v>
      </c>
      <c r="BB368">
        <v>0</v>
      </c>
      <c r="BC368">
        <v>1</v>
      </c>
      <c r="BD368" s="17">
        <v>0</v>
      </c>
      <c r="BE368">
        <v>0</v>
      </c>
      <c r="BF368">
        <v>1</v>
      </c>
      <c r="BG368" s="17">
        <v>0</v>
      </c>
      <c r="BH368">
        <v>787</v>
      </c>
      <c r="BI368">
        <v>29</v>
      </c>
      <c r="BJ368" s="23">
        <v>0.56000000000000005</v>
      </c>
      <c r="BK368" s="23">
        <v>33.378</v>
      </c>
      <c r="BL368">
        <v>1</v>
      </c>
      <c r="BM368">
        <v>0</v>
      </c>
      <c r="BN368">
        <v>0</v>
      </c>
      <c r="BO368">
        <v>0</v>
      </c>
      <c r="BP368">
        <v>0</v>
      </c>
      <c r="BQ368" s="17">
        <v>0</v>
      </c>
      <c r="BR368">
        <v>0</v>
      </c>
      <c r="BS368">
        <v>0</v>
      </c>
      <c r="BT368">
        <v>1</v>
      </c>
      <c r="BU368" s="17">
        <v>0</v>
      </c>
      <c r="BV368">
        <v>0</v>
      </c>
      <c r="BW368">
        <v>0</v>
      </c>
      <c r="BX368" s="17">
        <v>0</v>
      </c>
      <c r="BY368">
        <v>0</v>
      </c>
      <c r="BZ368">
        <v>0</v>
      </c>
      <c r="CA368">
        <v>1</v>
      </c>
      <c r="CB368">
        <v>1</v>
      </c>
      <c r="CC368">
        <v>0</v>
      </c>
      <c r="CD368">
        <v>0</v>
      </c>
      <c r="CE368">
        <v>0</v>
      </c>
      <c r="CF368">
        <v>1</v>
      </c>
      <c r="CG368">
        <v>0</v>
      </c>
      <c r="CH368">
        <v>0</v>
      </c>
      <c r="CI368">
        <v>1</v>
      </c>
      <c r="CJ368" s="17">
        <v>1</v>
      </c>
      <c r="CK368">
        <v>0</v>
      </c>
      <c r="CL368">
        <v>83</v>
      </c>
      <c r="CM368">
        <v>0</v>
      </c>
      <c r="CN368">
        <v>1</v>
      </c>
      <c r="CO368">
        <v>28</v>
      </c>
      <c r="CP368" s="31" t="s">
        <v>80</v>
      </c>
    </row>
    <row r="369" spans="1:94" x14ac:dyDescent="0.25">
      <c r="A369">
        <v>368</v>
      </c>
      <c r="B369">
        <v>24</v>
      </c>
      <c r="C369" s="23" t="s">
        <v>135</v>
      </c>
      <c r="D369" s="12">
        <v>16.600000000000001</v>
      </c>
      <c r="E369" s="13">
        <v>1</v>
      </c>
      <c r="F369" s="7">
        <f>D369/E369</f>
        <v>16.600000000000001</v>
      </c>
      <c r="G369" s="7">
        <f t="shared" si="75"/>
        <v>15.600000000000001</v>
      </c>
      <c r="H369" s="15">
        <f t="shared" si="76"/>
        <v>17.600000000000001</v>
      </c>
      <c r="I369" s="11">
        <f t="shared" si="77"/>
        <v>0.34745373685855596</v>
      </c>
      <c r="J369" s="30">
        <f t="shared" si="78"/>
        <v>2.0930948003527464E-2</v>
      </c>
      <c r="K369" s="30">
        <f t="shared" si="79"/>
        <v>47.776144674931651</v>
      </c>
      <c r="L369" s="8">
        <v>0</v>
      </c>
      <c r="M369" s="9">
        <v>0</v>
      </c>
      <c r="N369" s="9">
        <v>1</v>
      </c>
      <c r="O369" s="9">
        <v>0</v>
      </c>
      <c r="P369" s="9">
        <v>0</v>
      </c>
      <c r="Q369" s="8">
        <v>2018</v>
      </c>
      <c r="R369" s="9">
        <v>10</v>
      </c>
      <c r="S369" s="9">
        <f t="shared" si="80"/>
        <v>2007</v>
      </c>
      <c r="T369" s="9">
        <f t="shared" si="81"/>
        <v>32</v>
      </c>
      <c r="U369" s="7">
        <v>4.3259999999999996</v>
      </c>
      <c r="V369" s="7">
        <v>20.097000000000001</v>
      </c>
      <c r="W369" s="9">
        <v>1</v>
      </c>
      <c r="X369" s="9">
        <v>0</v>
      </c>
      <c r="Y369" s="9">
        <v>0</v>
      </c>
      <c r="Z369" s="9">
        <v>0</v>
      </c>
      <c r="AA369" s="9">
        <v>1</v>
      </c>
      <c r="AB369" s="27">
        <v>0</v>
      </c>
      <c r="AC369" s="9">
        <v>0</v>
      </c>
      <c r="AD369" s="9">
        <v>1</v>
      </c>
      <c r="AE369" s="27">
        <v>0</v>
      </c>
      <c r="AF369" s="9">
        <v>1</v>
      </c>
      <c r="AG369" s="27">
        <v>0</v>
      </c>
      <c r="AH369" s="19">
        <v>2002</v>
      </c>
      <c r="AI369" s="30">
        <v>0.58099999999999996</v>
      </c>
      <c r="AJ369" s="30">
        <v>9.0999999999999998E-2</v>
      </c>
      <c r="AK369" s="30">
        <v>0.20100000000000001</v>
      </c>
      <c r="AL369" s="37">
        <f t="shared" si="88"/>
        <v>0.127</v>
      </c>
      <c r="AM369" s="36">
        <v>0.16</v>
      </c>
      <c r="AN369" s="17">
        <v>0.84</v>
      </c>
      <c r="AO369">
        <v>0</v>
      </c>
      <c r="AP369" s="34">
        <v>1</v>
      </c>
      <c r="AQ369" t="s">
        <v>89</v>
      </c>
      <c r="AR369" s="34" t="s">
        <v>89</v>
      </c>
      <c r="AS369">
        <v>0</v>
      </c>
      <c r="AT369" s="17">
        <v>1</v>
      </c>
      <c r="AU369">
        <f t="shared" si="89"/>
        <v>0.499</v>
      </c>
      <c r="AV369" s="17">
        <v>0.501</v>
      </c>
      <c r="AW369" s="17" t="s">
        <v>20</v>
      </c>
      <c r="AX369">
        <v>0</v>
      </c>
      <c r="AY369">
        <v>0</v>
      </c>
      <c r="AZ369">
        <v>0</v>
      </c>
      <c r="BA369">
        <v>0</v>
      </c>
      <c r="BB369">
        <v>0</v>
      </c>
      <c r="BC369">
        <v>1</v>
      </c>
      <c r="BD369" s="17">
        <v>0</v>
      </c>
      <c r="BE369">
        <v>0</v>
      </c>
      <c r="BF369">
        <v>1</v>
      </c>
      <c r="BG369" s="17">
        <v>0</v>
      </c>
      <c r="BH369">
        <v>787</v>
      </c>
      <c r="BI369">
        <v>29</v>
      </c>
      <c r="BJ369" s="23">
        <v>0.56000000000000005</v>
      </c>
      <c r="BK369" s="23">
        <v>32.451999999999998</v>
      </c>
      <c r="BL369">
        <v>1</v>
      </c>
      <c r="BM369">
        <v>0</v>
      </c>
      <c r="BN369">
        <v>0</v>
      </c>
      <c r="BO369">
        <v>0</v>
      </c>
      <c r="BP369">
        <v>0</v>
      </c>
      <c r="BQ369" s="17">
        <v>0</v>
      </c>
      <c r="BR369">
        <v>0</v>
      </c>
      <c r="BS369">
        <v>0</v>
      </c>
      <c r="BT369">
        <v>1</v>
      </c>
      <c r="BU369" s="17">
        <v>0</v>
      </c>
      <c r="BV369">
        <v>0</v>
      </c>
      <c r="BW369">
        <v>0</v>
      </c>
      <c r="BX369" s="17">
        <v>0</v>
      </c>
      <c r="BY369">
        <v>0</v>
      </c>
      <c r="BZ369">
        <v>0</v>
      </c>
      <c r="CA369">
        <v>1</v>
      </c>
      <c r="CB369">
        <v>1</v>
      </c>
      <c r="CC369">
        <v>0</v>
      </c>
      <c r="CD369">
        <v>0</v>
      </c>
      <c r="CE369">
        <v>0</v>
      </c>
      <c r="CF369">
        <v>1</v>
      </c>
      <c r="CG369">
        <v>0</v>
      </c>
      <c r="CH369">
        <v>0</v>
      </c>
      <c r="CI369">
        <v>1</v>
      </c>
      <c r="CJ369" s="17">
        <v>1</v>
      </c>
      <c r="CK369">
        <v>0</v>
      </c>
      <c r="CL369">
        <v>83</v>
      </c>
      <c r="CM369">
        <v>0</v>
      </c>
      <c r="CN369">
        <v>1</v>
      </c>
      <c r="CO369">
        <v>28</v>
      </c>
      <c r="CP369" s="31" t="s">
        <v>80</v>
      </c>
    </row>
    <row r="370" spans="1:94" x14ac:dyDescent="0.25">
      <c r="A370">
        <v>369</v>
      </c>
      <c r="B370">
        <v>24</v>
      </c>
      <c r="C370" s="23" t="s">
        <v>135</v>
      </c>
      <c r="D370" s="12">
        <v>6.0597265765063746</v>
      </c>
      <c r="E370" s="13">
        <v>2.0548084135537752</v>
      </c>
      <c r="F370" s="7">
        <v>2.9490469946179201</v>
      </c>
      <c r="G370" s="7">
        <f t="shared" si="75"/>
        <v>4.0049181629525989</v>
      </c>
      <c r="H370" s="15">
        <f t="shared" si="76"/>
        <v>8.1145349900601502</v>
      </c>
      <c r="I370" s="11">
        <f t="shared" si="77"/>
        <v>6.5799787492262091E-2</v>
      </c>
      <c r="J370" s="30">
        <f t="shared" si="78"/>
        <v>2.2312220731764611E-2</v>
      </c>
      <c r="K370" s="30">
        <f t="shared" si="79"/>
        <v>44.818488129079782</v>
      </c>
      <c r="L370" s="8">
        <v>0</v>
      </c>
      <c r="M370" s="9">
        <v>0</v>
      </c>
      <c r="N370" s="9">
        <v>1</v>
      </c>
      <c r="O370" s="9">
        <v>0</v>
      </c>
      <c r="P370" s="9">
        <v>0</v>
      </c>
      <c r="Q370" s="8">
        <v>2018</v>
      </c>
      <c r="R370" s="9">
        <v>17</v>
      </c>
      <c r="S370" s="9">
        <f t="shared" si="80"/>
        <v>2000</v>
      </c>
      <c r="T370" s="9">
        <f t="shared" si="81"/>
        <v>32</v>
      </c>
      <c r="U370" s="7">
        <v>5</v>
      </c>
      <c r="V370" s="7">
        <v>20.097000000000001</v>
      </c>
      <c r="W370" s="9">
        <v>0</v>
      </c>
      <c r="X370" s="9">
        <v>1</v>
      </c>
      <c r="Y370" s="9">
        <v>0</v>
      </c>
      <c r="Z370" s="9">
        <v>0</v>
      </c>
      <c r="AA370" s="9">
        <v>1</v>
      </c>
      <c r="AB370" s="27">
        <v>0</v>
      </c>
      <c r="AC370" s="9">
        <v>0</v>
      </c>
      <c r="AD370" s="9">
        <v>1</v>
      </c>
      <c r="AE370" s="27">
        <v>0</v>
      </c>
      <c r="AF370" s="9">
        <v>1</v>
      </c>
      <c r="AG370" s="27">
        <v>0</v>
      </c>
      <c r="AH370" s="19">
        <v>2002</v>
      </c>
      <c r="AI370" s="30">
        <v>0.58099999999999996</v>
      </c>
      <c r="AJ370" s="30">
        <v>9.0999999999999998E-2</v>
      </c>
      <c r="AK370" s="30">
        <v>0.20100000000000001</v>
      </c>
      <c r="AL370" s="37">
        <f t="shared" si="88"/>
        <v>0.127</v>
      </c>
      <c r="AM370" s="36">
        <v>0.16</v>
      </c>
      <c r="AN370" s="17">
        <v>0.84</v>
      </c>
      <c r="AO370">
        <v>0</v>
      </c>
      <c r="AP370" s="34">
        <v>1</v>
      </c>
      <c r="AQ370" t="s">
        <v>89</v>
      </c>
      <c r="AR370" s="34" t="s">
        <v>89</v>
      </c>
      <c r="AS370">
        <v>0</v>
      </c>
      <c r="AT370" s="17">
        <v>1</v>
      </c>
      <c r="AU370">
        <f t="shared" si="89"/>
        <v>0.499</v>
      </c>
      <c r="AV370" s="17">
        <v>0.501</v>
      </c>
      <c r="AW370" s="17" t="s">
        <v>20</v>
      </c>
      <c r="AX370">
        <v>0</v>
      </c>
      <c r="AY370">
        <v>0</v>
      </c>
      <c r="AZ370">
        <v>0</v>
      </c>
      <c r="BA370">
        <v>0</v>
      </c>
      <c r="BB370">
        <v>0</v>
      </c>
      <c r="BC370">
        <v>1</v>
      </c>
      <c r="BD370" s="17">
        <v>0</v>
      </c>
      <c r="BE370">
        <v>0</v>
      </c>
      <c r="BF370">
        <v>1</v>
      </c>
      <c r="BG370" s="17">
        <v>0</v>
      </c>
      <c r="BH370">
        <v>787</v>
      </c>
      <c r="BI370">
        <v>29</v>
      </c>
      <c r="BJ370" s="23">
        <v>0.56000000000000005</v>
      </c>
      <c r="BK370" s="23">
        <v>32.451999999999998</v>
      </c>
      <c r="BL370">
        <v>1</v>
      </c>
      <c r="BM370">
        <v>0</v>
      </c>
      <c r="BN370">
        <v>0</v>
      </c>
      <c r="BO370">
        <v>0</v>
      </c>
      <c r="BP370">
        <v>0</v>
      </c>
      <c r="BQ370" s="17">
        <v>0</v>
      </c>
      <c r="BR370">
        <v>0</v>
      </c>
      <c r="BS370">
        <v>0</v>
      </c>
      <c r="BT370">
        <v>1</v>
      </c>
      <c r="BU370" s="17">
        <v>0</v>
      </c>
      <c r="BV370">
        <v>0</v>
      </c>
      <c r="BW370">
        <v>0</v>
      </c>
      <c r="BX370" s="17">
        <v>0</v>
      </c>
      <c r="BY370">
        <v>0</v>
      </c>
      <c r="BZ370">
        <v>0</v>
      </c>
      <c r="CA370">
        <v>1</v>
      </c>
      <c r="CB370">
        <v>1</v>
      </c>
      <c r="CC370">
        <v>0</v>
      </c>
      <c r="CD370">
        <v>0</v>
      </c>
      <c r="CE370">
        <v>0</v>
      </c>
      <c r="CF370">
        <v>1</v>
      </c>
      <c r="CG370">
        <v>0</v>
      </c>
      <c r="CH370">
        <v>0</v>
      </c>
      <c r="CI370">
        <v>1</v>
      </c>
      <c r="CJ370" s="17">
        <v>1</v>
      </c>
      <c r="CK370">
        <v>0</v>
      </c>
      <c r="CL370">
        <v>83</v>
      </c>
      <c r="CM370">
        <v>0</v>
      </c>
      <c r="CN370">
        <v>1</v>
      </c>
      <c r="CO370">
        <v>28</v>
      </c>
      <c r="CP370" s="31" t="s">
        <v>80</v>
      </c>
    </row>
    <row r="371" spans="1:94" x14ac:dyDescent="0.25">
      <c r="A371">
        <v>370</v>
      </c>
      <c r="B371">
        <v>24</v>
      </c>
      <c r="C371" s="23" t="s">
        <v>135</v>
      </c>
      <c r="D371" s="12">
        <v>8.7618499403883998</v>
      </c>
      <c r="E371" s="13">
        <v>0.97207986412502412</v>
      </c>
      <c r="F371" s="7">
        <v>9.0135083173181485</v>
      </c>
      <c r="G371" s="7">
        <f t="shared" si="75"/>
        <v>7.7897700762633759</v>
      </c>
      <c r="H371" s="15">
        <f t="shared" si="76"/>
        <v>9.7339298045134246</v>
      </c>
      <c r="I371" s="11">
        <f t="shared" si="77"/>
        <v>0.1975752017495237</v>
      </c>
      <c r="J371" s="30">
        <f t="shared" si="78"/>
        <v>2.1919900087062839E-2</v>
      </c>
      <c r="K371" s="30">
        <f t="shared" si="79"/>
        <v>45.620645898390826</v>
      </c>
      <c r="L371" s="8">
        <v>0</v>
      </c>
      <c r="M371" s="9">
        <v>0</v>
      </c>
      <c r="N371" s="9">
        <v>1</v>
      </c>
      <c r="O371" s="9">
        <v>0</v>
      </c>
      <c r="P371" s="9">
        <v>0</v>
      </c>
      <c r="Q371" s="8">
        <v>2018</v>
      </c>
      <c r="R371" s="9">
        <v>17</v>
      </c>
      <c r="S371" s="9">
        <f t="shared" si="80"/>
        <v>2000</v>
      </c>
      <c r="T371" s="9">
        <f t="shared" si="81"/>
        <v>32</v>
      </c>
      <c r="U371" s="7">
        <v>8</v>
      </c>
      <c r="V371" s="7">
        <v>20.097000000000001</v>
      </c>
      <c r="W371" s="9">
        <v>0</v>
      </c>
      <c r="X371" s="9">
        <v>1</v>
      </c>
      <c r="Y371" s="9">
        <v>0</v>
      </c>
      <c r="Z371" s="9">
        <v>0</v>
      </c>
      <c r="AA371" s="9">
        <v>1</v>
      </c>
      <c r="AB371" s="27">
        <v>0</v>
      </c>
      <c r="AC371" s="9">
        <v>0</v>
      </c>
      <c r="AD371" s="9">
        <v>1</v>
      </c>
      <c r="AE371" s="27">
        <v>0</v>
      </c>
      <c r="AF371" s="9">
        <v>1</v>
      </c>
      <c r="AG371" s="27">
        <v>0</v>
      </c>
      <c r="AH371" s="19">
        <v>2002</v>
      </c>
      <c r="AI371" s="30">
        <v>0.58099999999999996</v>
      </c>
      <c r="AJ371" s="30">
        <v>9.0999999999999998E-2</v>
      </c>
      <c r="AK371" s="30">
        <v>0.20100000000000001</v>
      </c>
      <c r="AL371" s="37">
        <f t="shared" si="88"/>
        <v>0.127</v>
      </c>
      <c r="AM371" s="36">
        <v>0.16</v>
      </c>
      <c r="AN371" s="17">
        <v>0.84</v>
      </c>
      <c r="AO371">
        <v>0</v>
      </c>
      <c r="AP371" s="34">
        <v>1</v>
      </c>
      <c r="AQ371" t="s">
        <v>89</v>
      </c>
      <c r="AR371" s="34" t="s">
        <v>89</v>
      </c>
      <c r="AS371">
        <v>0</v>
      </c>
      <c r="AT371" s="17">
        <v>1</v>
      </c>
      <c r="AU371">
        <f t="shared" si="89"/>
        <v>0.499</v>
      </c>
      <c r="AV371" s="17">
        <v>0.501</v>
      </c>
      <c r="AW371" s="17" t="s">
        <v>20</v>
      </c>
      <c r="AX371">
        <v>0</v>
      </c>
      <c r="AY371">
        <v>0</v>
      </c>
      <c r="AZ371">
        <v>0</v>
      </c>
      <c r="BA371">
        <v>0</v>
      </c>
      <c r="BB371">
        <v>0</v>
      </c>
      <c r="BC371">
        <v>1</v>
      </c>
      <c r="BD371" s="17">
        <v>0</v>
      </c>
      <c r="BE371">
        <v>0</v>
      </c>
      <c r="BF371">
        <v>1</v>
      </c>
      <c r="BG371" s="17">
        <v>0</v>
      </c>
      <c r="BH371">
        <v>787</v>
      </c>
      <c r="BI371">
        <v>29</v>
      </c>
      <c r="BJ371" s="23">
        <v>0.56000000000000005</v>
      </c>
      <c r="BK371" s="23">
        <v>32.451999999999998</v>
      </c>
      <c r="BL371">
        <v>1</v>
      </c>
      <c r="BM371">
        <v>0</v>
      </c>
      <c r="BN371">
        <v>0</v>
      </c>
      <c r="BO371">
        <v>0</v>
      </c>
      <c r="BP371">
        <v>0</v>
      </c>
      <c r="BQ371" s="17">
        <v>0</v>
      </c>
      <c r="BR371">
        <v>0</v>
      </c>
      <c r="BS371">
        <v>0</v>
      </c>
      <c r="BT371">
        <v>1</v>
      </c>
      <c r="BU371" s="17">
        <v>0</v>
      </c>
      <c r="BV371">
        <v>0</v>
      </c>
      <c r="BW371">
        <v>0</v>
      </c>
      <c r="BX371" s="17">
        <v>0</v>
      </c>
      <c r="BY371">
        <v>0</v>
      </c>
      <c r="BZ371">
        <v>0</v>
      </c>
      <c r="CA371">
        <v>1</v>
      </c>
      <c r="CB371">
        <v>1</v>
      </c>
      <c r="CC371">
        <v>0</v>
      </c>
      <c r="CD371">
        <v>0</v>
      </c>
      <c r="CE371">
        <v>0</v>
      </c>
      <c r="CF371">
        <v>1</v>
      </c>
      <c r="CG371">
        <v>0</v>
      </c>
      <c r="CH371">
        <v>0</v>
      </c>
      <c r="CI371">
        <v>1</v>
      </c>
      <c r="CJ371" s="17">
        <v>1</v>
      </c>
      <c r="CK371">
        <v>0</v>
      </c>
      <c r="CL371">
        <v>83</v>
      </c>
      <c r="CM371">
        <v>0</v>
      </c>
      <c r="CN371">
        <v>1</v>
      </c>
      <c r="CO371">
        <v>28</v>
      </c>
      <c r="CP371" s="31" t="s">
        <v>80</v>
      </c>
    </row>
    <row r="372" spans="1:94" x14ac:dyDescent="0.25">
      <c r="A372">
        <v>371</v>
      </c>
      <c r="B372">
        <v>24</v>
      </c>
      <c r="C372" s="23" t="s">
        <v>135</v>
      </c>
      <c r="D372" s="12">
        <v>9.6177221007530243</v>
      </c>
      <c r="E372" s="13">
        <v>0.52511483641079304</v>
      </c>
      <c r="F372" s="7">
        <v>18.3154644162999</v>
      </c>
      <c r="G372" s="7">
        <f t="shared" si="75"/>
        <v>9.0926072643422309</v>
      </c>
      <c r="H372" s="15">
        <f t="shared" si="76"/>
        <v>10.142836937163818</v>
      </c>
      <c r="I372" s="11">
        <f t="shared" si="77"/>
        <v>0.37899376785595379</v>
      </c>
      <c r="J372" s="30">
        <f t="shared" si="78"/>
        <v>2.0692555713666055E-2</v>
      </c>
      <c r="K372" s="30">
        <f t="shared" si="79"/>
        <v>48.326558296497254</v>
      </c>
      <c r="L372" s="8">
        <v>0</v>
      </c>
      <c r="M372" s="9">
        <v>0</v>
      </c>
      <c r="N372" s="9">
        <v>1</v>
      </c>
      <c r="O372" s="9">
        <v>0</v>
      </c>
      <c r="P372" s="9">
        <v>0</v>
      </c>
      <c r="Q372" s="8">
        <v>2018</v>
      </c>
      <c r="R372" s="9">
        <v>17</v>
      </c>
      <c r="S372" s="9">
        <f t="shared" si="80"/>
        <v>2000</v>
      </c>
      <c r="T372" s="9">
        <f t="shared" si="81"/>
        <v>32</v>
      </c>
      <c r="U372" s="7">
        <v>10</v>
      </c>
      <c r="V372" s="7">
        <v>20.097000000000001</v>
      </c>
      <c r="W372" s="9">
        <v>0</v>
      </c>
      <c r="X372" s="9">
        <v>1</v>
      </c>
      <c r="Y372" s="9">
        <v>0</v>
      </c>
      <c r="Z372" s="9">
        <v>0</v>
      </c>
      <c r="AA372" s="9">
        <v>1</v>
      </c>
      <c r="AB372" s="27">
        <v>0</v>
      </c>
      <c r="AC372" s="9">
        <v>0</v>
      </c>
      <c r="AD372" s="9">
        <v>1</v>
      </c>
      <c r="AE372" s="27">
        <v>0</v>
      </c>
      <c r="AF372" s="9">
        <v>1</v>
      </c>
      <c r="AG372" s="27">
        <v>0</v>
      </c>
      <c r="AH372" s="19">
        <v>2002</v>
      </c>
      <c r="AI372" s="30">
        <v>0.58099999999999996</v>
      </c>
      <c r="AJ372" s="30">
        <v>9.0999999999999998E-2</v>
      </c>
      <c r="AK372" s="30">
        <v>0.20100000000000001</v>
      </c>
      <c r="AL372" s="37">
        <f t="shared" si="88"/>
        <v>0.127</v>
      </c>
      <c r="AM372" s="36">
        <v>0.16</v>
      </c>
      <c r="AN372" s="17">
        <v>0.84</v>
      </c>
      <c r="AO372">
        <v>0</v>
      </c>
      <c r="AP372" s="34">
        <v>1</v>
      </c>
      <c r="AQ372" t="s">
        <v>89</v>
      </c>
      <c r="AR372" s="34" t="s">
        <v>89</v>
      </c>
      <c r="AS372">
        <v>0</v>
      </c>
      <c r="AT372" s="17">
        <v>1</v>
      </c>
      <c r="AU372">
        <f t="shared" si="89"/>
        <v>0.499</v>
      </c>
      <c r="AV372" s="17">
        <v>0.501</v>
      </c>
      <c r="AW372" s="17" t="s">
        <v>20</v>
      </c>
      <c r="AX372">
        <v>0</v>
      </c>
      <c r="AY372">
        <v>0</v>
      </c>
      <c r="AZ372">
        <v>0</v>
      </c>
      <c r="BA372">
        <v>0</v>
      </c>
      <c r="BB372">
        <v>0</v>
      </c>
      <c r="BC372">
        <v>1</v>
      </c>
      <c r="BD372" s="17">
        <v>0</v>
      </c>
      <c r="BE372">
        <v>0</v>
      </c>
      <c r="BF372">
        <v>1</v>
      </c>
      <c r="BG372" s="17">
        <v>0</v>
      </c>
      <c r="BH372">
        <v>787</v>
      </c>
      <c r="BI372">
        <v>29</v>
      </c>
      <c r="BJ372" s="23">
        <v>0.56000000000000005</v>
      </c>
      <c r="BK372" s="23">
        <v>32.451999999999998</v>
      </c>
      <c r="BL372">
        <v>1</v>
      </c>
      <c r="BM372">
        <v>0</v>
      </c>
      <c r="BN372">
        <v>0</v>
      </c>
      <c r="BO372">
        <v>0</v>
      </c>
      <c r="BP372">
        <v>0</v>
      </c>
      <c r="BQ372" s="17">
        <v>0</v>
      </c>
      <c r="BR372">
        <v>0</v>
      </c>
      <c r="BS372">
        <v>0</v>
      </c>
      <c r="BT372">
        <v>1</v>
      </c>
      <c r="BU372" s="17">
        <v>0</v>
      </c>
      <c r="BV372">
        <v>0</v>
      </c>
      <c r="BW372">
        <v>0</v>
      </c>
      <c r="BX372" s="17">
        <v>0</v>
      </c>
      <c r="BY372">
        <v>0</v>
      </c>
      <c r="BZ372">
        <v>0</v>
      </c>
      <c r="CA372">
        <v>1</v>
      </c>
      <c r="CB372">
        <v>1</v>
      </c>
      <c r="CC372">
        <v>0</v>
      </c>
      <c r="CD372">
        <v>0</v>
      </c>
      <c r="CE372">
        <v>0</v>
      </c>
      <c r="CF372">
        <v>1</v>
      </c>
      <c r="CG372">
        <v>0</v>
      </c>
      <c r="CH372">
        <v>0</v>
      </c>
      <c r="CI372">
        <v>1</v>
      </c>
      <c r="CJ372" s="17">
        <v>1</v>
      </c>
      <c r="CK372">
        <v>0</v>
      </c>
      <c r="CL372">
        <v>83</v>
      </c>
      <c r="CM372">
        <v>0</v>
      </c>
      <c r="CN372">
        <v>1</v>
      </c>
      <c r="CO372">
        <v>28</v>
      </c>
      <c r="CP372" s="31" t="s">
        <v>80</v>
      </c>
    </row>
    <row r="373" spans="1:94" x14ac:dyDescent="0.25">
      <c r="A373">
        <v>372</v>
      </c>
      <c r="B373">
        <v>24</v>
      </c>
      <c r="C373" s="23" t="s">
        <v>135</v>
      </c>
      <c r="D373" s="12">
        <v>9.0974848235702446</v>
      </c>
      <c r="E373" s="13">
        <v>0.3837407134138946</v>
      </c>
      <c r="F373" s="7">
        <v>23.707374551518829</v>
      </c>
      <c r="G373" s="7">
        <f t="shared" si="75"/>
        <v>8.71374411015635</v>
      </c>
      <c r="H373" s="15">
        <f t="shared" si="76"/>
        <v>9.4812255369841392</v>
      </c>
      <c r="I373" s="11">
        <f t="shared" si="77"/>
        <v>0.4683715869769266</v>
      </c>
      <c r="J373" s="30">
        <f t="shared" si="78"/>
        <v>1.9756366777734149E-2</v>
      </c>
      <c r="K373" s="30">
        <f t="shared" si="79"/>
        <v>50.616594197219577</v>
      </c>
      <c r="L373" s="8">
        <v>0</v>
      </c>
      <c r="M373" s="9">
        <v>0</v>
      </c>
      <c r="N373" s="9">
        <v>1</v>
      </c>
      <c r="O373" s="9">
        <v>0</v>
      </c>
      <c r="P373" s="9">
        <v>0</v>
      </c>
      <c r="Q373" s="8">
        <v>2018</v>
      </c>
      <c r="R373" s="9">
        <v>17</v>
      </c>
      <c r="S373" s="9">
        <f t="shared" si="80"/>
        <v>2000</v>
      </c>
      <c r="T373" s="9">
        <f t="shared" si="81"/>
        <v>32</v>
      </c>
      <c r="U373" s="7">
        <v>12</v>
      </c>
      <c r="V373" s="7">
        <v>20.097000000000001</v>
      </c>
      <c r="W373" s="9">
        <v>0</v>
      </c>
      <c r="X373" s="9">
        <v>1</v>
      </c>
      <c r="Y373" s="9">
        <v>0</v>
      </c>
      <c r="Z373" s="9">
        <v>0</v>
      </c>
      <c r="AA373" s="9">
        <v>1</v>
      </c>
      <c r="AB373" s="27">
        <v>0</v>
      </c>
      <c r="AC373" s="9">
        <v>0</v>
      </c>
      <c r="AD373" s="9">
        <v>1</v>
      </c>
      <c r="AE373" s="27">
        <v>0</v>
      </c>
      <c r="AF373" s="9">
        <v>1</v>
      </c>
      <c r="AG373" s="27">
        <v>0</v>
      </c>
      <c r="AH373" s="19">
        <v>2002</v>
      </c>
      <c r="AI373" s="30">
        <v>0.58099999999999996</v>
      </c>
      <c r="AJ373" s="30">
        <v>9.0999999999999998E-2</v>
      </c>
      <c r="AK373" s="30">
        <v>0.20100000000000001</v>
      </c>
      <c r="AL373" s="37">
        <f t="shared" si="88"/>
        <v>0.127</v>
      </c>
      <c r="AM373" s="36">
        <v>0.16</v>
      </c>
      <c r="AN373" s="17">
        <v>0.84</v>
      </c>
      <c r="AO373">
        <v>0</v>
      </c>
      <c r="AP373" s="34">
        <v>1</v>
      </c>
      <c r="AQ373" t="s">
        <v>89</v>
      </c>
      <c r="AR373" s="34" t="s">
        <v>89</v>
      </c>
      <c r="AS373">
        <v>0</v>
      </c>
      <c r="AT373" s="17">
        <v>1</v>
      </c>
      <c r="AU373">
        <f t="shared" si="89"/>
        <v>0.499</v>
      </c>
      <c r="AV373" s="17">
        <v>0.501</v>
      </c>
      <c r="AW373" s="17" t="s">
        <v>20</v>
      </c>
      <c r="AX373">
        <v>0</v>
      </c>
      <c r="AY373">
        <v>0</v>
      </c>
      <c r="AZ373">
        <v>0</v>
      </c>
      <c r="BA373">
        <v>0</v>
      </c>
      <c r="BB373">
        <v>0</v>
      </c>
      <c r="BC373">
        <v>1</v>
      </c>
      <c r="BD373" s="17">
        <v>0</v>
      </c>
      <c r="BE373">
        <v>0</v>
      </c>
      <c r="BF373">
        <v>1</v>
      </c>
      <c r="BG373" s="17">
        <v>0</v>
      </c>
      <c r="BH373">
        <v>787</v>
      </c>
      <c r="BI373">
        <v>29</v>
      </c>
      <c r="BJ373" s="23">
        <v>0.56000000000000005</v>
      </c>
      <c r="BK373" s="23">
        <v>32.451999999999998</v>
      </c>
      <c r="BL373">
        <v>1</v>
      </c>
      <c r="BM373">
        <v>0</v>
      </c>
      <c r="BN373">
        <v>0</v>
      </c>
      <c r="BO373">
        <v>0</v>
      </c>
      <c r="BP373">
        <v>0</v>
      </c>
      <c r="BQ373" s="17">
        <v>0</v>
      </c>
      <c r="BR373">
        <v>0</v>
      </c>
      <c r="BS373">
        <v>0</v>
      </c>
      <c r="BT373">
        <v>1</v>
      </c>
      <c r="BU373" s="17">
        <v>0</v>
      </c>
      <c r="BV373">
        <v>0</v>
      </c>
      <c r="BW373">
        <v>0</v>
      </c>
      <c r="BX373" s="17">
        <v>0</v>
      </c>
      <c r="BY373">
        <v>0</v>
      </c>
      <c r="BZ373">
        <v>0</v>
      </c>
      <c r="CA373">
        <v>1</v>
      </c>
      <c r="CB373">
        <v>1</v>
      </c>
      <c r="CC373">
        <v>0</v>
      </c>
      <c r="CD373">
        <v>0</v>
      </c>
      <c r="CE373">
        <v>0</v>
      </c>
      <c r="CF373">
        <v>1</v>
      </c>
      <c r="CG373">
        <v>0</v>
      </c>
      <c r="CH373">
        <v>0</v>
      </c>
      <c r="CI373">
        <v>1</v>
      </c>
      <c r="CJ373" s="17">
        <v>1</v>
      </c>
      <c r="CK373">
        <v>0</v>
      </c>
      <c r="CL373">
        <v>83</v>
      </c>
      <c r="CM373">
        <v>0</v>
      </c>
      <c r="CN373">
        <v>1</v>
      </c>
      <c r="CO373">
        <v>28</v>
      </c>
      <c r="CP373" s="31" t="s">
        <v>80</v>
      </c>
    </row>
    <row r="374" spans="1:94" x14ac:dyDescent="0.25">
      <c r="A374">
        <v>373</v>
      </c>
      <c r="B374">
        <v>24</v>
      </c>
      <c r="C374" s="23" t="s">
        <v>135</v>
      </c>
      <c r="D374" s="12">
        <v>8.8880591197594292</v>
      </c>
      <c r="E374" s="13">
        <v>0.25972951910776171</v>
      </c>
      <c r="F374" s="7">
        <v>34.220442675488798</v>
      </c>
      <c r="G374" s="7">
        <f t="shared" si="75"/>
        <v>8.6283296006516679</v>
      </c>
      <c r="H374" s="15">
        <f t="shared" si="76"/>
        <v>9.1477886388671905</v>
      </c>
      <c r="I374" s="11">
        <f t="shared" si="77"/>
        <v>0.60769386558132488</v>
      </c>
      <c r="J374" s="30">
        <f t="shared" si="78"/>
        <v>1.7758211702404419E-2</v>
      </c>
      <c r="K374" s="30">
        <f t="shared" si="79"/>
        <v>56.311976496180776</v>
      </c>
      <c r="L374" s="8">
        <v>0</v>
      </c>
      <c r="M374" s="9">
        <v>0</v>
      </c>
      <c r="N374" s="9">
        <v>1</v>
      </c>
      <c r="O374" s="9">
        <v>0</v>
      </c>
      <c r="P374" s="9">
        <v>0</v>
      </c>
      <c r="Q374" s="8">
        <v>2018</v>
      </c>
      <c r="R374" s="9">
        <v>17</v>
      </c>
      <c r="S374" s="9">
        <f t="shared" si="80"/>
        <v>2000</v>
      </c>
      <c r="T374" s="9">
        <f t="shared" si="81"/>
        <v>32</v>
      </c>
      <c r="U374" s="7">
        <v>14</v>
      </c>
      <c r="V374" s="7">
        <v>20.097000000000001</v>
      </c>
      <c r="W374" s="9">
        <v>0</v>
      </c>
      <c r="X374" s="9">
        <v>1</v>
      </c>
      <c r="Y374" s="9">
        <v>0</v>
      </c>
      <c r="Z374" s="9">
        <v>0</v>
      </c>
      <c r="AA374" s="9">
        <v>1</v>
      </c>
      <c r="AB374" s="27">
        <v>0</v>
      </c>
      <c r="AC374" s="9">
        <v>0</v>
      </c>
      <c r="AD374" s="9">
        <v>1</v>
      </c>
      <c r="AE374" s="27">
        <v>0</v>
      </c>
      <c r="AF374" s="9">
        <v>1</v>
      </c>
      <c r="AG374" s="27">
        <v>0</v>
      </c>
      <c r="AH374" s="19">
        <v>2002</v>
      </c>
      <c r="AI374" s="30">
        <v>0.58099999999999996</v>
      </c>
      <c r="AJ374" s="30">
        <v>9.0999999999999998E-2</v>
      </c>
      <c r="AK374" s="30">
        <v>0.20100000000000001</v>
      </c>
      <c r="AL374" s="37">
        <f t="shared" si="88"/>
        <v>0.127</v>
      </c>
      <c r="AM374" s="36">
        <v>0.16</v>
      </c>
      <c r="AN374" s="17">
        <v>0.84</v>
      </c>
      <c r="AO374">
        <v>0</v>
      </c>
      <c r="AP374" s="34">
        <v>1</v>
      </c>
      <c r="AQ374" t="s">
        <v>89</v>
      </c>
      <c r="AR374" s="34" t="s">
        <v>89</v>
      </c>
      <c r="AS374">
        <v>0</v>
      </c>
      <c r="AT374" s="17">
        <v>1</v>
      </c>
      <c r="AU374">
        <f t="shared" si="89"/>
        <v>0.499</v>
      </c>
      <c r="AV374" s="17">
        <v>0.501</v>
      </c>
      <c r="AW374" s="17" t="s">
        <v>20</v>
      </c>
      <c r="AX374">
        <v>0</v>
      </c>
      <c r="AY374">
        <v>0</v>
      </c>
      <c r="AZ374">
        <v>0</v>
      </c>
      <c r="BA374">
        <v>0</v>
      </c>
      <c r="BB374">
        <v>0</v>
      </c>
      <c r="BC374">
        <v>1</v>
      </c>
      <c r="BD374" s="17">
        <v>0</v>
      </c>
      <c r="BE374">
        <v>0</v>
      </c>
      <c r="BF374">
        <v>1</v>
      </c>
      <c r="BG374" s="17">
        <v>0</v>
      </c>
      <c r="BH374">
        <v>787</v>
      </c>
      <c r="BI374">
        <v>29</v>
      </c>
      <c r="BJ374" s="23">
        <v>0.56000000000000005</v>
      </c>
      <c r="BK374" s="23">
        <v>32.451999999999998</v>
      </c>
      <c r="BL374">
        <v>1</v>
      </c>
      <c r="BM374">
        <v>0</v>
      </c>
      <c r="BN374">
        <v>0</v>
      </c>
      <c r="BO374">
        <v>0</v>
      </c>
      <c r="BP374">
        <v>0</v>
      </c>
      <c r="BQ374" s="17">
        <v>0</v>
      </c>
      <c r="BR374">
        <v>0</v>
      </c>
      <c r="BS374">
        <v>0</v>
      </c>
      <c r="BT374">
        <v>1</v>
      </c>
      <c r="BU374" s="17">
        <v>0</v>
      </c>
      <c r="BV374">
        <v>0</v>
      </c>
      <c r="BW374">
        <v>0</v>
      </c>
      <c r="BX374" s="17">
        <v>0</v>
      </c>
      <c r="BY374">
        <v>0</v>
      </c>
      <c r="BZ374">
        <v>0</v>
      </c>
      <c r="CA374">
        <v>1</v>
      </c>
      <c r="CB374">
        <v>1</v>
      </c>
      <c r="CC374">
        <v>0</v>
      </c>
      <c r="CD374">
        <v>0</v>
      </c>
      <c r="CE374">
        <v>0</v>
      </c>
      <c r="CF374">
        <v>1</v>
      </c>
      <c r="CG374">
        <v>0</v>
      </c>
      <c r="CH374">
        <v>0</v>
      </c>
      <c r="CI374">
        <v>1</v>
      </c>
      <c r="CJ374" s="17">
        <v>1</v>
      </c>
      <c r="CK374">
        <v>0</v>
      </c>
      <c r="CL374">
        <v>83</v>
      </c>
      <c r="CM374">
        <v>0</v>
      </c>
      <c r="CN374">
        <v>1</v>
      </c>
      <c r="CO374">
        <v>28</v>
      </c>
      <c r="CP374" s="31" t="s">
        <v>80</v>
      </c>
    </row>
    <row r="375" spans="1:94" x14ac:dyDescent="0.25">
      <c r="A375">
        <v>374</v>
      </c>
      <c r="B375">
        <v>24</v>
      </c>
      <c r="C375" s="23" t="s">
        <v>135</v>
      </c>
      <c r="D375" s="12">
        <v>8.8940384571696072</v>
      </c>
      <c r="E375" s="13">
        <v>0.1915186785349299</v>
      </c>
      <c r="F375" s="7">
        <v>46.439535429164302</v>
      </c>
      <c r="G375" s="7">
        <f t="shared" si="75"/>
        <v>8.7025197786346773</v>
      </c>
      <c r="H375" s="15">
        <f t="shared" si="76"/>
        <v>9.085557135704537</v>
      </c>
      <c r="I375" s="11">
        <f t="shared" si="77"/>
        <v>0.72030621013203022</v>
      </c>
      <c r="J375" s="30">
        <f t="shared" si="78"/>
        <v>1.5510624804391851E-2</v>
      </c>
      <c r="K375" s="30">
        <f t="shared" si="79"/>
        <v>64.471935374057196</v>
      </c>
      <c r="L375" s="8">
        <v>0</v>
      </c>
      <c r="M375" s="9">
        <v>0</v>
      </c>
      <c r="N375" s="9">
        <v>1</v>
      </c>
      <c r="O375" s="9">
        <v>0</v>
      </c>
      <c r="P375" s="9">
        <v>0</v>
      </c>
      <c r="Q375" s="8">
        <v>2018</v>
      </c>
      <c r="R375" s="9">
        <v>17</v>
      </c>
      <c r="S375" s="9">
        <f t="shared" si="80"/>
        <v>2000</v>
      </c>
      <c r="T375" s="9">
        <f t="shared" si="81"/>
        <v>32</v>
      </c>
      <c r="U375" s="7">
        <v>16</v>
      </c>
      <c r="V375" s="7">
        <v>20.097000000000001</v>
      </c>
      <c r="W375" s="9">
        <v>0</v>
      </c>
      <c r="X375" s="9">
        <v>1</v>
      </c>
      <c r="Y375" s="9">
        <v>0</v>
      </c>
      <c r="Z375" s="9">
        <v>0</v>
      </c>
      <c r="AA375" s="9">
        <v>1</v>
      </c>
      <c r="AB375" s="27">
        <v>0</v>
      </c>
      <c r="AC375" s="9">
        <v>0</v>
      </c>
      <c r="AD375" s="9">
        <v>1</v>
      </c>
      <c r="AE375" s="27">
        <v>0</v>
      </c>
      <c r="AF375" s="9">
        <v>1</v>
      </c>
      <c r="AG375" s="27">
        <v>0</v>
      </c>
      <c r="AH375" s="19">
        <v>2002</v>
      </c>
      <c r="AI375" s="30">
        <v>0.58099999999999996</v>
      </c>
      <c r="AJ375" s="30">
        <v>9.0999999999999998E-2</v>
      </c>
      <c r="AK375" s="30">
        <v>0.20100000000000001</v>
      </c>
      <c r="AL375" s="37">
        <f t="shared" si="88"/>
        <v>0.127</v>
      </c>
      <c r="AM375" s="36">
        <v>0.16</v>
      </c>
      <c r="AN375" s="17">
        <v>0.84</v>
      </c>
      <c r="AO375">
        <v>0</v>
      </c>
      <c r="AP375" s="34">
        <v>1</v>
      </c>
      <c r="AQ375" t="s">
        <v>89</v>
      </c>
      <c r="AR375" s="34" t="s">
        <v>89</v>
      </c>
      <c r="AS375">
        <v>0</v>
      </c>
      <c r="AT375" s="17">
        <v>1</v>
      </c>
      <c r="AU375">
        <f t="shared" si="89"/>
        <v>0.499</v>
      </c>
      <c r="AV375" s="17">
        <v>0.501</v>
      </c>
      <c r="AW375" s="17" t="s">
        <v>20</v>
      </c>
      <c r="AX375">
        <v>0</v>
      </c>
      <c r="AY375">
        <v>0</v>
      </c>
      <c r="AZ375">
        <v>0</v>
      </c>
      <c r="BA375">
        <v>0</v>
      </c>
      <c r="BB375">
        <v>0</v>
      </c>
      <c r="BC375">
        <v>1</v>
      </c>
      <c r="BD375" s="17">
        <v>0</v>
      </c>
      <c r="BE375">
        <v>0</v>
      </c>
      <c r="BF375">
        <v>1</v>
      </c>
      <c r="BG375" s="17">
        <v>0</v>
      </c>
      <c r="BH375">
        <v>787</v>
      </c>
      <c r="BI375">
        <v>29</v>
      </c>
      <c r="BJ375" s="23">
        <v>0.56000000000000005</v>
      </c>
      <c r="BK375" s="23">
        <v>32.451999999999998</v>
      </c>
      <c r="BL375">
        <v>1</v>
      </c>
      <c r="BM375">
        <v>0</v>
      </c>
      <c r="BN375">
        <v>0</v>
      </c>
      <c r="BO375">
        <v>0</v>
      </c>
      <c r="BP375">
        <v>0</v>
      </c>
      <c r="BQ375" s="17">
        <v>0</v>
      </c>
      <c r="BR375">
        <v>0</v>
      </c>
      <c r="BS375">
        <v>0</v>
      </c>
      <c r="BT375">
        <v>1</v>
      </c>
      <c r="BU375" s="17">
        <v>0</v>
      </c>
      <c r="BV375">
        <v>0</v>
      </c>
      <c r="BW375">
        <v>0</v>
      </c>
      <c r="BX375" s="17">
        <v>0</v>
      </c>
      <c r="BY375">
        <v>0</v>
      </c>
      <c r="BZ375">
        <v>0</v>
      </c>
      <c r="CA375">
        <v>1</v>
      </c>
      <c r="CB375">
        <v>1</v>
      </c>
      <c r="CC375">
        <v>0</v>
      </c>
      <c r="CD375">
        <v>0</v>
      </c>
      <c r="CE375">
        <v>0</v>
      </c>
      <c r="CF375">
        <v>1</v>
      </c>
      <c r="CG375">
        <v>0</v>
      </c>
      <c r="CH375">
        <v>0</v>
      </c>
      <c r="CI375">
        <v>1</v>
      </c>
      <c r="CJ375" s="17">
        <v>1</v>
      </c>
      <c r="CK375">
        <v>0</v>
      </c>
      <c r="CL375">
        <v>83</v>
      </c>
      <c r="CM375">
        <v>0</v>
      </c>
      <c r="CN375">
        <v>1</v>
      </c>
      <c r="CO375">
        <v>28</v>
      </c>
      <c r="CP375" s="31" t="s">
        <v>80</v>
      </c>
    </row>
    <row r="376" spans="1:94" x14ac:dyDescent="0.25">
      <c r="A376">
        <v>375</v>
      </c>
      <c r="B376">
        <v>24</v>
      </c>
      <c r="C376" s="23" t="s">
        <v>135</v>
      </c>
      <c r="D376" s="12">
        <v>6.4</v>
      </c>
      <c r="E376" s="13">
        <v>0.5</v>
      </c>
      <c r="F376" s="7">
        <f>D376/E376</f>
        <v>12.8</v>
      </c>
      <c r="G376" s="7">
        <f t="shared" si="75"/>
        <v>5.9</v>
      </c>
      <c r="H376" s="15">
        <f t="shared" si="76"/>
        <v>6.9</v>
      </c>
      <c r="I376" s="11">
        <f t="shared" si="77"/>
        <v>0.1185752579115172</v>
      </c>
      <c r="J376" s="30">
        <f t="shared" si="78"/>
        <v>9.2636920243372809E-3</v>
      </c>
      <c r="K376" s="30">
        <f t="shared" si="79"/>
        <v>107.94832096887843</v>
      </c>
      <c r="L376" s="8">
        <v>0</v>
      </c>
      <c r="M376" s="9">
        <v>0</v>
      </c>
      <c r="N376" s="9">
        <v>1</v>
      </c>
      <c r="O376" s="9">
        <v>0</v>
      </c>
      <c r="P376" s="9">
        <v>0</v>
      </c>
      <c r="Q376" s="8">
        <v>11501</v>
      </c>
      <c r="R376" s="9">
        <v>11</v>
      </c>
      <c r="S376" s="9">
        <f t="shared" si="80"/>
        <v>11489</v>
      </c>
      <c r="T376" s="9">
        <f t="shared" si="81"/>
        <v>32</v>
      </c>
      <c r="U376" s="7">
        <v>5.6660000000000004</v>
      </c>
      <c r="V376" s="7">
        <v>20.492000000000001</v>
      </c>
      <c r="W376" s="9">
        <v>1</v>
      </c>
      <c r="X376" s="9">
        <v>0</v>
      </c>
      <c r="Y376" s="9">
        <v>0</v>
      </c>
      <c r="Z376" s="9">
        <v>0</v>
      </c>
      <c r="AA376" s="9">
        <v>1</v>
      </c>
      <c r="AB376" s="27">
        <v>0</v>
      </c>
      <c r="AC376" s="9">
        <v>0</v>
      </c>
      <c r="AD376" s="9">
        <v>1</v>
      </c>
      <c r="AE376" s="27">
        <v>0</v>
      </c>
      <c r="AF376" s="9">
        <v>1</v>
      </c>
      <c r="AG376" s="27">
        <v>0</v>
      </c>
      <c r="AH376" s="19">
        <v>2002</v>
      </c>
      <c r="AI376" s="30">
        <v>0.44</v>
      </c>
      <c r="AJ376" s="30">
        <v>9.7000000000000003E-2</v>
      </c>
      <c r="AK376" s="30">
        <v>0.35499999999999998</v>
      </c>
      <c r="AL376" s="37">
        <f t="shared" si="88"/>
        <v>0.10799999999999998</v>
      </c>
      <c r="AM376" s="36">
        <v>0.57999999999999996</v>
      </c>
      <c r="AN376" s="17">
        <v>0.42</v>
      </c>
      <c r="AO376">
        <v>1</v>
      </c>
      <c r="AP376" s="34">
        <v>0</v>
      </c>
      <c r="AQ376" t="s">
        <v>89</v>
      </c>
      <c r="AR376" s="34" t="s">
        <v>89</v>
      </c>
      <c r="AS376">
        <v>0</v>
      </c>
      <c r="AT376" s="17">
        <v>1</v>
      </c>
      <c r="AU376">
        <f t="shared" si="89"/>
        <v>0.52700000000000002</v>
      </c>
      <c r="AV376" s="17">
        <v>0.47299999999999998</v>
      </c>
      <c r="AW376" s="17" t="s">
        <v>20</v>
      </c>
      <c r="AX376">
        <v>0</v>
      </c>
      <c r="AY376">
        <v>0</v>
      </c>
      <c r="AZ376">
        <v>0</v>
      </c>
      <c r="BA376">
        <v>0</v>
      </c>
      <c r="BB376">
        <v>0</v>
      </c>
      <c r="BC376">
        <v>1</v>
      </c>
      <c r="BD376" s="17">
        <v>0</v>
      </c>
      <c r="BE376">
        <v>0</v>
      </c>
      <c r="BF376">
        <v>1</v>
      </c>
      <c r="BG376" s="17">
        <v>0</v>
      </c>
      <c r="BH376">
        <v>787</v>
      </c>
      <c r="BI376">
        <v>29</v>
      </c>
      <c r="BJ376" s="23">
        <v>0.56000000000000005</v>
      </c>
      <c r="BK376" s="23">
        <v>33.378</v>
      </c>
      <c r="BL376">
        <v>0</v>
      </c>
      <c r="BM376">
        <v>0</v>
      </c>
      <c r="BN376">
        <v>0</v>
      </c>
      <c r="BO376">
        <v>1</v>
      </c>
      <c r="BP376">
        <v>0</v>
      </c>
      <c r="BQ376" s="17">
        <v>0</v>
      </c>
      <c r="BR376">
        <v>0</v>
      </c>
      <c r="BS376">
        <v>0</v>
      </c>
      <c r="BT376">
        <v>1</v>
      </c>
      <c r="BU376" s="17">
        <v>0</v>
      </c>
      <c r="BV376">
        <v>0</v>
      </c>
      <c r="BW376">
        <v>0</v>
      </c>
      <c r="BX376" s="17">
        <v>0</v>
      </c>
      <c r="BY376">
        <v>0</v>
      </c>
      <c r="BZ376">
        <v>0</v>
      </c>
      <c r="CA376">
        <v>1</v>
      </c>
      <c r="CB376">
        <v>1</v>
      </c>
      <c r="CC376">
        <v>0</v>
      </c>
      <c r="CD376">
        <v>0</v>
      </c>
      <c r="CE376">
        <v>0</v>
      </c>
      <c r="CF376">
        <v>1</v>
      </c>
      <c r="CG376">
        <v>0</v>
      </c>
      <c r="CH376">
        <v>0</v>
      </c>
      <c r="CI376">
        <v>1</v>
      </c>
      <c r="CJ376" s="17">
        <v>1</v>
      </c>
      <c r="CK376">
        <v>0</v>
      </c>
      <c r="CL376">
        <v>83</v>
      </c>
      <c r="CM376">
        <v>0</v>
      </c>
      <c r="CN376">
        <v>1</v>
      </c>
      <c r="CO376">
        <v>28</v>
      </c>
      <c r="CP376" s="31" t="s">
        <v>80</v>
      </c>
    </row>
    <row r="377" spans="1:94" x14ac:dyDescent="0.25">
      <c r="A377">
        <v>376</v>
      </c>
      <c r="B377">
        <v>24</v>
      </c>
      <c r="C377" s="23" t="s">
        <v>135</v>
      </c>
      <c r="D377" s="12">
        <v>2.8167816953318159</v>
      </c>
      <c r="E377" s="13">
        <v>0.35793483618914468</v>
      </c>
      <c r="F377" s="7">
        <v>7.869537721786136</v>
      </c>
      <c r="G377" s="7">
        <f t="shared" si="75"/>
        <v>2.4588468591426711</v>
      </c>
      <c r="H377" s="15">
        <f t="shared" si="76"/>
        <v>3.1747165315209607</v>
      </c>
      <c r="I377" s="11">
        <f t="shared" si="77"/>
        <v>7.3244056036406768E-2</v>
      </c>
      <c r="J377" s="30">
        <f t="shared" si="78"/>
        <v>9.3072882583225859E-3</v>
      </c>
      <c r="K377" s="30">
        <f t="shared" si="79"/>
        <v>107.44268064393505</v>
      </c>
      <c r="L377" s="8">
        <v>0</v>
      </c>
      <c r="M377" s="9">
        <v>0</v>
      </c>
      <c r="N377" s="9">
        <v>1</v>
      </c>
      <c r="O377" s="9">
        <v>0</v>
      </c>
      <c r="P377" s="9">
        <v>0</v>
      </c>
      <c r="Q377" s="8">
        <v>11501</v>
      </c>
      <c r="R377" s="9">
        <v>18</v>
      </c>
      <c r="S377" s="9">
        <f t="shared" si="80"/>
        <v>11482</v>
      </c>
      <c r="T377" s="9">
        <f t="shared" si="81"/>
        <v>32</v>
      </c>
      <c r="U377" s="7">
        <v>5</v>
      </c>
      <c r="V377" s="7">
        <v>20.492000000000001</v>
      </c>
      <c r="W377" s="9">
        <v>0</v>
      </c>
      <c r="X377" s="9">
        <v>1</v>
      </c>
      <c r="Y377" s="9">
        <v>0</v>
      </c>
      <c r="Z377" s="9">
        <v>0</v>
      </c>
      <c r="AA377" s="9">
        <v>1</v>
      </c>
      <c r="AB377" s="27">
        <v>0</v>
      </c>
      <c r="AC377" s="9">
        <v>0</v>
      </c>
      <c r="AD377" s="9">
        <v>1</v>
      </c>
      <c r="AE377" s="27">
        <v>0</v>
      </c>
      <c r="AF377" s="9">
        <v>1</v>
      </c>
      <c r="AG377" s="27">
        <v>0</v>
      </c>
      <c r="AH377" s="19">
        <v>2002</v>
      </c>
      <c r="AI377" s="30">
        <v>0.44</v>
      </c>
      <c r="AJ377" s="30">
        <v>9.7000000000000003E-2</v>
      </c>
      <c r="AK377" s="30">
        <v>0.35499999999999998</v>
      </c>
      <c r="AL377" s="37">
        <f t="shared" si="88"/>
        <v>0.10799999999999998</v>
      </c>
      <c r="AM377" s="36">
        <v>0.57999999999999996</v>
      </c>
      <c r="AN377" s="17">
        <v>0.42</v>
      </c>
      <c r="AO377">
        <v>1</v>
      </c>
      <c r="AP377" s="34">
        <v>0</v>
      </c>
      <c r="AQ377" t="s">
        <v>89</v>
      </c>
      <c r="AR377" s="34" t="s">
        <v>89</v>
      </c>
      <c r="AS377">
        <v>0</v>
      </c>
      <c r="AT377" s="17">
        <v>1</v>
      </c>
      <c r="AU377">
        <f t="shared" si="89"/>
        <v>0.52700000000000002</v>
      </c>
      <c r="AV377" s="17">
        <v>0.47299999999999998</v>
      </c>
      <c r="AW377" s="17" t="s">
        <v>20</v>
      </c>
      <c r="AX377">
        <v>0</v>
      </c>
      <c r="AY377">
        <v>0</v>
      </c>
      <c r="AZ377">
        <v>0</v>
      </c>
      <c r="BA377">
        <v>0</v>
      </c>
      <c r="BB377">
        <v>0</v>
      </c>
      <c r="BC377">
        <v>1</v>
      </c>
      <c r="BD377" s="17">
        <v>0</v>
      </c>
      <c r="BE377">
        <v>0</v>
      </c>
      <c r="BF377">
        <v>1</v>
      </c>
      <c r="BG377" s="17">
        <v>0</v>
      </c>
      <c r="BH377">
        <v>787</v>
      </c>
      <c r="BI377">
        <v>29</v>
      </c>
      <c r="BJ377" s="23">
        <v>0.56000000000000005</v>
      </c>
      <c r="BK377" s="23">
        <v>33.378</v>
      </c>
      <c r="BL377">
        <v>0</v>
      </c>
      <c r="BM377">
        <v>0</v>
      </c>
      <c r="BN377">
        <v>0</v>
      </c>
      <c r="BO377">
        <v>1</v>
      </c>
      <c r="BP377">
        <v>0</v>
      </c>
      <c r="BQ377" s="17">
        <v>0</v>
      </c>
      <c r="BR377">
        <v>0</v>
      </c>
      <c r="BS377">
        <v>0</v>
      </c>
      <c r="BT377">
        <v>1</v>
      </c>
      <c r="BU377" s="17">
        <v>0</v>
      </c>
      <c r="BV377">
        <v>0</v>
      </c>
      <c r="BW377">
        <v>0</v>
      </c>
      <c r="BX377" s="17">
        <v>0</v>
      </c>
      <c r="BY377">
        <v>0</v>
      </c>
      <c r="BZ377">
        <v>0</v>
      </c>
      <c r="CA377">
        <v>1</v>
      </c>
      <c r="CB377">
        <v>1</v>
      </c>
      <c r="CC377">
        <v>0</v>
      </c>
      <c r="CD377">
        <v>0</v>
      </c>
      <c r="CE377">
        <v>0</v>
      </c>
      <c r="CF377">
        <v>1</v>
      </c>
      <c r="CG377">
        <v>0</v>
      </c>
      <c r="CH377">
        <v>0</v>
      </c>
      <c r="CI377">
        <v>1</v>
      </c>
      <c r="CJ377" s="17">
        <v>1</v>
      </c>
      <c r="CK377">
        <v>0</v>
      </c>
      <c r="CL377">
        <v>83</v>
      </c>
      <c r="CM377">
        <v>0</v>
      </c>
      <c r="CN377">
        <v>1</v>
      </c>
      <c r="CO377">
        <v>28</v>
      </c>
      <c r="CP377" s="31" t="s">
        <v>80</v>
      </c>
    </row>
    <row r="378" spans="1:94" x14ac:dyDescent="0.25">
      <c r="A378">
        <v>377</v>
      </c>
      <c r="B378">
        <v>24</v>
      </c>
      <c r="C378" s="23" t="s">
        <v>135</v>
      </c>
      <c r="D378" s="12">
        <v>3.1640378314807589</v>
      </c>
      <c r="E378" s="13">
        <v>0.20102111814396101</v>
      </c>
      <c r="F378" s="7">
        <v>15.7398280374445</v>
      </c>
      <c r="G378" s="7">
        <f t="shared" si="75"/>
        <v>2.9630167133367977</v>
      </c>
      <c r="H378" s="15">
        <f t="shared" si="76"/>
        <v>3.3650589496247201</v>
      </c>
      <c r="I378" s="11">
        <f t="shared" si="77"/>
        <v>0.14533015940718033</v>
      </c>
      <c r="J378" s="30">
        <f t="shared" si="78"/>
        <v>9.233274916437776E-3</v>
      </c>
      <c r="K378" s="30">
        <f t="shared" si="79"/>
        <v>108.30393430826197</v>
      </c>
      <c r="L378" s="8">
        <v>0</v>
      </c>
      <c r="M378" s="9">
        <v>0</v>
      </c>
      <c r="N378" s="9">
        <v>1</v>
      </c>
      <c r="O378" s="9">
        <v>0</v>
      </c>
      <c r="P378" s="9">
        <v>0</v>
      </c>
      <c r="Q378" s="8">
        <v>11501</v>
      </c>
      <c r="R378" s="9">
        <v>18</v>
      </c>
      <c r="S378" s="9">
        <f t="shared" si="80"/>
        <v>11482</v>
      </c>
      <c r="T378" s="9">
        <f t="shared" si="81"/>
        <v>32</v>
      </c>
      <c r="U378" s="7">
        <v>8</v>
      </c>
      <c r="V378" s="7">
        <v>20.492000000000001</v>
      </c>
      <c r="W378" s="9">
        <v>0</v>
      </c>
      <c r="X378" s="9">
        <v>1</v>
      </c>
      <c r="Y378" s="9">
        <v>0</v>
      </c>
      <c r="Z378" s="9">
        <v>0</v>
      </c>
      <c r="AA378" s="9">
        <v>1</v>
      </c>
      <c r="AB378" s="27">
        <v>0</v>
      </c>
      <c r="AC378" s="9">
        <v>0</v>
      </c>
      <c r="AD378" s="9">
        <v>1</v>
      </c>
      <c r="AE378" s="27">
        <v>0</v>
      </c>
      <c r="AF378" s="9">
        <v>1</v>
      </c>
      <c r="AG378" s="27">
        <v>0</v>
      </c>
      <c r="AH378" s="19">
        <v>2002</v>
      </c>
      <c r="AI378" s="30">
        <v>0.44</v>
      </c>
      <c r="AJ378" s="30">
        <v>9.7000000000000003E-2</v>
      </c>
      <c r="AK378" s="30">
        <v>0.35499999999999998</v>
      </c>
      <c r="AL378" s="37">
        <f t="shared" si="88"/>
        <v>0.10799999999999998</v>
      </c>
      <c r="AM378" s="36">
        <v>0.57999999999999996</v>
      </c>
      <c r="AN378" s="17">
        <v>0.42</v>
      </c>
      <c r="AO378">
        <v>1</v>
      </c>
      <c r="AP378" s="34">
        <v>0</v>
      </c>
      <c r="AQ378" t="s">
        <v>89</v>
      </c>
      <c r="AR378" s="34" t="s">
        <v>89</v>
      </c>
      <c r="AS378">
        <v>0</v>
      </c>
      <c r="AT378" s="17">
        <v>1</v>
      </c>
      <c r="AU378">
        <f t="shared" si="89"/>
        <v>0.52700000000000002</v>
      </c>
      <c r="AV378" s="17">
        <v>0.47299999999999998</v>
      </c>
      <c r="AW378" s="17" t="s">
        <v>20</v>
      </c>
      <c r="AX378">
        <v>0</v>
      </c>
      <c r="AY378">
        <v>0</v>
      </c>
      <c r="AZ378">
        <v>0</v>
      </c>
      <c r="BA378">
        <v>0</v>
      </c>
      <c r="BB378">
        <v>0</v>
      </c>
      <c r="BC378">
        <v>1</v>
      </c>
      <c r="BD378" s="17">
        <v>0</v>
      </c>
      <c r="BE378">
        <v>0</v>
      </c>
      <c r="BF378">
        <v>1</v>
      </c>
      <c r="BG378" s="17">
        <v>0</v>
      </c>
      <c r="BH378">
        <v>787</v>
      </c>
      <c r="BI378">
        <v>29</v>
      </c>
      <c r="BJ378" s="23">
        <v>0.56000000000000005</v>
      </c>
      <c r="BK378" s="23">
        <v>33.378</v>
      </c>
      <c r="BL378">
        <v>0</v>
      </c>
      <c r="BM378">
        <v>0</v>
      </c>
      <c r="BN378">
        <v>0</v>
      </c>
      <c r="BO378">
        <v>1</v>
      </c>
      <c r="BP378">
        <v>0</v>
      </c>
      <c r="BQ378" s="17">
        <v>0</v>
      </c>
      <c r="BR378">
        <v>0</v>
      </c>
      <c r="BS378">
        <v>0</v>
      </c>
      <c r="BT378">
        <v>1</v>
      </c>
      <c r="BU378" s="17">
        <v>0</v>
      </c>
      <c r="BV378">
        <v>0</v>
      </c>
      <c r="BW378">
        <v>0</v>
      </c>
      <c r="BX378" s="17">
        <v>0</v>
      </c>
      <c r="BY378">
        <v>0</v>
      </c>
      <c r="BZ378">
        <v>0</v>
      </c>
      <c r="CA378">
        <v>1</v>
      </c>
      <c r="CB378">
        <v>1</v>
      </c>
      <c r="CC378">
        <v>0</v>
      </c>
      <c r="CD378">
        <v>0</v>
      </c>
      <c r="CE378">
        <v>0</v>
      </c>
      <c r="CF378">
        <v>1</v>
      </c>
      <c r="CG378">
        <v>0</v>
      </c>
      <c r="CH378">
        <v>0</v>
      </c>
      <c r="CI378">
        <v>1</v>
      </c>
      <c r="CJ378" s="17">
        <v>1</v>
      </c>
      <c r="CK378">
        <v>0</v>
      </c>
      <c r="CL378">
        <v>83</v>
      </c>
      <c r="CM378">
        <v>0</v>
      </c>
      <c r="CN378">
        <v>1</v>
      </c>
      <c r="CO378">
        <v>28</v>
      </c>
      <c r="CP378" s="31" t="s">
        <v>80</v>
      </c>
    </row>
    <row r="379" spans="1:94" x14ac:dyDescent="0.25">
      <c r="A379">
        <v>378</v>
      </c>
      <c r="B379">
        <v>24</v>
      </c>
      <c r="C379" s="23" t="s">
        <v>135</v>
      </c>
      <c r="D379" s="12">
        <v>4.3648409248163267</v>
      </c>
      <c r="E379" s="13">
        <v>0.1361576528699496</v>
      </c>
      <c r="F379" s="7">
        <v>32.057257398417313</v>
      </c>
      <c r="G379" s="7">
        <f t="shared" si="75"/>
        <v>4.2286832719463767</v>
      </c>
      <c r="H379" s="15">
        <f t="shared" si="76"/>
        <v>4.5009985776862766</v>
      </c>
      <c r="I379" s="11">
        <f t="shared" si="77"/>
        <v>0.28661801021048527</v>
      </c>
      <c r="J379" s="30">
        <f t="shared" si="78"/>
        <v>8.9408150749862893E-3</v>
      </c>
      <c r="K379" s="30">
        <f t="shared" si="79"/>
        <v>111.84662601933231</v>
      </c>
      <c r="L379" s="8">
        <v>0</v>
      </c>
      <c r="M379" s="9">
        <v>0</v>
      </c>
      <c r="N379" s="9">
        <v>1</v>
      </c>
      <c r="O379" s="9">
        <v>0</v>
      </c>
      <c r="P379" s="9">
        <v>0</v>
      </c>
      <c r="Q379" s="8">
        <v>11501</v>
      </c>
      <c r="R379" s="9">
        <v>18</v>
      </c>
      <c r="S379" s="9">
        <f t="shared" si="80"/>
        <v>11482</v>
      </c>
      <c r="T379" s="9">
        <f t="shared" si="81"/>
        <v>32</v>
      </c>
      <c r="U379" s="7">
        <v>10</v>
      </c>
      <c r="V379" s="7">
        <v>20.492000000000001</v>
      </c>
      <c r="W379" s="9">
        <v>0</v>
      </c>
      <c r="X379" s="9">
        <v>1</v>
      </c>
      <c r="Y379" s="9">
        <v>0</v>
      </c>
      <c r="Z379" s="9">
        <v>0</v>
      </c>
      <c r="AA379" s="9">
        <v>1</v>
      </c>
      <c r="AB379" s="27">
        <v>0</v>
      </c>
      <c r="AC379" s="9">
        <v>0</v>
      </c>
      <c r="AD379" s="9">
        <v>1</v>
      </c>
      <c r="AE379" s="27">
        <v>0</v>
      </c>
      <c r="AF379" s="9">
        <v>1</v>
      </c>
      <c r="AG379" s="27">
        <v>0</v>
      </c>
      <c r="AH379" s="19">
        <v>2002</v>
      </c>
      <c r="AI379" s="30">
        <v>0.44</v>
      </c>
      <c r="AJ379" s="30">
        <v>9.7000000000000003E-2</v>
      </c>
      <c r="AK379" s="30">
        <v>0.35499999999999998</v>
      </c>
      <c r="AL379" s="37">
        <f t="shared" si="88"/>
        <v>0.10799999999999998</v>
      </c>
      <c r="AM379" s="36">
        <v>0.57999999999999996</v>
      </c>
      <c r="AN379" s="17">
        <v>0.42</v>
      </c>
      <c r="AO379">
        <v>1</v>
      </c>
      <c r="AP379" s="34">
        <v>0</v>
      </c>
      <c r="AQ379" t="s">
        <v>89</v>
      </c>
      <c r="AR379" s="34" t="s">
        <v>89</v>
      </c>
      <c r="AS379">
        <v>0</v>
      </c>
      <c r="AT379" s="17">
        <v>1</v>
      </c>
      <c r="AU379">
        <f t="shared" si="89"/>
        <v>0.52700000000000002</v>
      </c>
      <c r="AV379" s="17">
        <v>0.47299999999999998</v>
      </c>
      <c r="AW379" s="17" t="s">
        <v>20</v>
      </c>
      <c r="AX379">
        <v>0</v>
      </c>
      <c r="AY379">
        <v>0</v>
      </c>
      <c r="AZ379">
        <v>0</v>
      </c>
      <c r="BA379">
        <v>0</v>
      </c>
      <c r="BB379">
        <v>0</v>
      </c>
      <c r="BC379">
        <v>1</v>
      </c>
      <c r="BD379" s="17">
        <v>0</v>
      </c>
      <c r="BE379">
        <v>0</v>
      </c>
      <c r="BF379">
        <v>1</v>
      </c>
      <c r="BG379" s="17">
        <v>0</v>
      </c>
      <c r="BH379">
        <v>787</v>
      </c>
      <c r="BI379">
        <v>29</v>
      </c>
      <c r="BJ379" s="23">
        <v>0.56000000000000005</v>
      </c>
      <c r="BK379" s="23">
        <v>33.378</v>
      </c>
      <c r="BL379">
        <v>0</v>
      </c>
      <c r="BM379">
        <v>0</v>
      </c>
      <c r="BN379">
        <v>0</v>
      </c>
      <c r="BO379">
        <v>1</v>
      </c>
      <c r="BP379">
        <v>0</v>
      </c>
      <c r="BQ379" s="17">
        <v>0</v>
      </c>
      <c r="BR379">
        <v>0</v>
      </c>
      <c r="BS379">
        <v>0</v>
      </c>
      <c r="BT379">
        <v>1</v>
      </c>
      <c r="BU379" s="17">
        <v>0</v>
      </c>
      <c r="BV379">
        <v>0</v>
      </c>
      <c r="BW379">
        <v>0</v>
      </c>
      <c r="BX379" s="17">
        <v>0</v>
      </c>
      <c r="BY379">
        <v>0</v>
      </c>
      <c r="BZ379">
        <v>0</v>
      </c>
      <c r="CA379">
        <v>1</v>
      </c>
      <c r="CB379">
        <v>1</v>
      </c>
      <c r="CC379">
        <v>0</v>
      </c>
      <c r="CD379">
        <v>0</v>
      </c>
      <c r="CE379">
        <v>0</v>
      </c>
      <c r="CF379">
        <v>1</v>
      </c>
      <c r="CG379">
        <v>0</v>
      </c>
      <c r="CH379">
        <v>0</v>
      </c>
      <c r="CI379">
        <v>1</v>
      </c>
      <c r="CJ379" s="17">
        <v>1</v>
      </c>
      <c r="CK379">
        <v>0</v>
      </c>
      <c r="CL379">
        <v>83</v>
      </c>
      <c r="CM379">
        <v>0</v>
      </c>
      <c r="CN379">
        <v>1</v>
      </c>
      <c r="CO379">
        <v>28</v>
      </c>
      <c r="CP379" s="31" t="s">
        <v>80</v>
      </c>
    </row>
    <row r="380" spans="1:94" x14ac:dyDescent="0.25">
      <c r="A380">
        <v>379</v>
      </c>
      <c r="B380">
        <v>24</v>
      </c>
      <c r="C380" s="23" t="s">
        <v>135</v>
      </c>
      <c r="D380" s="12">
        <v>4.6836822714674931</v>
      </c>
      <c r="E380" s="13">
        <v>0.1511023127474993</v>
      </c>
      <c r="F380" s="7">
        <v>30.996760978067869</v>
      </c>
      <c r="G380" s="7">
        <f t="shared" si="75"/>
        <v>4.5325799587199942</v>
      </c>
      <c r="H380" s="15">
        <f t="shared" si="76"/>
        <v>4.8347845842149919</v>
      </c>
      <c r="I380" s="11">
        <f t="shared" si="77"/>
        <v>0.27787998594833546</v>
      </c>
      <c r="J380" s="30">
        <f t="shared" si="78"/>
        <v>8.9648071985635146E-3</v>
      </c>
      <c r="K380" s="30">
        <f t="shared" si="79"/>
        <v>111.54729575893568</v>
      </c>
      <c r="L380" s="8">
        <v>0</v>
      </c>
      <c r="M380" s="9">
        <v>0</v>
      </c>
      <c r="N380" s="9">
        <v>1</v>
      </c>
      <c r="O380" s="9">
        <v>0</v>
      </c>
      <c r="P380" s="9">
        <v>0</v>
      </c>
      <c r="Q380" s="8">
        <v>11501</v>
      </c>
      <c r="R380" s="9">
        <v>18</v>
      </c>
      <c r="S380" s="9">
        <f t="shared" si="80"/>
        <v>11482</v>
      </c>
      <c r="T380" s="9">
        <f t="shared" si="81"/>
        <v>32</v>
      </c>
      <c r="U380" s="7">
        <v>12</v>
      </c>
      <c r="V380" s="7">
        <v>20.492000000000001</v>
      </c>
      <c r="W380" s="9">
        <v>0</v>
      </c>
      <c r="X380" s="9">
        <v>1</v>
      </c>
      <c r="Y380" s="9">
        <v>0</v>
      </c>
      <c r="Z380" s="9">
        <v>0</v>
      </c>
      <c r="AA380" s="9">
        <v>1</v>
      </c>
      <c r="AB380" s="27">
        <v>0</v>
      </c>
      <c r="AC380" s="9">
        <v>0</v>
      </c>
      <c r="AD380" s="9">
        <v>1</v>
      </c>
      <c r="AE380" s="27">
        <v>0</v>
      </c>
      <c r="AF380" s="9">
        <v>1</v>
      </c>
      <c r="AG380" s="27">
        <v>0</v>
      </c>
      <c r="AH380" s="19">
        <v>2002</v>
      </c>
      <c r="AI380" s="30">
        <v>0.44</v>
      </c>
      <c r="AJ380" s="30">
        <v>9.7000000000000003E-2</v>
      </c>
      <c r="AK380" s="30">
        <v>0.35499999999999998</v>
      </c>
      <c r="AL380" s="37">
        <f t="shared" si="88"/>
        <v>0.10799999999999998</v>
      </c>
      <c r="AM380" s="36">
        <v>0.57999999999999996</v>
      </c>
      <c r="AN380" s="17">
        <v>0.42</v>
      </c>
      <c r="AO380">
        <v>1</v>
      </c>
      <c r="AP380" s="34">
        <v>0</v>
      </c>
      <c r="AQ380" t="s">
        <v>89</v>
      </c>
      <c r="AR380" s="34" t="s">
        <v>89</v>
      </c>
      <c r="AS380">
        <v>0</v>
      </c>
      <c r="AT380" s="17">
        <v>1</v>
      </c>
      <c r="AU380">
        <f t="shared" si="89"/>
        <v>0.52700000000000002</v>
      </c>
      <c r="AV380" s="17">
        <v>0.47299999999999998</v>
      </c>
      <c r="AW380" s="17" t="s">
        <v>20</v>
      </c>
      <c r="AX380">
        <v>0</v>
      </c>
      <c r="AY380">
        <v>0</v>
      </c>
      <c r="AZ380">
        <v>0</v>
      </c>
      <c r="BA380">
        <v>0</v>
      </c>
      <c r="BB380">
        <v>0</v>
      </c>
      <c r="BC380">
        <v>1</v>
      </c>
      <c r="BD380" s="17">
        <v>0</v>
      </c>
      <c r="BE380">
        <v>0</v>
      </c>
      <c r="BF380">
        <v>1</v>
      </c>
      <c r="BG380" s="17">
        <v>0</v>
      </c>
      <c r="BH380">
        <v>787</v>
      </c>
      <c r="BI380">
        <v>29</v>
      </c>
      <c r="BJ380" s="23">
        <v>0.56000000000000005</v>
      </c>
      <c r="BK380" s="23">
        <v>33.378</v>
      </c>
      <c r="BL380">
        <v>0</v>
      </c>
      <c r="BM380">
        <v>0</v>
      </c>
      <c r="BN380">
        <v>0</v>
      </c>
      <c r="BO380">
        <v>1</v>
      </c>
      <c r="BP380">
        <v>0</v>
      </c>
      <c r="BQ380" s="17">
        <v>0</v>
      </c>
      <c r="BR380">
        <v>0</v>
      </c>
      <c r="BS380">
        <v>0</v>
      </c>
      <c r="BT380">
        <v>1</v>
      </c>
      <c r="BU380" s="17">
        <v>0</v>
      </c>
      <c r="BV380">
        <v>0</v>
      </c>
      <c r="BW380">
        <v>0</v>
      </c>
      <c r="BX380" s="17">
        <v>0</v>
      </c>
      <c r="BY380">
        <v>0</v>
      </c>
      <c r="BZ380">
        <v>0</v>
      </c>
      <c r="CA380">
        <v>1</v>
      </c>
      <c r="CB380">
        <v>1</v>
      </c>
      <c r="CC380">
        <v>0</v>
      </c>
      <c r="CD380">
        <v>0</v>
      </c>
      <c r="CE380">
        <v>0</v>
      </c>
      <c r="CF380">
        <v>1</v>
      </c>
      <c r="CG380">
        <v>0</v>
      </c>
      <c r="CH380">
        <v>0</v>
      </c>
      <c r="CI380">
        <v>1</v>
      </c>
      <c r="CJ380" s="17">
        <v>1</v>
      </c>
      <c r="CK380">
        <v>0</v>
      </c>
      <c r="CL380">
        <v>83</v>
      </c>
      <c r="CM380">
        <v>0</v>
      </c>
      <c r="CN380">
        <v>1</v>
      </c>
      <c r="CO380">
        <v>28</v>
      </c>
      <c r="CP380" s="31" t="s">
        <v>80</v>
      </c>
    </row>
    <row r="381" spans="1:94" x14ac:dyDescent="0.25">
      <c r="A381">
        <v>380</v>
      </c>
      <c r="B381">
        <v>24</v>
      </c>
      <c r="C381" s="23" t="s">
        <v>135</v>
      </c>
      <c r="D381" s="12">
        <v>5.0418187757813149</v>
      </c>
      <c r="E381" s="13">
        <v>0.11305354679175721</v>
      </c>
      <c r="F381" s="7">
        <v>44.596732423337983</v>
      </c>
      <c r="G381" s="7">
        <f t="shared" si="75"/>
        <v>4.9287652289895574</v>
      </c>
      <c r="H381" s="15">
        <f t="shared" si="76"/>
        <v>5.1548723225730724</v>
      </c>
      <c r="I381" s="11">
        <f t="shared" si="77"/>
        <v>0.384242359377857</v>
      </c>
      <c r="J381" s="30">
        <f t="shared" si="78"/>
        <v>8.6159307756094386E-3</v>
      </c>
      <c r="K381" s="30">
        <f t="shared" si="79"/>
        <v>116.06407085243394</v>
      </c>
      <c r="L381" s="8">
        <v>0</v>
      </c>
      <c r="M381" s="9">
        <v>0</v>
      </c>
      <c r="N381" s="9">
        <v>1</v>
      </c>
      <c r="O381" s="9">
        <v>0</v>
      </c>
      <c r="P381" s="9">
        <v>0</v>
      </c>
      <c r="Q381" s="8">
        <v>11501</v>
      </c>
      <c r="R381" s="9">
        <v>18</v>
      </c>
      <c r="S381" s="9">
        <f t="shared" si="80"/>
        <v>11482</v>
      </c>
      <c r="T381" s="9">
        <f t="shared" si="81"/>
        <v>32</v>
      </c>
      <c r="U381" s="7">
        <v>14</v>
      </c>
      <c r="V381" s="7">
        <v>20.492000000000001</v>
      </c>
      <c r="W381" s="9">
        <v>0</v>
      </c>
      <c r="X381" s="9">
        <v>1</v>
      </c>
      <c r="Y381" s="9">
        <v>0</v>
      </c>
      <c r="Z381" s="9">
        <v>0</v>
      </c>
      <c r="AA381" s="9">
        <v>1</v>
      </c>
      <c r="AB381" s="27">
        <v>0</v>
      </c>
      <c r="AC381" s="9">
        <v>0</v>
      </c>
      <c r="AD381" s="9">
        <v>1</v>
      </c>
      <c r="AE381" s="27">
        <v>0</v>
      </c>
      <c r="AF381" s="9">
        <v>1</v>
      </c>
      <c r="AG381" s="27">
        <v>0</v>
      </c>
      <c r="AH381" s="19">
        <v>2002</v>
      </c>
      <c r="AI381" s="30">
        <v>0.44</v>
      </c>
      <c r="AJ381" s="30">
        <v>9.7000000000000003E-2</v>
      </c>
      <c r="AK381" s="30">
        <v>0.35499999999999998</v>
      </c>
      <c r="AL381" s="37">
        <f t="shared" si="88"/>
        <v>0.10799999999999998</v>
      </c>
      <c r="AM381" s="36">
        <v>0.57999999999999996</v>
      </c>
      <c r="AN381" s="17">
        <v>0.42</v>
      </c>
      <c r="AO381">
        <v>1</v>
      </c>
      <c r="AP381" s="34">
        <v>0</v>
      </c>
      <c r="AQ381" t="s">
        <v>89</v>
      </c>
      <c r="AR381" s="34" t="s">
        <v>89</v>
      </c>
      <c r="AS381">
        <v>0</v>
      </c>
      <c r="AT381" s="17">
        <v>1</v>
      </c>
      <c r="AU381">
        <f t="shared" si="89"/>
        <v>0.52700000000000002</v>
      </c>
      <c r="AV381" s="17">
        <v>0.47299999999999998</v>
      </c>
      <c r="AW381" s="17" t="s">
        <v>20</v>
      </c>
      <c r="AX381">
        <v>0</v>
      </c>
      <c r="AY381">
        <v>0</v>
      </c>
      <c r="AZ381">
        <v>0</v>
      </c>
      <c r="BA381">
        <v>0</v>
      </c>
      <c r="BB381">
        <v>0</v>
      </c>
      <c r="BC381">
        <v>1</v>
      </c>
      <c r="BD381" s="17">
        <v>0</v>
      </c>
      <c r="BE381">
        <v>0</v>
      </c>
      <c r="BF381">
        <v>1</v>
      </c>
      <c r="BG381" s="17">
        <v>0</v>
      </c>
      <c r="BH381">
        <v>787</v>
      </c>
      <c r="BI381">
        <v>29</v>
      </c>
      <c r="BJ381" s="23">
        <v>0.56000000000000005</v>
      </c>
      <c r="BK381" s="23">
        <v>33.378</v>
      </c>
      <c r="BL381">
        <v>0</v>
      </c>
      <c r="BM381">
        <v>0</v>
      </c>
      <c r="BN381">
        <v>0</v>
      </c>
      <c r="BO381">
        <v>1</v>
      </c>
      <c r="BP381">
        <v>0</v>
      </c>
      <c r="BQ381" s="17">
        <v>0</v>
      </c>
      <c r="BR381">
        <v>0</v>
      </c>
      <c r="BS381">
        <v>0</v>
      </c>
      <c r="BT381">
        <v>1</v>
      </c>
      <c r="BU381" s="17">
        <v>0</v>
      </c>
      <c r="BV381">
        <v>0</v>
      </c>
      <c r="BW381">
        <v>0</v>
      </c>
      <c r="BX381" s="17">
        <v>0</v>
      </c>
      <c r="BY381">
        <v>0</v>
      </c>
      <c r="BZ381">
        <v>0</v>
      </c>
      <c r="CA381">
        <v>1</v>
      </c>
      <c r="CB381">
        <v>1</v>
      </c>
      <c r="CC381">
        <v>0</v>
      </c>
      <c r="CD381">
        <v>0</v>
      </c>
      <c r="CE381">
        <v>0</v>
      </c>
      <c r="CF381">
        <v>1</v>
      </c>
      <c r="CG381">
        <v>0</v>
      </c>
      <c r="CH381">
        <v>0</v>
      </c>
      <c r="CI381">
        <v>1</v>
      </c>
      <c r="CJ381" s="17">
        <v>1</v>
      </c>
      <c r="CK381">
        <v>0</v>
      </c>
      <c r="CL381">
        <v>83</v>
      </c>
      <c r="CM381">
        <v>0</v>
      </c>
      <c r="CN381">
        <v>1</v>
      </c>
      <c r="CO381">
        <v>28</v>
      </c>
      <c r="CP381" s="31" t="s">
        <v>80</v>
      </c>
    </row>
    <row r="382" spans="1:94" x14ac:dyDescent="0.25">
      <c r="A382">
        <v>381</v>
      </c>
      <c r="B382">
        <v>24</v>
      </c>
      <c r="C382" s="23" t="s">
        <v>135</v>
      </c>
      <c r="D382" s="12">
        <v>5.1872520267390856</v>
      </c>
      <c r="E382" s="13">
        <v>8.7812153851351646E-2</v>
      </c>
      <c r="F382" s="7">
        <v>59.072142058149069</v>
      </c>
      <c r="G382" s="7">
        <f t="shared" si="75"/>
        <v>5.0994398728877339</v>
      </c>
      <c r="H382" s="15">
        <f t="shared" si="76"/>
        <v>5.2750641805904372</v>
      </c>
      <c r="I382" s="11">
        <f t="shared" si="77"/>
        <v>0.48278059039064897</v>
      </c>
      <c r="J382" s="30">
        <f t="shared" si="78"/>
        <v>8.1727286935932078E-3</v>
      </c>
      <c r="K382" s="30">
        <f t="shared" si="79"/>
        <v>122.35815447831068</v>
      </c>
      <c r="L382" s="8">
        <v>0</v>
      </c>
      <c r="M382" s="9">
        <v>0</v>
      </c>
      <c r="N382" s="9">
        <v>1</v>
      </c>
      <c r="O382" s="9">
        <v>0</v>
      </c>
      <c r="P382" s="9">
        <v>0</v>
      </c>
      <c r="Q382" s="8">
        <v>11501</v>
      </c>
      <c r="R382" s="9">
        <v>18</v>
      </c>
      <c r="S382" s="9">
        <f t="shared" si="80"/>
        <v>11482</v>
      </c>
      <c r="T382" s="9">
        <f t="shared" si="81"/>
        <v>32</v>
      </c>
      <c r="U382" s="7">
        <v>16</v>
      </c>
      <c r="V382" s="7">
        <v>20.492000000000001</v>
      </c>
      <c r="W382" s="9">
        <v>0</v>
      </c>
      <c r="X382" s="9">
        <v>1</v>
      </c>
      <c r="Y382" s="9">
        <v>0</v>
      </c>
      <c r="Z382" s="9">
        <v>0</v>
      </c>
      <c r="AA382" s="9">
        <v>1</v>
      </c>
      <c r="AB382" s="27">
        <v>0</v>
      </c>
      <c r="AC382" s="9">
        <v>0</v>
      </c>
      <c r="AD382" s="9">
        <v>1</v>
      </c>
      <c r="AE382" s="27">
        <v>0</v>
      </c>
      <c r="AF382" s="9">
        <v>1</v>
      </c>
      <c r="AG382" s="27">
        <v>0</v>
      </c>
      <c r="AH382" s="19">
        <v>2002</v>
      </c>
      <c r="AI382" s="30">
        <v>0.44</v>
      </c>
      <c r="AJ382" s="30">
        <v>9.7000000000000003E-2</v>
      </c>
      <c r="AK382" s="30">
        <v>0.35499999999999998</v>
      </c>
      <c r="AL382" s="37">
        <f t="shared" si="88"/>
        <v>0.10799999999999998</v>
      </c>
      <c r="AM382" s="36">
        <v>0.57999999999999996</v>
      </c>
      <c r="AN382" s="17">
        <v>0.42</v>
      </c>
      <c r="AO382">
        <v>1</v>
      </c>
      <c r="AP382" s="34">
        <v>0</v>
      </c>
      <c r="AQ382" t="s">
        <v>89</v>
      </c>
      <c r="AR382" s="34" t="s">
        <v>89</v>
      </c>
      <c r="AS382">
        <v>0</v>
      </c>
      <c r="AT382" s="17">
        <v>1</v>
      </c>
      <c r="AU382">
        <f t="shared" si="89"/>
        <v>0.52700000000000002</v>
      </c>
      <c r="AV382" s="17">
        <v>0.47299999999999998</v>
      </c>
      <c r="AW382" s="17" t="s">
        <v>20</v>
      </c>
      <c r="AX382">
        <v>0</v>
      </c>
      <c r="AY382">
        <v>0</v>
      </c>
      <c r="AZ382">
        <v>0</v>
      </c>
      <c r="BA382">
        <v>0</v>
      </c>
      <c r="BB382">
        <v>0</v>
      </c>
      <c r="BC382">
        <v>1</v>
      </c>
      <c r="BD382" s="17">
        <v>0</v>
      </c>
      <c r="BE382">
        <v>0</v>
      </c>
      <c r="BF382">
        <v>1</v>
      </c>
      <c r="BG382" s="17">
        <v>0</v>
      </c>
      <c r="BH382">
        <v>787</v>
      </c>
      <c r="BI382">
        <v>29</v>
      </c>
      <c r="BJ382" s="23">
        <v>0.56000000000000005</v>
      </c>
      <c r="BK382" s="23">
        <v>33.378</v>
      </c>
      <c r="BL382">
        <v>0</v>
      </c>
      <c r="BM382">
        <v>0</v>
      </c>
      <c r="BN382">
        <v>0</v>
      </c>
      <c r="BO382">
        <v>1</v>
      </c>
      <c r="BP382">
        <v>0</v>
      </c>
      <c r="BQ382" s="17">
        <v>0</v>
      </c>
      <c r="BR382">
        <v>0</v>
      </c>
      <c r="BS382">
        <v>0</v>
      </c>
      <c r="BT382">
        <v>1</v>
      </c>
      <c r="BU382" s="17">
        <v>0</v>
      </c>
      <c r="BV382">
        <v>0</v>
      </c>
      <c r="BW382">
        <v>0</v>
      </c>
      <c r="BX382" s="17">
        <v>0</v>
      </c>
      <c r="BY382">
        <v>0</v>
      </c>
      <c r="BZ382">
        <v>0</v>
      </c>
      <c r="CA382">
        <v>1</v>
      </c>
      <c r="CB382">
        <v>1</v>
      </c>
      <c r="CC382">
        <v>0</v>
      </c>
      <c r="CD382">
        <v>0</v>
      </c>
      <c r="CE382">
        <v>0</v>
      </c>
      <c r="CF382">
        <v>1</v>
      </c>
      <c r="CG382">
        <v>0</v>
      </c>
      <c r="CH382">
        <v>0</v>
      </c>
      <c r="CI382">
        <v>1</v>
      </c>
      <c r="CJ382" s="17">
        <v>1</v>
      </c>
      <c r="CK382">
        <v>0</v>
      </c>
      <c r="CL382">
        <v>83</v>
      </c>
      <c r="CM382">
        <v>0</v>
      </c>
      <c r="CN382">
        <v>1</v>
      </c>
      <c r="CO382">
        <v>28</v>
      </c>
      <c r="CP382" s="31" t="s">
        <v>80</v>
      </c>
    </row>
    <row r="383" spans="1:94" x14ac:dyDescent="0.25">
      <c r="A383">
        <v>382</v>
      </c>
      <c r="B383">
        <v>24</v>
      </c>
      <c r="C383" s="23" t="s">
        <v>135</v>
      </c>
      <c r="D383" s="12">
        <v>14.2</v>
      </c>
      <c r="E383" s="13">
        <v>1</v>
      </c>
      <c r="F383" s="7">
        <f>D383/E383</f>
        <v>14.2</v>
      </c>
      <c r="G383" s="7">
        <f t="shared" si="75"/>
        <v>13.2</v>
      </c>
      <c r="H383" s="15">
        <f t="shared" si="76"/>
        <v>15.2</v>
      </c>
      <c r="I383" s="11">
        <f t="shared" si="77"/>
        <v>0.30222070698132025</v>
      </c>
      <c r="J383" s="30">
        <f t="shared" si="78"/>
        <v>2.1283148378966214E-2</v>
      </c>
      <c r="K383" s="30">
        <f t="shared" si="79"/>
        <v>46.985529687340971</v>
      </c>
      <c r="L383" s="8">
        <v>0</v>
      </c>
      <c r="M383" s="9">
        <v>0</v>
      </c>
      <c r="N383" s="9">
        <v>1</v>
      </c>
      <c r="O383" s="9">
        <v>0</v>
      </c>
      <c r="P383" s="9">
        <v>0</v>
      </c>
      <c r="Q383" s="8">
        <v>2018</v>
      </c>
      <c r="R383" s="9">
        <v>11</v>
      </c>
      <c r="S383" s="9">
        <f t="shared" si="80"/>
        <v>2006</v>
      </c>
      <c r="T383" s="9">
        <f t="shared" si="81"/>
        <v>32</v>
      </c>
      <c r="U383" s="7">
        <v>4.3259999999999996</v>
      </c>
      <c r="V383" s="7">
        <v>20.097000000000001</v>
      </c>
      <c r="W383" s="9">
        <v>1</v>
      </c>
      <c r="X383" s="9">
        <v>0</v>
      </c>
      <c r="Y383" s="9">
        <v>0</v>
      </c>
      <c r="Z383" s="9">
        <v>0</v>
      </c>
      <c r="AA383" s="9">
        <v>1</v>
      </c>
      <c r="AB383" s="27">
        <v>0</v>
      </c>
      <c r="AC383" s="9">
        <v>0</v>
      </c>
      <c r="AD383" s="9">
        <v>1</v>
      </c>
      <c r="AE383" s="27">
        <v>0</v>
      </c>
      <c r="AF383" s="9">
        <v>1</v>
      </c>
      <c r="AG383" s="27">
        <v>0</v>
      </c>
      <c r="AH383" s="19">
        <v>2002</v>
      </c>
      <c r="AI383" s="30">
        <v>0.58099999999999996</v>
      </c>
      <c r="AJ383" s="30">
        <v>9.0999999999999998E-2</v>
      </c>
      <c r="AK383" s="30">
        <v>0.20100000000000001</v>
      </c>
      <c r="AL383" s="37">
        <f t="shared" si="88"/>
        <v>0.127</v>
      </c>
      <c r="AM383" s="36">
        <v>0.16</v>
      </c>
      <c r="AN383" s="17">
        <v>0.84</v>
      </c>
      <c r="AO383">
        <v>0</v>
      </c>
      <c r="AP383" s="34">
        <v>1</v>
      </c>
      <c r="AQ383" t="s">
        <v>89</v>
      </c>
      <c r="AR383" s="34" t="s">
        <v>89</v>
      </c>
      <c r="AS383">
        <v>0</v>
      </c>
      <c r="AT383" s="17">
        <v>1</v>
      </c>
      <c r="AU383">
        <f t="shared" si="89"/>
        <v>0.499</v>
      </c>
      <c r="AV383" s="17">
        <v>0.501</v>
      </c>
      <c r="AW383" s="17" t="s">
        <v>20</v>
      </c>
      <c r="AX383">
        <v>0</v>
      </c>
      <c r="AY383">
        <v>0</v>
      </c>
      <c r="AZ383">
        <v>0</v>
      </c>
      <c r="BA383">
        <v>0</v>
      </c>
      <c r="BB383">
        <v>0</v>
      </c>
      <c r="BC383">
        <v>1</v>
      </c>
      <c r="BD383" s="17">
        <v>0</v>
      </c>
      <c r="BE383">
        <v>0</v>
      </c>
      <c r="BF383">
        <v>1</v>
      </c>
      <c r="BG383" s="17">
        <v>0</v>
      </c>
      <c r="BH383">
        <v>787</v>
      </c>
      <c r="BI383">
        <v>29</v>
      </c>
      <c r="BJ383" s="23">
        <v>0.56000000000000005</v>
      </c>
      <c r="BK383" s="23">
        <v>32.451999999999998</v>
      </c>
      <c r="BL383">
        <v>0</v>
      </c>
      <c r="BM383">
        <v>0</v>
      </c>
      <c r="BN383">
        <v>0</v>
      </c>
      <c r="BO383">
        <v>1</v>
      </c>
      <c r="BP383">
        <v>0</v>
      </c>
      <c r="BQ383" s="17">
        <v>0</v>
      </c>
      <c r="BR383">
        <v>0</v>
      </c>
      <c r="BS383">
        <v>0</v>
      </c>
      <c r="BT383">
        <v>1</v>
      </c>
      <c r="BU383" s="17">
        <v>0</v>
      </c>
      <c r="BV383">
        <v>0</v>
      </c>
      <c r="BW383">
        <v>0</v>
      </c>
      <c r="BX383" s="17">
        <v>0</v>
      </c>
      <c r="BY383">
        <v>0</v>
      </c>
      <c r="BZ383">
        <v>0</v>
      </c>
      <c r="CA383">
        <v>1</v>
      </c>
      <c r="CB383">
        <v>1</v>
      </c>
      <c r="CC383">
        <v>0</v>
      </c>
      <c r="CD383">
        <v>0</v>
      </c>
      <c r="CE383">
        <v>0</v>
      </c>
      <c r="CF383">
        <v>1</v>
      </c>
      <c r="CG383">
        <v>0</v>
      </c>
      <c r="CH383">
        <v>0</v>
      </c>
      <c r="CI383">
        <v>1</v>
      </c>
      <c r="CJ383" s="17">
        <v>1</v>
      </c>
      <c r="CK383">
        <v>0</v>
      </c>
      <c r="CL383">
        <v>83</v>
      </c>
      <c r="CM383">
        <v>0</v>
      </c>
      <c r="CN383">
        <v>1</v>
      </c>
      <c r="CO383">
        <v>28</v>
      </c>
      <c r="CP383" s="31" t="s">
        <v>80</v>
      </c>
    </row>
    <row r="384" spans="1:94" x14ac:dyDescent="0.25">
      <c r="A384">
        <v>383</v>
      </c>
      <c r="B384">
        <v>24</v>
      </c>
      <c r="C384" s="23" t="s">
        <v>135</v>
      </c>
      <c r="D384" s="12">
        <v>6.0755280859349448</v>
      </c>
      <c r="E384" s="13">
        <v>1.895616287462724</v>
      </c>
      <c r="F384" s="7">
        <v>3.205041086699576</v>
      </c>
      <c r="G384" s="7">
        <f t="shared" si="75"/>
        <v>4.1799117984722205</v>
      </c>
      <c r="H384" s="15">
        <f t="shared" si="76"/>
        <v>7.971144373397669</v>
      </c>
      <c r="I384" s="11">
        <f t="shared" si="77"/>
        <v>7.1501343796530809E-2</v>
      </c>
      <c r="J384" s="30">
        <f t="shared" si="78"/>
        <v>2.2309025645022247E-2</v>
      </c>
      <c r="K384" s="30">
        <f t="shared" si="79"/>
        <v>44.824907009021587</v>
      </c>
      <c r="L384" s="8">
        <v>0</v>
      </c>
      <c r="M384" s="9">
        <v>0</v>
      </c>
      <c r="N384" s="9">
        <v>1</v>
      </c>
      <c r="O384" s="9">
        <v>0</v>
      </c>
      <c r="P384" s="9">
        <v>0</v>
      </c>
      <c r="Q384" s="8">
        <v>2018</v>
      </c>
      <c r="R384" s="9">
        <v>18</v>
      </c>
      <c r="S384" s="9">
        <f t="shared" si="80"/>
        <v>1999</v>
      </c>
      <c r="T384" s="9">
        <f t="shared" si="81"/>
        <v>32</v>
      </c>
      <c r="U384" s="7">
        <v>5</v>
      </c>
      <c r="V384" s="7">
        <v>20.097000000000001</v>
      </c>
      <c r="W384" s="9">
        <v>0</v>
      </c>
      <c r="X384" s="9">
        <v>1</v>
      </c>
      <c r="Y384" s="9">
        <v>0</v>
      </c>
      <c r="Z384" s="9">
        <v>0</v>
      </c>
      <c r="AA384" s="9">
        <v>1</v>
      </c>
      <c r="AB384" s="27">
        <v>0</v>
      </c>
      <c r="AC384" s="9">
        <v>0</v>
      </c>
      <c r="AD384" s="9">
        <v>1</v>
      </c>
      <c r="AE384" s="27">
        <v>0</v>
      </c>
      <c r="AF384" s="9">
        <v>1</v>
      </c>
      <c r="AG384" s="27">
        <v>0</v>
      </c>
      <c r="AH384" s="19">
        <v>2002</v>
      </c>
      <c r="AI384" s="30">
        <v>0.58099999999999996</v>
      </c>
      <c r="AJ384" s="30">
        <v>9.0999999999999998E-2</v>
      </c>
      <c r="AK384" s="30">
        <v>0.20100000000000001</v>
      </c>
      <c r="AL384" s="37">
        <f t="shared" si="88"/>
        <v>0.127</v>
      </c>
      <c r="AM384" s="36">
        <v>0.16</v>
      </c>
      <c r="AN384" s="17">
        <v>0.84</v>
      </c>
      <c r="AO384">
        <v>0</v>
      </c>
      <c r="AP384" s="34">
        <v>1</v>
      </c>
      <c r="AQ384" t="s">
        <v>89</v>
      </c>
      <c r="AR384" s="34" t="s">
        <v>89</v>
      </c>
      <c r="AS384">
        <v>0</v>
      </c>
      <c r="AT384" s="17">
        <v>1</v>
      </c>
      <c r="AU384">
        <f t="shared" si="89"/>
        <v>0.499</v>
      </c>
      <c r="AV384" s="17">
        <v>0.501</v>
      </c>
      <c r="AW384" s="17" t="s">
        <v>20</v>
      </c>
      <c r="AX384">
        <v>0</v>
      </c>
      <c r="AY384">
        <v>0</v>
      </c>
      <c r="AZ384">
        <v>0</v>
      </c>
      <c r="BA384">
        <v>0</v>
      </c>
      <c r="BB384">
        <v>0</v>
      </c>
      <c r="BC384">
        <v>1</v>
      </c>
      <c r="BD384" s="17">
        <v>0</v>
      </c>
      <c r="BE384">
        <v>0</v>
      </c>
      <c r="BF384">
        <v>1</v>
      </c>
      <c r="BG384" s="17">
        <v>0</v>
      </c>
      <c r="BH384">
        <v>787</v>
      </c>
      <c r="BI384">
        <v>29</v>
      </c>
      <c r="BJ384" s="23">
        <v>0.56000000000000005</v>
      </c>
      <c r="BK384" s="23">
        <v>32.451999999999998</v>
      </c>
      <c r="BL384">
        <v>0</v>
      </c>
      <c r="BM384">
        <v>0</v>
      </c>
      <c r="BN384">
        <v>0</v>
      </c>
      <c r="BO384">
        <v>1</v>
      </c>
      <c r="BP384">
        <v>0</v>
      </c>
      <c r="BQ384" s="17">
        <v>0</v>
      </c>
      <c r="BR384">
        <v>0</v>
      </c>
      <c r="BS384">
        <v>0</v>
      </c>
      <c r="BT384">
        <v>1</v>
      </c>
      <c r="BU384" s="17">
        <v>0</v>
      </c>
      <c r="BV384">
        <v>0</v>
      </c>
      <c r="BW384">
        <v>0</v>
      </c>
      <c r="BX384" s="17">
        <v>0</v>
      </c>
      <c r="BY384">
        <v>0</v>
      </c>
      <c r="BZ384">
        <v>0</v>
      </c>
      <c r="CA384">
        <v>1</v>
      </c>
      <c r="CB384">
        <v>1</v>
      </c>
      <c r="CC384">
        <v>0</v>
      </c>
      <c r="CD384">
        <v>0</v>
      </c>
      <c r="CE384">
        <v>0</v>
      </c>
      <c r="CF384">
        <v>1</v>
      </c>
      <c r="CG384">
        <v>0</v>
      </c>
      <c r="CH384">
        <v>0</v>
      </c>
      <c r="CI384">
        <v>1</v>
      </c>
      <c r="CJ384" s="17">
        <v>1</v>
      </c>
      <c r="CK384">
        <v>0</v>
      </c>
      <c r="CL384">
        <v>83</v>
      </c>
      <c r="CM384">
        <v>0</v>
      </c>
      <c r="CN384">
        <v>1</v>
      </c>
      <c r="CO384">
        <v>28</v>
      </c>
      <c r="CP384" s="31" t="s">
        <v>80</v>
      </c>
    </row>
    <row r="385" spans="1:94" x14ac:dyDescent="0.25">
      <c r="A385">
        <v>384</v>
      </c>
      <c r="B385">
        <v>24</v>
      </c>
      <c r="C385" s="23" t="s">
        <v>135</v>
      </c>
      <c r="D385" s="12">
        <v>8.7618499403883998</v>
      </c>
      <c r="E385" s="13">
        <v>0.97207986412502412</v>
      </c>
      <c r="F385" s="7">
        <v>9.0135083173181485</v>
      </c>
      <c r="G385" s="7">
        <f t="shared" si="75"/>
        <v>7.7897700762633759</v>
      </c>
      <c r="H385" s="15">
        <f t="shared" si="76"/>
        <v>9.7339298045134246</v>
      </c>
      <c r="I385" s="11">
        <f t="shared" si="77"/>
        <v>0.19762268452717682</v>
      </c>
      <c r="J385" s="30">
        <f t="shared" si="78"/>
        <v>2.1925168044442087E-2</v>
      </c>
      <c r="K385" s="30">
        <f t="shared" si="79"/>
        <v>45.609684631516181</v>
      </c>
      <c r="L385" s="8">
        <v>0</v>
      </c>
      <c r="M385" s="9">
        <v>0</v>
      </c>
      <c r="N385" s="9">
        <v>1</v>
      </c>
      <c r="O385" s="9">
        <v>0</v>
      </c>
      <c r="P385" s="9">
        <v>0</v>
      </c>
      <c r="Q385" s="8">
        <v>2018</v>
      </c>
      <c r="R385" s="9">
        <v>18</v>
      </c>
      <c r="S385" s="9">
        <f t="shared" si="80"/>
        <v>1999</v>
      </c>
      <c r="T385" s="9">
        <f t="shared" si="81"/>
        <v>32</v>
      </c>
      <c r="U385" s="7">
        <v>8</v>
      </c>
      <c r="V385" s="7">
        <v>20.097000000000001</v>
      </c>
      <c r="W385" s="9">
        <v>0</v>
      </c>
      <c r="X385" s="9">
        <v>1</v>
      </c>
      <c r="Y385" s="9">
        <v>0</v>
      </c>
      <c r="Z385" s="9">
        <v>0</v>
      </c>
      <c r="AA385" s="9">
        <v>1</v>
      </c>
      <c r="AB385" s="27">
        <v>0</v>
      </c>
      <c r="AC385" s="9">
        <v>0</v>
      </c>
      <c r="AD385" s="9">
        <v>1</v>
      </c>
      <c r="AE385" s="27">
        <v>0</v>
      </c>
      <c r="AF385" s="9">
        <v>1</v>
      </c>
      <c r="AG385" s="27">
        <v>0</v>
      </c>
      <c r="AH385" s="19">
        <v>2002</v>
      </c>
      <c r="AI385" s="30">
        <v>0.58099999999999996</v>
      </c>
      <c r="AJ385" s="30">
        <v>9.0999999999999998E-2</v>
      </c>
      <c r="AK385" s="30">
        <v>0.20100000000000001</v>
      </c>
      <c r="AL385" s="37">
        <f t="shared" si="88"/>
        <v>0.127</v>
      </c>
      <c r="AM385" s="36">
        <v>0.16</v>
      </c>
      <c r="AN385" s="17">
        <v>0.84</v>
      </c>
      <c r="AO385">
        <v>0</v>
      </c>
      <c r="AP385" s="34">
        <v>1</v>
      </c>
      <c r="AQ385" t="s">
        <v>89</v>
      </c>
      <c r="AR385" s="34" t="s">
        <v>89</v>
      </c>
      <c r="AS385">
        <v>0</v>
      </c>
      <c r="AT385" s="17">
        <v>1</v>
      </c>
      <c r="AU385">
        <f t="shared" si="89"/>
        <v>0.499</v>
      </c>
      <c r="AV385" s="17">
        <v>0.501</v>
      </c>
      <c r="AW385" s="17" t="s">
        <v>20</v>
      </c>
      <c r="AX385">
        <v>0</v>
      </c>
      <c r="AY385">
        <v>0</v>
      </c>
      <c r="AZ385">
        <v>0</v>
      </c>
      <c r="BA385">
        <v>0</v>
      </c>
      <c r="BB385">
        <v>0</v>
      </c>
      <c r="BC385">
        <v>1</v>
      </c>
      <c r="BD385" s="17">
        <v>0</v>
      </c>
      <c r="BE385">
        <v>0</v>
      </c>
      <c r="BF385">
        <v>1</v>
      </c>
      <c r="BG385" s="17">
        <v>0</v>
      </c>
      <c r="BH385">
        <v>787</v>
      </c>
      <c r="BI385">
        <v>29</v>
      </c>
      <c r="BJ385" s="23">
        <v>0.56000000000000005</v>
      </c>
      <c r="BK385" s="23">
        <v>32.451999999999998</v>
      </c>
      <c r="BL385">
        <v>0</v>
      </c>
      <c r="BM385">
        <v>0</v>
      </c>
      <c r="BN385">
        <v>0</v>
      </c>
      <c r="BO385">
        <v>1</v>
      </c>
      <c r="BP385">
        <v>0</v>
      </c>
      <c r="BQ385" s="17">
        <v>0</v>
      </c>
      <c r="BR385">
        <v>0</v>
      </c>
      <c r="BS385">
        <v>0</v>
      </c>
      <c r="BT385">
        <v>1</v>
      </c>
      <c r="BU385" s="17">
        <v>0</v>
      </c>
      <c r="BV385">
        <v>0</v>
      </c>
      <c r="BW385">
        <v>0</v>
      </c>
      <c r="BX385" s="17">
        <v>0</v>
      </c>
      <c r="BY385">
        <v>0</v>
      </c>
      <c r="BZ385">
        <v>0</v>
      </c>
      <c r="CA385">
        <v>1</v>
      </c>
      <c r="CB385">
        <v>1</v>
      </c>
      <c r="CC385">
        <v>0</v>
      </c>
      <c r="CD385">
        <v>0</v>
      </c>
      <c r="CE385">
        <v>0</v>
      </c>
      <c r="CF385">
        <v>1</v>
      </c>
      <c r="CG385">
        <v>0</v>
      </c>
      <c r="CH385">
        <v>0</v>
      </c>
      <c r="CI385">
        <v>1</v>
      </c>
      <c r="CJ385" s="17">
        <v>1</v>
      </c>
      <c r="CK385">
        <v>0</v>
      </c>
      <c r="CL385">
        <v>83</v>
      </c>
      <c r="CM385">
        <v>0</v>
      </c>
      <c r="CN385">
        <v>1</v>
      </c>
      <c r="CO385">
        <v>28</v>
      </c>
      <c r="CP385" s="31" t="s">
        <v>80</v>
      </c>
    </row>
    <row r="386" spans="1:94" x14ac:dyDescent="0.25">
      <c r="A386">
        <v>385</v>
      </c>
      <c r="B386">
        <v>24</v>
      </c>
      <c r="C386" s="23" t="s">
        <v>135</v>
      </c>
      <c r="D386" s="12">
        <v>9.6133453574840821</v>
      </c>
      <c r="E386" s="13">
        <v>0.43775297666726881</v>
      </c>
      <c r="F386" s="7">
        <v>21.96066245093995</v>
      </c>
      <c r="G386" s="7">
        <f t="shared" ref="G386:G449" si="90">D386-E386</f>
        <v>9.1755923808168127</v>
      </c>
      <c r="H386" s="15">
        <f t="shared" ref="H386:H449" si="91">D386+E386</f>
        <v>10.051098334151352</v>
      </c>
      <c r="I386" s="11">
        <f t="shared" ref="I386:I449" si="92">IFERROR(F386/SQRT(F386^2+S386), "X")</f>
        <v>0.44086778308154168</v>
      </c>
      <c r="J386" s="30">
        <f t="shared" ref="J386:J449" si="93">IFERROR(SQRT((1-I386^2)/S386), "X")</f>
        <v>2.0075340808431392E-2</v>
      </c>
      <c r="K386" s="30">
        <f t="shared" ref="K386:K449" si="94">IFERROR(1/J386, "X")</f>
        <v>49.812354845802297</v>
      </c>
      <c r="L386" s="8">
        <v>0</v>
      </c>
      <c r="M386" s="9">
        <v>0</v>
      </c>
      <c r="N386" s="9">
        <v>1</v>
      </c>
      <c r="O386" s="9">
        <v>0</v>
      </c>
      <c r="P386" s="9">
        <v>0</v>
      </c>
      <c r="Q386" s="8">
        <v>2018</v>
      </c>
      <c r="R386" s="9">
        <v>18</v>
      </c>
      <c r="S386" s="9">
        <f t="shared" ref="S386:S449" si="95">Q386-R386-1</f>
        <v>1999</v>
      </c>
      <c r="T386" s="9">
        <f t="shared" ref="T386:T449" si="96">COUNTIF(B:B,B386)</f>
        <v>32</v>
      </c>
      <c r="U386" s="7">
        <v>10</v>
      </c>
      <c r="V386" s="7">
        <v>20.097000000000001</v>
      </c>
      <c r="W386" s="9">
        <v>0</v>
      </c>
      <c r="X386" s="9">
        <v>1</v>
      </c>
      <c r="Y386" s="9">
        <v>0</v>
      </c>
      <c r="Z386" s="9">
        <v>0</v>
      </c>
      <c r="AA386" s="9">
        <v>1</v>
      </c>
      <c r="AB386" s="27">
        <v>0</v>
      </c>
      <c r="AC386" s="9">
        <v>0</v>
      </c>
      <c r="AD386" s="9">
        <v>1</v>
      </c>
      <c r="AE386" s="27">
        <v>0</v>
      </c>
      <c r="AF386" s="9">
        <v>1</v>
      </c>
      <c r="AG386" s="27">
        <v>0</v>
      </c>
      <c r="AH386" s="19">
        <v>2002</v>
      </c>
      <c r="AI386" s="30">
        <v>0.58099999999999996</v>
      </c>
      <c r="AJ386" s="30">
        <v>9.0999999999999998E-2</v>
      </c>
      <c r="AK386" s="30">
        <v>0.20100000000000001</v>
      </c>
      <c r="AL386" s="37">
        <f t="shared" si="88"/>
        <v>0.127</v>
      </c>
      <c r="AM386" s="36">
        <v>0.16</v>
      </c>
      <c r="AN386" s="17">
        <v>0.84</v>
      </c>
      <c r="AO386">
        <v>0</v>
      </c>
      <c r="AP386" s="34">
        <v>1</v>
      </c>
      <c r="AQ386" t="s">
        <v>89</v>
      </c>
      <c r="AR386" s="34" t="s">
        <v>89</v>
      </c>
      <c r="AS386">
        <v>0</v>
      </c>
      <c r="AT386" s="17">
        <v>1</v>
      </c>
      <c r="AU386">
        <f t="shared" si="89"/>
        <v>0.499</v>
      </c>
      <c r="AV386" s="17">
        <v>0.501</v>
      </c>
      <c r="AW386" s="17" t="s">
        <v>20</v>
      </c>
      <c r="AX386">
        <v>0</v>
      </c>
      <c r="AY386">
        <v>0</v>
      </c>
      <c r="AZ386">
        <v>0</v>
      </c>
      <c r="BA386">
        <v>0</v>
      </c>
      <c r="BB386">
        <v>0</v>
      </c>
      <c r="BC386">
        <v>1</v>
      </c>
      <c r="BD386" s="17">
        <v>0</v>
      </c>
      <c r="BE386">
        <v>0</v>
      </c>
      <c r="BF386">
        <v>1</v>
      </c>
      <c r="BG386" s="17">
        <v>0</v>
      </c>
      <c r="BH386">
        <v>787</v>
      </c>
      <c r="BI386">
        <v>29</v>
      </c>
      <c r="BJ386" s="23">
        <v>0.56000000000000005</v>
      </c>
      <c r="BK386" s="23">
        <v>32.451999999999998</v>
      </c>
      <c r="BL386">
        <v>0</v>
      </c>
      <c r="BM386">
        <v>0</v>
      </c>
      <c r="BN386">
        <v>0</v>
      </c>
      <c r="BO386">
        <v>1</v>
      </c>
      <c r="BP386">
        <v>0</v>
      </c>
      <c r="BQ386" s="17">
        <v>0</v>
      </c>
      <c r="BR386">
        <v>0</v>
      </c>
      <c r="BS386">
        <v>0</v>
      </c>
      <c r="BT386">
        <v>1</v>
      </c>
      <c r="BU386" s="17">
        <v>0</v>
      </c>
      <c r="BV386">
        <v>0</v>
      </c>
      <c r="BW386">
        <v>0</v>
      </c>
      <c r="BX386" s="17">
        <v>0</v>
      </c>
      <c r="BY386">
        <v>0</v>
      </c>
      <c r="BZ386">
        <v>0</v>
      </c>
      <c r="CA386">
        <v>1</v>
      </c>
      <c r="CB386">
        <v>1</v>
      </c>
      <c r="CC386">
        <v>0</v>
      </c>
      <c r="CD386">
        <v>0</v>
      </c>
      <c r="CE386">
        <v>0</v>
      </c>
      <c r="CF386">
        <v>1</v>
      </c>
      <c r="CG386">
        <v>0</v>
      </c>
      <c r="CH386">
        <v>0</v>
      </c>
      <c r="CI386">
        <v>1</v>
      </c>
      <c r="CJ386" s="17">
        <v>1</v>
      </c>
      <c r="CK386">
        <v>0</v>
      </c>
      <c r="CL386">
        <v>83</v>
      </c>
      <c r="CM386">
        <v>0</v>
      </c>
      <c r="CN386">
        <v>1</v>
      </c>
      <c r="CO386">
        <v>28</v>
      </c>
      <c r="CP386" s="31" t="s">
        <v>80</v>
      </c>
    </row>
    <row r="387" spans="1:94" x14ac:dyDescent="0.25">
      <c r="A387">
        <v>386</v>
      </c>
      <c r="B387">
        <v>24</v>
      </c>
      <c r="C387" s="23" t="s">
        <v>135</v>
      </c>
      <c r="D387" s="12">
        <v>9.0942864686372804</v>
      </c>
      <c r="E387" s="13">
        <v>0.47983060550948842</v>
      </c>
      <c r="F387" s="7">
        <v>18.953118796957281</v>
      </c>
      <c r="G387" s="7">
        <f t="shared" si="90"/>
        <v>8.6144558631277928</v>
      </c>
      <c r="H387" s="15">
        <f t="shared" si="91"/>
        <v>9.574117074146768</v>
      </c>
      <c r="I387" s="11">
        <f t="shared" si="92"/>
        <v>0.39029093110689134</v>
      </c>
      <c r="J387" s="30">
        <f t="shared" si="93"/>
        <v>2.0592438389060715E-2</v>
      </c>
      <c r="K387" s="30">
        <f t="shared" si="94"/>
        <v>48.561514722376359</v>
      </c>
      <c r="L387" s="8">
        <v>0</v>
      </c>
      <c r="M387" s="9">
        <v>0</v>
      </c>
      <c r="N387" s="9">
        <v>1</v>
      </c>
      <c r="O387" s="9">
        <v>0</v>
      </c>
      <c r="P387" s="9">
        <v>0</v>
      </c>
      <c r="Q387" s="8">
        <v>2018</v>
      </c>
      <c r="R387" s="9">
        <v>18</v>
      </c>
      <c r="S387" s="9">
        <f t="shared" si="95"/>
        <v>1999</v>
      </c>
      <c r="T387" s="9">
        <f t="shared" si="96"/>
        <v>32</v>
      </c>
      <c r="U387" s="7">
        <v>12</v>
      </c>
      <c r="V387" s="7">
        <v>20.097000000000001</v>
      </c>
      <c r="W387" s="9">
        <v>0</v>
      </c>
      <c r="X387" s="9">
        <v>1</v>
      </c>
      <c r="Y387" s="9">
        <v>0</v>
      </c>
      <c r="Z387" s="9">
        <v>0</v>
      </c>
      <c r="AA387" s="9">
        <v>1</v>
      </c>
      <c r="AB387" s="27">
        <v>0</v>
      </c>
      <c r="AC387" s="9">
        <v>0</v>
      </c>
      <c r="AD387" s="9">
        <v>1</v>
      </c>
      <c r="AE387" s="27">
        <v>0</v>
      </c>
      <c r="AF387" s="9">
        <v>1</v>
      </c>
      <c r="AG387" s="27">
        <v>0</v>
      </c>
      <c r="AH387" s="19">
        <v>2002</v>
      </c>
      <c r="AI387" s="30">
        <v>0.58099999999999996</v>
      </c>
      <c r="AJ387" s="30">
        <v>9.0999999999999998E-2</v>
      </c>
      <c r="AK387" s="30">
        <v>0.20100000000000001</v>
      </c>
      <c r="AL387" s="37">
        <f t="shared" si="88"/>
        <v>0.127</v>
      </c>
      <c r="AM387" s="36">
        <v>0.16</v>
      </c>
      <c r="AN387" s="17">
        <v>0.84</v>
      </c>
      <c r="AO387">
        <v>0</v>
      </c>
      <c r="AP387" s="34">
        <v>1</v>
      </c>
      <c r="AQ387" t="s">
        <v>89</v>
      </c>
      <c r="AR387" s="34" t="s">
        <v>89</v>
      </c>
      <c r="AS387">
        <v>0</v>
      </c>
      <c r="AT387" s="17">
        <v>1</v>
      </c>
      <c r="AU387">
        <f t="shared" si="89"/>
        <v>0.499</v>
      </c>
      <c r="AV387" s="17">
        <v>0.501</v>
      </c>
      <c r="AW387" s="17" t="s">
        <v>20</v>
      </c>
      <c r="AX387">
        <v>0</v>
      </c>
      <c r="AY387">
        <v>0</v>
      </c>
      <c r="AZ387">
        <v>0</v>
      </c>
      <c r="BA387">
        <v>0</v>
      </c>
      <c r="BB387">
        <v>0</v>
      </c>
      <c r="BC387">
        <v>1</v>
      </c>
      <c r="BD387" s="17">
        <v>0</v>
      </c>
      <c r="BE387">
        <v>0</v>
      </c>
      <c r="BF387">
        <v>1</v>
      </c>
      <c r="BG387" s="17">
        <v>0</v>
      </c>
      <c r="BH387">
        <v>787</v>
      </c>
      <c r="BI387">
        <v>29</v>
      </c>
      <c r="BJ387" s="23">
        <v>0.56000000000000005</v>
      </c>
      <c r="BK387" s="23">
        <v>32.451999999999998</v>
      </c>
      <c r="BL387">
        <v>0</v>
      </c>
      <c r="BM387">
        <v>0</v>
      </c>
      <c r="BN387">
        <v>0</v>
      </c>
      <c r="BO387">
        <v>1</v>
      </c>
      <c r="BP387">
        <v>0</v>
      </c>
      <c r="BQ387" s="17">
        <v>0</v>
      </c>
      <c r="BR387">
        <v>0</v>
      </c>
      <c r="BS387">
        <v>0</v>
      </c>
      <c r="BT387">
        <v>1</v>
      </c>
      <c r="BU387" s="17">
        <v>0</v>
      </c>
      <c r="BV387">
        <v>0</v>
      </c>
      <c r="BW387">
        <v>0</v>
      </c>
      <c r="BX387" s="17">
        <v>0</v>
      </c>
      <c r="BY387">
        <v>0</v>
      </c>
      <c r="BZ387">
        <v>0</v>
      </c>
      <c r="CA387">
        <v>1</v>
      </c>
      <c r="CB387">
        <v>1</v>
      </c>
      <c r="CC387">
        <v>0</v>
      </c>
      <c r="CD387">
        <v>0</v>
      </c>
      <c r="CE387">
        <v>0</v>
      </c>
      <c r="CF387">
        <v>1</v>
      </c>
      <c r="CG387">
        <v>0</v>
      </c>
      <c r="CH387">
        <v>0</v>
      </c>
      <c r="CI387">
        <v>1</v>
      </c>
      <c r="CJ387" s="17">
        <v>1</v>
      </c>
      <c r="CK387">
        <v>0</v>
      </c>
      <c r="CL387">
        <v>83</v>
      </c>
      <c r="CM387">
        <v>0</v>
      </c>
      <c r="CN387">
        <v>1</v>
      </c>
      <c r="CO387">
        <v>28</v>
      </c>
      <c r="CP387" s="31" t="s">
        <v>80</v>
      </c>
    </row>
    <row r="388" spans="1:94" x14ac:dyDescent="0.25">
      <c r="A388">
        <v>387</v>
      </c>
      <c r="B388">
        <v>24</v>
      </c>
      <c r="C388" s="23" t="s">
        <v>135</v>
      </c>
      <c r="D388" s="12">
        <v>8.8856976094426443</v>
      </c>
      <c r="E388" s="13">
        <v>0.42513178538240592</v>
      </c>
      <c r="F388" s="7">
        <v>20.9010427236109</v>
      </c>
      <c r="G388" s="7">
        <f t="shared" si="90"/>
        <v>8.4605658240602377</v>
      </c>
      <c r="H388" s="15">
        <f t="shared" si="91"/>
        <v>9.3108293948250509</v>
      </c>
      <c r="I388" s="11">
        <f t="shared" si="92"/>
        <v>0.42348922296388292</v>
      </c>
      <c r="J388" s="30">
        <f t="shared" si="93"/>
        <v>2.0261631372366296E-2</v>
      </c>
      <c r="K388" s="30">
        <f t="shared" si="94"/>
        <v>49.354367455517128</v>
      </c>
      <c r="L388" s="8">
        <v>0</v>
      </c>
      <c r="M388" s="9">
        <v>0</v>
      </c>
      <c r="N388" s="9">
        <v>1</v>
      </c>
      <c r="O388" s="9">
        <v>0</v>
      </c>
      <c r="P388" s="9">
        <v>0</v>
      </c>
      <c r="Q388" s="8">
        <v>2018</v>
      </c>
      <c r="R388" s="9">
        <v>18</v>
      </c>
      <c r="S388" s="9">
        <f t="shared" si="95"/>
        <v>1999</v>
      </c>
      <c r="T388" s="9">
        <f t="shared" si="96"/>
        <v>32</v>
      </c>
      <c r="U388" s="7">
        <v>14</v>
      </c>
      <c r="V388" s="7">
        <v>20.097000000000001</v>
      </c>
      <c r="W388" s="9">
        <v>0</v>
      </c>
      <c r="X388" s="9">
        <v>1</v>
      </c>
      <c r="Y388" s="9">
        <v>0</v>
      </c>
      <c r="Z388" s="9">
        <v>0</v>
      </c>
      <c r="AA388" s="9">
        <v>1</v>
      </c>
      <c r="AB388" s="27">
        <v>0</v>
      </c>
      <c r="AC388" s="9">
        <v>0</v>
      </c>
      <c r="AD388" s="9">
        <v>1</v>
      </c>
      <c r="AE388" s="27">
        <v>0</v>
      </c>
      <c r="AF388" s="9">
        <v>1</v>
      </c>
      <c r="AG388" s="27">
        <v>0</v>
      </c>
      <c r="AH388" s="19">
        <v>2002</v>
      </c>
      <c r="AI388" s="30">
        <v>0.58099999999999996</v>
      </c>
      <c r="AJ388" s="30">
        <v>9.0999999999999998E-2</v>
      </c>
      <c r="AK388" s="30">
        <v>0.20100000000000001</v>
      </c>
      <c r="AL388" s="37">
        <f t="shared" si="88"/>
        <v>0.127</v>
      </c>
      <c r="AM388" s="36">
        <v>0.16</v>
      </c>
      <c r="AN388" s="17">
        <v>0.84</v>
      </c>
      <c r="AO388">
        <v>0</v>
      </c>
      <c r="AP388" s="34">
        <v>1</v>
      </c>
      <c r="AQ388" t="s">
        <v>89</v>
      </c>
      <c r="AR388" s="34" t="s">
        <v>89</v>
      </c>
      <c r="AS388">
        <v>0</v>
      </c>
      <c r="AT388" s="17">
        <v>1</v>
      </c>
      <c r="AU388">
        <f t="shared" si="89"/>
        <v>0.499</v>
      </c>
      <c r="AV388" s="17">
        <v>0.501</v>
      </c>
      <c r="AW388" s="17" t="s">
        <v>20</v>
      </c>
      <c r="AX388">
        <v>0</v>
      </c>
      <c r="AY388">
        <v>0</v>
      </c>
      <c r="AZ388">
        <v>0</v>
      </c>
      <c r="BA388">
        <v>0</v>
      </c>
      <c r="BB388">
        <v>0</v>
      </c>
      <c r="BC388">
        <v>1</v>
      </c>
      <c r="BD388" s="17">
        <v>0</v>
      </c>
      <c r="BE388">
        <v>0</v>
      </c>
      <c r="BF388">
        <v>1</v>
      </c>
      <c r="BG388" s="17">
        <v>0</v>
      </c>
      <c r="BH388">
        <v>787</v>
      </c>
      <c r="BI388">
        <v>29</v>
      </c>
      <c r="BJ388" s="23">
        <v>0.56000000000000005</v>
      </c>
      <c r="BK388" s="23">
        <v>32.451999999999998</v>
      </c>
      <c r="BL388">
        <v>0</v>
      </c>
      <c r="BM388">
        <v>0</v>
      </c>
      <c r="BN388">
        <v>0</v>
      </c>
      <c r="BO388">
        <v>1</v>
      </c>
      <c r="BP388">
        <v>0</v>
      </c>
      <c r="BQ388" s="17">
        <v>0</v>
      </c>
      <c r="BR388">
        <v>0</v>
      </c>
      <c r="BS388">
        <v>0</v>
      </c>
      <c r="BT388">
        <v>1</v>
      </c>
      <c r="BU388" s="17">
        <v>0</v>
      </c>
      <c r="BV388">
        <v>0</v>
      </c>
      <c r="BW388">
        <v>0</v>
      </c>
      <c r="BX388" s="17">
        <v>0</v>
      </c>
      <c r="BY388">
        <v>0</v>
      </c>
      <c r="BZ388">
        <v>0</v>
      </c>
      <c r="CA388">
        <v>1</v>
      </c>
      <c r="CB388">
        <v>1</v>
      </c>
      <c r="CC388">
        <v>0</v>
      </c>
      <c r="CD388">
        <v>0</v>
      </c>
      <c r="CE388">
        <v>0</v>
      </c>
      <c r="CF388">
        <v>1</v>
      </c>
      <c r="CG388">
        <v>0</v>
      </c>
      <c r="CH388">
        <v>0</v>
      </c>
      <c r="CI388">
        <v>1</v>
      </c>
      <c r="CJ388" s="17">
        <v>1</v>
      </c>
      <c r="CK388">
        <v>0</v>
      </c>
      <c r="CL388">
        <v>83</v>
      </c>
      <c r="CM388">
        <v>0</v>
      </c>
      <c r="CN388">
        <v>1</v>
      </c>
      <c r="CO388">
        <v>28</v>
      </c>
      <c r="CP388" s="31" t="s">
        <v>80</v>
      </c>
    </row>
    <row r="389" spans="1:94" x14ac:dyDescent="0.25">
      <c r="A389">
        <v>388</v>
      </c>
      <c r="B389">
        <v>24</v>
      </c>
      <c r="C389" s="23" t="s">
        <v>135</v>
      </c>
      <c r="D389" s="12">
        <v>8.8922971694568531</v>
      </c>
      <c r="E389" s="13">
        <v>0.48761903799014711</v>
      </c>
      <c r="F389" s="7">
        <v>18.236156664655351</v>
      </c>
      <c r="G389" s="7">
        <f t="shared" si="90"/>
        <v>8.4046781314667065</v>
      </c>
      <c r="H389" s="15">
        <f t="shared" si="91"/>
        <v>9.3799162074469997</v>
      </c>
      <c r="I389" s="11">
        <f t="shared" si="92"/>
        <v>0.37766806030621985</v>
      </c>
      <c r="J389" s="30">
        <f t="shared" si="93"/>
        <v>2.0709849517700305E-2</v>
      </c>
      <c r="K389" s="30">
        <f t="shared" si="94"/>
        <v>48.286203100863645</v>
      </c>
      <c r="L389" s="8">
        <v>0</v>
      </c>
      <c r="M389" s="9">
        <v>0</v>
      </c>
      <c r="N389" s="9">
        <v>1</v>
      </c>
      <c r="O389" s="9">
        <v>0</v>
      </c>
      <c r="P389" s="9">
        <v>0</v>
      </c>
      <c r="Q389" s="8">
        <v>2018</v>
      </c>
      <c r="R389" s="9">
        <v>18</v>
      </c>
      <c r="S389" s="9">
        <f t="shared" si="95"/>
        <v>1999</v>
      </c>
      <c r="T389" s="9">
        <f t="shared" si="96"/>
        <v>32</v>
      </c>
      <c r="U389" s="7">
        <v>16</v>
      </c>
      <c r="V389" s="7">
        <v>20.097000000000001</v>
      </c>
      <c r="W389" s="9">
        <v>0</v>
      </c>
      <c r="X389" s="9">
        <v>1</v>
      </c>
      <c r="Y389" s="9">
        <v>0</v>
      </c>
      <c r="Z389" s="9">
        <v>0</v>
      </c>
      <c r="AA389" s="9">
        <v>1</v>
      </c>
      <c r="AB389" s="27">
        <v>0</v>
      </c>
      <c r="AC389" s="9">
        <v>0</v>
      </c>
      <c r="AD389" s="9">
        <v>1</v>
      </c>
      <c r="AE389" s="27">
        <v>0</v>
      </c>
      <c r="AF389" s="9">
        <v>1</v>
      </c>
      <c r="AG389" s="27">
        <v>0</v>
      </c>
      <c r="AH389" s="19">
        <v>2002</v>
      </c>
      <c r="AI389" s="30">
        <v>0.58099999999999996</v>
      </c>
      <c r="AJ389" s="30">
        <v>9.0999999999999998E-2</v>
      </c>
      <c r="AK389" s="30">
        <v>0.20100000000000001</v>
      </c>
      <c r="AL389" s="37">
        <f t="shared" si="88"/>
        <v>0.127</v>
      </c>
      <c r="AM389" s="36">
        <v>0.16</v>
      </c>
      <c r="AN389" s="17">
        <v>0.84</v>
      </c>
      <c r="AO389">
        <v>0</v>
      </c>
      <c r="AP389" s="34">
        <v>1</v>
      </c>
      <c r="AQ389" t="s">
        <v>89</v>
      </c>
      <c r="AR389" s="34" t="s">
        <v>89</v>
      </c>
      <c r="AS389">
        <v>0</v>
      </c>
      <c r="AT389" s="17">
        <v>1</v>
      </c>
      <c r="AU389">
        <f t="shared" si="89"/>
        <v>0.499</v>
      </c>
      <c r="AV389" s="17">
        <v>0.501</v>
      </c>
      <c r="AW389" s="17" t="s">
        <v>20</v>
      </c>
      <c r="AX389">
        <v>0</v>
      </c>
      <c r="AY389">
        <v>0</v>
      </c>
      <c r="AZ389">
        <v>0</v>
      </c>
      <c r="BA389">
        <v>0</v>
      </c>
      <c r="BB389">
        <v>0</v>
      </c>
      <c r="BC389">
        <v>1</v>
      </c>
      <c r="BD389" s="17">
        <v>0</v>
      </c>
      <c r="BE389">
        <v>0</v>
      </c>
      <c r="BF389">
        <v>1</v>
      </c>
      <c r="BG389" s="17">
        <v>0</v>
      </c>
      <c r="BH389">
        <v>787</v>
      </c>
      <c r="BI389">
        <v>29</v>
      </c>
      <c r="BJ389" s="23">
        <v>0.56000000000000005</v>
      </c>
      <c r="BK389" s="23">
        <v>32.451999999999998</v>
      </c>
      <c r="BL389">
        <v>0</v>
      </c>
      <c r="BM389">
        <v>0</v>
      </c>
      <c r="BN389">
        <v>0</v>
      </c>
      <c r="BO389">
        <v>1</v>
      </c>
      <c r="BP389">
        <v>0</v>
      </c>
      <c r="BQ389" s="17">
        <v>0</v>
      </c>
      <c r="BR389">
        <v>0</v>
      </c>
      <c r="BS389">
        <v>0</v>
      </c>
      <c r="BT389">
        <v>1</v>
      </c>
      <c r="BU389" s="17">
        <v>0</v>
      </c>
      <c r="BV389">
        <v>0</v>
      </c>
      <c r="BW389">
        <v>0</v>
      </c>
      <c r="BX389" s="17">
        <v>0</v>
      </c>
      <c r="BY389">
        <v>0</v>
      </c>
      <c r="BZ389">
        <v>0</v>
      </c>
      <c r="CA389">
        <v>1</v>
      </c>
      <c r="CB389">
        <v>1</v>
      </c>
      <c r="CC389">
        <v>0</v>
      </c>
      <c r="CD389">
        <v>0</v>
      </c>
      <c r="CE389">
        <v>0</v>
      </c>
      <c r="CF389">
        <v>1</v>
      </c>
      <c r="CG389">
        <v>0</v>
      </c>
      <c r="CH389">
        <v>0</v>
      </c>
      <c r="CI389">
        <v>1</v>
      </c>
      <c r="CJ389" s="17">
        <v>1</v>
      </c>
      <c r="CK389">
        <v>0</v>
      </c>
      <c r="CL389">
        <v>83</v>
      </c>
      <c r="CM389">
        <v>0</v>
      </c>
      <c r="CN389">
        <v>1</v>
      </c>
      <c r="CO389">
        <v>28</v>
      </c>
      <c r="CP389" s="31" t="s">
        <v>80</v>
      </c>
    </row>
    <row r="390" spans="1:94" x14ac:dyDescent="0.25">
      <c r="A390">
        <v>389</v>
      </c>
      <c r="B390">
        <v>24</v>
      </c>
      <c r="C390" s="23" t="s">
        <v>135</v>
      </c>
      <c r="D390" s="12">
        <v>9.9</v>
      </c>
      <c r="E390" s="13">
        <v>1</v>
      </c>
      <c r="F390" s="7">
        <f t="shared" ref="F390:F409" si="97">D390/E390</f>
        <v>9.9</v>
      </c>
      <c r="G390" s="7">
        <f t="shared" si="90"/>
        <v>8.9</v>
      </c>
      <c r="H390" s="15">
        <f t="shared" si="91"/>
        <v>10.9</v>
      </c>
      <c r="I390" s="11">
        <f t="shared" si="92"/>
        <v>0.15200201690536094</v>
      </c>
      <c r="J390" s="30">
        <f t="shared" si="93"/>
        <v>1.535373908134959E-2</v>
      </c>
      <c r="K390" s="30">
        <f t="shared" si="94"/>
        <v>65.13071472047578</v>
      </c>
      <c r="L390" s="8">
        <v>0</v>
      </c>
      <c r="M390" s="9">
        <v>0</v>
      </c>
      <c r="N390" s="9">
        <v>1</v>
      </c>
      <c r="O390" s="9">
        <v>0</v>
      </c>
      <c r="P390" s="9">
        <v>0</v>
      </c>
      <c r="Q390" s="8">
        <v>4155</v>
      </c>
      <c r="R390" s="9">
        <v>10</v>
      </c>
      <c r="S390" s="9">
        <f t="shared" si="95"/>
        <v>4144</v>
      </c>
      <c r="T390" s="9">
        <f t="shared" si="96"/>
        <v>32</v>
      </c>
      <c r="U390" s="7">
        <v>5.6660000000000004</v>
      </c>
      <c r="V390" s="7">
        <v>20.492000000000001</v>
      </c>
      <c r="W390" s="9">
        <v>1</v>
      </c>
      <c r="X390" s="9">
        <v>0</v>
      </c>
      <c r="Y390" s="9">
        <v>0</v>
      </c>
      <c r="Z390" s="9">
        <v>0</v>
      </c>
      <c r="AA390" s="9">
        <v>1</v>
      </c>
      <c r="AB390" s="27">
        <v>0</v>
      </c>
      <c r="AC390" s="9">
        <v>0</v>
      </c>
      <c r="AD390" s="9">
        <v>1</v>
      </c>
      <c r="AE390" s="27">
        <v>0</v>
      </c>
      <c r="AF390" s="9">
        <v>1</v>
      </c>
      <c r="AG390" s="27">
        <v>0</v>
      </c>
      <c r="AH390" s="19">
        <v>2002</v>
      </c>
      <c r="AI390" s="30">
        <v>0.44</v>
      </c>
      <c r="AJ390" s="30">
        <v>9.7000000000000003E-2</v>
      </c>
      <c r="AK390" s="30">
        <v>0.35499999999999998</v>
      </c>
      <c r="AL390" s="37">
        <f t="shared" si="88"/>
        <v>0.10799999999999998</v>
      </c>
      <c r="AM390" s="36">
        <v>0.57999999999999996</v>
      </c>
      <c r="AN390" s="17">
        <v>0.42</v>
      </c>
      <c r="AO390">
        <v>1</v>
      </c>
      <c r="AP390" s="34">
        <v>0</v>
      </c>
      <c r="AQ390" t="s">
        <v>89</v>
      </c>
      <c r="AR390" s="34" t="s">
        <v>89</v>
      </c>
      <c r="AS390">
        <v>0</v>
      </c>
      <c r="AT390" s="17">
        <v>1</v>
      </c>
      <c r="AU390">
        <f t="shared" si="89"/>
        <v>0.52700000000000002</v>
      </c>
      <c r="AV390" s="17">
        <v>0.47299999999999998</v>
      </c>
      <c r="AW390" s="17" t="s">
        <v>20</v>
      </c>
      <c r="AX390">
        <v>0</v>
      </c>
      <c r="AY390">
        <v>0</v>
      </c>
      <c r="AZ390">
        <v>0</v>
      </c>
      <c r="BA390">
        <v>0</v>
      </c>
      <c r="BB390">
        <v>0</v>
      </c>
      <c r="BC390">
        <v>1</v>
      </c>
      <c r="BD390" s="17">
        <v>0</v>
      </c>
      <c r="BE390">
        <v>0</v>
      </c>
      <c r="BF390">
        <v>1</v>
      </c>
      <c r="BG390" s="17">
        <v>0</v>
      </c>
      <c r="BH390">
        <v>787</v>
      </c>
      <c r="BI390">
        <v>29</v>
      </c>
      <c r="BJ390" s="23">
        <v>0.56000000000000005</v>
      </c>
      <c r="BK390" s="23">
        <v>33.378</v>
      </c>
      <c r="BL390">
        <v>0</v>
      </c>
      <c r="BM390">
        <v>0</v>
      </c>
      <c r="BN390">
        <v>0</v>
      </c>
      <c r="BO390">
        <v>0</v>
      </c>
      <c r="BP390">
        <v>0</v>
      </c>
      <c r="BQ390" s="17">
        <v>1</v>
      </c>
      <c r="BR390">
        <v>0</v>
      </c>
      <c r="BS390">
        <v>1</v>
      </c>
      <c r="BT390">
        <v>0</v>
      </c>
      <c r="BU390" s="17">
        <v>0</v>
      </c>
      <c r="BV390">
        <v>1</v>
      </c>
      <c r="BW390">
        <v>0</v>
      </c>
      <c r="BX390" s="17">
        <v>0</v>
      </c>
      <c r="BY390">
        <v>0</v>
      </c>
      <c r="BZ390">
        <v>0</v>
      </c>
      <c r="CA390">
        <v>1</v>
      </c>
      <c r="CB390">
        <v>1</v>
      </c>
      <c r="CC390">
        <v>0</v>
      </c>
      <c r="CD390">
        <v>0</v>
      </c>
      <c r="CE390">
        <v>0</v>
      </c>
      <c r="CF390">
        <v>1</v>
      </c>
      <c r="CG390">
        <v>0</v>
      </c>
      <c r="CH390">
        <v>0</v>
      </c>
      <c r="CI390">
        <v>1</v>
      </c>
      <c r="CJ390" s="17">
        <v>1</v>
      </c>
      <c r="CK390">
        <v>0</v>
      </c>
      <c r="CL390">
        <v>83</v>
      </c>
      <c r="CM390">
        <v>0</v>
      </c>
      <c r="CN390">
        <v>1</v>
      </c>
      <c r="CO390">
        <v>28</v>
      </c>
      <c r="CP390" s="31" t="s">
        <v>80</v>
      </c>
    </row>
    <row r="391" spans="1:94" x14ac:dyDescent="0.25">
      <c r="A391">
        <v>390</v>
      </c>
      <c r="B391">
        <v>24</v>
      </c>
      <c r="C391" s="23" t="s">
        <v>135</v>
      </c>
      <c r="D391" s="12">
        <v>10.6</v>
      </c>
      <c r="E391" s="13">
        <v>0.5</v>
      </c>
      <c r="F391" s="7">
        <f t="shared" si="97"/>
        <v>21.2</v>
      </c>
      <c r="G391" s="7">
        <f t="shared" si="90"/>
        <v>10.1</v>
      </c>
      <c r="H391" s="15">
        <f t="shared" si="91"/>
        <v>11.1</v>
      </c>
      <c r="I391" s="11">
        <f t="shared" si="92"/>
        <v>0.27304447275129468</v>
      </c>
      <c r="J391" s="30">
        <f t="shared" si="93"/>
        <v>1.2879456261853524E-2</v>
      </c>
      <c r="K391" s="30">
        <f t="shared" si="94"/>
        <v>77.643029307208252</v>
      </c>
      <c r="L391" s="8">
        <v>0</v>
      </c>
      <c r="M391" s="9">
        <v>0</v>
      </c>
      <c r="N391" s="9">
        <v>1</v>
      </c>
      <c r="O391" s="9">
        <v>0</v>
      </c>
      <c r="P391" s="9">
        <v>0</v>
      </c>
      <c r="Q391" s="8">
        <v>5590</v>
      </c>
      <c r="R391" s="9">
        <v>10</v>
      </c>
      <c r="S391" s="9">
        <f t="shared" si="95"/>
        <v>5579</v>
      </c>
      <c r="T391" s="9">
        <f t="shared" si="96"/>
        <v>32</v>
      </c>
      <c r="U391" s="7">
        <v>5.6660000000000004</v>
      </c>
      <c r="V391" s="7">
        <v>20.492000000000001</v>
      </c>
      <c r="W391" s="9">
        <v>1</v>
      </c>
      <c r="X391" s="9">
        <v>0</v>
      </c>
      <c r="Y391" s="9">
        <v>0</v>
      </c>
      <c r="Z391" s="9">
        <v>0</v>
      </c>
      <c r="AA391" s="9">
        <v>1</v>
      </c>
      <c r="AB391" s="27">
        <v>0</v>
      </c>
      <c r="AC391" s="9">
        <v>0</v>
      </c>
      <c r="AD391" s="9">
        <v>1</v>
      </c>
      <c r="AE391" s="27">
        <v>0</v>
      </c>
      <c r="AF391" s="9">
        <v>1</v>
      </c>
      <c r="AG391" s="27">
        <v>0</v>
      </c>
      <c r="AH391" s="19">
        <v>2002</v>
      </c>
      <c r="AI391" s="30">
        <v>0.44</v>
      </c>
      <c r="AJ391" s="30">
        <v>9.7000000000000003E-2</v>
      </c>
      <c r="AK391" s="30">
        <v>0.35499999999999998</v>
      </c>
      <c r="AL391" s="37">
        <f t="shared" si="88"/>
        <v>0.10799999999999998</v>
      </c>
      <c r="AM391" s="36">
        <v>0.57999999999999996</v>
      </c>
      <c r="AN391" s="17">
        <v>0.42</v>
      </c>
      <c r="AO391">
        <v>1</v>
      </c>
      <c r="AP391" s="34">
        <v>0</v>
      </c>
      <c r="AQ391" t="s">
        <v>89</v>
      </c>
      <c r="AR391" s="34" t="s">
        <v>89</v>
      </c>
      <c r="AS391">
        <v>0</v>
      </c>
      <c r="AT391" s="17">
        <v>1</v>
      </c>
      <c r="AU391">
        <f t="shared" si="89"/>
        <v>0.52700000000000002</v>
      </c>
      <c r="AV391" s="17">
        <v>0.47299999999999998</v>
      </c>
      <c r="AW391" s="17" t="s">
        <v>20</v>
      </c>
      <c r="AX391">
        <v>0</v>
      </c>
      <c r="AY391">
        <v>0</v>
      </c>
      <c r="AZ391">
        <v>0</v>
      </c>
      <c r="BA391">
        <v>0</v>
      </c>
      <c r="BB391">
        <v>0</v>
      </c>
      <c r="BC391">
        <v>1</v>
      </c>
      <c r="BD391" s="17">
        <v>0</v>
      </c>
      <c r="BE391">
        <v>0</v>
      </c>
      <c r="BF391">
        <v>1</v>
      </c>
      <c r="BG391" s="17">
        <v>0</v>
      </c>
      <c r="BH391">
        <v>787</v>
      </c>
      <c r="BI391">
        <v>29</v>
      </c>
      <c r="BJ391" s="23">
        <v>0.56000000000000005</v>
      </c>
      <c r="BK391" s="23">
        <v>33.378</v>
      </c>
      <c r="BL391">
        <v>0</v>
      </c>
      <c r="BM391">
        <v>0</v>
      </c>
      <c r="BN391">
        <v>0</v>
      </c>
      <c r="BO391">
        <v>0</v>
      </c>
      <c r="BP391">
        <v>0</v>
      </c>
      <c r="BQ391" s="17">
        <v>1</v>
      </c>
      <c r="BR391">
        <v>0</v>
      </c>
      <c r="BS391">
        <v>1</v>
      </c>
      <c r="BT391">
        <v>0</v>
      </c>
      <c r="BU391" s="17">
        <v>0</v>
      </c>
      <c r="BV391">
        <v>0</v>
      </c>
      <c r="BW391">
        <v>0</v>
      </c>
      <c r="BX391" s="17">
        <v>1</v>
      </c>
      <c r="BY391">
        <v>0</v>
      </c>
      <c r="BZ391">
        <v>0</v>
      </c>
      <c r="CA391">
        <v>1</v>
      </c>
      <c r="CB391">
        <v>1</v>
      </c>
      <c r="CC391">
        <v>0</v>
      </c>
      <c r="CD391">
        <v>0</v>
      </c>
      <c r="CE391">
        <v>0</v>
      </c>
      <c r="CF391">
        <v>1</v>
      </c>
      <c r="CG391">
        <v>0</v>
      </c>
      <c r="CH391">
        <v>0</v>
      </c>
      <c r="CI391">
        <v>1</v>
      </c>
      <c r="CJ391" s="17">
        <v>1</v>
      </c>
      <c r="CK391">
        <v>0</v>
      </c>
      <c r="CL391">
        <v>83</v>
      </c>
      <c r="CM391">
        <v>0</v>
      </c>
      <c r="CN391">
        <v>1</v>
      </c>
      <c r="CO391">
        <v>28</v>
      </c>
      <c r="CP391" s="31" t="s">
        <v>80</v>
      </c>
    </row>
    <row r="392" spans="1:94" x14ac:dyDescent="0.25">
      <c r="A392">
        <v>391</v>
      </c>
      <c r="B392">
        <v>24</v>
      </c>
      <c r="C392" s="23" t="s">
        <v>135</v>
      </c>
      <c r="D392" s="12">
        <v>16.899999999999999</v>
      </c>
      <c r="E392" s="13">
        <v>3</v>
      </c>
      <c r="F392" s="7">
        <f t="shared" si="97"/>
        <v>5.6333333333333329</v>
      </c>
      <c r="G392" s="7">
        <f t="shared" si="90"/>
        <v>13.899999999999999</v>
      </c>
      <c r="H392" s="15">
        <f t="shared" si="91"/>
        <v>19.899999999999999</v>
      </c>
      <c r="I392" s="11">
        <f t="shared" si="92"/>
        <v>0.24805751063781942</v>
      </c>
      <c r="J392" s="30">
        <f t="shared" si="93"/>
        <v>4.4033877628015285E-2</v>
      </c>
      <c r="K392" s="30">
        <f t="shared" si="94"/>
        <v>22.709787415219115</v>
      </c>
      <c r="L392" s="8">
        <v>0</v>
      </c>
      <c r="M392" s="9">
        <v>0</v>
      </c>
      <c r="N392" s="9">
        <v>1</v>
      </c>
      <c r="O392" s="9">
        <v>0</v>
      </c>
      <c r="P392" s="9">
        <v>0</v>
      </c>
      <c r="Q392" s="8">
        <v>493</v>
      </c>
      <c r="R392" s="9">
        <v>8</v>
      </c>
      <c r="S392" s="9">
        <f t="shared" si="95"/>
        <v>484</v>
      </c>
      <c r="T392" s="9">
        <f t="shared" si="96"/>
        <v>32</v>
      </c>
      <c r="U392" s="7">
        <v>4.3259999999999996</v>
      </c>
      <c r="V392" s="7">
        <v>20.097000000000001</v>
      </c>
      <c r="W392" s="9">
        <v>1</v>
      </c>
      <c r="X392" s="9">
        <v>0</v>
      </c>
      <c r="Y392" s="9">
        <v>0</v>
      </c>
      <c r="Z392" s="9">
        <v>0</v>
      </c>
      <c r="AA392" s="9">
        <v>1</v>
      </c>
      <c r="AB392" s="27">
        <v>0</v>
      </c>
      <c r="AC392" s="9">
        <v>0</v>
      </c>
      <c r="AD392" s="9">
        <v>1</v>
      </c>
      <c r="AE392" s="27">
        <v>0</v>
      </c>
      <c r="AF392" s="9">
        <v>1</v>
      </c>
      <c r="AG392" s="27">
        <v>0</v>
      </c>
      <c r="AH392" s="19">
        <v>2002</v>
      </c>
      <c r="AI392" s="30">
        <v>0.58099999999999996</v>
      </c>
      <c r="AJ392" s="30">
        <v>9.0999999999999998E-2</v>
      </c>
      <c r="AK392" s="30">
        <v>0.20100000000000001</v>
      </c>
      <c r="AL392" s="37">
        <f t="shared" si="88"/>
        <v>0.127</v>
      </c>
      <c r="AM392" s="36">
        <v>0.16</v>
      </c>
      <c r="AN392" s="17">
        <v>0.84</v>
      </c>
      <c r="AO392">
        <v>0</v>
      </c>
      <c r="AP392" s="34">
        <v>1</v>
      </c>
      <c r="AQ392" t="s">
        <v>89</v>
      </c>
      <c r="AR392" s="34" t="s">
        <v>89</v>
      </c>
      <c r="AS392">
        <v>0</v>
      </c>
      <c r="AT392" s="17">
        <v>1</v>
      </c>
      <c r="AU392">
        <f t="shared" si="89"/>
        <v>0.499</v>
      </c>
      <c r="AV392" s="17">
        <v>0.501</v>
      </c>
      <c r="AW392" s="17" t="s">
        <v>20</v>
      </c>
      <c r="AX392">
        <v>0</v>
      </c>
      <c r="AY392">
        <v>0</v>
      </c>
      <c r="AZ392">
        <v>0</v>
      </c>
      <c r="BA392">
        <v>0</v>
      </c>
      <c r="BB392">
        <v>0</v>
      </c>
      <c r="BC392">
        <v>1</v>
      </c>
      <c r="BD392" s="17">
        <v>0</v>
      </c>
      <c r="BE392">
        <v>0</v>
      </c>
      <c r="BF392">
        <v>1</v>
      </c>
      <c r="BG392" s="17">
        <v>0</v>
      </c>
      <c r="BH392">
        <v>787</v>
      </c>
      <c r="BI392">
        <v>29</v>
      </c>
      <c r="BJ392" s="23">
        <v>0.56000000000000005</v>
      </c>
      <c r="BK392" s="23">
        <v>32.451999999999998</v>
      </c>
      <c r="BL392">
        <v>0</v>
      </c>
      <c r="BM392">
        <v>0</v>
      </c>
      <c r="BN392">
        <v>0</v>
      </c>
      <c r="BO392">
        <v>0</v>
      </c>
      <c r="BP392">
        <v>0</v>
      </c>
      <c r="BQ392" s="17">
        <v>1</v>
      </c>
      <c r="BR392">
        <v>0</v>
      </c>
      <c r="BS392">
        <v>1</v>
      </c>
      <c r="BT392">
        <v>0</v>
      </c>
      <c r="BU392" s="17">
        <v>0</v>
      </c>
      <c r="BV392">
        <v>1</v>
      </c>
      <c r="BW392">
        <v>0</v>
      </c>
      <c r="BX392" s="17">
        <v>0</v>
      </c>
      <c r="BY392">
        <v>0</v>
      </c>
      <c r="BZ392">
        <v>0</v>
      </c>
      <c r="CA392">
        <v>1</v>
      </c>
      <c r="CB392">
        <v>1</v>
      </c>
      <c r="CC392">
        <v>0</v>
      </c>
      <c r="CD392">
        <v>0</v>
      </c>
      <c r="CE392">
        <v>0</v>
      </c>
      <c r="CF392">
        <v>1</v>
      </c>
      <c r="CG392">
        <v>0</v>
      </c>
      <c r="CH392">
        <v>0</v>
      </c>
      <c r="CI392">
        <v>1</v>
      </c>
      <c r="CJ392" s="17">
        <v>1</v>
      </c>
      <c r="CK392">
        <v>0</v>
      </c>
      <c r="CL392">
        <v>83</v>
      </c>
      <c r="CM392">
        <v>0</v>
      </c>
      <c r="CN392">
        <v>1</v>
      </c>
      <c r="CO392">
        <v>28</v>
      </c>
      <c r="CP392" s="31" t="s">
        <v>80</v>
      </c>
    </row>
    <row r="393" spans="1:94" s="41" customFormat="1" x14ac:dyDescent="0.25">
      <c r="A393" s="41">
        <v>392</v>
      </c>
      <c r="B393" s="41">
        <v>24</v>
      </c>
      <c r="C393" s="42" t="s">
        <v>135</v>
      </c>
      <c r="D393" s="43">
        <v>17.600000000000001</v>
      </c>
      <c r="E393" s="44">
        <v>1</v>
      </c>
      <c r="F393" s="45">
        <f t="shared" si="97"/>
        <v>17.600000000000001</v>
      </c>
      <c r="G393" s="45">
        <f t="shared" si="90"/>
        <v>16.600000000000001</v>
      </c>
      <c r="H393" s="46">
        <f t="shared" si="91"/>
        <v>18.600000000000001</v>
      </c>
      <c r="I393" s="47">
        <f t="shared" si="92"/>
        <v>0.5074849643669247</v>
      </c>
      <c r="J393" s="48">
        <f t="shared" si="93"/>
        <v>2.8834372975393447E-2</v>
      </c>
      <c r="K393" s="48">
        <f t="shared" si="94"/>
        <v>34.680830439884218</v>
      </c>
      <c r="L393" s="49">
        <v>0</v>
      </c>
      <c r="M393" s="50">
        <v>0</v>
      </c>
      <c r="N393" s="50">
        <v>1</v>
      </c>
      <c r="O393" s="50">
        <v>0</v>
      </c>
      <c r="P393" s="50">
        <v>0</v>
      </c>
      <c r="Q393" s="49">
        <v>903</v>
      </c>
      <c r="R393" s="50">
        <v>9</v>
      </c>
      <c r="S393" s="50">
        <f t="shared" si="95"/>
        <v>893</v>
      </c>
      <c r="T393" s="50">
        <f t="shared" si="96"/>
        <v>32</v>
      </c>
      <c r="U393" s="45">
        <v>4.3259999999999996</v>
      </c>
      <c r="V393" s="45">
        <v>20.097000000000001</v>
      </c>
      <c r="W393" s="50">
        <v>1</v>
      </c>
      <c r="X393" s="50">
        <v>0</v>
      </c>
      <c r="Y393" s="50">
        <v>0</v>
      </c>
      <c r="Z393" s="50">
        <v>0</v>
      </c>
      <c r="AA393" s="50">
        <v>1</v>
      </c>
      <c r="AB393" s="51">
        <v>0</v>
      </c>
      <c r="AC393" s="50">
        <v>0</v>
      </c>
      <c r="AD393" s="50">
        <v>1</v>
      </c>
      <c r="AE393" s="51">
        <v>0</v>
      </c>
      <c r="AF393" s="50">
        <v>1</v>
      </c>
      <c r="AG393" s="51">
        <v>0</v>
      </c>
      <c r="AH393" s="52">
        <v>2002</v>
      </c>
      <c r="AI393" s="48">
        <v>0.58099999999999996</v>
      </c>
      <c r="AJ393" s="48">
        <v>9.0999999999999998E-2</v>
      </c>
      <c r="AK393" s="48">
        <v>0.20100000000000001</v>
      </c>
      <c r="AL393" s="53">
        <f t="shared" si="88"/>
        <v>0.127</v>
      </c>
      <c r="AM393" s="54">
        <v>0.16</v>
      </c>
      <c r="AN393" s="55">
        <v>0.84</v>
      </c>
      <c r="AO393" s="41">
        <v>0</v>
      </c>
      <c r="AP393" s="56">
        <v>1</v>
      </c>
      <c r="AQ393" s="41" t="s">
        <v>89</v>
      </c>
      <c r="AR393" s="56" t="s">
        <v>89</v>
      </c>
      <c r="AS393">
        <v>0</v>
      </c>
      <c r="AT393" s="55">
        <v>1</v>
      </c>
      <c r="AU393" s="41">
        <f t="shared" si="89"/>
        <v>0.499</v>
      </c>
      <c r="AV393" s="55">
        <v>0.501</v>
      </c>
      <c r="AW393" s="55" t="s">
        <v>20</v>
      </c>
      <c r="AX393">
        <v>0</v>
      </c>
      <c r="AY393">
        <v>0</v>
      </c>
      <c r="AZ393">
        <v>0</v>
      </c>
      <c r="BA393">
        <v>0</v>
      </c>
      <c r="BB393">
        <v>0</v>
      </c>
      <c r="BC393">
        <v>1</v>
      </c>
      <c r="BD393" s="55">
        <v>0</v>
      </c>
      <c r="BE393">
        <v>0</v>
      </c>
      <c r="BF393">
        <v>1</v>
      </c>
      <c r="BG393" s="55">
        <v>0</v>
      </c>
      <c r="BH393">
        <v>787</v>
      </c>
      <c r="BI393">
        <v>29</v>
      </c>
      <c r="BJ393" s="42">
        <v>0.56000000000000005</v>
      </c>
      <c r="BK393" s="42">
        <v>32.451999999999998</v>
      </c>
      <c r="BL393" s="41">
        <v>0</v>
      </c>
      <c r="BM393" s="41">
        <v>0</v>
      </c>
      <c r="BN393" s="41">
        <v>0</v>
      </c>
      <c r="BO393" s="41">
        <v>0</v>
      </c>
      <c r="BP393" s="41">
        <v>0</v>
      </c>
      <c r="BQ393" s="55">
        <v>1</v>
      </c>
      <c r="BR393" s="41">
        <v>0</v>
      </c>
      <c r="BS393" s="41">
        <v>1</v>
      </c>
      <c r="BT393" s="41">
        <v>0</v>
      </c>
      <c r="BU393" s="55">
        <v>0</v>
      </c>
      <c r="BV393" s="41">
        <v>0</v>
      </c>
      <c r="BW393" s="41">
        <v>0</v>
      </c>
      <c r="BX393" s="55">
        <v>1</v>
      </c>
      <c r="BY393" s="41">
        <v>0</v>
      </c>
      <c r="BZ393" s="41">
        <v>0</v>
      </c>
      <c r="CA393" s="41">
        <v>1</v>
      </c>
      <c r="CB393" s="41">
        <v>1</v>
      </c>
      <c r="CC393" s="41">
        <v>0</v>
      </c>
      <c r="CD393" s="41">
        <v>0</v>
      </c>
      <c r="CE393" s="41">
        <v>0</v>
      </c>
      <c r="CF393">
        <v>1</v>
      </c>
      <c r="CG393" s="41">
        <v>0</v>
      </c>
      <c r="CH393" s="41">
        <v>0</v>
      </c>
      <c r="CI393" s="41">
        <v>1</v>
      </c>
      <c r="CJ393" s="55">
        <v>1</v>
      </c>
      <c r="CK393">
        <v>0</v>
      </c>
      <c r="CL393">
        <v>83</v>
      </c>
      <c r="CM393">
        <v>0</v>
      </c>
      <c r="CN393">
        <v>1</v>
      </c>
      <c r="CO393">
        <v>28</v>
      </c>
      <c r="CP393" s="31" t="s">
        <v>80</v>
      </c>
    </row>
    <row r="394" spans="1:94" x14ac:dyDescent="0.25">
      <c r="A394">
        <v>393</v>
      </c>
      <c r="B394">
        <v>25</v>
      </c>
      <c r="C394" s="23" t="s">
        <v>136</v>
      </c>
      <c r="D394" s="12">
        <v>8.61</v>
      </c>
      <c r="E394" s="13">
        <v>9.5899999999999999E-2</v>
      </c>
      <c r="F394" s="7">
        <f t="shared" si="97"/>
        <v>89.78102189781022</v>
      </c>
      <c r="G394" s="7">
        <f t="shared" si="90"/>
        <v>8.5140999999999991</v>
      </c>
      <c r="H394" s="15">
        <f t="shared" si="91"/>
        <v>8.7058999999999997</v>
      </c>
      <c r="I394" s="11">
        <f t="shared" si="92"/>
        <v>0.35823210569483238</v>
      </c>
      <c r="J394" s="30">
        <f t="shared" si="93"/>
        <v>3.9900649170887832E-3</v>
      </c>
      <c r="K394" s="30">
        <f t="shared" si="94"/>
        <v>250.62248880141439</v>
      </c>
      <c r="L394" s="8">
        <v>0</v>
      </c>
      <c r="M394" s="9">
        <v>0</v>
      </c>
      <c r="N394" s="9">
        <v>0</v>
      </c>
      <c r="O394" s="9">
        <v>1</v>
      </c>
      <c r="P394" s="9">
        <v>0</v>
      </c>
      <c r="Q394" s="8">
        <v>54759</v>
      </c>
      <c r="R394" s="9">
        <v>7</v>
      </c>
      <c r="S394" s="9">
        <f t="shared" si="95"/>
        <v>54751</v>
      </c>
      <c r="T394" s="9">
        <f t="shared" si="96"/>
        <v>4</v>
      </c>
      <c r="U394" s="7">
        <v>8.5079999999999991</v>
      </c>
      <c r="V394" s="7">
        <f t="shared" ref="V394:V409" si="98">BK394-U394-6</f>
        <v>23.718999999999998</v>
      </c>
      <c r="W394" s="9">
        <v>1</v>
      </c>
      <c r="X394" s="9">
        <v>0</v>
      </c>
      <c r="Y394" s="9">
        <v>0</v>
      </c>
      <c r="Z394" s="9">
        <v>0</v>
      </c>
      <c r="AA394" s="9">
        <v>1</v>
      </c>
      <c r="AB394" s="27">
        <v>0</v>
      </c>
      <c r="AC394" s="9">
        <v>0</v>
      </c>
      <c r="AD394" s="9">
        <v>1</v>
      </c>
      <c r="AE394" s="27">
        <v>0</v>
      </c>
      <c r="AF394" s="9">
        <v>1</v>
      </c>
      <c r="AG394" s="27">
        <v>0</v>
      </c>
      <c r="AH394" s="19">
        <v>2003</v>
      </c>
      <c r="AI394" s="30" t="s">
        <v>89</v>
      </c>
      <c r="AJ394" s="30" t="s">
        <v>89</v>
      </c>
      <c r="AK394" s="30" t="s">
        <v>89</v>
      </c>
      <c r="AL394" s="37" t="s">
        <v>89</v>
      </c>
      <c r="AM394" s="36" t="s">
        <v>89</v>
      </c>
      <c r="AN394" s="17" t="s">
        <v>89</v>
      </c>
      <c r="AO394">
        <v>1</v>
      </c>
      <c r="AP394" s="34">
        <v>0</v>
      </c>
      <c r="AQ394" t="s">
        <v>89</v>
      </c>
      <c r="AR394" s="34" t="s">
        <v>89</v>
      </c>
      <c r="AS394">
        <v>0</v>
      </c>
      <c r="AT394" s="17">
        <v>1</v>
      </c>
      <c r="AU394">
        <f t="shared" si="89"/>
        <v>0.66700000000000004</v>
      </c>
      <c r="AV394" s="17">
        <v>0.33300000000000002</v>
      </c>
      <c r="AW394" s="17" t="s">
        <v>27</v>
      </c>
      <c r="AX394">
        <v>0</v>
      </c>
      <c r="AY394">
        <v>0</v>
      </c>
      <c r="AZ394">
        <v>0</v>
      </c>
      <c r="BA394">
        <v>0</v>
      </c>
      <c r="BB394">
        <v>0</v>
      </c>
      <c r="BC394">
        <v>1</v>
      </c>
      <c r="BD394" s="17">
        <v>0</v>
      </c>
      <c r="BE394">
        <v>0</v>
      </c>
      <c r="BF394">
        <v>1</v>
      </c>
      <c r="BG394" s="17">
        <v>0</v>
      </c>
      <c r="BH394">
        <v>1523</v>
      </c>
      <c r="BI394">
        <v>34</v>
      </c>
      <c r="BJ394" s="23">
        <v>0.7</v>
      </c>
      <c r="BK394" s="23">
        <v>38.226999999999997</v>
      </c>
      <c r="BL394">
        <v>1</v>
      </c>
      <c r="BM394">
        <v>0</v>
      </c>
      <c r="BN394">
        <v>0</v>
      </c>
      <c r="BO394">
        <v>0</v>
      </c>
      <c r="BP394">
        <v>0</v>
      </c>
      <c r="BQ394" s="17">
        <v>0</v>
      </c>
      <c r="BR394">
        <v>0</v>
      </c>
      <c r="BS394">
        <v>0</v>
      </c>
      <c r="BT394">
        <v>1</v>
      </c>
      <c r="BU394" s="17">
        <v>0</v>
      </c>
      <c r="BV394">
        <v>0</v>
      </c>
      <c r="BW394">
        <v>0</v>
      </c>
      <c r="BX394" s="17">
        <v>0</v>
      </c>
      <c r="BY394">
        <v>1</v>
      </c>
      <c r="BZ394">
        <v>1</v>
      </c>
      <c r="CA394">
        <v>0</v>
      </c>
      <c r="CB394">
        <v>0</v>
      </c>
      <c r="CC394">
        <v>1</v>
      </c>
      <c r="CD394">
        <v>0</v>
      </c>
      <c r="CE394">
        <v>0</v>
      </c>
      <c r="CF394">
        <v>0</v>
      </c>
      <c r="CG394">
        <v>0</v>
      </c>
      <c r="CH394">
        <v>0</v>
      </c>
      <c r="CI394">
        <v>1</v>
      </c>
      <c r="CJ394" s="17">
        <v>0</v>
      </c>
      <c r="CK394">
        <v>0.14599999999999999</v>
      </c>
      <c r="CL394">
        <v>39</v>
      </c>
      <c r="CM394">
        <v>1</v>
      </c>
      <c r="CN394">
        <v>0</v>
      </c>
      <c r="CO394">
        <v>37</v>
      </c>
      <c r="CP394" s="31" t="s">
        <v>80</v>
      </c>
    </row>
    <row r="395" spans="1:94" x14ac:dyDescent="0.25">
      <c r="A395">
        <v>394</v>
      </c>
      <c r="B395">
        <v>25</v>
      </c>
      <c r="C395" s="23" t="s">
        <v>136</v>
      </c>
      <c r="D395" s="12">
        <v>7.11</v>
      </c>
      <c r="E395" s="13">
        <v>2.7</v>
      </c>
      <c r="F395" s="7">
        <f t="shared" si="97"/>
        <v>2.6333333333333333</v>
      </c>
      <c r="G395" s="7">
        <f t="shared" si="90"/>
        <v>4.41</v>
      </c>
      <c r="H395" s="15">
        <f t="shared" si="91"/>
        <v>9.81</v>
      </c>
      <c r="I395" s="11">
        <f t="shared" si="92"/>
        <v>1.1253362473406978E-2</v>
      </c>
      <c r="J395" s="30">
        <f t="shared" si="93"/>
        <v>4.2734287873697381E-3</v>
      </c>
      <c r="K395" s="30">
        <f t="shared" si="94"/>
        <v>234.00413339179383</v>
      </c>
      <c r="L395" s="8">
        <v>0</v>
      </c>
      <c r="M395" s="9">
        <v>0</v>
      </c>
      <c r="N395" s="9">
        <v>0</v>
      </c>
      <c r="O395" s="9">
        <v>1</v>
      </c>
      <c r="P395" s="9">
        <v>0</v>
      </c>
      <c r="Q395" s="8">
        <v>54759</v>
      </c>
      <c r="R395" s="9">
        <v>7</v>
      </c>
      <c r="S395" s="9">
        <f t="shared" si="95"/>
        <v>54751</v>
      </c>
      <c r="T395" s="9">
        <f t="shared" si="96"/>
        <v>4</v>
      </c>
      <c r="U395" s="7">
        <v>8.5079999999999991</v>
      </c>
      <c r="V395" s="7">
        <f t="shared" si="98"/>
        <v>23.718999999999998</v>
      </c>
      <c r="W395" s="9">
        <v>1</v>
      </c>
      <c r="X395" s="9">
        <v>0</v>
      </c>
      <c r="Y395" s="9">
        <v>0</v>
      </c>
      <c r="Z395" s="9">
        <v>0</v>
      </c>
      <c r="AA395" s="9">
        <v>1</v>
      </c>
      <c r="AB395" s="27">
        <v>0</v>
      </c>
      <c r="AC395" s="9">
        <v>0</v>
      </c>
      <c r="AD395" s="9">
        <v>1</v>
      </c>
      <c r="AE395" s="27">
        <v>0</v>
      </c>
      <c r="AF395" s="9">
        <v>0</v>
      </c>
      <c r="AG395" s="27">
        <v>1</v>
      </c>
      <c r="AH395" s="19">
        <v>2003</v>
      </c>
      <c r="AI395" s="30" t="s">
        <v>89</v>
      </c>
      <c r="AJ395" s="30" t="s">
        <v>89</v>
      </c>
      <c r="AK395" s="30" t="s">
        <v>89</v>
      </c>
      <c r="AL395" s="37" t="s">
        <v>89</v>
      </c>
      <c r="AM395" s="36" t="s">
        <v>89</v>
      </c>
      <c r="AN395" s="17" t="s">
        <v>89</v>
      </c>
      <c r="AO395">
        <v>1</v>
      </c>
      <c r="AP395" s="34">
        <v>0</v>
      </c>
      <c r="AQ395" t="s">
        <v>89</v>
      </c>
      <c r="AR395" s="34" t="s">
        <v>89</v>
      </c>
      <c r="AS395">
        <v>0</v>
      </c>
      <c r="AT395" s="17">
        <v>1</v>
      </c>
      <c r="AU395">
        <f t="shared" si="89"/>
        <v>0.66700000000000004</v>
      </c>
      <c r="AV395" s="17">
        <v>0.33300000000000002</v>
      </c>
      <c r="AW395" s="17" t="s">
        <v>27</v>
      </c>
      <c r="AX395">
        <v>0</v>
      </c>
      <c r="AY395">
        <v>0</v>
      </c>
      <c r="AZ395">
        <v>0</v>
      </c>
      <c r="BA395">
        <v>0</v>
      </c>
      <c r="BB395">
        <v>0</v>
      </c>
      <c r="BC395">
        <v>1</v>
      </c>
      <c r="BD395" s="17">
        <v>0</v>
      </c>
      <c r="BE395">
        <v>0</v>
      </c>
      <c r="BF395">
        <v>1</v>
      </c>
      <c r="BG395" s="17">
        <v>0</v>
      </c>
      <c r="BH395">
        <v>1523</v>
      </c>
      <c r="BI395">
        <v>34</v>
      </c>
      <c r="BJ395" s="23">
        <v>0.7</v>
      </c>
      <c r="BK395" s="23">
        <v>38.226999999999997</v>
      </c>
      <c r="BL395">
        <v>0</v>
      </c>
      <c r="BM395">
        <v>1</v>
      </c>
      <c r="BN395">
        <v>0</v>
      </c>
      <c r="BO395">
        <v>0</v>
      </c>
      <c r="BP395">
        <v>0</v>
      </c>
      <c r="BQ395" s="17">
        <v>0</v>
      </c>
      <c r="BR395">
        <v>0</v>
      </c>
      <c r="BS395">
        <v>0</v>
      </c>
      <c r="BT395">
        <v>1</v>
      </c>
      <c r="BU395" s="17">
        <v>0</v>
      </c>
      <c r="BV395">
        <v>0</v>
      </c>
      <c r="BW395">
        <v>0</v>
      </c>
      <c r="BX395" s="17">
        <v>0</v>
      </c>
      <c r="BY395">
        <v>1</v>
      </c>
      <c r="BZ395">
        <v>1</v>
      </c>
      <c r="CA395">
        <v>0</v>
      </c>
      <c r="CB395">
        <v>0</v>
      </c>
      <c r="CC395">
        <v>1</v>
      </c>
      <c r="CD395">
        <v>0</v>
      </c>
      <c r="CE395">
        <v>0</v>
      </c>
      <c r="CF395">
        <v>0</v>
      </c>
      <c r="CG395">
        <v>0</v>
      </c>
      <c r="CH395">
        <v>0</v>
      </c>
      <c r="CI395">
        <v>1</v>
      </c>
      <c r="CJ395" s="17">
        <v>0</v>
      </c>
      <c r="CK395">
        <v>0.14599999999999999</v>
      </c>
      <c r="CL395">
        <v>39</v>
      </c>
      <c r="CM395">
        <v>1</v>
      </c>
      <c r="CN395">
        <v>0</v>
      </c>
      <c r="CO395">
        <v>37</v>
      </c>
      <c r="CP395" s="31" t="s">
        <v>80</v>
      </c>
    </row>
    <row r="396" spans="1:94" x14ac:dyDescent="0.25">
      <c r="A396">
        <v>395</v>
      </c>
      <c r="B396">
        <v>25</v>
      </c>
      <c r="C396" s="23" t="s">
        <v>136</v>
      </c>
      <c r="D396" s="12">
        <v>8.5299999999999994</v>
      </c>
      <c r="E396" s="13">
        <v>3.6</v>
      </c>
      <c r="F396" s="7">
        <f t="shared" si="97"/>
        <v>2.369444444444444</v>
      </c>
      <c r="G396" s="7">
        <f t="shared" si="90"/>
        <v>4.93</v>
      </c>
      <c r="H396" s="15">
        <f t="shared" si="91"/>
        <v>12.129999999999999</v>
      </c>
      <c r="I396" s="11">
        <f t="shared" si="92"/>
        <v>1.0125774162546355E-2</v>
      </c>
      <c r="J396" s="30">
        <f t="shared" si="93"/>
        <v>4.2734803030676297E-3</v>
      </c>
      <c r="K396" s="30">
        <f t="shared" si="94"/>
        <v>234.00131253259099</v>
      </c>
      <c r="L396" s="8">
        <v>0</v>
      </c>
      <c r="M396" s="9">
        <v>0</v>
      </c>
      <c r="N396" s="9">
        <v>0</v>
      </c>
      <c r="O396" s="9">
        <v>1</v>
      </c>
      <c r="P396" s="9">
        <v>0</v>
      </c>
      <c r="Q396" s="8">
        <v>54759</v>
      </c>
      <c r="R396" s="9">
        <v>7</v>
      </c>
      <c r="S396" s="9">
        <f t="shared" si="95"/>
        <v>54751</v>
      </c>
      <c r="T396" s="9">
        <f t="shared" si="96"/>
        <v>4</v>
      </c>
      <c r="U396" s="7">
        <v>8.5079999999999991</v>
      </c>
      <c r="V396" s="7">
        <f t="shared" si="98"/>
        <v>23.718999999999998</v>
      </c>
      <c r="W396" s="9">
        <v>1</v>
      </c>
      <c r="X396" s="9">
        <v>0</v>
      </c>
      <c r="Y396" s="9">
        <v>0</v>
      </c>
      <c r="Z396" s="9">
        <v>0</v>
      </c>
      <c r="AA396" s="9">
        <v>1</v>
      </c>
      <c r="AB396" s="27">
        <v>0</v>
      </c>
      <c r="AC396" s="9">
        <v>0</v>
      </c>
      <c r="AD396" s="9">
        <v>1</v>
      </c>
      <c r="AE396" s="27">
        <v>0</v>
      </c>
      <c r="AF396" s="9">
        <v>0</v>
      </c>
      <c r="AG396" s="27">
        <v>1</v>
      </c>
      <c r="AH396" s="19">
        <v>2003</v>
      </c>
      <c r="AI396" s="30" t="s">
        <v>89</v>
      </c>
      <c r="AJ396" s="30" t="s">
        <v>89</v>
      </c>
      <c r="AK396" s="30" t="s">
        <v>89</v>
      </c>
      <c r="AL396" s="37" t="s">
        <v>89</v>
      </c>
      <c r="AM396" s="36" t="s">
        <v>89</v>
      </c>
      <c r="AN396" s="17" t="s">
        <v>89</v>
      </c>
      <c r="AO396">
        <v>1</v>
      </c>
      <c r="AP396" s="34">
        <v>0</v>
      </c>
      <c r="AQ396" t="s">
        <v>89</v>
      </c>
      <c r="AR396" s="34" t="s">
        <v>89</v>
      </c>
      <c r="AS396">
        <v>0</v>
      </c>
      <c r="AT396" s="17">
        <v>1</v>
      </c>
      <c r="AU396">
        <f t="shared" si="89"/>
        <v>0.66700000000000004</v>
      </c>
      <c r="AV396" s="17">
        <v>0.33300000000000002</v>
      </c>
      <c r="AW396" s="17" t="s">
        <v>27</v>
      </c>
      <c r="AX396">
        <v>0</v>
      </c>
      <c r="AY396">
        <v>0</v>
      </c>
      <c r="AZ396">
        <v>0</v>
      </c>
      <c r="BA396">
        <v>0</v>
      </c>
      <c r="BB396">
        <v>0</v>
      </c>
      <c r="BC396">
        <v>1</v>
      </c>
      <c r="BD396" s="17">
        <v>0</v>
      </c>
      <c r="BE396">
        <v>0</v>
      </c>
      <c r="BF396">
        <v>1</v>
      </c>
      <c r="BG396" s="17">
        <v>0</v>
      </c>
      <c r="BH396">
        <v>1523</v>
      </c>
      <c r="BI396">
        <v>34</v>
      </c>
      <c r="BJ396" s="23">
        <v>0.7</v>
      </c>
      <c r="BK396" s="23">
        <v>38.226999999999997</v>
      </c>
      <c r="BL396">
        <v>0</v>
      </c>
      <c r="BM396">
        <v>1</v>
      </c>
      <c r="BN396">
        <v>0</v>
      </c>
      <c r="BO396">
        <v>0</v>
      </c>
      <c r="BP396">
        <v>0</v>
      </c>
      <c r="BQ396" s="17">
        <v>0</v>
      </c>
      <c r="BR396">
        <v>0</v>
      </c>
      <c r="BS396">
        <v>0</v>
      </c>
      <c r="BT396">
        <v>1</v>
      </c>
      <c r="BU396" s="17">
        <v>0</v>
      </c>
      <c r="BV396">
        <v>0</v>
      </c>
      <c r="BW396">
        <v>0</v>
      </c>
      <c r="BX396" s="17">
        <v>0</v>
      </c>
      <c r="BY396">
        <v>1</v>
      </c>
      <c r="BZ396">
        <v>1</v>
      </c>
      <c r="CA396">
        <v>0</v>
      </c>
      <c r="CB396">
        <v>0</v>
      </c>
      <c r="CC396">
        <v>1</v>
      </c>
      <c r="CD396">
        <v>0</v>
      </c>
      <c r="CE396">
        <v>0</v>
      </c>
      <c r="CF396">
        <v>0</v>
      </c>
      <c r="CG396">
        <v>0</v>
      </c>
      <c r="CH396">
        <v>0</v>
      </c>
      <c r="CI396">
        <v>1</v>
      </c>
      <c r="CJ396" s="17">
        <v>0</v>
      </c>
      <c r="CK396">
        <v>0.14599999999999999</v>
      </c>
      <c r="CL396">
        <v>39</v>
      </c>
      <c r="CM396">
        <v>1</v>
      </c>
      <c r="CN396">
        <v>0</v>
      </c>
      <c r="CO396">
        <v>37</v>
      </c>
      <c r="CP396" s="31" t="s">
        <v>80</v>
      </c>
    </row>
    <row r="397" spans="1:94" s="41" customFormat="1" x14ac:dyDescent="0.25">
      <c r="A397" s="41">
        <v>396</v>
      </c>
      <c r="B397" s="41">
        <v>25</v>
      </c>
      <c r="C397" s="42" t="s">
        <v>136</v>
      </c>
      <c r="D397" s="43">
        <v>4.4000000000000004</v>
      </c>
      <c r="E397" s="44">
        <v>0.28999999999999998</v>
      </c>
      <c r="F397" s="45">
        <f t="shared" si="97"/>
        <v>15.17241379310345</v>
      </c>
      <c r="G397" s="45">
        <f t="shared" si="90"/>
        <v>4.1100000000000003</v>
      </c>
      <c r="H397" s="46">
        <f t="shared" si="91"/>
        <v>4.6900000000000004</v>
      </c>
      <c r="I397" s="47">
        <f t="shared" si="92"/>
        <v>0.10967410775251542</v>
      </c>
      <c r="J397" s="48">
        <f t="shared" si="93"/>
        <v>7.2285207382339692E-3</v>
      </c>
      <c r="K397" s="48">
        <f t="shared" si="94"/>
        <v>138.34089106373847</v>
      </c>
      <c r="L397" s="49">
        <v>0</v>
      </c>
      <c r="M397" s="50">
        <v>0</v>
      </c>
      <c r="N397" s="50">
        <v>0</v>
      </c>
      <c r="O397" s="50">
        <v>1</v>
      </c>
      <c r="P397" s="50">
        <v>0</v>
      </c>
      <c r="Q397" s="49">
        <v>18912</v>
      </c>
      <c r="R397" s="50">
        <v>3</v>
      </c>
      <c r="S397" s="50">
        <f t="shared" si="95"/>
        <v>18908</v>
      </c>
      <c r="T397" s="50">
        <f t="shared" si="96"/>
        <v>4</v>
      </c>
      <c r="U397" s="45">
        <v>8.5079999999999991</v>
      </c>
      <c r="V397" s="45">
        <f t="shared" si="98"/>
        <v>23.718999999999998</v>
      </c>
      <c r="W397" s="50">
        <v>1</v>
      </c>
      <c r="X397" s="50">
        <v>0</v>
      </c>
      <c r="Y397" s="50">
        <v>0</v>
      </c>
      <c r="Z397" s="50">
        <v>0</v>
      </c>
      <c r="AA397" s="50">
        <v>1</v>
      </c>
      <c r="AB397" s="51">
        <v>0</v>
      </c>
      <c r="AC397" s="50">
        <v>0</v>
      </c>
      <c r="AD397" s="50">
        <v>1</v>
      </c>
      <c r="AE397" s="51">
        <v>0</v>
      </c>
      <c r="AF397" s="50">
        <v>0</v>
      </c>
      <c r="AG397" s="51">
        <v>1</v>
      </c>
      <c r="AH397" s="52">
        <v>2003</v>
      </c>
      <c r="AI397" s="48" t="s">
        <v>89</v>
      </c>
      <c r="AJ397" s="48" t="s">
        <v>89</v>
      </c>
      <c r="AK397" s="48" t="s">
        <v>89</v>
      </c>
      <c r="AL397" s="53" t="s">
        <v>89</v>
      </c>
      <c r="AM397" s="54" t="s">
        <v>89</v>
      </c>
      <c r="AN397" s="55" t="s">
        <v>89</v>
      </c>
      <c r="AO397" s="41">
        <v>1</v>
      </c>
      <c r="AP397" s="56">
        <v>0</v>
      </c>
      <c r="AQ397" s="41" t="s">
        <v>89</v>
      </c>
      <c r="AR397" s="56" t="s">
        <v>89</v>
      </c>
      <c r="AS397">
        <v>0</v>
      </c>
      <c r="AT397" s="55">
        <v>1</v>
      </c>
      <c r="AU397" s="41">
        <f t="shared" si="89"/>
        <v>0.66700000000000004</v>
      </c>
      <c r="AV397" s="55">
        <v>0.33300000000000002</v>
      </c>
      <c r="AW397" s="55" t="s">
        <v>27</v>
      </c>
      <c r="AX397">
        <v>0</v>
      </c>
      <c r="AY397">
        <v>0</v>
      </c>
      <c r="AZ397">
        <v>0</v>
      </c>
      <c r="BA397">
        <v>0</v>
      </c>
      <c r="BB397">
        <v>0</v>
      </c>
      <c r="BC397">
        <v>1</v>
      </c>
      <c r="BD397" s="55">
        <v>0</v>
      </c>
      <c r="BE397">
        <v>0</v>
      </c>
      <c r="BF397">
        <v>1</v>
      </c>
      <c r="BG397" s="55">
        <v>0</v>
      </c>
      <c r="BH397">
        <v>1523</v>
      </c>
      <c r="BI397">
        <v>34</v>
      </c>
      <c r="BJ397" s="42">
        <v>0.7</v>
      </c>
      <c r="BK397" s="42">
        <v>38.226999999999997</v>
      </c>
      <c r="BL397" s="41">
        <v>0</v>
      </c>
      <c r="BM397" s="41">
        <v>1</v>
      </c>
      <c r="BN397" s="41">
        <v>0</v>
      </c>
      <c r="BO397" s="41">
        <v>0</v>
      </c>
      <c r="BP397" s="41">
        <v>0</v>
      </c>
      <c r="BQ397" s="55">
        <v>0</v>
      </c>
      <c r="BR397" s="41">
        <v>1</v>
      </c>
      <c r="BS397" s="41">
        <v>0</v>
      </c>
      <c r="BT397" s="41">
        <v>0</v>
      </c>
      <c r="BU397" s="55">
        <v>0</v>
      </c>
      <c r="BV397" s="41">
        <v>0</v>
      </c>
      <c r="BW397" s="41">
        <v>0</v>
      </c>
      <c r="BX397" s="55">
        <v>0</v>
      </c>
      <c r="BY397" s="41">
        <v>1</v>
      </c>
      <c r="BZ397" s="41">
        <v>0</v>
      </c>
      <c r="CA397" s="41">
        <v>0</v>
      </c>
      <c r="CB397" s="41">
        <v>0</v>
      </c>
      <c r="CC397" s="41">
        <v>0</v>
      </c>
      <c r="CD397" s="41">
        <v>0</v>
      </c>
      <c r="CE397" s="41">
        <v>0</v>
      </c>
      <c r="CF397">
        <v>0</v>
      </c>
      <c r="CG397" s="41">
        <v>0</v>
      </c>
      <c r="CH397" s="41">
        <v>0</v>
      </c>
      <c r="CI397" s="41">
        <v>1</v>
      </c>
      <c r="CJ397" s="55">
        <v>0</v>
      </c>
      <c r="CK397">
        <v>0.14599999999999999</v>
      </c>
      <c r="CL397">
        <v>39</v>
      </c>
      <c r="CM397">
        <v>1</v>
      </c>
      <c r="CN397">
        <v>0</v>
      </c>
      <c r="CO397">
        <v>37</v>
      </c>
      <c r="CP397" s="31" t="s">
        <v>80</v>
      </c>
    </row>
    <row r="398" spans="1:94" x14ac:dyDescent="0.25">
      <c r="A398">
        <v>397</v>
      </c>
      <c r="B398">
        <v>26</v>
      </c>
      <c r="C398" s="23" t="s">
        <v>137</v>
      </c>
      <c r="D398" s="12">
        <v>14.5</v>
      </c>
      <c r="E398" s="13">
        <v>0.41699999999999998</v>
      </c>
      <c r="F398" s="7">
        <f t="shared" si="97"/>
        <v>34.772182254196643</v>
      </c>
      <c r="G398" s="7">
        <f t="shared" si="90"/>
        <v>14.083</v>
      </c>
      <c r="H398" s="15">
        <f t="shared" si="91"/>
        <v>14.917</v>
      </c>
      <c r="I398" s="11">
        <f t="shared" si="92"/>
        <v>7.755581398730077E-2</v>
      </c>
      <c r="J398" s="30">
        <f t="shared" si="93"/>
        <v>2.2303982367382355E-3</v>
      </c>
      <c r="K398" s="30">
        <f t="shared" si="94"/>
        <v>448.35042618326918</v>
      </c>
      <c r="L398" s="8">
        <v>0</v>
      </c>
      <c r="M398" s="9">
        <v>0</v>
      </c>
      <c r="N398" s="9">
        <v>0</v>
      </c>
      <c r="O398" s="9">
        <v>1</v>
      </c>
      <c r="P398" s="9">
        <v>0</v>
      </c>
      <c r="Q398" s="8">
        <v>199833</v>
      </c>
      <c r="R398" s="9">
        <v>23</v>
      </c>
      <c r="S398" s="9">
        <f t="shared" si="95"/>
        <v>199809</v>
      </c>
      <c r="T398" s="9">
        <f t="shared" si="96"/>
        <v>12</v>
      </c>
      <c r="U398" s="7">
        <v>7.2</v>
      </c>
      <c r="V398" s="7">
        <f t="shared" si="98"/>
        <v>28.299999999999997</v>
      </c>
      <c r="W398" s="9">
        <v>1</v>
      </c>
      <c r="X398" s="9">
        <v>0</v>
      </c>
      <c r="Y398" s="9">
        <v>1</v>
      </c>
      <c r="Z398" s="9">
        <v>0</v>
      </c>
      <c r="AA398" s="9">
        <v>0</v>
      </c>
      <c r="AB398" s="27">
        <v>0</v>
      </c>
      <c r="AC398" s="9">
        <v>0</v>
      </c>
      <c r="AD398" s="9">
        <v>1</v>
      </c>
      <c r="AE398" s="27">
        <v>0</v>
      </c>
      <c r="AF398" s="9">
        <v>0</v>
      </c>
      <c r="AG398" s="27">
        <v>1</v>
      </c>
      <c r="AH398" s="19">
        <v>1996</v>
      </c>
      <c r="AI398" s="30">
        <v>2.1999999999999999E-2</v>
      </c>
      <c r="AJ398" s="30">
        <v>0.30199999999999999</v>
      </c>
      <c r="AK398" s="30">
        <v>0.50800000000000001</v>
      </c>
      <c r="AL398" s="37">
        <v>0.16800000000000001</v>
      </c>
      <c r="AM398" s="36" t="s">
        <v>89</v>
      </c>
      <c r="AN398" s="17" t="s">
        <v>89</v>
      </c>
      <c r="AO398" t="s">
        <v>89</v>
      </c>
      <c r="AP398" s="34" t="s">
        <v>89</v>
      </c>
      <c r="AQ398" t="s">
        <v>89</v>
      </c>
      <c r="AR398" s="34" t="s">
        <v>89</v>
      </c>
      <c r="AS398">
        <v>0</v>
      </c>
      <c r="AT398" s="17">
        <v>1</v>
      </c>
      <c r="AU398">
        <v>0.49</v>
      </c>
      <c r="AV398" s="17">
        <v>0.51</v>
      </c>
      <c r="AW398" s="17" t="s">
        <v>28</v>
      </c>
      <c r="AX398">
        <v>0</v>
      </c>
      <c r="AY398">
        <v>1</v>
      </c>
      <c r="AZ398">
        <v>0</v>
      </c>
      <c r="BA398">
        <v>0</v>
      </c>
      <c r="BB398">
        <v>0</v>
      </c>
      <c r="BC398">
        <v>0</v>
      </c>
      <c r="BD398" s="17">
        <v>0</v>
      </c>
      <c r="BE398">
        <v>0</v>
      </c>
      <c r="BF398">
        <v>1</v>
      </c>
      <c r="BG398" s="17">
        <v>0</v>
      </c>
      <c r="BH398">
        <v>2017</v>
      </c>
      <c r="BI398">
        <v>440</v>
      </c>
      <c r="BJ398" s="23">
        <v>0.55000000000000004</v>
      </c>
      <c r="BK398" s="23">
        <v>41.5</v>
      </c>
      <c r="BL398">
        <v>0</v>
      </c>
      <c r="BM398">
        <v>1</v>
      </c>
      <c r="BN398">
        <v>0</v>
      </c>
      <c r="BO398">
        <v>0</v>
      </c>
      <c r="BP398">
        <v>0</v>
      </c>
      <c r="BQ398" s="17">
        <v>0</v>
      </c>
      <c r="BR398">
        <v>0</v>
      </c>
      <c r="BS398">
        <v>1</v>
      </c>
      <c r="BT398">
        <v>0</v>
      </c>
      <c r="BU398" s="17">
        <v>0</v>
      </c>
      <c r="BV398">
        <v>0</v>
      </c>
      <c r="BW398">
        <v>0</v>
      </c>
      <c r="BX398" s="17">
        <v>0</v>
      </c>
      <c r="BY398">
        <v>1</v>
      </c>
      <c r="BZ398">
        <v>1</v>
      </c>
      <c r="CA398">
        <v>0</v>
      </c>
      <c r="CB398">
        <v>0</v>
      </c>
      <c r="CC398">
        <v>0</v>
      </c>
      <c r="CD398">
        <v>0</v>
      </c>
      <c r="CE398">
        <v>0</v>
      </c>
      <c r="CF398">
        <v>1</v>
      </c>
      <c r="CG398">
        <v>0</v>
      </c>
      <c r="CH398">
        <v>0</v>
      </c>
      <c r="CI398">
        <v>0</v>
      </c>
      <c r="CJ398" s="17">
        <v>0</v>
      </c>
      <c r="CK398">
        <v>0.16400000000000001</v>
      </c>
      <c r="CL398">
        <v>127</v>
      </c>
      <c r="CM398">
        <v>1</v>
      </c>
      <c r="CN398">
        <v>0</v>
      </c>
      <c r="CO398">
        <v>31</v>
      </c>
      <c r="CP398" s="31" t="s">
        <v>80</v>
      </c>
    </row>
    <row r="399" spans="1:94" x14ac:dyDescent="0.25">
      <c r="A399">
        <v>398</v>
      </c>
      <c r="B399">
        <v>26</v>
      </c>
      <c r="C399" s="23" t="s">
        <v>137</v>
      </c>
      <c r="D399" s="12">
        <v>15.1</v>
      </c>
      <c r="E399" s="13">
        <v>0.47299999999999998</v>
      </c>
      <c r="F399" s="7">
        <f t="shared" si="97"/>
        <v>31.923890063424949</v>
      </c>
      <c r="G399" s="7">
        <f t="shared" si="90"/>
        <v>14.626999999999999</v>
      </c>
      <c r="H399" s="15">
        <f t="shared" si="91"/>
        <v>15.573</v>
      </c>
      <c r="I399" s="11">
        <f t="shared" si="92"/>
        <v>7.1236656764881751E-2</v>
      </c>
      <c r="J399" s="30">
        <f t="shared" si="93"/>
        <v>2.2314528907145079E-3</v>
      </c>
      <c r="K399" s="30">
        <f t="shared" si="94"/>
        <v>448.13852183982317</v>
      </c>
      <c r="L399" s="8">
        <v>0</v>
      </c>
      <c r="M399" s="9">
        <v>0</v>
      </c>
      <c r="N399" s="9">
        <v>0</v>
      </c>
      <c r="O399" s="9">
        <v>1</v>
      </c>
      <c r="P399" s="9">
        <v>0</v>
      </c>
      <c r="Q399" s="8">
        <v>199833</v>
      </c>
      <c r="R399" s="9">
        <v>23</v>
      </c>
      <c r="S399" s="9">
        <f t="shared" si="95"/>
        <v>199809</v>
      </c>
      <c r="T399" s="9">
        <f t="shared" si="96"/>
        <v>12</v>
      </c>
      <c r="U399" s="7">
        <v>7.2</v>
      </c>
      <c r="V399" s="7">
        <f t="shared" si="98"/>
        <v>28.299999999999997</v>
      </c>
      <c r="W399" s="9">
        <v>1</v>
      </c>
      <c r="X399" s="9">
        <v>0</v>
      </c>
      <c r="Y399" s="9">
        <v>1</v>
      </c>
      <c r="Z399" s="9">
        <v>0</v>
      </c>
      <c r="AA399" s="9">
        <v>0</v>
      </c>
      <c r="AB399" s="27">
        <v>0</v>
      </c>
      <c r="AC399" s="9">
        <v>0</v>
      </c>
      <c r="AD399" s="9">
        <v>1</v>
      </c>
      <c r="AE399" s="27">
        <v>0</v>
      </c>
      <c r="AF399" s="9">
        <v>0</v>
      </c>
      <c r="AG399" s="27">
        <v>1</v>
      </c>
      <c r="AH399" s="19">
        <v>1996</v>
      </c>
      <c r="AI399" s="30">
        <v>2.1999999999999999E-2</v>
      </c>
      <c r="AJ399" s="30">
        <v>0.30199999999999999</v>
      </c>
      <c r="AK399" s="30">
        <v>0.50800000000000001</v>
      </c>
      <c r="AL399" s="37">
        <v>0.16800000000000001</v>
      </c>
      <c r="AM399" s="36" t="s">
        <v>89</v>
      </c>
      <c r="AN399" s="17" t="s">
        <v>89</v>
      </c>
      <c r="AO399" t="s">
        <v>89</v>
      </c>
      <c r="AP399" s="34" t="s">
        <v>89</v>
      </c>
      <c r="AQ399" t="s">
        <v>89</v>
      </c>
      <c r="AR399" s="34" t="s">
        <v>89</v>
      </c>
      <c r="AS399">
        <v>0</v>
      </c>
      <c r="AT399" s="17">
        <v>1</v>
      </c>
      <c r="AU399">
        <v>0.49</v>
      </c>
      <c r="AV399" s="17">
        <v>0.51</v>
      </c>
      <c r="AW399" s="17" t="s">
        <v>28</v>
      </c>
      <c r="AX399">
        <v>0</v>
      </c>
      <c r="AY399">
        <v>1</v>
      </c>
      <c r="AZ399">
        <v>0</v>
      </c>
      <c r="BA399">
        <v>0</v>
      </c>
      <c r="BB399">
        <v>0</v>
      </c>
      <c r="BC399">
        <v>0</v>
      </c>
      <c r="BD399" s="17">
        <v>0</v>
      </c>
      <c r="BE399">
        <v>0</v>
      </c>
      <c r="BF399">
        <v>1</v>
      </c>
      <c r="BG399" s="17">
        <v>0</v>
      </c>
      <c r="BH399">
        <v>2017</v>
      </c>
      <c r="BI399">
        <v>440</v>
      </c>
      <c r="BJ399" s="23">
        <v>0.55000000000000004</v>
      </c>
      <c r="BK399" s="23">
        <v>41.5</v>
      </c>
      <c r="BL399">
        <v>0</v>
      </c>
      <c r="BM399">
        <v>1</v>
      </c>
      <c r="BN399">
        <v>0</v>
      </c>
      <c r="BO399">
        <v>0</v>
      </c>
      <c r="BP399">
        <v>0</v>
      </c>
      <c r="BQ399" s="17">
        <v>0</v>
      </c>
      <c r="BR399">
        <v>0</v>
      </c>
      <c r="BS399">
        <v>1</v>
      </c>
      <c r="BT399">
        <v>0</v>
      </c>
      <c r="BU399" s="17">
        <v>0</v>
      </c>
      <c r="BV399">
        <v>0</v>
      </c>
      <c r="BW399">
        <v>0</v>
      </c>
      <c r="BX399" s="17">
        <v>0</v>
      </c>
      <c r="BY399">
        <v>1</v>
      </c>
      <c r="BZ399">
        <v>1</v>
      </c>
      <c r="CA399">
        <v>0</v>
      </c>
      <c r="CB399">
        <v>0</v>
      </c>
      <c r="CC399">
        <v>0</v>
      </c>
      <c r="CD399">
        <v>0</v>
      </c>
      <c r="CE399">
        <v>0</v>
      </c>
      <c r="CF399">
        <v>1</v>
      </c>
      <c r="CG399">
        <v>0</v>
      </c>
      <c r="CH399">
        <v>0</v>
      </c>
      <c r="CI399">
        <v>0</v>
      </c>
      <c r="CJ399" s="17">
        <v>0</v>
      </c>
      <c r="CK399">
        <v>0.16400000000000001</v>
      </c>
      <c r="CL399">
        <v>127</v>
      </c>
      <c r="CM399">
        <v>1</v>
      </c>
      <c r="CN399">
        <v>0</v>
      </c>
      <c r="CO399">
        <v>31</v>
      </c>
      <c r="CP399" s="31" t="s">
        <v>80</v>
      </c>
    </row>
    <row r="400" spans="1:94" x14ac:dyDescent="0.25">
      <c r="A400">
        <v>399</v>
      </c>
      <c r="B400">
        <v>26</v>
      </c>
      <c r="C400" s="23" t="s">
        <v>137</v>
      </c>
      <c r="D400" s="12">
        <v>14.9</v>
      </c>
      <c r="E400" s="13">
        <v>0.54700000000000004</v>
      </c>
      <c r="F400" s="7">
        <f t="shared" si="97"/>
        <v>27.239488117001827</v>
      </c>
      <c r="G400" s="7">
        <f t="shared" si="90"/>
        <v>14.353</v>
      </c>
      <c r="H400" s="15">
        <f t="shared" si="91"/>
        <v>15.447000000000001</v>
      </c>
      <c r="I400" s="11">
        <f t="shared" si="92"/>
        <v>6.0825619003027735E-2</v>
      </c>
      <c r="J400" s="30">
        <f t="shared" si="93"/>
        <v>2.2329942009836358E-3</v>
      </c>
      <c r="K400" s="30">
        <f t="shared" si="94"/>
        <v>447.82919703038152</v>
      </c>
      <c r="L400" s="8">
        <v>0</v>
      </c>
      <c r="M400" s="9">
        <v>0</v>
      </c>
      <c r="N400" s="9">
        <v>0</v>
      </c>
      <c r="O400" s="9">
        <v>1</v>
      </c>
      <c r="P400" s="9">
        <v>0</v>
      </c>
      <c r="Q400" s="8">
        <v>199833</v>
      </c>
      <c r="R400" s="9">
        <v>23</v>
      </c>
      <c r="S400" s="9">
        <f t="shared" si="95"/>
        <v>199809</v>
      </c>
      <c r="T400" s="9">
        <f t="shared" si="96"/>
        <v>12</v>
      </c>
      <c r="U400" s="7">
        <v>7.2</v>
      </c>
      <c r="V400" s="7">
        <f t="shared" si="98"/>
        <v>28.299999999999997</v>
      </c>
      <c r="W400" s="9">
        <v>1</v>
      </c>
      <c r="X400" s="9">
        <v>0</v>
      </c>
      <c r="Y400" s="9">
        <v>1</v>
      </c>
      <c r="Z400" s="9">
        <v>0</v>
      </c>
      <c r="AA400" s="9">
        <v>0</v>
      </c>
      <c r="AB400" s="27">
        <v>0</v>
      </c>
      <c r="AC400" s="9">
        <v>0</v>
      </c>
      <c r="AD400" s="9">
        <v>1</v>
      </c>
      <c r="AE400" s="27">
        <v>0</v>
      </c>
      <c r="AF400" s="9">
        <v>0</v>
      </c>
      <c r="AG400" s="27">
        <v>1</v>
      </c>
      <c r="AH400" s="19">
        <v>1996</v>
      </c>
      <c r="AI400" s="30">
        <v>2.1999999999999999E-2</v>
      </c>
      <c r="AJ400" s="30">
        <v>0.30199999999999999</v>
      </c>
      <c r="AK400" s="30">
        <v>0.50800000000000001</v>
      </c>
      <c r="AL400" s="37">
        <v>0.16800000000000001</v>
      </c>
      <c r="AM400" s="36" t="s">
        <v>89</v>
      </c>
      <c r="AN400" s="17" t="s">
        <v>89</v>
      </c>
      <c r="AO400" t="s">
        <v>89</v>
      </c>
      <c r="AP400" s="34" t="s">
        <v>89</v>
      </c>
      <c r="AQ400" t="s">
        <v>89</v>
      </c>
      <c r="AR400" s="34" t="s">
        <v>89</v>
      </c>
      <c r="AS400">
        <v>0</v>
      </c>
      <c r="AT400" s="17">
        <v>1</v>
      </c>
      <c r="AU400">
        <v>0.49</v>
      </c>
      <c r="AV400" s="17">
        <v>0.51</v>
      </c>
      <c r="AW400" s="17" t="s">
        <v>28</v>
      </c>
      <c r="AX400">
        <v>0</v>
      </c>
      <c r="AY400">
        <v>1</v>
      </c>
      <c r="AZ400">
        <v>0</v>
      </c>
      <c r="BA400">
        <v>0</v>
      </c>
      <c r="BB400">
        <v>0</v>
      </c>
      <c r="BC400">
        <v>0</v>
      </c>
      <c r="BD400" s="17">
        <v>0</v>
      </c>
      <c r="BE400">
        <v>0</v>
      </c>
      <c r="BF400">
        <v>1</v>
      </c>
      <c r="BG400" s="17">
        <v>0</v>
      </c>
      <c r="BH400">
        <v>2017</v>
      </c>
      <c r="BI400">
        <v>440</v>
      </c>
      <c r="BJ400" s="23">
        <v>0.55000000000000004</v>
      </c>
      <c r="BK400" s="23">
        <v>41.5</v>
      </c>
      <c r="BL400">
        <v>0</v>
      </c>
      <c r="BM400">
        <v>1</v>
      </c>
      <c r="BN400">
        <v>0</v>
      </c>
      <c r="BO400">
        <v>0</v>
      </c>
      <c r="BP400">
        <v>0</v>
      </c>
      <c r="BQ400" s="17">
        <v>0</v>
      </c>
      <c r="BR400">
        <v>0</v>
      </c>
      <c r="BS400">
        <v>1</v>
      </c>
      <c r="BT400">
        <v>0</v>
      </c>
      <c r="BU400" s="17">
        <v>0</v>
      </c>
      <c r="BV400">
        <v>0</v>
      </c>
      <c r="BW400">
        <v>0</v>
      </c>
      <c r="BX400" s="17">
        <v>0</v>
      </c>
      <c r="BY400">
        <v>1</v>
      </c>
      <c r="BZ400">
        <v>1</v>
      </c>
      <c r="CA400">
        <v>0</v>
      </c>
      <c r="CB400">
        <v>0</v>
      </c>
      <c r="CC400">
        <v>0</v>
      </c>
      <c r="CD400">
        <v>0</v>
      </c>
      <c r="CE400">
        <v>0</v>
      </c>
      <c r="CF400">
        <v>1</v>
      </c>
      <c r="CG400">
        <v>0</v>
      </c>
      <c r="CH400">
        <v>0</v>
      </c>
      <c r="CI400">
        <v>0</v>
      </c>
      <c r="CJ400" s="17">
        <v>0</v>
      </c>
      <c r="CK400">
        <v>0.16400000000000001</v>
      </c>
      <c r="CL400">
        <v>127</v>
      </c>
      <c r="CM400">
        <v>1</v>
      </c>
      <c r="CN400">
        <v>0</v>
      </c>
      <c r="CO400">
        <v>31</v>
      </c>
      <c r="CP400" s="31" t="s">
        <v>80</v>
      </c>
    </row>
    <row r="401" spans="1:94" x14ac:dyDescent="0.25">
      <c r="A401">
        <v>400</v>
      </c>
      <c r="B401">
        <v>26</v>
      </c>
      <c r="C401" s="23" t="s">
        <v>137</v>
      </c>
      <c r="D401" s="12">
        <v>16.100000000000001</v>
      </c>
      <c r="E401" s="13">
        <v>0.625</v>
      </c>
      <c r="F401" s="7">
        <f t="shared" si="97"/>
        <v>25.76</v>
      </c>
      <c r="G401" s="7">
        <f t="shared" si="90"/>
        <v>15.475000000000001</v>
      </c>
      <c r="H401" s="15">
        <f t="shared" si="91"/>
        <v>16.725000000000001</v>
      </c>
      <c r="I401" s="11">
        <f t="shared" si="92"/>
        <v>5.7533178976614648E-2</v>
      </c>
      <c r="J401" s="30">
        <f t="shared" si="93"/>
        <v>2.2334308608934253E-3</v>
      </c>
      <c r="K401" s="30">
        <f t="shared" si="94"/>
        <v>447.7416415746921</v>
      </c>
      <c r="L401" s="8">
        <v>0</v>
      </c>
      <c r="M401" s="9">
        <v>0</v>
      </c>
      <c r="N401" s="9">
        <v>0</v>
      </c>
      <c r="O401" s="9">
        <v>1</v>
      </c>
      <c r="P401" s="9">
        <v>0</v>
      </c>
      <c r="Q401" s="8">
        <v>199833</v>
      </c>
      <c r="R401" s="9">
        <v>23</v>
      </c>
      <c r="S401" s="9">
        <f t="shared" si="95"/>
        <v>199809</v>
      </c>
      <c r="T401" s="9">
        <f t="shared" si="96"/>
        <v>12</v>
      </c>
      <c r="U401" s="7">
        <v>7.2</v>
      </c>
      <c r="V401" s="7">
        <f t="shared" si="98"/>
        <v>28.299999999999997</v>
      </c>
      <c r="W401" s="9">
        <v>1</v>
      </c>
      <c r="X401" s="9">
        <v>0</v>
      </c>
      <c r="Y401" s="9">
        <v>1</v>
      </c>
      <c r="Z401" s="9">
        <v>0</v>
      </c>
      <c r="AA401" s="9">
        <v>0</v>
      </c>
      <c r="AB401" s="27">
        <v>0</v>
      </c>
      <c r="AC401" s="9">
        <v>0</v>
      </c>
      <c r="AD401" s="9">
        <v>1</v>
      </c>
      <c r="AE401" s="27">
        <v>0</v>
      </c>
      <c r="AF401" s="9">
        <v>0</v>
      </c>
      <c r="AG401" s="27">
        <v>1</v>
      </c>
      <c r="AH401" s="19">
        <v>1996</v>
      </c>
      <c r="AI401" s="30">
        <v>2.1999999999999999E-2</v>
      </c>
      <c r="AJ401" s="30">
        <v>0.30199999999999999</v>
      </c>
      <c r="AK401" s="30">
        <v>0.50800000000000001</v>
      </c>
      <c r="AL401" s="37">
        <v>0.16800000000000001</v>
      </c>
      <c r="AM401" s="36" t="s">
        <v>89</v>
      </c>
      <c r="AN401" s="17" t="s">
        <v>89</v>
      </c>
      <c r="AO401" t="s">
        <v>89</v>
      </c>
      <c r="AP401" s="34" t="s">
        <v>89</v>
      </c>
      <c r="AQ401" t="s">
        <v>89</v>
      </c>
      <c r="AR401" s="34" t="s">
        <v>89</v>
      </c>
      <c r="AS401">
        <v>0</v>
      </c>
      <c r="AT401" s="17">
        <v>1</v>
      </c>
      <c r="AU401">
        <v>0.49</v>
      </c>
      <c r="AV401" s="17">
        <v>0.51</v>
      </c>
      <c r="AW401" s="17" t="s">
        <v>28</v>
      </c>
      <c r="AX401">
        <v>0</v>
      </c>
      <c r="AY401">
        <v>1</v>
      </c>
      <c r="AZ401">
        <v>0</v>
      </c>
      <c r="BA401">
        <v>0</v>
      </c>
      <c r="BB401">
        <v>0</v>
      </c>
      <c r="BC401">
        <v>0</v>
      </c>
      <c r="BD401" s="17">
        <v>0</v>
      </c>
      <c r="BE401">
        <v>0</v>
      </c>
      <c r="BF401">
        <v>1</v>
      </c>
      <c r="BG401" s="17">
        <v>0</v>
      </c>
      <c r="BH401">
        <v>2017</v>
      </c>
      <c r="BI401">
        <v>440</v>
      </c>
      <c r="BJ401" s="23">
        <v>0.55000000000000004</v>
      </c>
      <c r="BK401" s="23">
        <v>41.5</v>
      </c>
      <c r="BL401">
        <v>0</v>
      </c>
      <c r="BM401">
        <v>1</v>
      </c>
      <c r="BN401">
        <v>0</v>
      </c>
      <c r="BO401">
        <v>0</v>
      </c>
      <c r="BP401">
        <v>0</v>
      </c>
      <c r="BQ401" s="17">
        <v>0</v>
      </c>
      <c r="BR401">
        <v>0</v>
      </c>
      <c r="BS401">
        <v>1</v>
      </c>
      <c r="BT401">
        <v>0</v>
      </c>
      <c r="BU401" s="17">
        <v>0</v>
      </c>
      <c r="BV401">
        <v>0</v>
      </c>
      <c r="BW401">
        <v>0</v>
      </c>
      <c r="BX401" s="17">
        <v>0</v>
      </c>
      <c r="BY401">
        <v>1</v>
      </c>
      <c r="BZ401">
        <v>1</v>
      </c>
      <c r="CA401">
        <v>0</v>
      </c>
      <c r="CB401">
        <v>0</v>
      </c>
      <c r="CC401">
        <v>0</v>
      </c>
      <c r="CD401">
        <v>0</v>
      </c>
      <c r="CE401">
        <v>0</v>
      </c>
      <c r="CF401">
        <v>1</v>
      </c>
      <c r="CG401">
        <v>0</v>
      </c>
      <c r="CH401">
        <v>0</v>
      </c>
      <c r="CI401">
        <v>0</v>
      </c>
      <c r="CJ401" s="17">
        <v>0</v>
      </c>
      <c r="CK401">
        <v>0.16400000000000001</v>
      </c>
      <c r="CL401">
        <v>127</v>
      </c>
      <c r="CM401">
        <v>1</v>
      </c>
      <c r="CN401">
        <v>0</v>
      </c>
      <c r="CO401">
        <v>31</v>
      </c>
      <c r="CP401" s="31" t="s">
        <v>80</v>
      </c>
    </row>
    <row r="402" spans="1:94" x14ac:dyDescent="0.25">
      <c r="A402">
        <v>401</v>
      </c>
      <c r="B402">
        <v>26</v>
      </c>
      <c r="C402" s="23" t="s">
        <v>137</v>
      </c>
      <c r="D402" s="12">
        <v>12</v>
      </c>
      <c r="E402" s="13">
        <v>0.64800000000000002</v>
      </c>
      <c r="F402" s="7">
        <f t="shared" si="97"/>
        <v>18.518518518518519</v>
      </c>
      <c r="G402" s="7">
        <f t="shared" si="90"/>
        <v>11.352</v>
      </c>
      <c r="H402" s="15">
        <f t="shared" si="91"/>
        <v>12.648</v>
      </c>
      <c r="I402" s="11">
        <f t="shared" si="92"/>
        <v>5.5153261715128153E-2</v>
      </c>
      <c r="J402" s="30">
        <f t="shared" si="93"/>
        <v>2.9782761326169198E-3</v>
      </c>
      <c r="K402" s="30">
        <f t="shared" si="94"/>
        <v>335.76470262390706</v>
      </c>
      <c r="L402" s="8">
        <v>0</v>
      </c>
      <c r="M402" s="9">
        <v>0</v>
      </c>
      <c r="N402" s="9">
        <v>0</v>
      </c>
      <c r="O402" s="9">
        <v>1</v>
      </c>
      <c r="P402" s="9">
        <v>0</v>
      </c>
      <c r="Q402" s="8">
        <v>112419</v>
      </c>
      <c r="R402" s="9">
        <v>23</v>
      </c>
      <c r="S402" s="9">
        <f t="shared" si="95"/>
        <v>112395</v>
      </c>
      <c r="T402" s="9">
        <f t="shared" si="96"/>
        <v>12</v>
      </c>
      <c r="U402" s="7">
        <v>7.2</v>
      </c>
      <c r="V402" s="7">
        <f t="shared" si="98"/>
        <v>28.299999999999997</v>
      </c>
      <c r="W402" s="9">
        <v>1</v>
      </c>
      <c r="X402" s="9">
        <v>0</v>
      </c>
      <c r="Y402" s="9">
        <v>1</v>
      </c>
      <c r="Z402" s="9">
        <v>0</v>
      </c>
      <c r="AA402" s="9">
        <v>0</v>
      </c>
      <c r="AB402" s="27">
        <v>0</v>
      </c>
      <c r="AC402" s="9">
        <v>0</v>
      </c>
      <c r="AD402" s="9">
        <v>1</v>
      </c>
      <c r="AE402" s="27">
        <v>0</v>
      </c>
      <c r="AF402" s="9">
        <v>0</v>
      </c>
      <c r="AG402" s="27">
        <v>1</v>
      </c>
      <c r="AH402" s="19">
        <v>1996</v>
      </c>
      <c r="AI402" s="30">
        <v>2.1999999999999999E-2</v>
      </c>
      <c r="AJ402" s="30">
        <v>0.30199999999999999</v>
      </c>
      <c r="AK402" s="30">
        <v>0.50800000000000001</v>
      </c>
      <c r="AL402" s="37">
        <v>0.16800000000000001</v>
      </c>
      <c r="AM402" s="36" t="s">
        <v>89</v>
      </c>
      <c r="AN402" s="17" t="s">
        <v>89</v>
      </c>
      <c r="AO402">
        <v>1</v>
      </c>
      <c r="AP402" s="34">
        <v>0</v>
      </c>
      <c r="AQ402" t="s">
        <v>89</v>
      </c>
      <c r="AR402" s="34" t="s">
        <v>89</v>
      </c>
      <c r="AS402">
        <v>0</v>
      </c>
      <c r="AT402" s="17">
        <v>1</v>
      </c>
      <c r="AU402">
        <v>0.49</v>
      </c>
      <c r="AV402" s="17">
        <v>0.51</v>
      </c>
      <c r="AW402" s="17" t="s">
        <v>28</v>
      </c>
      <c r="AX402">
        <v>0</v>
      </c>
      <c r="AY402">
        <v>1</v>
      </c>
      <c r="AZ402">
        <v>0</v>
      </c>
      <c r="BA402">
        <v>0</v>
      </c>
      <c r="BB402">
        <v>0</v>
      </c>
      <c r="BC402">
        <v>0</v>
      </c>
      <c r="BD402" s="17">
        <v>0</v>
      </c>
      <c r="BE402">
        <v>0</v>
      </c>
      <c r="BF402">
        <v>1</v>
      </c>
      <c r="BG402" s="17">
        <v>0</v>
      </c>
      <c r="BH402">
        <v>2017</v>
      </c>
      <c r="BI402">
        <v>440</v>
      </c>
      <c r="BJ402" s="23">
        <v>0.55000000000000004</v>
      </c>
      <c r="BK402" s="23">
        <v>41.5</v>
      </c>
      <c r="BL402">
        <v>0</v>
      </c>
      <c r="BM402">
        <v>1</v>
      </c>
      <c r="BN402">
        <v>0</v>
      </c>
      <c r="BO402">
        <v>0</v>
      </c>
      <c r="BP402">
        <v>0</v>
      </c>
      <c r="BQ402" s="17">
        <v>0</v>
      </c>
      <c r="BR402">
        <v>0</v>
      </c>
      <c r="BS402">
        <v>1</v>
      </c>
      <c r="BT402">
        <v>0</v>
      </c>
      <c r="BU402" s="17">
        <v>0</v>
      </c>
      <c r="BV402">
        <v>0</v>
      </c>
      <c r="BW402">
        <v>0</v>
      </c>
      <c r="BX402" s="17">
        <v>0</v>
      </c>
      <c r="BY402">
        <v>1</v>
      </c>
      <c r="BZ402">
        <v>1</v>
      </c>
      <c r="CA402">
        <v>0</v>
      </c>
      <c r="CB402">
        <v>0</v>
      </c>
      <c r="CC402">
        <v>0</v>
      </c>
      <c r="CD402">
        <v>0</v>
      </c>
      <c r="CE402">
        <v>0</v>
      </c>
      <c r="CF402">
        <v>1</v>
      </c>
      <c r="CG402">
        <v>0</v>
      </c>
      <c r="CH402">
        <v>0</v>
      </c>
      <c r="CI402">
        <v>0</v>
      </c>
      <c r="CJ402" s="17">
        <v>0</v>
      </c>
      <c r="CK402">
        <v>0.16400000000000001</v>
      </c>
      <c r="CL402">
        <v>127</v>
      </c>
      <c r="CM402">
        <v>1</v>
      </c>
      <c r="CN402">
        <v>0</v>
      </c>
      <c r="CO402">
        <v>31</v>
      </c>
      <c r="CP402" s="31" t="s">
        <v>80</v>
      </c>
    </row>
    <row r="403" spans="1:94" x14ac:dyDescent="0.25">
      <c r="A403">
        <v>402</v>
      </c>
      <c r="B403">
        <v>26</v>
      </c>
      <c r="C403" s="23" t="s">
        <v>137</v>
      </c>
      <c r="D403" s="12">
        <v>12.8</v>
      </c>
      <c r="E403" s="13">
        <v>0.747</v>
      </c>
      <c r="F403" s="7">
        <f t="shared" si="97"/>
        <v>17.13520749665328</v>
      </c>
      <c r="G403" s="7">
        <f t="shared" si="90"/>
        <v>12.053000000000001</v>
      </c>
      <c r="H403" s="15">
        <f t="shared" si="91"/>
        <v>13.547000000000001</v>
      </c>
      <c r="I403" s="11">
        <f t="shared" si="92"/>
        <v>5.1044546129633404E-2</v>
      </c>
      <c r="J403" s="30">
        <f t="shared" si="93"/>
        <v>2.9789278092840748E-3</v>
      </c>
      <c r="K403" s="30">
        <f t="shared" si="94"/>
        <v>335.69125001398737</v>
      </c>
      <c r="L403" s="8">
        <v>0</v>
      </c>
      <c r="M403" s="9">
        <v>0</v>
      </c>
      <c r="N403" s="9">
        <v>0</v>
      </c>
      <c r="O403" s="9">
        <v>1</v>
      </c>
      <c r="P403" s="9">
        <v>0</v>
      </c>
      <c r="Q403" s="8">
        <v>112419</v>
      </c>
      <c r="R403" s="9">
        <v>23</v>
      </c>
      <c r="S403" s="9">
        <f t="shared" si="95"/>
        <v>112395</v>
      </c>
      <c r="T403" s="9">
        <f t="shared" si="96"/>
        <v>12</v>
      </c>
      <c r="U403" s="7">
        <v>7.2</v>
      </c>
      <c r="V403" s="7">
        <f t="shared" si="98"/>
        <v>28.299999999999997</v>
      </c>
      <c r="W403" s="9">
        <v>1</v>
      </c>
      <c r="X403" s="9">
        <v>0</v>
      </c>
      <c r="Y403" s="9">
        <v>1</v>
      </c>
      <c r="Z403" s="9">
        <v>0</v>
      </c>
      <c r="AA403" s="9">
        <v>0</v>
      </c>
      <c r="AB403" s="27">
        <v>0</v>
      </c>
      <c r="AC403" s="9">
        <v>0</v>
      </c>
      <c r="AD403" s="9">
        <v>1</v>
      </c>
      <c r="AE403" s="27">
        <v>0</v>
      </c>
      <c r="AF403" s="9">
        <v>0</v>
      </c>
      <c r="AG403" s="27">
        <v>1</v>
      </c>
      <c r="AH403" s="19">
        <v>1996</v>
      </c>
      <c r="AI403" s="30">
        <v>2.1999999999999999E-2</v>
      </c>
      <c r="AJ403" s="30">
        <v>0.30199999999999999</v>
      </c>
      <c r="AK403" s="30">
        <v>0.50800000000000001</v>
      </c>
      <c r="AL403" s="37">
        <v>0.16800000000000001</v>
      </c>
      <c r="AM403" s="36" t="s">
        <v>89</v>
      </c>
      <c r="AN403" s="17" t="s">
        <v>89</v>
      </c>
      <c r="AO403">
        <v>1</v>
      </c>
      <c r="AP403" s="34">
        <v>0</v>
      </c>
      <c r="AQ403" t="s">
        <v>89</v>
      </c>
      <c r="AR403" s="34" t="s">
        <v>89</v>
      </c>
      <c r="AS403">
        <v>0</v>
      </c>
      <c r="AT403" s="17">
        <v>1</v>
      </c>
      <c r="AU403">
        <v>0.49</v>
      </c>
      <c r="AV403" s="17">
        <v>0.51</v>
      </c>
      <c r="AW403" s="17" t="s">
        <v>28</v>
      </c>
      <c r="AX403">
        <v>0</v>
      </c>
      <c r="AY403">
        <v>1</v>
      </c>
      <c r="AZ403">
        <v>0</v>
      </c>
      <c r="BA403">
        <v>0</v>
      </c>
      <c r="BB403">
        <v>0</v>
      </c>
      <c r="BC403">
        <v>0</v>
      </c>
      <c r="BD403" s="17">
        <v>0</v>
      </c>
      <c r="BE403">
        <v>0</v>
      </c>
      <c r="BF403">
        <v>1</v>
      </c>
      <c r="BG403" s="17">
        <v>0</v>
      </c>
      <c r="BH403">
        <v>2017</v>
      </c>
      <c r="BI403">
        <v>440</v>
      </c>
      <c r="BJ403" s="23">
        <v>0.55000000000000004</v>
      </c>
      <c r="BK403" s="23">
        <v>41.5</v>
      </c>
      <c r="BL403">
        <v>0</v>
      </c>
      <c r="BM403">
        <v>1</v>
      </c>
      <c r="BN403">
        <v>0</v>
      </c>
      <c r="BO403">
        <v>0</v>
      </c>
      <c r="BP403">
        <v>0</v>
      </c>
      <c r="BQ403" s="17">
        <v>0</v>
      </c>
      <c r="BR403">
        <v>0</v>
      </c>
      <c r="BS403">
        <v>1</v>
      </c>
      <c r="BT403">
        <v>0</v>
      </c>
      <c r="BU403" s="17">
        <v>0</v>
      </c>
      <c r="BV403">
        <v>0</v>
      </c>
      <c r="BW403">
        <v>0</v>
      </c>
      <c r="BX403" s="17">
        <v>0</v>
      </c>
      <c r="BY403">
        <v>1</v>
      </c>
      <c r="BZ403">
        <v>1</v>
      </c>
      <c r="CA403">
        <v>0</v>
      </c>
      <c r="CB403">
        <v>0</v>
      </c>
      <c r="CC403">
        <v>0</v>
      </c>
      <c r="CD403">
        <v>0</v>
      </c>
      <c r="CE403">
        <v>0</v>
      </c>
      <c r="CF403">
        <v>1</v>
      </c>
      <c r="CG403">
        <v>0</v>
      </c>
      <c r="CH403">
        <v>0</v>
      </c>
      <c r="CI403">
        <v>0</v>
      </c>
      <c r="CJ403" s="17">
        <v>0</v>
      </c>
      <c r="CK403">
        <v>0.16400000000000001</v>
      </c>
      <c r="CL403">
        <v>127</v>
      </c>
      <c r="CM403">
        <v>1</v>
      </c>
      <c r="CN403">
        <v>0</v>
      </c>
      <c r="CO403">
        <v>31</v>
      </c>
      <c r="CP403" s="31" t="s">
        <v>80</v>
      </c>
    </row>
    <row r="404" spans="1:94" x14ac:dyDescent="0.25">
      <c r="A404">
        <v>403</v>
      </c>
      <c r="B404">
        <v>26</v>
      </c>
      <c r="C404" s="23" t="s">
        <v>137</v>
      </c>
      <c r="D404" s="12">
        <v>16.7</v>
      </c>
      <c r="E404" s="13">
        <v>0.61</v>
      </c>
      <c r="F404" s="7">
        <f t="shared" si="97"/>
        <v>27.377049180327869</v>
      </c>
      <c r="G404" s="7">
        <f t="shared" si="90"/>
        <v>16.09</v>
      </c>
      <c r="H404" s="15">
        <f t="shared" si="91"/>
        <v>17.309999999999999</v>
      </c>
      <c r="I404" s="11">
        <f t="shared" si="92"/>
        <v>9.2214950598948575E-2</v>
      </c>
      <c r="J404" s="30">
        <f t="shared" si="93"/>
        <v>3.3683305308597985E-3</v>
      </c>
      <c r="K404" s="30">
        <f t="shared" si="94"/>
        <v>296.88297832954669</v>
      </c>
      <c r="L404" s="8">
        <v>0</v>
      </c>
      <c r="M404" s="9">
        <v>0</v>
      </c>
      <c r="N404" s="9">
        <v>0</v>
      </c>
      <c r="O404" s="9">
        <v>1</v>
      </c>
      <c r="P404" s="9">
        <v>0</v>
      </c>
      <c r="Q404" s="8">
        <v>87414</v>
      </c>
      <c r="R404" s="9">
        <v>23</v>
      </c>
      <c r="S404" s="9">
        <f t="shared" si="95"/>
        <v>87390</v>
      </c>
      <c r="T404" s="9">
        <f t="shared" si="96"/>
        <v>12</v>
      </c>
      <c r="U404" s="7">
        <v>7.2</v>
      </c>
      <c r="V404" s="7">
        <f t="shared" si="98"/>
        <v>28.299999999999997</v>
      </c>
      <c r="W404" s="9">
        <v>1</v>
      </c>
      <c r="X404" s="9">
        <v>0</v>
      </c>
      <c r="Y404" s="9">
        <v>1</v>
      </c>
      <c r="Z404" s="9">
        <v>0</v>
      </c>
      <c r="AA404" s="9">
        <v>0</v>
      </c>
      <c r="AB404" s="27">
        <v>0</v>
      </c>
      <c r="AC404" s="9">
        <v>0</v>
      </c>
      <c r="AD404" s="9">
        <v>1</v>
      </c>
      <c r="AE404" s="27">
        <v>0</v>
      </c>
      <c r="AF404" s="9">
        <v>0</v>
      </c>
      <c r="AG404" s="27">
        <v>1</v>
      </c>
      <c r="AH404" s="19">
        <v>1996</v>
      </c>
      <c r="AI404" s="30">
        <v>2.1999999999999999E-2</v>
      </c>
      <c r="AJ404" s="30">
        <v>0.30199999999999999</v>
      </c>
      <c r="AK404" s="30">
        <v>0.50800000000000001</v>
      </c>
      <c r="AL404" s="37">
        <v>0.16800000000000001</v>
      </c>
      <c r="AM404" s="36" t="s">
        <v>89</v>
      </c>
      <c r="AN404" s="17" t="s">
        <v>89</v>
      </c>
      <c r="AO404">
        <v>0</v>
      </c>
      <c r="AP404" s="34">
        <v>1</v>
      </c>
      <c r="AQ404" t="s">
        <v>89</v>
      </c>
      <c r="AR404" s="34" t="s">
        <v>89</v>
      </c>
      <c r="AS404">
        <v>0</v>
      </c>
      <c r="AT404" s="17">
        <v>1</v>
      </c>
      <c r="AU404">
        <v>0.49</v>
      </c>
      <c r="AV404" s="17">
        <v>0.51</v>
      </c>
      <c r="AW404" s="17" t="s">
        <v>28</v>
      </c>
      <c r="AX404">
        <v>0</v>
      </c>
      <c r="AY404">
        <v>1</v>
      </c>
      <c r="AZ404">
        <v>0</v>
      </c>
      <c r="BA404">
        <v>0</v>
      </c>
      <c r="BB404">
        <v>0</v>
      </c>
      <c r="BC404">
        <v>0</v>
      </c>
      <c r="BD404" s="17">
        <v>0</v>
      </c>
      <c r="BE404">
        <v>0</v>
      </c>
      <c r="BF404">
        <v>1</v>
      </c>
      <c r="BG404" s="17">
        <v>0</v>
      </c>
      <c r="BH404">
        <v>2017</v>
      </c>
      <c r="BI404">
        <v>440</v>
      </c>
      <c r="BJ404" s="23">
        <v>0.55000000000000004</v>
      </c>
      <c r="BK404" s="23">
        <v>41.5</v>
      </c>
      <c r="BL404">
        <v>0</v>
      </c>
      <c r="BM404">
        <v>1</v>
      </c>
      <c r="BN404">
        <v>0</v>
      </c>
      <c r="BO404">
        <v>0</v>
      </c>
      <c r="BP404">
        <v>0</v>
      </c>
      <c r="BQ404" s="17">
        <v>0</v>
      </c>
      <c r="BR404">
        <v>0</v>
      </c>
      <c r="BS404">
        <v>1</v>
      </c>
      <c r="BT404">
        <v>0</v>
      </c>
      <c r="BU404" s="17">
        <v>0</v>
      </c>
      <c r="BV404">
        <v>0</v>
      </c>
      <c r="BW404">
        <v>0</v>
      </c>
      <c r="BX404" s="17">
        <v>0</v>
      </c>
      <c r="BY404">
        <v>1</v>
      </c>
      <c r="BZ404">
        <v>1</v>
      </c>
      <c r="CA404">
        <v>0</v>
      </c>
      <c r="CB404">
        <v>0</v>
      </c>
      <c r="CC404">
        <v>0</v>
      </c>
      <c r="CD404">
        <v>0</v>
      </c>
      <c r="CE404">
        <v>0</v>
      </c>
      <c r="CF404">
        <v>1</v>
      </c>
      <c r="CG404">
        <v>0</v>
      </c>
      <c r="CH404">
        <v>0</v>
      </c>
      <c r="CI404">
        <v>0</v>
      </c>
      <c r="CJ404" s="17">
        <v>0</v>
      </c>
      <c r="CK404">
        <v>0.16400000000000001</v>
      </c>
      <c r="CL404">
        <v>127</v>
      </c>
      <c r="CM404">
        <v>1</v>
      </c>
      <c r="CN404">
        <v>0</v>
      </c>
      <c r="CO404">
        <v>31</v>
      </c>
      <c r="CP404" s="31" t="s">
        <v>80</v>
      </c>
    </row>
    <row r="405" spans="1:94" x14ac:dyDescent="0.25">
      <c r="A405">
        <v>404</v>
      </c>
      <c r="B405">
        <v>26</v>
      </c>
      <c r="C405" s="23" t="s">
        <v>137</v>
      </c>
      <c r="D405" s="12">
        <v>16.399999999999999</v>
      </c>
      <c r="E405" s="13">
        <v>0.65200000000000002</v>
      </c>
      <c r="F405" s="7">
        <f t="shared" si="97"/>
        <v>25.153374233128833</v>
      </c>
      <c r="G405" s="7">
        <f t="shared" si="90"/>
        <v>15.747999999999999</v>
      </c>
      <c r="H405" s="15">
        <f t="shared" si="91"/>
        <v>17.052</v>
      </c>
      <c r="I405" s="11">
        <f t="shared" si="92"/>
        <v>8.4781076855170251E-2</v>
      </c>
      <c r="J405" s="30">
        <f t="shared" si="93"/>
        <v>3.3705647627787199E-3</v>
      </c>
      <c r="K405" s="30">
        <f t="shared" si="94"/>
        <v>296.68618477325805</v>
      </c>
      <c r="L405" s="8">
        <v>0</v>
      </c>
      <c r="M405" s="9">
        <v>0</v>
      </c>
      <c r="N405" s="9">
        <v>0</v>
      </c>
      <c r="O405" s="9">
        <v>1</v>
      </c>
      <c r="P405" s="9">
        <v>0</v>
      </c>
      <c r="Q405" s="8">
        <v>87414</v>
      </c>
      <c r="R405" s="9">
        <v>23</v>
      </c>
      <c r="S405" s="9">
        <f t="shared" si="95"/>
        <v>87390</v>
      </c>
      <c r="T405" s="9">
        <f t="shared" si="96"/>
        <v>12</v>
      </c>
      <c r="U405" s="7">
        <v>7.2</v>
      </c>
      <c r="V405" s="7">
        <f t="shared" si="98"/>
        <v>28.299999999999997</v>
      </c>
      <c r="W405" s="9">
        <v>1</v>
      </c>
      <c r="X405" s="9">
        <v>0</v>
      </c>
      <c r="Y405" s="9">
        <v>1</v>
      </c>
      <c r="Z405" s="9">
        <v>0</v>
      </c>
      <c r="AA405" s="9">
        <v>0</v>
      </c>
      <c r="AB405" s="27">
        <v>0</v>
      </c>
      <c r="AC405" s="9">
        <v>0</v>
      </c>
      <c r="AD405" s="9">
        <v>1</v>
      </c>
      <c r="AE405" s="27">
        <v>0</v>
      </c>
      <c r="AF405" s="9">
        <v>0</v>
      </c>
      <c r="AG405" s="27">
        <v>1</v>
      </c>
      <c r="AH405" s="19">
        <v>1996</v>
      </c>
      <c r="AI405" s="30">
        <v>2.1999999999999999E-2</v>
      </c>
      <c r="AJ405" s="30">
        <v>0.30199999999999999</v>
      </c>
      <c r="AK405" s="30">
        <v>0.50800000000000001</v>
      </c>
      <c r="AL405" s="37">
        <v>0.16800000000000001</v>
      </c>
      <c r="AM405" s="36" t="s">
        <v>89</v>
      </c>
      <c r="AN405" s="17" t="s">
        <v>89</v>
      </c>
      <c r="AO405">
        <v>0</v>
      </c>
      <c r="AP405" s="34">
        <v>1</v>
      </c>
      <c r="AQ405" t="s">
        <v>89</v>
      </c>
      <c r="AR405" s="34" t="s">
        <v>89</v>
      </c>
      <c r="AS405">
        <v>0</v>
      </c>
      <c r="AT405" s="17">
        <v>1</v>
      </c>
      <c r="AU405">
        <v>0.49</v>
      </c>
      <c r="AV405" s="17">
        <v>0.51</v>
      </c>
      <c r="AW405" s="17" t="s">
        <v>28</v>
      </c>
      <c r="AX405">
        <v>0</v>
      </c>
      <c r="AY405">
        <v>1</v>
      </c>
      <c r="AZ405">
        <v>0</v>
      </c>
      <c r="BA405">
        <v>0</v>
      </c>
      <c r="BB405">
        <v>0</v>
      </c>
      <c r="BC405">
        <v>0</v>
      </c>
      <c r="BD405" s="17">
        <v>0</v>
      </c>
      <c r="BE405">
        <v>0</v>
      </c>
      <c r="BF405">
        <v>1</v>
      </c>
      <c r="BG405" s="17">
        <v>0</v>
      </c>
      <c r="BH405">
        <v>2017</v>
      </c>
      <c r="BI405">
        <v>440</v>
      </c>
      <c r="BJ405" s="23">
        <v>0.55000000000000004</v>
      </c>
      <c r="BK405" s="23">
        <v>41.5</v>
      </c>
      <c r="BL405">
        <v>0</v>
      </c>
      <c r="BM405">
        <v>1</v>
      </c>
      <c r="BN405">
        <v>0</v>
      </c>
      <c r="BO405">
        <v>0</v>
      </c>
      <c r="BP405">
        <v>0</v>
      </c>
      <c r="BQ405" s="17">
        <v>0</v>
      </c>
      <c r="BR405">
        <v>0</v>
      </c>
      <c r="BS405">
        <v>1</v>
      </c>
      <c r="BT405">
        <v>0</v>
      </c>
      <c r="BU405" s="17">
        <v>0</v>
      </c>
      <c r="BV405">
        <v>0</v>
      </c>
      <c r="BW405">
        <v>0</v>
      </c>
      <c r="BX405" s="17">
        <v>0</v>
      </c>
      <c r="BY405">
        <v>1</v>
      </c>
      <c r="BZ405">
        <v>1</v>
      </c>
      <c r="CA405">
        <v>0</v>
      </c>
      <c r="CB405">
        <v>0</v>
      </c>
      <c r="CC405">
        <v>0</v>
      </c>
      <c r="CD405">
        <v>0</v>
      </c>
      <c r="CE405">
        <v>0</v>
      </c>
      <c r="CF405">
        <v>1</v>
      </c>
      <c r="CG405">
        <v>0</v>
      </c>
      <c r="CH405">
        <v>0</v>
      </c>
      <c r="CI405">
        <v>0</v>
      </c>
      <c r="CJ405" s="17">
        <v>0</v>
      </c>
      <c r="CK405">
        <v>0.16400000000000001</v>
      </c>
      <c r="CL405">
        <v>127</v>
      </c>
      <c r="CM405">
        <v>1</v>
      </c>
      <c r="CN405">
        <v>0</v>
      </c>
      <c r="CO405">
        <v>31</v>
      </c>
      <c r="CP405" s="31" t="s">
        <v>80</v>
      </c>
    </row>
    <row r="406" spans="1:94" x14ac:dyDescent="0.25">
      <c r="A406">
        <v>405</v>
      </c>
      <c r="B406">
        <v>26</v>
      </c>
      <c r="C406" s="23" t="s">
        <v>137</v>
      </c>
      <c r="D406" s="12">
        <v>14.6</v>
      </c>
      <c r="E406" s="13">
        <v>0.60099999999999998</v>
      </c>
      <c r="F406" s="7">
        <f t="shared" si="97"/>
        <v>24.292845257903494</v>
      </c>
      <c r="G406" s="7">
        <f t="shared" si="90"/>
        <v>13.998999999999999</v>
      </c>
      <c r="H406" s="15">
        <f t="shared" si="91"/>
        <v>15.201000000000001</v>
      </c>
      <c r="I406" s="11">
        <f t="shared" si="92"/>
        <v>6.5918282922566435E-2</v>
      </c>
      <c r="J406" s="30">
        <f t="shared" si="93"/>
        <v>2.7134854819494815E-3</v>
      </c>
      <c r="K406" s="30">
        <f t="shared" si="94"/>
        <v>368.52970345784132</v>
      </c>
      <c r="L406" s="8">
        <v>0</v>
      </c>
      <c r="M406" s="9">
        <v>0</v>
      </c>
      <c r="N406" s="9">
        <v>0</v>
      </c>
      <c r="O406" s="9">
        <v>1</v>
      </c>
      <c r="P406" s="9">
        <v>0</v>
      </c>
      <c r="Q406" s="8">
        <v>135248</v>
      </c>
      <c r="R406" s="9">
        <v>23</v>
      </c>
      <c r="S406" s="9">
        <f t="shared" si="95"/>
        <v>135224</v>
      </c>
      <c r="T406" s="9">
        <f t="shared" si="96"/>
        <v>12</v>
      </c>
      <c r="U406" s="7">
        <v>7.2</v>
      </c>
      <c r="V406" s="7">
        <f t="shared" si="98"/>
        <v>28.299999999999997</v>
      </c>
      <c r="W406" s="9">
        <v>1</v>
      </c>
      <c r="X406" s="9">
        <v>0</v>
      </c>
      <c r="Y406" s="9">
        <v>1</v>
      </c>
      <c r="Z406" s="9">
        <v>0</v>
      </c>
      <c r="AA406" s="9">
        <v>0</v>
      </c>
      <c r="AB406" s="27">
        <v>0</v>
      </c>
      <c r="AC406" s="9">
        <v>0</v>
      </c>
      <c r="AD406" s="9">
        <v>1</v>
      </c>
      <c r="AE406" s="27">
        <v>0</v>
      </c>
      <c r="AF406" s="9">
        <v>0</v>
      </c>
      <c r="AG406" s="27">
        <v>1</v>
      </c>
      <c r="AH406" s="19">
        <v>1996</v>
      </c>
      <c r="AI406" s="30">
        <v>2.1999999999999999E-2</v>
      </c>
      <c r="AJ406" s="30">
        <v>0.30199999999999999</v>
      </c>
      <c r="AK406" s="30">
        <v>0.50800000000000001</v>
      </c>
      <c r="AL406" s="37">
        <v>0.16800000000000001</v>
      </c>
      <c r="AM406" s="36" t="s">
        <v>89</v>
      </c>
      <c r="AN406" s="17" t="s">
        <v>89</v>
      </c>
      <c r="AO406" t="s">
        <v>89</v>
      </c>
      <c r="AP406" s="34" t="s">
        <v>89</v>
      </c>
      <c r="AQ406" t="s">
        <v>89</v>
      </c>
      <c r="AR406" s="34" t="s">
        <v>89</v>
      </c>
      <c r="AS406">
        <v>0</v>
      </c>
      <c r="AT406" s="17">
        <v>1</v>
      </c>
      <c r="AU406">
        <v>0</v>
      </c>
      <c r="AV406" s="17">
        <v>1</v>
      </c>
      <c r="AW406" s="17" t="s">
        <v>28</v>
      </c>
      <c r="AX406">
        <v>0</v>
      </c>
      <c r="AY406">
        <v>1</v>
      </c>
      <c r="AZ406">
        <v>0</v>
      </c>
      <c r="BA406">
        <v>0</v>
      </c>
      <c r="BB406">
        <v>0</v>
      </c>
      <c r="BC406">
        <v>0</v>
      </c>
      <c r="BD406" s="17">
        <v>0</v>
      </c>
      <c r="BE406">
        <v>0</v>
      </c>
      <c r="BF406">
        <v>1</v>
      </c>
      <c r="BG406" s="17">
        <v>0</v>
      </c>
      <c r="BH406">
        <v>2017</v>
      </c>
      <c r="BI406">
        <v>440</v>
      </c>
      <c r="BJ406" s="23">
        <v>0.55000000000000004</v>
      </c>
      <c r="BK406" s="23">
        <v>41.5</v>
      </c>
      <c r="BL406">
        <v>0</v>
      </c>
      <c r="BM406">
        <v>1</v>
      </c>
      <c r="BN406">
        <v>0</v>
      </c>
      <c r="BO406">
        <v>0</v>
      </c>
      <c r="BP406">
        <v>0</v>
      </c>
      <c r="BQ406" s="17">
        <v>0</v>
      </c>
      <c r="BR406">
        <v>0</v>
      </c>
      <c r="BS406">
        <v>1</v>
      </c>
      <c r="BT406">
        <v>0</v>
      </c>
      <c r="BU406" s="17">
        <v>0</v>
      </c>
      <c r="BV406">
        <v>0</v>
      </c>
      <c r="BW406">
        <v>0</v>
      </c>
      <c r="BX406" s="17">
        <v>0</v>
      </c>
      <c r="BY406">
        <v>1</v>
      </c>
      <c r="BZ406">
        <v>1</v>
      </c>
      <c r="CA406">
        <v>0</v>
      </c>
      <c r="CB406">
        <v>0</v>
      </c>
      <c r="CC406">
        <v>0</v>
      </c>
      <c r="CD406">
        <v>0</v>
      </c>
      <c r="CE406">
        <v>0</v>
      </c>
      <c r="CF406">
        <v>1</v>
      </c>
      <c r="CG406">
        <v>0</v>
      </c>
      <c r="CH406">
        <v>0</v>
      </c>
      <c r="CI406">
        <v>0</v>
      </c>
      <c r="CJ406" s="17">
        <v>0</v>
      </c>
      <c r="CK406">
        <v>0.16400000000000001</v>
      </c>
      <c r="CL406">
        <v>127</v>
      </c>
      <c r="CM406">
        <v>1</v>
      </c>
      <c r="CN406">
        <v>0</v>
      </c>
      <c r="CO406">
        <v>31</v>
      </c>
      <c r="CP406" s="31" t="s">
        <v>80</v>
      </c>
    </row>
    <row r="407" spans="1:94" x14ac:dyDescent="0.25">
      <c r="A407">
        <v>406</v>
      </c>
      <c r="B407">
        <v>26</v>
      </c>
      <c r="C407" s="23" t="s">
        <v>137</v>
      </c>
      <c r="D407" s="12">
        <v>15.8</v>
      </c>
      <c r="E407" s="13">
        <v>0.627</v>
      </c>
      <c r="F407" s="7">
        <f t="shared" si="97"/>
        <v>25.199362041467307</v>
      </c>
      <c r="G407" s="7">
        <f t="shared" si="90"/>
        <v>15.173</v>
      </c>
      <c r="H407" s="15">
        <f t="shared" si="91"/>
        <v>16.427</v>
      </c>
      <c r="I407" s="11">
        <f t="shared" si="92"/>
        <v>6.8366811670725114E-2</v>
      </c>
      <c r="J407" s="30">
        <f t="shared" si="93"/>
        <v>2.7130373998445981E-3</v>
      </c>
      <c r="K407" s="30">
        <f t="shared" si="94"/>
        <v>368.59056939549731</v>
      </c>
      <c r="L407" s="8">
        <v>0</v>
      </c>
      <c r="M407" s="9">
        <v>0</v>
      </c>
      <c r="N407" s="9">
        <v>0</v>
      </c>
      <c r="O407" s="9">
        <v>1</v>
      </c>
      <c r="P407" s="9">
        <v>0</v>
      </c>
      <c r="Q407" s="8">
        <v>135248</v>
      </c>
      <c r="R407" s="9">
        <v>23</v>
      </c>
      <c r="S407" s="9">
        <f t="shared" si="95"/>
        <v>135224</v>
      </c>
      <c r="T407" s="9">
        <f t="shared" si="96"/>
        <v>12</v>
      </c>
      <c r="U407" s="7">
        <v>7.2</v>
      </c>
      <c r="V407" s="7">
        <f t="shared" si="98"/>
        <v>28.299999999999997</v>
      </c>
      <c r="W407" s="9">
        <v>1</v>
      </c>
      <c r="X407" s="9">
        <v>0</v>
      </c>
      <c r="Y407" s="9">
        <v>1</v>
      </c>
      <c r="Z407" s="9">
        <v>0</v>
      </c>
      <c r="AA407" s="9">
        <v>0</v>
      </c>
      <c r="AB407" s="27">
        <v>0</v>
      </c>
      <c r="AC407" s="9">
        <v>0</v>
      </c>
      <c r="AD407" s="9">
        <v>1</v>
      </c>
      <c r="AE407" s="27">
        <v>0</v>
      </c>
      <c r="AF407" s="9">
        <v>0</v>
      </c>
      <c r="AG407" s="27">
        <v>1</v>
      </c>
      <c r="AH407" s="19">
        <v>1996</v>
      </c>
      <c r="AI407" s="30">
        <v>2.1999999999999999E-2</v>
      </c>
      <c r="AJ407" s="30">
        <v>0.30199999999999999</v>
      </c>
      <c r="AK407" s="30">
        <v>0.50800000000000001</v>
      </c>
      <c r="AL407" s="37">
        <v>0.16800000000000001</v>
      </c>
      <c r="AM407" s="36" t="s">
        <v>89</v>
      </c>
      <c r="AN407" s="17" t="s">
        <v>89</v>
      </c>
      <c r="AO407" t="s">
        <v>89</v>
      </c>
      <c r="AP407" s="34" t="s">
        <v>89</v>
      </c>
      <c r="AQ407" t="s">
        <v>89</v>
      </c>
      <c r="AR407" s="34" t="s">
        <v>89</v>
      </c>
      <c r="AS407">
        <v>0</v>
      </c>
      <c r="AT407" s="17">
        <v>1</v>
      </c>
      <c r="AU407">
        <v>0</v>
      </c>
      <c r="AV407" s="17">
        <v>1</v>
      </c>
      <c r="AW407" s="17" t="s">
        <v>28</v>
      </c>
      <c r="AX407">
        <v>0</v>
      </c>
      <c r="AY407">
        <v>1</v>
      </c>
      <c r="AZ407">
        <v>0</v>
      </c>
      <c r="BA407">
        <v>0</v>
      </c>
      <c r="BB407">
        <v>0</v>
      </c>
      <c r="BC407">
        <v>0</v>
      </c>
      <c r="BD407" s="17">
        <v>0</v>
      </c>
      <c r="BE407">
        <v>0</v>
      </c>
      <c r="BF407">
        <v>1</v>
      </c>
      <c r="BG407" s="17">
        <v>0</v>
      </c>
      <c r="BH407">
        <v>2017</v>
      </c>
      <c r="BI407">
        <v>440</v>
      </c>
      <c r="BJ407" s="23">
        <v>0.55000000000000004</v>
      </c>
      <c r="BK407" s="23">
        <v>41.5</v>
      </c>
      <c r="BL407">
        <v>0</v>
      </c>
      <c r="BM407">
        <v>1</v>
      </c>
      <c r="BN407">
        <v>0</v>
      </c>
      <c r="BO407">
        <v>0</v>
      </c>
      <c r="BP407">
        <v>0</v>
      </c>
      <c r="BQ407" s="17">
        <v>0</v>
      </c>
      <c r="BR407">
        <v>0</v>
      </c>
      <c r="BS407">
        <v>1</v>
      </c>
      <c r="BT407">
        <v>0</v>
      </c>
      <c r="BU407" s="17">
        <v>0</v>
      </c>
      <c r="BV407">
        <v>0</v>
      </c>
      <c r="BW407">
        <v>0</v>
      </c>
      <c r="BX407" s="17">
        <v>0</v>
      </c>
      <c r="BY407">
        <v>1</v>
      </c>
      <c r="BZ407">
        <v>1</v>
      </c>
      <c r="CA407">
        <v>0</v>
      </c>
      <c r="CB407">
        <v>0</v>
      </c>
      <c r="CC407">
        <v>0</v>
      </c>
      <c r="CD407">
        <v>0</v>
      </c>
      <c r="CE407">
        <v>0</v>
      </c>
      <c r="CF407">
        <v>1</v>
      </c>
      <c r="CG407">
        <v>0</v>
      </c>
      <c r="CH407">
        <v>0</v>
      </c>
      <c r="CI407">
        <v>0</v>
      </c>
      <c r="CJ407" s="17">
        <v>0</v>
      </c>
      <c r="CK407">
        <v>0.16400000000000001</v>
      </c>
      <c r="CL407">
        <v>127</v>
      </c>
      <c r="CM407">
        <v>1</v>
      </c>
      <c r="CN407">
        <v>0</v>
      </c>
      <c r="CO407">
        <v>31</v>
      </c>
      <c r="CP407" s="31" t="s">
        <v>80</v>
      </c>
    </row>
    <row r="408" spans="1:94" x14ac:dyDescent="0.25">
      <c r="A408">
        <v>407</v>
      </c>
      <c r="B408">
        <v>26</v>
      </c>
      <c r="C408" s="23" t="s">
        <v>137</v>
      </c>
      <c r="D408" s="12">
        <v>14.1</v>
      </c>
      <c r="E408" s="13">
        <v>0.57799999999999996</v>
      </c>
      <c r="F408" s="7">
        <f t="shared" si="97"/>
        <v>24.394463667820069</v>
      </c>
      <c r="G408" s="7">
        <f t="shared" si="90"/>
        <v>13.522</v>
      </c>
      <c r="H408" s="15">
        <f t="shared" si="91"/>
        <v>14.677999999999999</v>
      </c>
      <c r="I408" s="11">
        <f t="shared" si="92"/>
        <v>9.5568279478523185E-2</v>
      </c>
      <c r="J408" s="30">
        <f t="shared" si="93"/>
        <v>3.9176216694032911E-3</v>
      </c>
      <c r="K408" s="30">
        <f t="shared" si="94"/>
        <v>255.25690951988074</v>
      </c>
      <c r="L408" s="8">
        <v>0</v>
      </c>
      <c r="M408" s="9">
        <v>0</v>
      </c>
      <c r="N408" s="9">
        <v>0</v>
      </c>
      <c r="O408" s="9">
        <v>1</v>
      </c>
      <c r="P408" s="9">
        <v>0</v>
      </c>
      <c r="Q408" s="8">
        <v>64585</v>
      </c>
      <c r="R408" s="9">
        <v>23</v>
      </c>
      <c r="S408" s="9">
        <f t="shared" si="95"/>
        <v>64561</v>
      </c>
      <c r="T408" s="9">
        <f t="shared" si="96"/>
        <v>12</v>
      </c>
      <c r="U408" s="7">
        <v>7.2</v>
      </c>
      <c r="V408" s="7">
        <f t="shared" si="98"/>
        <v>28.299999999999997</v>
      </c>
      <c r="W408" s="9">
        <v>1</v>
      </c>
      <c r="X408" s="9">
        <v>0</v>
      </c>
      <c r="Y408" s="9">
        <v>1</v>
      </c>
      <c r="Z408" s="9">
        <v>0</v>
      </c>
      <c r="AA408" s="9">
        <v>0</v>
      </c>
      <c r="AB408" s="27">
        <v>0</v>
      </c>
      <c r="AC408" s="9">
        <v>0</v>
      </c>
      <c r="AD408" s="9">
        <v>1</v>
      </c>
      <c r="AE408" s="27">
        <v>0</v>
      </c>
      <c r="AF408" s="9">
        <v>0</v>
      </c>
      <c r="AG408" s="27">
        <v>1</v>
      </c>
      <c r="AH408" s="19">
        <v>1996</v>
      </c>
      <c r="AI408" s="30">
        <v>2.1999999999999999E-2</v>
      </c>
      <c r="AJ408" s="30">
        <v>0.30199999999999999</v>
      </c>
      <c r="AK408" s="30">
        <v>0.50800000000000001</v>
      </c>
      <c r="AL408" s="37">
        <v>0.16800000000000001</v>
      </c>
      <c r="AM408" s="36" t="s">
        <v>89</v>
      </c>
      <c r="AN408" s="17" t="s">
        <v>89</v>
      </c>
      <c r="AO408" t="s">
        <v>89</v>
      </c>
      <c r="AP408" s="34" t="s">
        <v>89</v>
      </c>
      <c r="AQ408" t="s">
        <v>89</v>
      </c>
      <c r="AR408" s="34" t="s">
        <v>89</v>
      </c>
      <c r="AS408">
        <v>0</v>
      </c>
      <c r="AT408" s="17">
        <v>1</v>
      </c>
      <c r="AU408">
        <v>1</v>
      </c>
      <c r="AV408" s="17">
        <v>0</v>
      </c>
      <c r="AW408" s="17" t="s">
        <v>28</v>
      </c>
      <c r="AX408">
        <v>0</v>
      </c>
      <c r="AY408">
        <v>1</v>
      </c>
      <c r="AZ408">
        <v>0</v>
      </c>
      <c r="BA408">
        <v>0</v>
      </c>
      <c r="BB408">
        <v>0</v>
      </c>
      <c r="BC408">
        <v>0</v>
      </c>
      <c r="BD408" s="17">
        <v>0</v>
      </c>
      <c r="BE408">
        <v>0</v>
      </c>
      <c r="BF408">
        <v>1</v>
      </c>
      <c r="BG408" s="17">
        <v>0</v>
      </c>
      <c r="BH408">
        <v>2017</v>
      </c>
      <c r="BI408">
        <v>440</v>
      </c>
      <c r="BJ408" s="23">
        <v>0.55000000000000004</v>
      </c>
      <c r="BK408" s="23">
        <v>41.5</v>
      </c>
      <c r="BL408">
        <v>0</v>
      </c>
      <c r="BM408">
        <v>1</v>
      </c>
      <c r="BN408">
        <v>0</v>
      </c>
      <c r="BO408">
        <v>0</v>
      </c>
      <c r="BP408">
        <v>0</v>
      </c>
      <c r="BQ408" s="17">
        <v>0</v>
      </c>
      <c r="BR408">
        <v>0</v>
      </c>
      <c r="BS408">
        <v>1</v>
      </c>
      <c r="BT408">
        <v>0</v>
      </c>
      <c r="BU408" s="17">
        <v>0</v>
      </c>
      <c r="BV408">
        <v>0</v>
      </c>
      <c r="BW408">
        <v>0</v>
      </c>
      <c r="BX408" s="17">
        <v>0</v>
      </c>
      <c r="BY408">
        <v>1</v>
      </c>
      <c r="BZ408">
        <v>1</v>
      </c>
      <c r="CA408">
        <v>0</v>
      </c>
      <c r="CB408">
        <v>0</v>
      </c>
      <c r="CC408">
        <v>0</v>
      </c>
      <c r="CD408">
        <v>0</v>
      </c>
      <c r="CE408">
        <v>0</v>
      </c>
      <c r="CF408">
        <v>1</v>
      </c>
      <c r="CG408">
        <v>0</v>
      </c>
      <c r="CH408">
        <v>0</v>
      </c>
      <c r="CI408">
        <v>0</v>
      </c>
      <c r="CJ408" s="17">
        <v>0</v>
      </c>
      <c r="CK408">
        <v>0.16400000000000001</v>
      </c>
      <c r="CL408">
        <v>127</v>
      </c>
      <c r="CM408">
        <v>1</v>
      </c>
      <c r="CN408">
        <v>0</v>
      </c>
      <c r="CO408">
        <v>31</v>
      </c>
      <c r="CP408" s="31" t="s">
        <v>80</v>
      </c>
    </row>
    <row r="409" spans="1:94" x14ac:dyDescent="0.25">
      <c r="A409">
        <v>408</v>
      </c>
      <c r="B409" s="41">
        <v>26</v>
      </c>
      <c r="C409" s="42" t="s">
        <v>137</v>
      </c>
      <c r="D409" s="43">
        <v>16.3</v>
      </c>
      <c r="E409" s="44">
        <v>0.71099999999999997</v>
      </c>
      <c r="F409" s="45">
        <f t="shared" si="97"/>
        <v>22.925457102672294</v>
      </c>
      <c r="G409" s="45">
        <f t="shared" si="90"/>
        <v>15.589</v>
      </c>
      <c r="H409" s="46">
        <f t="shared" si="91"/>
        <v>17.010999999999999</v>
      </c>
      <c r="I409" s="47">
        <f t="shared" si="92"/>
        <v>8.986121557159743E-2</v>
      </c>
      <c r="J409" s="48">
        <f t="shared" si="93"/>
        <v>3.9197131454850164E-3</v>
      </c>
      <c r="K409" s="48">
        <f t="shared" si="94"/>
        <v>255.12070982843881</v>
      </c>
      <c r="L409" s="49">
        <v>0</v>
      </c>
      <c r="M409" s="50">
        <v>0</v>
      </c>
      <c r="N409" s="50">
        <v>0</v>
      </c>
      <c r="O409" s="50">
        <v>1</v>
      </c>
      <c r="P409" s="50">
        <v>0</v>
      </c>
      <c r="Q409" s="49">
        <v>64585</v>
      </c>
      <c r="R409" s="50">
        <v>23</v>
      </c>
      <c r="S409" s="50">
        <f t="shared" si="95"/>
        <v>64561</v>
      </c>
      <c r="T409" s="50">
        <f t="shared" si="96"/>
        <v>12</v>
      </c>
      <c r="U409" s="45">
        <v>7.2</v>
      </c>
      <c r="V409" s="45">
        <f t="shared" si="98"/>
        <v>28.299999999999997</v>
      </c>
      <c r="W409" s="50">
        <v>1</v>
      </c>
      <c r="X409" s="50">
        <v>0</v>
      </c>
      <c r="Y409" s="50">
        <v>1</v>
      </c>
      <c r="Z409" s="50">
        <v>0</v>
      </c>
      <c r="AA409" s="50">
        <v>0</v>
      </c>
      <c r="AB409" s="51">
        <v>0</v>
      </c>
      <c r="AC409" s="50">
        <v>0</v>
      </c>
      <c r="AD409" s="50">
        <v>1</v>
      </c>
      <c r="AE409" s="51">
        <v>0</v>
      </c>
      <c r="AF409" s="50">
        <v>0</v>
      </c>
      <c r="AG409" s="51">
        <v>1</v>
      </c>
      <c r="AH409" s="52">
        <v>1996</v>
      </c>
      <c r="AI409" s="48">
        <v>2.1999999999999999E-2</v>
      </c>
      <c r="AJ409" s="48">
        <v>0.30199999999999999</v>
      </c>
      <c r="AK409" s="48">
        <v>0.50800000000000001</v>
      </c>
      <c r="AL409" s="37">
        <v>0.16800000000000001</v>
      </c>
      <c r="AM409" s="54" t="s">
        <v>89</v>
      </c>
      <c r="AN409" s="55" t="s">
        <v>89</v>
      </c>
      <c r="AO409" s="41" t="s">
        <v>89</v>
      </c>
      <c r="AP409" s="56" t="s">
        <v>89</v>
      </c>
      <c r="AQ409" s="41" t="s">
        <v>89</v>
      </c>
      <c r="AR409" s="56" t="s">
        <v>89</v>
      </c>
      <c r="AS409">
        <v>0</v>
      </c>
      <c r="AT409" s="55">
        <v>1</v>
      </c>
      <c r="AU409" s="41">
        <v>1</v>
      </c>
      <c r="AV409" s="55">
        <v>0</v>
      </c>
      <c r="AW409" s="55" t="s">
        <v>28</v>
      </c>
      <c r="AX409">
        <v>0</v>
      </c>
      <c r="AY409">
        <v>1</v>
      </c>
      <c r="AZ409">
        <v>0</v>
      </c>
      <c r="BA409">
        <v>0</v>
      </c>
      <c r="BB409">
        <v>0</v>
      </c>
      <c r="BC409">
        <v>0</v>
      </c>
      <c r="BD409" s="55">
        <v>0</v>
      </c>
      <c r="BE409">
        <v>0</v>
      </c>
      <c r="BF409">
        <v>1</v>
      </c>
      <c r="BG409" s="55">
        <v>0</v>
      </c>
      <c r="BH409">
        <v>2017</v>
      </c>
      <c r="BI409">
        <v>440</v>
      </c>
      <c r="BJ409" s="42">
        <v>0.55000000000000004</v>
      </c>
      <c r="BK409" s="42">
        <v>41.5</v>
      </c>
      <c r="BL409" s="41">
        <v>0</v>
      </c>
      <c r="BM409" s="41">
        <v>1</v>
      </c>
      <c r="BN409" s="41">
        <v>0</v>
      </c>
      <c r="BO409" s="41">
        <v>0</v>
      </c>
      <c r="BP409" s="41">
        <v>0</v>
      </c>
      <c r="BQ409" s="55">
        <v>0</v>
      </c>
      <c r="BR409" s="41">
        <v>0</v>
      </c>
      <c r="BS409" s="41">
        <v>1</v>
      </c>
      <c r="BT409" s="41">
        <v>0</v>
      </c>
      <c r="BU409" s="55">
        <v>0</v>
      </c>
      <c r="BV409" s="41">
        <v>0</v>
      </c>
      <c r="BW409" s="41">
        <v>0</v>
      </c>
      <c r="BX409" s="55">
        <v>0</v>
      </c>
      <c r="BY409" s="41">
        <v>1</v>
      </c>
      <c r="BZ409" s="41">
        <v>1</v>
      </c>
      <c r="CA409" s="41">
        <v>0</v>
      </c>
      <c r="CB409" s="41">
        <v>0</v>
      </c>
      <c r="CC409" s="41">
        <v>0</v>
      </c>
      <c r="CD409" s="41">
        <v>0</v>
      </c>
      <c r="CE409" s="41">
        <v>0</v>
      </c>
      <c r="CF409">
        <v>1</v>
      </c>
      <c r="CG409" s="41">
        <v>0</v>
      </c>
      <c r="CH409" s="41">
        <v>0</v>
      </c>
      <c r="CI409" s="41">
        <v>0</v>
      </c>
      <c r="CJ409" s="55">
        <v>0</v>
      </c>
      <c r="CK409">
        <v>0.16400000000000001</v>
      </c>
      <c r="CL409">
        <v>127</v>
      </c>
      <c r="CM409">
        <v>1</v>
      </c>
      <c r="CN409">
        <v>0</v>
      </c>
      <c r="CO409">
        <v>31</v>
      </c>
      <c r="CP409" s="31" t="s">
        <v>80</v>
      </c>
    </row>
    <row r="410" spans="1:94" x14ac:dyDescent="0.25">
      <c r="A410">
        <v>409</v>
      </c>
      <c r="B410">
        <v>27</v>
      </c>
      <c r="C410" s="23" t="s">
        <v>198</v>
      </c>
      <c r="D410" s="12">
        <v>4.5999999999999996</v>
      </c>
      <c r="E410" s="13">
        <f t="shared" ref="E410:E417" si="99">D410/F410</f>
        <v>0.13855421686746985</v>
      </c>
      <c r="F410" s="7">
        <v>33.200000000000003</v>
      </c>
      <c r="G410" s="7">
        <f t="shared" si="90"/>
        <v>4.4614457831325298</v>
      </c>
      <c r="H410" s="15">
        <f t="shared" si="91"/>
        <v>4.7385542168674695</v>
      </c>
      <c r="I410" s="11">
        <f t="shared" si="92"/>
        <v>0.3293553550615026</v>
      </c>
      <c r="J410" s="30">
        <f t="shared" si="93"/>
        <v>9.9203420199247758E-3</v>
      </c>
      <c r="K410" s="30">
        <f t="shared" si="94"/>
        <v>100.80297614654044</v>
      </c>
      <c r="L410" s="8">
        <v>0</v>
      </c>
      <c r="M410" s="9">
        <v>0</v>
      </c>
      <c r="N410" s="9">
        <v>0</v>
      </c>
      <c r="O410" s="9">
        <v>1</v>
      </c>
      <c r="P410" s="9">
        <v>0</v>
      </c>
      <c r="Q410" s="8">
        <v>9065</v>
      </c>
      <c r="R410" s="9">
        <v>5</v>
      </c>
      <c r="S410" s="9">
        <f t="shared" si="95"/>
        <v>9059</v>
      </c>
      <c r="T410" s="9">
        <f t="shared" si="96"/>
        <v>8</v>
      </c>
      <c r="U410" s="7">
        <v>5.19</v>
      </c>
      <c r="V410" s="7">
        <v>18.3</v>
      </c>
      <c r="W410" s="9">
        <v>1</v>
      </c>
      <c r="X410" s="9">
        <v>0</v>
      </c>
      <c r="Y410" s="9">
        <v>1</v>
      </c>
      <c r="Z410" s="9">
        <v>0</v>
      </c>
      <c r="AA410" s="9">
        <v>0</v>
      </c>
      <c r="AB410" s="27">
        <v>0</v>
      </c>
      <c r="AC410" s="9">
        <v>0</v>
      </c>
      <c r="AD410" s="9">
        <v>1</v>
      </c>
      <c r="AE410" s="27">
        <v>0</v>
      </c>
      <c r="AF410" s="9">
        <v>0</v>
      </c>
      <c r="AG410" s="27">
        <v>1</v>
      </c>
      <c r="AH410" s="19">
        <v>1998</v>
      </c>
      <c r="AI410" s="30">
        <v>0.11</v>
      </c>
      <c r="AJ410" s="30">
        <v>0.52</v>
      </c>
      <c r="AK410" s="30">
        <v>0.31</v>
      </c>
      <c r="AL410" s="37">
        <v>0.06</v>
      </c>
      <c r="AM410" s="36">
        <v>1</v>
      </c>
      <c r="AN410" s="17">
        <v>0</v>
      </c>
      <c r="AO410">
        <v>1</v>
      </c>
      <c r="AP410" s="34">
        <v>0</v>
      </c>
      <c r="AQ410" t="s">
        <v>89</v>
      </c>
      <c r="AR410" s="34" t="s">
        <v>89</v>
      </c>
      <c r="AS410">
        <v>0</v>
      </c>
      <c r="AT410" s="17">
        <v>1</v>
      </c>
      <c r="AU410" t="s">
        <v>89</v>
      </c>
      <c r="AV410" s="17" t="s">
        <v>89</v>
      </c>
      <c r="AW410" s="17" t="s">
        <v>19</v>
      </c>
      <c r="AX410">
        <v>0</v>
      </c>
      <c r="AY410">
        <v>0</v>
      </c>
      <c r="AZ410">
        <v>0</v>
      </c>
      <c r="BA410">
        <v>0</v>
      </c>
      <c r="BB410">
        <v>0</v>
      </c>
      <c r="BC410">
        <v>0</v>
      </c>
      <c r="BD410" s="17">
        <v>1</v>
      </c>
      <c r="BE410">
        <v>0</v>
      </c>
      <c r="BF410">
        <v>1</v>
      </c>
      <c r="BG410" s="17">
        <v>0</v>
      </c>
      <c r="BH410">
        <v>1066</v>
      </c>
      <c r="BI410">
        <v>85</v>
      </c>
      <c r="BJ410" s="23">
        <v>0.71799999999999997</v>
      </c>
      <c r="BK410" s="23">
        <v>34.03</v>
      </c>
      <c r="BL410">
        <v>1</v>
      </c>
      <c r="BM410">
        <v>0</v>
      </c>
      <c r="BN410">
        <v>0</v>
      </c>
      <c r="BO410">
        <v>0</v>
      </c>
      <c r="BP410">
        <v>0</v>
      </c>
      <c r="BQ410" s="17">
        <v>0</v>
      </c>
      <c r="BR410">
        <v>0</v>
      </c>
      <c r="BS410">
        <v>0</v>
      </c>
      <c r="BT410">
        <v>1</v>
      </c>
      <c r="BU410" s="17">
        <v>0</v>
      </c>
      <c r="BV410">
        <v>0</v>
      </c>
      <c r="BW410">
        <v>0</v>
      </c>
      <c r="BX410" s="17">
        <v>0</v>
      </c>
      <c r="BY410">
        <v>0</v>
      </c>
      <c r="BZ410">
        <v>0</v>
      </c>
      <c r="CA410">
        <v>1</v>
      </c>
      <c r="CB410">
        <v>1</v>
      </c>
      <c r="CC410">
        <v>0</v>
      </c>
      <c r="CD410">
        <v>0</v>
      </c>
      <c r="CE410">
        <v>0</v>
      </c>
      <c r="CF410">
        <v>0</v>
      </c>
      <c r="CG410">
        <v>0</v>
      </c>
      <c r="CH410">
        <v>0</v>
      </c>
      <c r="CI410">
        <v>0</v>
      </c>
      <c r="CJ410" s="17">
        <v>0</v>
      </c>
      <c r="CK410">
        <v>8.5000000000000006E-2</v>
      </c>
      <c r="CL410">
        <v>58</v>
      </c>
      <c r="CM410">
        <v>1</v>
      </c>
      <c r="CN410">
        <v>0</v>
      </c>
      <c r="CO410">
        <v>27</v>
      </c>
      <c r="CP410" s="31" t="s">
        <v>80</v>
      </c>
    </row>
    <row r="411" spans="1:94" x14ac:dyDescent="0.25">
      <c r="A411">
        <v>410</v>
      </c>
      <c r="B411">
        <v>27</v>
      </c>
      <c r="C411" s="23" t="s">
        <v>198</v>
      </c>
      <c r="D411" s="12">
        <v>5.3</v>
      </c>
      <c r="E411" s="13">
        <f t="shared" si="99"/>
        <v>0.2264957264957265</v>
      </c>
      <c r="F411" s="7">
        <v>23.4</v>
      </c>
      <c r="G411" s="7">
        <f t="shared" si="90"/>
        <v>5.0735042735042732</v>
      </c>
      <c r="H411" s="15">
        <f t="shared" si="91"/>
        <v>5.5264957264957264</v>
      </c>
      <c r="I411" s="11">
        <f t="shared" si="92"/>
        <v>0.38591799382353975</v>
      </c>
      <c r="J411" s="30">
        <f t="shared" si="93"/>
        <v>1.6492221958270933E-2</v>
      </c>
      <c r="K411" s="30">
        <f t="shared" si="94"/>
        <v>60.634643562900564</v>
      </c>
      <c r="L411" s="8">
        <v>0</v>
      </c>
      <c r="M411" s="9">
        <v>0</v>
      </c>
      <c r="N411" s="9">
        <v>0</v>
      </c>
      <c r="O411" s="9">
        <v>1</v>
      </c>
      <c r="P411" s="9">
        <v>0</v>
      </c>
      <c r="Q411" s="8">
        <v>3135</v>
      </c>
      <c r="R411" s="9">
        <v>5</v>
      </c>
      <c r="S411" s="9">
        <f t="shared" si="95"/>
        <v>3129</v>
      </c>
      <c r="T411" s="9">
        <f t="shared" si="96"/>
        <v>8</v>
      </c>
      <c r="U411" s="7">
        <v>3.53</v>
      </c>
      <c r="V411" s="7">
        <v>16.399999999999999</v>
      </c>
      <c r="W411" s="9">
        <v>1</v>
      </c>
      <c r="X411" s="9">
        <v>0</v>
      </c>
      <c r="Y411" s="9">
        <v>1</v>
      </c>
      <c r="Z411" s="9">
        <v>0</v>
      </c>
      <c r="AA411" s="9">
        <v>0</v>
      </c>
      <c r="AB411" s="27">
        <v>0</v>
      </c>
      <c r="AC411" s="9">
        <v>0</v>
      </c>
      <c r="AD411" s="9">
        <v>1</v>
      </c>
      <c r="AE411" s="27">
        <v>0</v>
      </c>
      <c r="AF411" s="9">
        <v>0</v>
      </c>
      <c r="AG411" s="27">
        <v>1</v>
      </c>
      <c r="AH411" s="19">
        <v>1998</v>
      </c>
      <c r="AI411" s="30">
        <v>0.26</v>
      </c>
      <c r="AJ411" s="30">
        <v>0.47</v>
      </c>
      <c r="AK411" s="30">
        <v>0.247</v>
      </c>
      <c r="AL411" s="37">
        <v>2.3E-2</v>
      </c>
      <c r="AM411" s="36">
        <v>1</v>
      </c>
      <c r="AN411" s="17">
        <v>0</v>
      </c>
      <c r="AO411">
        <v>0</v>
      </c>
      <c r="AP411" s="34">
        <v>1</v>
      </c>
      <c r="AQ411" t="s">
        <v>89</v>
      </c>
      <c r="AR411" s="34" t="s">
        <v>89</v>
      </c>
      <c r="AS411">
        <v>0</v>
      </c>
      <c r="AT411" s="17">
        <v>1</v>
      </c>
      <c r="AU411" t="s">
        <v>89</v>
      </c>
      <c r="AV411" s="17" t="s">
        <v>89</v>
      </c>
      <c r="AW411" s="17" t="s">
        <v>19</v>
      </c>
      <c r="AX411">
        <v>0</v>
      </c>
      <c r="AY411">
        <v>0</v>
      </c>
      <c r="AZ411">
        <v>0</v>
      </c>
      <c r="BA411">
        <v>0</v>
      </c>
      <c r="BB411">
        <v>0</v>
      </c>
      <c r="BC411">
        <v>0</v>
      </c>
      <c r="BD411" s="17">
        <v>1</v>
      </c>
      <c r="BE411">
        <v>0</v>
      </c>
      <c r="BF411">
        <v>1</v>
      </c>
      <c r="BG411" s="17">
        <v>0</v>
      </c>
      <c r="BH411">
        <v>1066</v>
      </c>
      <c r="BI411">
        <v>85</v>
      </c>
      <c r="BJ411" s="23">
        <v>0.71799999999999997</v>
      </c>
      <c r="BK411" s="23">
        <v>31.8</v>
      </c>
      <c r="BL411">
        <v>1</v>
      </c>
      <c r="BM411">
        <v>0</v>
      </c>
      <c r="BN411">
        <v>0</v>
      </c>
      <c r="BO411">
        <v>0</v>
      </c>
      <c r="BP411">
        <v>0</v>
      </c>
      <c r="BQ411" s="17">
        <v>0</v>
      </c>
      <c r="BR411">
        <v>0</v>
      </c>
      <c r="BS411">
        <v>0</v>
      </c>
      <c r="BT411">
        <v>1</v>
      </c>
      <c r="BU411" s="17">
        <v>0</v>
      </c>
      <c r="BV411">
        <v>0</v>
      </c>
      <c r="BW411">
        <v>0</v>
      </c>
      <c r="BX411" s="17">
        <v>0</v>
      </c>
      <c r="BY411">
        <v>0</v>
      </c>
      <c r="BZ411">
        <v>0</v>
      </c>
      <c r="CA411">
        <v>1</v>
      </c>
      <c r="CB411">
        <v>1</v>
      </c>
      <c r="CC411">
        <v>0</v>
      </c>
      <c r="CD411">
        <v>0</v>
      </c>
      <c r="CE411">
        <v>0</v>
      </c>
      <c r="CF411">
        <v>0</v>
      </c>
      <c r="CG411">
        <v>0</v>
      </c>
      <c r="CH411">
        <v>0</v>
      </c>
      <c r="CI411">
        <v>0</v>
      </c>
      <c r="CJ411" s="17">
        <v>0</v>
      </c>
      <c r="CK411">
        <v>8.5000000000000006E-2</v>
      </c>
      <c r="CL411">
        <v>58</v>
      </c>
      <c r="CM411">
        <v>1</v>
      </c>
      <c r="CN411">
        <v>0</v>
      </c>
      <c r="CO411">
        <v>27</v>
      </c>
      <c r="CP411" s="31" t="s">
        <v>80</v>
      </c>
    </row>
    <row r="412" spans="1:94" x14ac:dyDescent="0.25">
      <c r="A412">
        <v>411</v>
      </c>
      <c r="B412">
        <v>27</v>
      </c>
      <c r="C412" s="23" t="s">
        <v>198</v>
      </c>
      <c r="D412" s="12">
        <v>3.6</v>
      </c>
      <c r="E412" s="13">
        <f t="shared" si="99"/>
        <v>6.4285714285714293E-2</v>
      </c>
      <c r="F412" s="7">
        <v>56</v>
      </c>
      <c r="G412" s="7">
        <f t="shared" si="90"/>
        <v>3.5357142857142856</v>
      </c>
      <c r="H412" s="15">
        <f t="shared" si="91"/>
        <v>3.6642857142857146</v>
      </c>
      <c r="I412" s="11">
        <f t="shared" si="92"/>
        <v>0.23199795227200942</v>
      </c>
      <c r="J412" s="30">
        <f t="shared" si="93"/>
        <v>4.1428205762858829E-3</v>
      </c>
      <c r="K412" s="30">
        <f t="shared" si="94"/>
        <v>241.38144087729691</v>
      </c>
      <c r="L412" s="8">
        <v>0</v>
      </c>
      <c r="M412" s="9">
        <v>0</v>
      </c>
      <c r="N412" s="9">
        <v>0</v>
      </c>
      <c r="O412" s="9">
        <v>1</v>
      </c>
      <c r="P412" s="9">
        <v>0</v>
      </c>
      <c r="Q412" s="8">
        <v>55135</v>
      </c>
      <c r="R412" s="9">
        <v>5</v>
      </c>
      <c r="S412" s="9">
        <f t="shared" si="95"/>
        <v>55129</v>
      </c>
      <c r="T412" s="9">
        <f t="shared" si="96"/>
        <v>8</v>
      </c>
      <c r="U412" s="7">
        <v>5.19</v>
      </c>
      <c r="V412" s="7">
        <v>18.3</v>
      </c>
      <c r="W412" s="9">
        <v>1</v>
      </c>
      <c r="X412" s="9">
        <v>0</v>
      </c>
      <c r="Y412" s="9">
        <v>1</v>
      </c>
      <c r="Z412" s="9">
        <v>0</v>
      </c>
      <c r="AA412" s="9">
        <v>0</v>
      </c>
      <c r="AB412" s="27">
        <v>0</v>
      </c>
      <c r="AC412" s="9">
        <v>0</v>
      </c>
      <c r="AD412" s="9">
        <v>1</v>
      </c>
      <c r="AE412" s="27">
        <v>0</v>
      </c>
      <c r="AF412" s="9">
        <v>0</v>
      </c>
      <c r="AG412" s="27">
        <v>1</v>
      </c>
      <c r="AH412" s="19">
        <v>1998</v>
      </c>
      <c r="AI412" s="30">
        <v>0.11</v>
      </c>
      <c r="AJ412" s="30">
        <v>0.52</v>
      </c>
      <c r="AK412" s="30">
        <v>0.31</v>
      </c>
      <c r="AL412" s="37">
        <v>0.06</v>
      </c>
      <c r="AM412" s="36">
        <v>0</v>
      </c>
      <c r="AN412" s="17">
        <v>1</v>
      </c>
      <c r="AO412">
        <v>1</v>
      </c>
      <c r="AP412" s="34">
        <v>0</v>
      </c>
      <c r="AQ412" t="s">
        <v>89</v>
      </c>
      <c r="AR412" s="34" t="s">
        <v>89</v>
      </c>
      <c r="AS412">
        <v>0</v>
      </c>
      <c r="AT412" s="17">
        <v>1</v>
      </c>
      <c r="AU412" t="s">
        <v>89</v>
      </c>
      <c r="AV412" s="17" t="s">
        <v>89</v>
      </c>
      <c r="AW412" s="17" t="s">
        <v>19</v>
      </c>
      <c r="AX412">
        <v>0</v>
      </c>
      <c r="AY412">
        <v>0</v>
      </c>
      <c r="AZ412">
        <v>0</v>
      </c>
      <c r="BA412">
        <v>0</v>
      </c>
      <c r="BB412">
        <v>0</v>
      </c>
      <c r="BC412">
        <v>0</v>
      </c>
      <c r="BD412" s="17">
        <v>1</v>
      </c>
      <c r="BE412">
        <v>0</v>
      </c>
      <c r="BF412">
        <v>1</v>
      </c>
      <c r="BG412" s="17">
        <v>0</v>
      </c>
      <c r="BH412">
        <v>1066</v>
      </c>
      <c r="BI412">
        <v>85</v>
      </c>
      <c r="BJ412" s="23">
        <v>0.71799999999999997</v>
      </c>
      <c r="BK412" s="23">
        <v>34.03</v>
      </c>
      <c r="BL412">
        <v>1</v>
      </c>
      <c r="BM412">
        <v>0</v>
      </c>
      <c r="BN412">
        <v>0</v>
      </c>
      <c r="BO412">
        <v>0</v>
      </c>
      <c r="BP412">
        <v>0</v>
      </c>
      <c r="BQ412" s="17">
        <v>0</v>
      </c>
      <c r="BR412">
        <v>0</v>
      </c>
      <c r="BS412">
        <v>0</v>
      </c>
      <c r="BT412">
        <v>1</v>
      </c>
      <c r="BU412" s="17">
        <v>0</v>
      </c>
      <c r="BV412">
        <v>0</v>
      </c>
      <c r="BW412">
        <v>0</v>
      </c>
      <c r="BX412" s="17">
        <v>0</v>
      </c>
      <c r="BY412">
        <v>0</v>
      </c>
      <c r="BZ412">
        <v>0</v>
      </c>
      <c r="CA412">
        <v>1</v>
      </c>
      <c r="CB412">
        <v>1</v>
      </c>
      <c r="CC412">
        <v>0</v>
      </c>
      <c r="CD412">
        <v>0</v>
      </c>
      <c r="CE412">
        <v>0</v>
      </c>
      <c r="CF412">
        <v>0</v>
      </c>
      <c r="CG412">
        <v>0</v>
      </c>
      <c r="CH412">
        <v>0</v>
      </c>
      <c r="CI412">
        <v>0</v>
      </c>
      <c r="CJ412" s="17">
        <v>0</v>
      </c>
      <c r="CK412">
        <v>8.5000000000000006E-2</v>
      </c>
      <c r="CL412">
        <v>58</v>
      </c>
      <c r="CM412">
        <v>1</v>
      </c>
      <c r="CN412">
        <v>0</v>
      </c>
      <c r="CO412">
        <v>27</v>
      </c>
      <c r="CP412" s="31" t="s">
        <v>80</v>
      </c>
    </row>
    <row r="413" spans="1:94" x14ac:dyDescent="0.25">
      <c r="A413">
        <v>412</v>
      </c>
      <c r="B413">
        <v>27</v>
      </c>
      <c r="C413" s="23" t="s">
        <v>198</v>
      </c>
      <c r="D413" s="12">
        <v>2.8</v>
      </c>
      <c r="E413" s="13">
        <f t="shared" si="99"/>
        <v>9.3023255813953473E-2</v>
      </c>
      <c r="F413" s="7">
        <v>30.1</v>
      </c>
      <c r="G413" s="7">
        <f t="shared" si="90"/>
        <v>2.7069767441860462</v>
      </c>
      <c r="H413" s="15">
        <f t="shared" si="91"/>
        <v>2.8930232558139535</v>
      </c>
      <c r="I413" s="11">
        <f t="shared" si="92"/>
        <v>0.18766370166751487</v>
      </c>
      <c r="J413" s="30">
        <f t="shared" si="93"/>
        <v>6.2346744740038162E-3</v>
      </c>
      <c r="K413" s="30">
        <f t="shared" si="94"/>
        <v>160.39329786496691</v>
      </c>
      <c r="L413" s="8">
        <v>0</v>
      </c>
      <c r="M413" s="9">
        <v>0</v>
      </c>
      <c r="N413" s="9">
        <v>0</v>
      </c>
      <c r="O413" s="9">
        <v>1</v>
      </c>
      <c r="P413" s="9">
        <v>0</v>
      </c>
      <c r="Q413" s="8">
        <v>24826</v>
      </c>
      <c r="R413" s="9">
        <v>5</v>
      </c>
      <c r="S413" s="9">
        <f t="shared" si="95"/>
        <v>24820</v>
      </c>
      <c r="T413" s="9">
        <f t="shared" si="96"/>
        <v>8</v>
      </c>
      <c r="U413" s="7">
        <v>3.53</v>
      </c>
      <c r="V413" s="7">
        <v>16.399999999999999</v>
      </c>
      <c r="W413" s="9">
        <v>1</v>
      </c>
      <c r="X413" s="9">
        <v>0</v>
      </c>
      <c r="Y413" s="9">
        <v>1</v>
      </c>
      <c r="Z413" s="9">
        <v>0</v>
      </c>
      <c r="AA413" s="9">
        <v>0</v>
      </c>
      <c r="AB413" s="27">
        <v>0</v>
      </c>
      <c r="AC413" s="9">
        <v>0</v>
      </c>
      <c r="AD413" s="9">
        <v>1</v>
      </c>
      <c r="AE413" s="27">
        <v>0</v>
      </c>
      <c r="AF413" s="9">
        <v>0</v>
      </c>
      <c r="AG413" s="27">
        <v>1</v>
      </c>
      <c r="AH413" s="19">
        <v>1998</v>
      </c>
      <c r="AI413" s="30">
        <v>0.26</v>
      </c>
      <c r="AJ413" s="30">
        <v>0.47</v>
      </c>
      <c r="AK413" s="30">
        <v>0.247</v>
      </c>
      <c r="AL413" s="37">
        <v>2.3E-2</v>
      </c>
      <c r="AM413" s="36">
        <v>0</v>
      </c>
      <c r="AN413" s="17">
        <v>1</v>
      </c>
      <c r="AO413">
        <v>0</v>
      </c>
      <c r="AP413" s="34">
        <v>1</v>
      </c>
      <c r="AQ413" t="s">
        <v>89</v>
      </c>
      <c r="AR413" s="34" t="s">
        <v>89</v>
      </c>
      <c r="AS413">
        <v>0</v>
      </c>
      <c r="AT413" s="17">
        <v>1</v>
      </c>
      <c r="AU413" t="s">
        <v>89</v>
      </c>
      <c r="AV413" s="17" t="s">
        <v>89</v>
      </c>
      <c r="AW413" s="17" t="s">
        <v>19</v>
      </c>
      <c r="AX413">
        <v>0</v>
      </c>
      <c r="AY413">
        <v>0</v>
      </c>
      <c r="AZ413">
        <v>0</v>
      </c>
      <c r="BA413">
        <v>0</v>
      </c>
      <c r="BB413">
        <v>0</v>
      </c>
      <c r="BC413">
        <v>0</v>
      </c>
      <c r="BD413" s="17">
        <v>1</v>
      </c>
      <c r="BE413">
        <v>0</v>
      </c>
      <c r="BF413">
        <v>1</v>
      </c>
      <c r="BG413" s="17">
        <v>0</v>
      </c>
      <c r="BH413">
        <v>1066</v>
      </c>
      <c r="BI413">
        <v>85</v>
      </c>
      <c r="BJ413" s="23">
        <v>0.71799999999999997</v>
      </c>
      <c r="BK413" s="23">
        <v>31.8</v>
      </c>
      <c r="BL413">
        <v>1</v>
      </c>
      <c r="BM413">
        <v>0</v>
      </c>
      <c r="BN413">
        <v>0</v>
      </c>
      <c r="BO413">
        <v>0</v>
      </c>
      <c r="BP413">
        <v>0</v>
      </c>
      <c r="BQ413" s="17">
        <v>0</v>
      </c>
      <c r="BR413">
        <v>0</v>
      </c>
      <c r="BS413">
        <v>0</v>
      </c>
      <c r="BT413">
        <v>1</v>
      </c>
      <c r="BU413" s="17">
        <v>0</v>
      </c>
      <c r="BV413">
        <v>0</v>
      </c>
      <c r="BW413">
        <v>0</v>
      </c>
      <c r="BX413" s="17">
        <v>0</v>
      </c>
      <c r="BY413">
        <v>0</v>
      </c>
      <c r="BZ413">
        <v>0</v>
      </c>
      <c r="CA413">
        <v>1</v>
      </c>
      <c r="CB413">
        <v>1</v>
      </c>
      <c r="CC413">
        <v>0</v>
      </c>
      <c r="CD413">
        <v>0</v>
      </c>
      <c r="CE413">
        <v>0</v>
      </c>
      <c r="CF413">
        <v>0</v>
      </c>
      <c r="CG413">
        <v>0</v>
      </c>
      <c r="CH413">
        <v>0</v>
      </c>
      <c r="CI413">
        <v>0</v>
      </c>
      <c r="CJ413" s="17">
        <v>0</v>
      </c>
      <c r="CK413">
        <v>8.5000000000000006E-2</v>
      </c>
      <c r="CL413">
        <v>58</v>
      </c>
      <c r="CM413">
        <v>1</v>
      </c>
      <c r="CN413">
        <v>0</v>
      </c>
      <c r="CO413">
        <v>27</v>
      </c>
      <c r="CP413" s="31" t="s">
        <v>80</v>
      </c>
    </row>
    <row r="414" spans="1:94" x14ac:dyDescent="0.25">
      <c r="A414">
        <v>413</v>
      </c>
      <c r="B414">
        <v>27</v>
      </c>
      <c r="C414" s="23" t="s">
        <v>198</v>
      </c>
      <c r="D414" s="12">
        <v>2.5</v>
      </c>
      <c r="E414" s="13">
        <f t="shared" si="99"/>
        <v>0.39936102236421728</v>
      </c>
      <c r="F414" s="7">
        <v>6.26</v>
      </c>
      <c r="G414" s="7">
        <f t="shared" si="90"/>
        <v>2.1006389776357826</v>
      </c>
      <c r="H414" s="15">
        <f t="shared" si="91"/>
        <v>2.8993610223642174</v>
      </c>
      <c r="I414" s="11">
        <f t="shared" si="92"/>
        <v>6.5629166615310958E-2</v>
      </c>
      <c r="J414" s="30">
        <f t="shared" si="93"/>
        <v>1.0483892430560858E-2</v>
      </c>
      <c r="K414" s="30">
        <f t="shared" si="94"/>
        <v>95.384420111462646</v>
      </c>
      <c r="L414" s="8">
        <v>0</v>
      </c>
      <c r="M414" s="9">
        <v>0</v>
      </c>
      <c r="N414" s="9">
        <v>0</v>
      </c>
      <c r="O414" s="9">
        <v>1</v>
      </c>
      <c r="P414" s="9">
        <v>0</v>
      </c>
      <c r="Q414" s="8">
        <v>9065</v>
      </c>
      <c r="R414" s="9">
        <v>5</v>
      </c>
      <c r="S414" s="9">
        <f t="shared" si="95"/>
        <v>9059</v>
      </c>
      <c r="T414" s="9">
        <f t="shared" si="96"/>
        <v>8</v>
      </c>
      <c r="U414" s="7">
        <v>5.19</v>
      </c>
      <c r="V414" s="7">
        <v>18.3</v>
      </c>
      <c r="W414" s="9">
        <v>1</v>
      </c>
      <c r="X414" s="9">
        <v>0</v>
      </c>
      <c r="Y414" s="9">
        <v>1</v>
      </c>
      <c r="Z414" s="9">
        <v>0</v>
      </c>
      <c r="AA414" s="9">
        <v>0</v>
      </c>
      <c r="AB414" s="27">
        <v>0</v>
      </c>
      <c r="AC414" s="9">
        <v>0</v>
      </c>
      <c r="AD414" s="9">
        <v>1</v>
      </c>
      <c r="AE414" s="27">
        <v>0</v>
      </c>
      <c r="AF414" s="9">
        <v>0</v>
      </c>
      <c r="AG414" s="27">
        <v>1</v>
      </c>
      <c r="AH414" s="19">
        <v>1998</v>
      </c>
      <c r="AI414" s="30">
        <v>0.11</v>
      </c>
      <c r="AJ414" s="30">
        <v>0.52</v>
      </c>
      <c r="AK414" s="30">
        <v>0.31</v>
      </c>
      <c r="AL414" s="37">
        <v>0.06</v>
      </c>
      <c r="AM414" s="36">
        <v>1</v>
      </c>
      <c r="AN414" s="17">
        <v>0</v>
      </c>
      <c r="AO414">
        <v>1</v>
      </c>
      <c r="AP414" s="34">
        <v>0</v>
      </c>
      <c r="AQ414" t="s">
        <v>89</v>
      </c>
      <c r="AR414" s="34" t="s">
        <v>89</v>
      </c>
      <c r="AS414">
        <v>0</v>
      </c>
      <c r="AT414" s="17">
        <v>1</v>
      </c>
      <c r="AU414" t="s">
        <v>89</v>
      </c>
      <c r="AV414" s="17" t="s">
        <v>89</v>
      </c>
      <c r="AW414" s="17" t="s">
        <v>19</v>
      </c>
      <c r="AX414">
        <v>0</v>
      </c>
      <c r="AY414">
        <v>0</v>
      </c>
      <c r="AZ414">
        <v>0</v>
      </c>
      <c r="BA414">
        <v>0</v>
      </c>
      <c r="BB414">
        <v>0</v>
      </c>
      <c r="BC414">
        <v>0</v>
      </c>
      <c r="BD414" s="17">
        <v>1</v>
      </c>
      <c r="BE414">
        <v>0</v>
      </c>
      <c r="BF414">
        <v>1</v>
      </c>
      <c r="BG414" s="17">
        <v>0</v>
      </c>
      <c r="BH414">
        <v>1066</v>
      </c>
      <c r="BI414">
        <v>85</v>
      </c>
      <c r="BJ414" s="23">
        <v>0.71799999999999997</v>
      </c>
      <c r="BK414" s="23">
        <v>34.03</v>
      </c>
      <c r="BL414">
        <v>1</v>
      </c>
      <c r="BM414">
        <v>0</v>
      </c>
      <c r="BN414">
        <v>0</v>
      </c>
      <c r="BO414">
        <v>0</v>
      </c>
      <c r="BP414">
        <v>0</v>
      </c>
      <c r="BQ414" s="17">
        <v>0</v>
      </c>
      <c r="BR414">
        <v>0</v>
      </c>
      <c r="BS414">
        <v>0</v>
      </c>
      <c r="BT414">
        <v>1</v>
      </c>
      <c r="BU414" s="17">
        <v>0</v>
      </c>
      <c r="BV414">
        <v>0</v>
      </c>
      <c r="BW414">
        <v>0</v>
      </c>
      <c r="BX414" s="17">
        <v>0</v>
      </c>
      <c r="BY414">
        <v>0</v>
      </c>
      <c r="BZ414">
        <v>0</v>
      </c>
      <c r="CA414">
        <v>1</v>
      </c>
      <c r="CB414">
        <v>1</v>
      </c>
      <c r="CC414">
        <v>0</v>
      </c>
      <c r="CD414">
        <v>0</v>
      </c>
      <c r="CE414">
        <v>0</v>
      </c>
      <c r="CF414">
        <v>0</v>
      </c>
      <c r="CG414">
        <v>0</v>
      </c>
      <c r="CH414">
        <v>0</v>
      </c>
      <c r="CI414">
        <v>0</v>
      </c>
      <c r="CJ414" s="17">
        <v>0</v>
      </c>
      <c r="CK414">
        <v>8.5000000000000006E-2</v>
      </c>
      <c r="CL414">
        <v>58</v>
      </c>
      <c r="CM414">
        <v>1</v>
      </c>
      <c r="CN414">
        <v>0</v>
      </c>
      <c r="CO414">
        <v>27</v>
      </c>
      <c r="CP414" s="31" t="s">
        <v>80</v>
      </c>
    </row>
    <row r="415" spans="1:94" x14ac:dyDescent="0.25">
      <c r="A415">
        <v>414</v>
      </c>
      <c r="B415">
        <v>27</v>
      </c>
      <c r="C415" s="23" t="s">
        <v>198</v>
      </c>
      <c r="D415" s="12">
        <v>2.4</v>
      </c>
      <c r="E415" s="13">
        <f t="shared" si="99"/>
        <v>0.69364161849710981</v>
      </c>
      <c r="F415" s="7">
        <v>3.46</v>
      </c>
      <c r="G415" s="7">
        <f t="shared" si="90"/>
        <v>1.70635838150289</v>
      </c>
      <c r="H415" s="15">
        <f t="shared" si="91"/>
        <v>3.0936416184971098</v>
      </c>
      <c r="I415" s="11">
        <f t="shared" si="92"/>
        <v>6.173679701695501E-2</v>
      </c>
      <c r="J415" s="30">
        <f t="shared" si="93"/>
        <v>1.7843004918195092E-2</v>
      </c>
      <c r="K415" s="30">
        <f t="shared" si="94"/>
        <v>56.044371706711097</v>
      </c>
      <c r="L415" s="8">
        <v>0</v>
      </c>
      <c r="M415" s="9">
        <v>0</v>
      </c>
      <c r="N415" s="9">
        <v>0</v>
      </c>
      <c r="O415" s="9">
        <v>1</v>
      </c>
      <c r="P415" s="9">
        <v>0</v>
      </c>
      <c r="Q415" s="8">
        <v>3135</v>
      </c>
      <c r="R415" s="9">
        <v>5</v>
      </c>
      <c r="S415" s="9">
        <f t="shared" si="95"/>
        <v>3129</v>
      </c>
      <c r="T415" s="9">
        <f t="shared" si="96"/>
        <v>8</v>
      </c>
      <c r="U415" s="7">
        <v>3.53</v>
      </c>
      <c r="V415" s="7">
        <v>16.399999999999999</v>
      </c>
      <c r="W415" s="9">
        <v>1</v>
      </c>
      <c r="X415" s="9">
        <v>0</v>
      </c>
      <c r="Y415" s="9">
        <v>1</v>
      </c>
      <c r="Z415" s="9">
        <v>0</v>
      </c>
      <c r="AA415" s="9">
        <v>0</v>
      </c>
      <c r="AB415" s="27">
        <v>0</v>
      </c>
      <c r="AC415" s="9">
        <v>0</v>
      </c>
      <c r="AD415" s="9">
        <v>1</v>
      </c>
      <c r="AE415" s="27">
        <v>0</v>
      </c>
      <c r="AF415" s="9">
        <v>0</v>
      </c>
      <c r="AG415" s="27">
        <v>1</v>
      </c>
      <c r="AH415" s="19">
        <v>1998</v>
      </c>
      <c r="AI415" s="30">
        <v>0.26</v>
      </c>
      <c r="AJ415" s="30">
        <v>0.47</v>
      </c>
      <c r="AK415" s="30">
        <v>0.247</v>
      </c>
      <c r="AL415" s="37">
        <v>2.3E-2</v>
      </c>
      <c r="AM415" s="36">
        <v>1</v>
      </c>
      <c r="AN415" s="17">
        <v>0</v>
      </c>
      <c r="AO415">
        <v>0</v>
      </c>
      <c r="AP415" s="34">
        <v>1</v>
      </c>
      <c r="AQ415" t="s">
        <v>89</v>
      </c>
      <c r="AR415" s="34" t="s">
        <v>89</v>
      </c>
      <c r="AS415">
        <v>0</v>
      </c>
      <c r="AT415" s="17">
        <v>1</v>
      </c>
      <c r="AU415" t="s">
        <v>89</v>
      </c>
      <c r="AV415" s="17" t="s">
        <v>89</v>
      </c>
      <c r="AW415" s="17" t="s">
        <v>19</v>
      </c>
      <c r="AX415">
        <v>0</v>
      </c>
      <c r="AY415">
        <v>0</v>
      </c>
      <c r="AZ415">
        <v>0</v>
      </c>
      <c r="BA415">
        <v>0</v>
      </c>
      <c r="BB415">
        <v>0</v>
      </c>
      <c r="BC415">
        <v>0</v>
      </c>
      <c r="BD415" s="17">
        <v>1</v>
      </c>
      <c r="BE415">
        <v>0</v>
      </c>
      <c r="BF415">
        <v>1</v>
      </c>
      <c r="BG415" s="17">
        <v>0</v>
      </c>
      <c r="BH415">
        <v>1066</v>
      </c>
      <c r="BI415">
        <v>85</v>
      </c>
      <c r="BJ415" s="23">
        <v>0.71799999999999997</v>
      </c>
      <c r="BK415" s="23">
        <v>31.8</v>
      </c>
      <c r="BL415">
        <v>1</v>
      </c>
      <c r="BM415">
        <v>0</v>
      </c>
      <c r="BN415">
        <v>0</v>
      </c>
      <c r="BO415">
        <v>0</v>
      </c>
      <c r="BP415">
        <v>0</v>
      </c>
      <c r="BQ415" s="17">
        <v>0</v>
      </c>
      <c r="BR415">
        <v>0</v>
      </c>
      <c r="BS415">
        <v>0</v>
      </c>
      <c r="BT415">
        <v>1</v>
      </c>
      <c r="BU415" s="17">
        <v>0</v>
      </c>
      <c r="BV415">
        <v>0</v>
      </c>
      <c r="BW415">
        <v>0</v>
      </c>
      <c r="BX415" s="17">
        <v>0</v>
      </c>
      <c r="BY415">
        <v>0</v>
      </c>
      <c r="BZ415">
        <v>0</v>
      </c>
      <c r="CA415">
        <v>1</v>
      </c>
      <c r="CB415">
        <v>1</v>
      </c>
      <c r="CC415">
        <v>0</v>
      </c>
      <c r="CD415">
        <v>0</v>
      </c>
      <c r="CE415">
        <v>0</v>
      </c>
      <c r="CF415">
        <v>0</v>
      </c>
      <c r="CG415">
        <v>0</v>
      </c>
      <c r="CH415">
        <v>0</v>
      </c>
      <c r="CI415">
        <v>0</v>
      </c>
      <c r="CJ415" s="17">
        <v>0</v>
      </c>
      <c r="CK415">
        <v>8.5000000000000006E-2</v>
      </c>
      <c r="CL415">
        <v>58</v>
      </c>
      <c r="CM415">
        <v>1</v>
      </c>
      <c r="CN415">
        <v>0</v>
      </c>
      <c r="CO415">
        <v>27</v>
      </c>
      <c r="CP415" s="31" t="s">
        <v>80</v>
      </c>
    </row>
    <row r="416" spans="1:94" x14ac:dyDescent="0.25">
      <c r="A416">
        <v>415</v>
      </c>
      <c r="B416">
        <v>27</v>
      </c>
      <c r="C416" s="23" t="s">
        <v>198</v>
      </c>
      <c r="D416" s="12">
        <v>3.2</v>
      </c>
      <c r="E416" s="13">
        <f t="shared" si="99"/>
        <v>0.11228070175438597</v>
      </c>
      <c r="F416" s="7">
        <v>28.5</v>
      </c>
      <c r="G416" s="7">
        <f t="shared" si="90"/>
        <v>3.0877192982456143</v>
      </c>
      <c r="H416" s="15">
        <f t="shared" si="91"/>
        <v>3.312280701754386</v>
      </c>
      <c r="I416" s="11">
        <f t="shared" si="92"/>
        <v>0.12049770538708542</v>
      </c>
      <c r="J416" s="30">
        <f t="shared" si="93"/>
        <v>4.2279896627047519E-3</v>
      </c>
      <c r="K416" s="30">
        <f t="shared" si="94"/>
        <v>236.51902671878216</v>
      </c>
      <c r="L416" s="8">
        <v>0</v>
      </c>
      <c r="M416" s="9">
        <v>0</v>
      </c>
      <c r="N416" s="9">
        <v>0</v>
      </c>
      <c r="O416" s="9">
        <v>1</v>
      </c>
      <c r="P416" s="9">
        <v>0</v>
      </c>
      <c r="Q416" s="8">
        <v>55135</v>
      </c>
      <c r="R416" s="9">
        <v>5</v>
      </c>
      <c r="S416" s="9">
        <f t="shared" si="95"/>
        <v>55129</v>
      </c>
      <c r="T416" s="9">
        <f t="shared" si="96"/>
        <v>8</v>
      </c>
      <c r="U416" s="7">
        <v>5.19</v>
      </c>
      <c r="V416" s="7">
        <v>18.3</v>
      </c>
      <c r="W416" s="9">
        <v>1</v>
      </c>
      <c r="X416" s="9">
        <v>0</v>
      </c>
      <c r="Y416" s="9">
        <v>1</v>
      </c>
      <c r="Z416" s="9">
        <v>0</v>
      </c>
      <c r="AA416" s="9">
        <v>0</v>
      </c>
      <c r="AB416" s="27">
        <v>0</v>
      </c>
      <c r="AC416" s="9">
        <v>0</v>
      </c>
      <c r="AD416" s="9">
        <v>1</v>
      </c>
      <c r="AE416" s="27">
        <v>0</v>
      </c>
      <c r="AF416" s="9">
        <v>0</v>
      </c>
      <c r="AG416" s="27">
        <v>1</v>
      </c>
      <c r="AH416" s="19">
        <v>1998</v>
      </c>
      <c r="AI416" s="30">
        <v>0.11</v>
      </c>
      <c r="AJ416" s="30">
        <v>0.52</v>
      </c>
      <c r="AK416" s="30">
        <v>0.31</v>
      </c>
      <c r="AL416" s="37">
        <v>0.06</v>
      </c>
      <c r="AM416" s="36">
        <v>0</v>
      </c>
      <c r="AN416" s="17">
        <v>1</v>
      </c>
      <c r="AO416">
        <v>1</v>
      </c>
      <c r="AP416" s="34">
        <v>0</v>
      </c>
      <c r="AQ416" t="s">
        <v>89</v>
      </c>
      <c r="AR416" s="34" t="s">
        <v>89</v>
      </c>
      <c r="AS416">
        <v>0</v>
      </c>
      <c r="AT416" s="17">
        <v>1</v>
      </c>
      <c r="AU416" t="s">
        <v>89</v>
      </c>
      <c r="AV416" s="17" t="s">
        <v>89</v>
      </c>
      <c r="AW416" s="17" t="s">
        <v>19</v>
      </c>
      <c r="AX416">
        <v>0</v>
      </c>
      <c r="AY416">
        <v>0</v>
      </c>
      <c r="AZ416">
        <v>0</v>
      </c>
      <c r="BA416">
        <v>0</v>
      </c>
      <c r="BB416">
        <v>0</v>
      </c>
      <c r="BC416">
        <v>0</v>
      </c>
      <c r="BD416" s="17">
        <v>1</v>
      </c>
      <c r="BE416">
        <v>0</v>
      </c>
      <c r="BF416">
        <v>1</v>
      </c>
      <c r="BG416" s="17">
        <v>0</v>
      </c>
      <c r="BH416">
        <v>1066</v>
      </c>
      <c r="BI416">
        <v>85</v>
      </c>
      <c r="BJ416" s="23">
        <v>0.71799999999999997</v>
      </c>
      <c r="BK416" s="23">
        <v>34.03</v>
      </c>
      <c r="BL416">
        <v>1</v>
      </c>
      <c r="BM416">
        <v>0</v>
      </c>
      <c r="BN416">
        <v>0</v>
      </c>
      <c r="BO416">
        <v>0</v>
      </c>
      <c r="BP416">
        <v>0</v>
      </c>
      <c r="BQ416" s="17">
        <v>0</v>
      </c>
      <c r="BR416">
        <v>0</v>
      </c>
      <c r="BS416">
        <v>0</v>
      </c>
      <c r="BT416">
        <v>1</v>
      </c>
      <c r="BU416" s="17">
        <v>0</v>
      </c>
      <c r="BV416">
        <v>0</v>
      </c>
      <c r="BW416">
        <v>0</v>
      </c>
      <c r="BX416" s="17">
        <v>0</v>
      </c>
      <c r="BY416">
        <v>0</v>
      </c>
      <c r="BZ416">
        <v>0</v>
      </c>
      <c r="CA416">
        <v>1</v>
      </c>
      <c r="CB416">
        <v>1</v>
      </c>
      <c r="CC416">
        <v>0</v>
      </c>
      <c r="CD416">
        <v>0</v>
      </c>
      <c r="CE416">
        <v>0</v>
      </c>
      <c r="CF416">
        <v>0</v>
      </c>
      <c r="CG416">
        <v>0</v>
      </c>
      <c r="CH416">
        <v>0</v>
      </c>
      <c r="CI416">
        <v>0</v>
      </c>
      <c r="CJ416" s="17">
        <v>0</v>
      </c>
      <c r="CK416">
        <v>8.5000000000000006E-2</v>
      </c>
      <c r="CL416">
        <v>58</v>
      </c>
      <c r="CM416">
        <v>1</v>
      </c>
      <c r="CN416">
        <v>0</v>
      </c>
      <c r="CO416">
        <v>27</v>
      </c>
      <c r="CP416" s="31" t="s">
        <v>80</v>
      </c>
    </row>
    <row r="417" spans="1:94" s="41" customFormat="1" x14ac:dyDescent="0.25">
      <c r="A417" s="41">
        <v>416</v>
      </c>
      <c r="B417" s="41">
        <v>27</v>
      </c>
      <c r="C417" s="42" t="s">
        <v>198</v>
      </c>
      <c r="D417" s="43">
        <v>1.9</v>
      </c>
      <c r="E417" s="44">
        <f t="shared" si="99"/>
        <v>0.14843749999999997</v>
      </c>
      <c r="F417" s="45">
        <v>12.8</v>
      </c>
      <c r="G417" s="45">
        <f t="shared" si="90"/>
        <v>1.7515624999999999</v>
      </c>
      <c r="H417" s="46">
        <f t="shared" si="91"/>
        <v>2.0484374999999999</v>
      </c>
      <c r="I417" s="47">
        <f t="shared" si="92"/>
        <v>8.0980485224041943E-2</v>
      </c>
      <c r="J417" s="48">
        <f t="shared" si="93"/>
        <v>6.3266004081282768E-3</v>
      </c>
      <c r="K417" s="48">
        <f t="shared" si="94"/>
        <v>158.06277234061156</v>
      </c>
      <c r="L417" s="49">
        <v>0</v>
      </c>
      <c r="M417" s="50">
        <v>0</v>
      </c>
      <c r="N417" s="50">
        <v>0</v>
      </c>
      <c r="O417" s="50">
        <v>1</v>
      </c>
      <c r="P417" s="50">
        <v>0</v>
      </c>
      <c r="Q417" s="49">
        <v>24826</v>
      </c>
      <c r="R417" s="50">
        <v>5</v>
      </c>
      <c r="S417" s="50">
        <f t="shared" si="95"/>
        <v>24820</v>
      </c>
      <c r="T417" s="50">
        <f t="shared" si="96"/>
        <v>8</v>
      </c>
      <c r="U417" s="45">
        <v>3.53</v>
      </c>
      <c r="V417" s="45">
        <v>16.399999999999999</v>
      </c>
      <c r="W417" s="50">
        <v>1</v>
      </c>
      <c r="X417" s="50">
        <v>0</v>
      </c>
      <c r="Y417" s="50">
        <v>1</v>
      </c>
      <c r="Z417" s="50">
        <v>0</v>
      </c>
      <c r="AA417" s="50">
        <v>0</v>
      </c>
      <c r="AB417" s="51">
        <v>0</v>
      </c>
      <c r="AC417" s="50">
        <v>0</v>
      </c>
      <c r="AD417" s="50">
        <v>1</v>
      </c>
      <c r="AE417" s="51">
        <v>0</v>
      </c>
      <c r="AF417" s="50">
        <v>0</v>
      </c>
      <c r="AG417" s="51">
        <v>1</v>
      </c>
      <c r="AH417" s="52">
        <v>1998</v>
      </c>
      <c r="AI417" s="48">
        <v>0.26</v>
      </c>
      <c r="AJ417" s="48">
        <v>0.47</v>
      </c>
      <c r="AK417" s="48">
        <v>0.247</v>
      </c>
      <c r="AL417" s="53">
        <v>2.3E-2</v>
      </c>
      <c r="AM417" s="54">
        <v>0</v>
      </c>
      <c r="AN417" s="55">
        <v>1</v>
      </c>
      <c r="AO417" s="41">
        <v>0</v>
      </c>
      <c r="AP417" s="56">
        <v>1</v>
      </c>
      <c r="AQ417" s="41" t="s">
        <v>89</v>
      </c>
      <c r="AR417" s="56" t="s">
        <v>89</v>
      </c>
      <c r="AS417">
        <v>0</v>
      </c>
      <c r="AT417" s="55">
        <v>1</v>
      </c>
      <c r="AU417" s="41" t="s">
        <v>89</v>
      </c>
      <c r="AV417" s="55" t="s">
        <v>89</v>
      </c>
      <c r="AW417" s="55" t="s">
        <v>19</v>
      </c>
      <c r="AX417">
        <v>0</v>
      </c>
      <c r="AY417">
        <v>0</v>
      </c>
      <c r="AZ417">
        <v>0</v>
      </c>
      <c r="BA417">
        <v>0</v>
      </c>
      <c r="BB417">
        <v>0</v>
      </c>
      <c r="BC417">
        <v>0</v>
      </c>
      <c r="BD417" s="55">
        <v>1</v>
      </c>
      <c r="BE417">
        <v>0</v>
      </c>
      <c r="BF417">
        <v>1</v>
      </c>
      <c r="BG417" s="55">
        <v>0</v>
      </c>
      <c r="BH417">
        <v>1066</v>
      </c>
      <c r="BI417">
        <v>85</v>
      </c>
      <c r="BJ417" s="42">
        <v>0.71799999999999997</v>
      </c>
      <c r="BK417" s="42">
        <v>31.8</v>
      </c>
      <c r="BL417" s="41">
        <v>1</v>
      </c>
      <c r="BM417" s="41">
        <v>0</v>
      </c>
      <c r="BN417" s="41">
        <v>0</v>
      </c>
      <c r="BO417" s="41">
        <v>0</v>
      </c>
      <c r="BP417" s="41">
        <v>0</v>
      </c>
      <c r="BQ417" s="55">
        <v>0</v>
      </c>
      <c r="BR417" s="41">
        <v>0</v>
      </c>
      <c r="BS417" s="41">
        <v>0</v>
      </c>
      <c r="BT417" s="41">
        <v>1</v>
      </c>
      <c r="BU417" s="55">
        <v>0</v>
      </c>
      <c r="BV417" s="41">
        <v>0</v>
      </c>
      <c r="BW417" s="41">
        <v>0</v>
      </c>
      <c r="BX417" s="55">
        <v>0</v>
      </c>
      <c r="BY417" s="41">
        <v>0</v>
      </c>
      <c r="BZ417" s="41">
        <v>0</v>
      </c>
      <c r="CA417" s="41">
        <v>1</v>
      </c>
      <c r="CB417" s="41">
        <v>1</v>
      </c>
      <c r="CC417" s="41">
        <v>0</v>
      </c>
      <c r="CD417" s="41">
        <v>0</v>
      </c>
      <c r="CE417" s="41">
        <v>0</v>
      </c>
      <c r="CF417">
        <v>0</v>
      </c>
      <c r="CG417" s="41">
        <v>0</v>
      </c>
      <c r="CH417" s="41">
        <v>0</v>
      </c>
      <c r="CI417" s="41">
        <v>0</v>
      </c>
      <c r="CJ417" s="55">
        <v>0</v>
      </c>
      <c r="CK417">
        <v>8.5000000000000006E-2</v>
      </c>
      <c r="CL417">
        <v>58</v>
      </c>
      <c r="CM417">
        <v>1</v>
      </c>
      <c r="CN417">
        <v>0</v>
      </c>
      <c r="CO417">
        <v>27</v>
      </c>
      <c r="CP417" s="31" t="s">
        <v>80</v>
      </c>
    </row>
    <row r="418" spans="1:94" x14ac:dyDescent="0.25">
      <c r="A418">
        <v>417</v>
      </c>
      <c r="B418">
        <v>28</v>
      </c>
      <c r="C418" s="23" t="s">
        <v>138</v>
      </c>
      <c r="D418" s="12">
        <v>4.8</v>
      </c>
      <c r="E418" s="13">
        <v>0.3</v>
      </c>
      <c r="F418" s="7">
        <f t="shared" ref="F418:F426" si="100">D418/E418</f>
        <v>16</v>
      </c>
      <c r="G418" s="7">
        <f t="shared" si="90"/>
        <v>4.5</v>
      </c>
      <c r="H418" s="15">
        <f t="shared" si="91"/>
        <v>5.0999999999999996</v>
      </c>
      <c r="I418" s="11">
        <f t="shared" si="92"/>
        <v>0.36891438072857313</v>
      </c>
      <c r="J418" s="30">
        <f t="shared" si="93"/>
        <v>2.3057148795535824E-2</v>
      </c>
      <c r="K418" s="30">
        <f t="shared" si="94"/>
        <v>43.370496884402876</v>
      </c>
      <c r="L418" s="8">
        <v>0</v>
      </c>
      <c r="M418" s="9">
        <v>0</v>
      </c>
      <c r="N418" s="9">
        <v>0</v>
      </c>
      <c r="O418" s="9">
        <v>0</v>
      </c>
      <c r="P418" s="9">
        <v>1</v>
      </c>
      <c r="Q418" s="8">
        <v>1629</v>
      </c>
      <c r="R418" s="9">
        <v>3</v>
      </c>
      <c r="S418" s="9">
        <f t="shared" si="95"/>
        <v>1625</v>
      </c>
      <c r="T418" s="9">
        <f t="shared" si="96"/>
        <v>27</v>
      </c>
      <c r="U418" s="7">
        <v>7.96</v>
      </c>
      <c r="V418" s="7">
        <v>19.91</v>
      </c>
      <c r="W418" s="9">
        <v>1</v>
      </c>
      <c r="X418" s="9">
        <v>0</v>
      </c>
      <c r="Y418" s="9">
        <v>1</v>
      </c>
      <c r="Z418" s="9">
        <v>0</v>
      </c>
      <c r="AA418" s="9">
        <v>0</v>
      </c>
      <c r="AB418" s="27">
        <v>0</v>
      </c>
      <c r="AC418" s="9">
        <v>0</v>
      </c>
      <c r="AD418" s="9">
        <v>1</v>
      </c>
      <c r="AE418" s="27">
        <v>0</v>
      </c>
      <c r="AF418" s="9">
        <v>0</v>
      </c>
      <c r="AG418" s="27">
        <v>1</v>
      </c>
      <c r="AH418" s="19">
        <v>1988</v>
      </c>
      <c r="AI418" s="30">
        <v>0.3407</v>
      </c>
      <c r="AJ418" s="30">
        <v>7.7300000000000008E-2</v>
      </c>
      <c r="AK418" s="30">
        <v>0.35670000000000002</v>
      </c>
      <c r="AL418" s="37">
        <v>0.2253</v>
      </c>
      <c r="AM418" s="36">
        <v>1</v>
      </c>
      <c r="AN418" s="17">
        <v>0</v>
      </c>
      <c r="AO418">
        <v>1</v>
      </c>
      <c r="AP418" s="34">
        <v>0</v>
      </c>
      <c r="AQ418" s="33">
        <f t="shared" ref="AQ418:AQ466" si="101">1-AR418</f>
        <v>0.36770000000000003</v>
      </c>
      <c r="AR418" s="34">
        <v>0.63229999999999997</v>
      </c>
      <c r="AS418">
        <v>0</v>
      </c>
      <c r="AT418" s="17">
        <v>1</v>
      </c>
      <c r="AU418">
        <v>0</v>
      </c>
      <c r="AV418" s="17">
        <v>1</v>
      </c>
      <c r="AW418" s="17" t="s">
        <v>6</v>
      </c>
      <c r="AX418">
        <v>0</v>
      </c>
      <c r="AY418">
        <v>0</v>
      </c>
      <c r="AZ418">
        <v>0</v>
      </c>
      <c r="BA418">
        <v>0</v>
      </c>
      <c r="BB418">
        <v>1</v>
      </c>
      <c r="BC418">
        <v>0</v>
      </c>
      <c r="BD418" s="17">
        <v>0</v>
      </c>
      <c r="BE418">
        <v>0</v>
      </c>
      <c r="BF418">
        <v>1</v>
      </c>
      <c r="BG418" s="17">
        <v>0</v>
      </c>
      <c r="BH418">
        <v>1617</v>
      </c>
      <c r="BI418">
        <v>21</v>
      </c>
      <c r="BJ418" s="23">
        <v>0.26100000000000001</v>
      </c>
      <c r="BK418" s="23">
        <v>35.659999999999997</v>
      </c>
      <c r="BL418">
        <v>1</v>
      </c>
      <c r="BM418">
        <v>0</v>
      </c>
      <c r="BN418">
        <v>0</v>
      </c>
      <c r="BO418">
        <v>0</v>
      </c>
      <c r="BP418">
        <v>0</v>
      </c>
      <c r="BQ418" s="17">
        <v>0</v>
      </c>
      <c r="BR418">
        <v>0</v>
      </c>
      <c r="BS418">
        <v>0</v>
      </c>
      <c r="BT418">
        <v>1</v>
      </c>
      <c r="BU418" s="17">
        <v>0</v>
      </c>
      <c r="BV418">
        <v>0</v>
      </c>
      <c r="BW418">
        <v>0</v>
      </c>
      <c r="BX418" s="17">
        <v>0</v>
      </c>
      <c r="BY418">
        <v>0</v>
      </c>
      <c r="BZ418">
        <v>0</v>
      </c>
      <c r="CA418">
        <v>1</v>
      </c>
      <c r="CB418">
        <v>1</v>
      </c>
      <c r="CC418">
        <v>0</v>
      </c>
      <c r="CD418">
        <v>0</v>
      </c>
      <c r="CE418">
        <v>0</v>
      </c>
      <c r="CF418">
        <v>0</v>
      </c>
      <c r="CG418">
        <v>0</v>
      </c>
      <c r="CH418">
        <v>0</v>
      </c>
      <c r="CI418">
        <v>0</v>
      </c>
      <c r="CJ418" s="17">
        <v>0</v>
      </c>
      <c r="CK418">
        <v>2.3E-2</v>
      </c>
      <c r="CL418">
        <v>97</v>
      </c>
      <c r="CM418">
        <v>1</v>
      </c>
      <c r="CN418">
        <v>0</v>
      </c>
      <c r="CO418">
        <v>30</v>
      </c>
      <c r="CP418" s="31" t="s">
        <v>80</v>
      </c>
    </row>
    <row r="419" spans="1:94" x14ac:dyDescent="0.25">
      <c r="A419">
        <v>418</v>
      </c>
      <c r="B419">
        <v>28</v>
      </c>
      <c r="C419" s="23" t="s">
        <v>138</v>
      </c>
      <c r="D419" s="12">
        <v>4.5999999999999996</v>
      </c>
      <c r="E419" s="13">
        <v>0.3</v>
      </c>
      <c r="F419" s="7">
        <f t="shared" si="100"/>
        <v>15.333333333333332</v>
      </c>
      <c r="G419" s="7">
        <f t="shared" si="90"/>
        <v>4.3</v>
      </c>
      <c r="H419" s="15">
        <f t="shared" si="91"/>
        <v>4.8999999999999995</v>
      </c>
      <c r="I419" s="11">
        <f t="shared" si="92"/>
        <v>0.32167832167832161</v>
      </c>
      <c r="J419" s="30">
        <f t="shared" si="93"/>
        <v>2.097902097902098E-2</v>
      </c>
      <c r="K419" s="30">
        <f t="shared" si="94"/>
        <v>47.666666666666664</v>
      </c>
      <c r="L419" s="8">
        <v>0</v>
      </c>
      <c r="M419" s="9">
        <v>0</v>
      </c>
      <c r="N419" s="9">
        <v>0</v>
      </c>
      <c r="O419" s="9">
        <v>0</v>
      </c>
      <c r="P419" s="9">
        <v>1</v>
      </c>
      <c r="Q419" s="8">
        <v>2041</v>
      </c>
      <c r="R419" s="9">
        <v>3</v>
      </c>
      <c r="S419" s="9">
        <f t="shared" si="95"/>
        <v>2037</v>
      </c>
      <c r="T419" s="9">
        <f t="shared" si="96"/>
        <v>27</v>
      </c>
      <c r="U419" s="7">
        <v>10.15</v>
      </c>
      <c r="V419" s="7">
        <v>19.170000000000002</v>
      </c>
      <c r="W419" s="9">
        <v>1</v>
      </c>
      <c r="X419" s="9">
        <v>0</v>
      </c>
      <c r="Y419" s="9">
        <v>1</v>
      </c>
      <c r="Z419" s="9">
        <v>0</v>
      </c>
      <c r="AA419" s="9">
        <v>0</v>
      </c>
      <c r="AB419" s="27">
        <v>0</v>
      </c>
      <c r="AC419" s="9">
        <v>0</v>
      </c>
      <c r="AD419" s="9">
        <v>1</v>
      </c>
      <c r="AE419" s="27">
        <v>0</v>
      </c>
      <c r="AF419" s="9">
        <v>0</v>
      </c>
      <c r="AG419" s="27">
        <v>1</v>
      </c>
      <c r="AH419" s="19">
        <v>1998</v>
      </c>
      <c r="AI419" s="30">
        <v>0.19259999999999999</v>
      </c>
      <c r="AJ419" s="30">
        <v>0.11459999999999999</v>
      </c>
      <c r="AK419" s="30">
        <v>0.44299999999999989</v>
      </c>
      <c r="AL419" s="37">
        <v>0.24990000000000001</v>
      </c>
      <c r="AM419" s="36">
        <v>1</v>
      </c>
      <c r="AN419" s="17">
        <v>0</v>
      </c>
      <c r="AO419">
        <v>1</v>
      </c>
      <c r="AP419" s="34">
        <v>0</v>
      </c>
      <c r="AQ419" s="33">
        <f t="shared" si="101"/>
        <v>0.44810000000000005</v>
      </c>
      <c r="AR419" s="34">
        <v>0.55189999999999995</v>
      </c>
      <c r="AS419">
        <v>0</v>
      </c>
      <c r="AT419" s="17">
        <v>1</v>
      </c>
      <c r="AU419">
        <v>0</v>
      </c>
      <c r="AV419" s="17">
        <v>1</v>
      </c>
      <c r="AW419" s="17" t="s">
        <v>6</v>
      </c>
      <c r="AX419">
        <v>0</v>
      </c>
      <c r="AY419">
        <v>0</v>
      </c>
      <c r="AZ419">
        <v>0</v>
      </c>
      <c r="BA419">
        <v>0</v>
      </c>
      <c r="BB419">
        <v>1</v>
      </c>
      <c r="BC419">
        <v>0</v>
      </c>
      <c r="BD419" s="17">
        <v>0</v>
      </c>
      <c r="BE419">
        <v>0</v>
      </c>
      <c r="BF419">
        <v>1</v>
      </c>
      <c r="BG419" s="17">
        <v>0</v>
      </c>
      <c r="BH419">
        <v>1881</v>
      </c>
      <c r="BI419">
        <v>55</v>
      </c>
      <c r="BJ419" s="23">
        <v>0.25700000000000001</v>
      </c>
      <c r="BK419" s="23">
        <v>36.31</v>
      </c>
      <c r="BL419">
        <v>1</v>
      </c>
      <c r="BM419">
        <v>0</v>
      </c>
      <c r="BN419">
        <v>0</v>
      </c>
      <c r="BO419">
        <v>0</v>
      </c>
      <c r="BP419">
        <v>0</v>
      </c>
      <c r="BQ419" s="17">
        <v>0</v>
      </c>
      <c r="BR419">
        <v>0</v>
      </c>
      <c r="BS419">
        <v>0</v>
      </c>
      <c r="BT419">
        <v>1</v>
      </c>
      <c r="BU419" s="17">
        <v>0</v>
      </c>
      <c r="BV419">
        <v>0</v>
      </c>
      <c r="BW419">
        <v>0</v>
      </c>
      <c r="BX419" s="17">
        <v>0</v>
      </c>
      <c r="BY419">
        <v>0</v>
      </c>
      <c r="BZ419">
        <v>0</v>
      </c>
      <c r="CA419">
        <v>1</v>
      </c>
      <c r="CB419">
        <v>1</v>
      </c>
      <c r="CC419">
        <v>0</v>
      </c>
      <c r="CD419">
        <v>0</v>
      </c>
      <c r="CE419">
        <v>0</v>
      </c>
      <c r="CF419">
        <v>0</v>
      </c>
      <c r="CG419">
        <v>0</v>
      </c>
      <c r="CH419">
        <v>0</v>
      </c>
      <c r="CI419">
        <v>0</v>
      </c>
      <c r="CJ419" s="17">
        <v>0</v>
      </c>
      <c r="CK419">
        <v>2.3E-2</v>
      </c>
      <c r="CL419">
        <v>97</v>
      </c>
      <c r="CM419">
        <v>1</v>
      </c>
      <c r="CN419">
        <v>0</v>
      </c>
      <c r="CO419">
        <v>30</v>
      </c>
      <c r="CP419" s="31" t="s">
        <v>80</v>
      </c>
    </row>
    <row r="420" spans="1:94" x14ac:dyDescent="0.25">
      <c r="A420">
        <v>419</v>
      </c>
      <c r="B420">
        <v>28</v>
      </c>
      <c r="C420" s="23" t="s">
        <v>138</v>
      </c>
      <c r="D420" s="12">
        <v>5.3</v>
      </c>
      <c r="E420" s="13">
        <v>0.3</v>
      </c>
      <c r="F420" s="7">
        <f t="shared" si="100"/>
        <v>17.666666666666668</v>
      </c>
      <c r="G420" s="7">
        <f t="shared" si="90"/>
        <v>5</v>
      </c>
      <c r="H420" s="15">
        <f t="shared" si="91"/>
        <v>5.6</v>
      </c>
      <c r="I420" s="11">
        <f t="shared" si="92"/>
        <v>0.30955535968034781</v>
      </c>
      <c r="J420" s="30">
        <f t="shared" si="93"/>
        <v>1.7522001491340439E-2</v>
      </c>
      <c r="K420" s="30">
        <f t="shared" si="94"/>
        <v>57.071105746350419</v>
      </c>
      <c r="L420" s="8">
        <v>0</v>
      </c>
      <c r="M420" s="9">
        <v>0</v>
      </c>
      <c r="N420" s="9">
        <v>0</v>
      </c>
      <c r="O420" s="9">
        <v>0</v>
      </c>
      <c r="P420" s="9">
        <v>1</v>
      </c>
      <c r="Q420" s="8">
        <v>2949</v>
      </c>
      <c r="R420" s="9">
        <v>3</v>
      </c>
      <c r="S420" s="9">
        <f t="shared" si="95"/>
        <v>2945</v>
      </c>
      <c r="T420" s="9">
        <f t="shared" si="96"/>
        <v>27</v>
      </c>
      <c r="U420" s="7">
        <v>10.9</v>
      </c>
      <c r="V420" s="7">
        <v>17.3</v>
      </c>
      <c r="W420" s="9">
        <v>1</v>
      </c>
      <c r="X420" s="9">
        <v>0</v>
      </c>
      <c r="Y420" s="9">
        <v>1</v>
      </c>
      <c r="Z420" s="9">
        <v>0</v>
      </c>
      <c r="AA420" s="9">
        <v>0</v>
      </c>
      <c r="AB420" s="27">
        <v>0</v>
      </c>
      <c r="AC420" s="9">
        <v>0</v>
      </c>
      <c r="AD420" s="9">
        <v>1</v>
      </c>
      <c r="AE420" s="27">
        <v>0</v>
      </c>
      <c r="AF420" s="9">
        <v>0</v>
      </c>
      <c r="AG420" s="27">
        <v>1</v>
      </c>
      <c r="AH420" s="19">
        <v>2006</v>
      </c>
      <c r="AI420" s="30">
        <v>0.13969999999999999</v>
      </c>
      <c r="AJ420" s="30">
        <v>9.8699999999999996E-2</v>
      </c>
      <c r="AK420" s="30">
        <v>0.48859999999999998</v>
      </c>
      <c r="AL420" s="37">
        <v>0.27300000000000002</v>
      </c>
      <c r="AM420" s="36">
        <v>1</v>
      </c>
      <c r="AN420" s="17">
        <v>0</v>
      </c>
      <c r="AO420">
        <v>1</v>
      </c>
      <c r="AP420" s="34">
        <v>0</v>
      </c>
      <c r="AQ420" s="33">
        <f t="shared" si="101"/>
        <v>0.56109999999999993</v>
      </c>
      <c r="AR420" s="34">
        <v>0.43890000000000001</v>
      </c>
      <c r="AS420">
        <v>0</v>
      </c>
      <c r="AT420" s="17">
        <v>1</v>
      </c>
      <c r="AU420">
        <v>0</v>
      </c>
      <c r="AV420" s="17">
        <v>1</v>
      </c>
      <c r="AW420" s="17" t="s">
        <v>6</v>
      </c>
      <c r="AX420">
        <v>0</v>
      </c>
      <c r="AY420">
        <v>0</v>
      </c>
      <c r="AZ420">
        <v>0</v>
      </c>
      <c r="BA420">
        <v>0</v>
      </c>
      <c r="BB420">
        <v>1</v>
      </c>
      <c r="BC420">
        <v>0</v>
      </c>
      <c r="BD420" s="17">
        <v>0</v>
      </c>
      <c r="BE420">
        <v>0</v>
      </c>
      <c r="BF420">
        <v>1</v>
      </c>
      <c r="BG420" s="17">
        <v>0</v>
      </c>
      <c r="BH420">
        <v>2166</v>
      </c>
      <c r="BI420">
        <v>43</v>
      </c>
      <c r="BJ420" s="23">
        <v>0.23200000000000001</v>
      </c>
      <c r="BK420" s="23">
        <v>34.93</v>
      </c>
      <c r="BL420">
        <v>1</v>
      </c>
      <c r="BM420">
        <v>0</v>
      </c>
      <c r="BN420">
        <v>0</v>
      </c>
      <c r="BO420">
        <v>0</v>
      </c>
      <c r="BP420">
        <v>0</v>
      </c>
      <c r="BQ420" s="17">
        <v>0</v>
      </c>
      <c r="BR420">
        <v>0</v>
      </c>
      <c r="BS420">
        <v>0</v>
      </c>
      <c r="BT420">
        <v>1</v>
      </c>
      <c r="BU420" s="17">
        <v>0</v>
      </c>
      <c r="BV420">
        <v>0</v>
      </c>
      <c r="BW420">
        <v>0</v>
      </c>
      <c r="BX420" s="17">
        <v>0</v>
      </c>
      <c r="BY420">
        <v>0</v>
      </c>
      <c r="BZ420">
        <v>0</v>
      </c>
      <c r="CA420">
        <v>1</v>
      </c>
      <c r="CB420">
        <v>1</v>
      </c>
      <c r="CC420">
        <v>0</v>
      </c>
      <c r="CD420">
        <v>0</v>
      </c>
      <c r="CE420">
        <v>0</v>
      </c>
      <c r="CF420">
        <v>0</v>
      </c>
      <c r="CG420">
        <v>0</v>
      </c>
      <c r="CH420">
        <v>0</v>
      </c>
      <c r="CI420">
        <v>0</v>
      </c>
      <c r="CJ420" s="17">
        <v>0</v>
      </c>
      <c r="CK420">
        <v>2.3E-2</v>
      </c>
      <c r="CL420">
        <v>97</v>
      </c>
      <c r="CM420">
        <v>1</v>
      </c>
      <c r="CN420">
        <v>0</v>
      </c>
      <c r="CO420">
        <v>30</v>
      </c>
      <c r="CP420" s="31" t="s">
        <v>80</v>
      </c>
    </row>
    <row r="421" spans="1:94" x14ac:dyDescent="0.25">
      <c r="A421">
        <v>420</v>
      </c>
      <c r="B421">
        <v>28</v>
      </c>
      <c r="C421" s="23" t="s">
        <v>138</v>
      </c>
      <c r="D421" s="12">
        <v>7</v>
      </c>
      <c r="E421" s="13">
        <v>0.6</v>
      </c>
      <c r="F421" s="7">
        <f t="shared" si="100"/>
        <v>11.666666666666668</v>
      </c>
      <c r="G421" s="7">
        <f t="shared" si="90"/>
        <v>6.4</v>
      </c>
      <c r="H421" s="15">
        <f t="shared" si="91"/>
        <v>7.6</v>
      </c>
      <c r="I421" s="11">
        <f t="shared" si="92"/>
        <v>0.28395287839479089</v>
      </c>
      <c r="J421" s="30">
        <f t="shared" si="93"/>
        <v>2.4338818148124934E-2</v>
      </c>
      <c r="K421" s="30">
        <f t="shared" si="94"/>
        <v>41.08662934716245</v>
      </c>
      <c r="L421" s="8">
        <v>0</v>
      </c>
      <c r="M421" s="9">
        <v>0</v>
      </c>
      <c r="N421" s="9">
        <v>0</v>
      </c>
      <c r="O421" s="9">
        <v>0</v>
      </c>
      <c r="P421" s="9">
        <v>1</v>
      </c>
      <c r="Q421" s="8">
        <v>1556</v>
      </c>
      <c r="R421" s="9">
        <v>3</v>
      </c>
      <c r="S421" s="9">
        <f t="shared" si="95"/>
        <v>1552</v>
      </c>
      <c r="T421" s="9">
        <f t="shared" si="96"/>
        <v>27</v>
      </c>
      <c r="U421" s="7">
        <v>6.49</v>
      </c>
      <c r="V421" s="7">
        <v>18.21</v>
      </c>
      <c r="W421" s="9">
        <v>1</v>
      </c>
      <c r="X421" s="9">
        <v>0</v>
      </c>
      <c r="Y421" s="9">
        <v>1</v>
      </c>
      <c r="Z421" s="9">
        <v>0</v>
      </c>
      <c r="AA421" s="9">
        <v>0</v>
      </c>
      <c r="AB421" s="27">
        <v>0</v>
      </c>
      <c r="AC421" s="9">
        <v>0</v>
      </c>
      <c r="AD421" s="9">
        <v>1</v>
      </c>
      <c r="AE421" s="27">
        <v>0</v>
      </c>
      <c r="AF421" s="9">
        <v>0</v>
      </c>
      <c r="AG421" s="27">
        <v>1</v>
      </c>
      <c r="AH421" s="19">
        <v>1988</v>
      </c>
      <c r="AI421" s="30">
        <v>0.28729999999999989</v>
      </c>
      <c r="AJ421" s="30">
        <v>0.25640000000000002</v>
      </c>
      <c r="AK421" s="30">
        <v>0.43580000000000002</v>
      </c>
      <c r="AL421" s="37">
        <v>2.06E-2</v>
      </c>
      <c r="AM421" s="36">
        <v>1</v>
      </c>
      <c r="AN421" s="17">
        <v>0</v>
      </c>
      <c r="AO421">
        <v>1</v>
      </c>
      <c r="AP421" s="34">
        <v>0</v>
      </c>
      <c r="AQ421" s="33">
        <f t="shared" si="101"/>
        <v>0.33290000000000008</v>
      </c>
      <c r="AR421" s="34">
        <v>0.66709999999999992</v>
      </c>
      <c r="AS421">
        <v>0</v>
      </c>
      <c r="AT421" s="17">
        <v>1</v>
      </c>
      <c r="AU421">
        <v>0</v>
      </c>
      <c r="AV421" s="17">
        <v>1</v>
      </c>
      <c r="AW421" s="17" t="s">
        <v>15</v>
      </c>
      <c r="AX421">
        <v>0</v>
      </c>
      <c r="AY421">
        <v>0</v>
      </c>
      <c r="AZ421">
        <v>0</v>
      </c>
      <c r="BA421">
        <v>0</v>
      </c>
      <c r="BB421">
        <v>1</v>
      </c>
      <c r="BC421">
        <v>0</v>
      </c>
      <c r="BD421" s="17">
        <v>0</v>
      </c>
      <c r="BE421">
        <v>0</v>
      </c>
      <c r="BF421">
        <v>1</v>
      </c>
      <c r="BG421" s="17">
        <v>0</v>
      </c>
      <c r="BH421">
        <v>1437</v>
      </c>
      <c r="BI421">
        <v>18</v>
      </c>
      <c r="BJ421" s="23">
        <v>0.10199999999999999</v>
      </c>
      <c r="BK421" s="23">
        <v>32.450000000000003</v>
      </c>
      <c r="BL421">
        <v>1</v>
      </c>
      <c r="BM421">
        <v>0</v>
      </c>
      <c r="BN421">
        <v>0</v>
      </c>
      <c r="BO421">
        <v>0</v>
      </c>
      <c r="BP421">
        <v>0</v>
      </c>
      <c r="BQ421" s="17">
        <v>0</v>
      </c>
      <c r="BR421">
        <v>0</v>
      </c>
      <c r="BS421">
        <v>0</v>
      </c>
      <c r="BT421">
        <v>1</v>
      </c>
      <c r="BU421" s="17">
        <v>0</v>
      </c>
      <c r="BV421">
        <v>0</v>
      </c>
      <c r="BW421">
        <v>0</v>
      </c>
      <c r="BX421" s="17">
        <v>0</v>
      </c>
      <c r="BY421">
        <v>0</v>
      </c>
      <c r="BZ421">
        <v>0</v>
      </c>
      <c r="CA421">
        <v>1</v>
      </c>
      <c r="CB421">
        <v>1</v>
      </c>
      <c r="CC421">
        <v>0</v>
      </c>
      <c r="CD421">
        <v>0</v>
      </c>
      <c r="CE421">
        <v>0</v>
      </c>
      <c r="CF421">
        <v>0</v>
      </c>
      <c r="CG421">
        <v>0</v>
      </c>
      <c r="CH421">
        <v>0</v>
      </c>
      <c r="CI421">
        <v>0</v>
      </c>
      <c r="CJ421" s="17">
        <v>0</v>
      </c>
      <c r="CK421">
        <v>2.3E-2</v>
      </c>
      <c r="CL421">
        <v>97</v>
      </c>
      <c r="CM421">
        <v>1</v>
      </c>
      <c r="CN421">
        <v>0</v>
      </c>
      <c r="CO421">
        <v>30</v>
      </c>
      <c r="CP421" s="31" t="s">
        <v>80</v>
      </c>
    </row>
    <row r="422" spans="1:94" x14ac:dyDescent="0.25">
      <c r="A422">
        <v>421</v>
      </c>
      <c r="B422">
        <v>28</v>
      </c>
      <c r="C422" s="23" t="s">
        <v>138</v>
      </c>
      <c r="D422" s="12">
        <v>9.1</v>
      </c>
      <c r="E422" s="13">
        <v>0.4</v>
      </c>
      <c r="F422" s="7">
        <f t="shared" si="100"/>
        <v>22.749999999999996</v>
      </c>
      <c r="G422" s="7">
        <f t="shared" si="90"/>
        <v>8.6999999999999993</v>
      </c>
      <c r="H422" s="15">
        <f t="shared" si="91"/>
        <v>9.5</v>
      </c>
      <c r="I422" s="11">
        <f t="shared" si="92"/>
        <v>0.44230554911311321</v>
      </c>
      <c r="J422" s="30">
        <f t="shared" si="93"/>
        <v>1.9442002158818167E-2</v>
      </c>
      <c r="K422" s="30">
        <f t="shared" si="94"/>
        <v>51.435031836288388</v>
      </c>
      <c r="L422" s="8">
        <v>0</v>
      </c>
      <c r="M422" s="9">
        <v>0</v>
      </c>
      <c r="N422" s="9">
        <v>0</v>
      </c>
      <c r="O422" s="9">
        <v>0</v>
      </c>
      <c r="P422" s="9">
        <v>1</v>
      </c>
      <c r="Q422" s="8">
        <v>2132</v>
      </c>
      <c r="R422" s="9">
        <v>3</v>
      </c>
      <c r="S422" s="9">
        <f t="shared" si="95"/>
        <v>2128</v>
      </c>
      <c r="T422" s="9">
        <f t="shared" si="96"/>
        <v>27</v>
      </c>
      <c r="U422" s="7">
        <v>8.89</v>
      </c>
      <c r="V422" s="7">
        <v>19.36</v>
      </c>
      <c r="W422" s="9">
        <v>1</v>
      </c>
      <c r="X422" s="9">
        <v>0</v>
      </c>
      <c r="Y422" s="9">
        <v>1</v>
      </c>
      <c r="Z422" s="9">
        <v>0</v>
      </c>
      <c r="AA422" s="9">
        <v>0</v>
      </c>
      <c r="AB422" s="27">
        <v>0</v>
      </c>
      <c r="AC422" s="9">
        <v>0</v>
      </c>
      <c r="AD422" s="9">
        <v>1</v>
      </c>
      <c r="AE422" s="27">
        <v>0</v>
      </c>
      <c r="AF422" s="9">
        <v>0</v>
      </c>
      <c r="AG422" s="27">
        <v>1</v>
      </c>
      <c r="AH422" s="19">
        <v>1998</v>
      </c>
      <c r="AI422" s="30">
        <v>0.1116</v>
      </c>
      <c r="AJ422" s="30">
        <v>0.20399999999999999</v>
      </c>
      <c r="AK422" s="30">
        <v>0.62340000000000007</v>
      </c>
      <c r="AL422" s="37">
        <v>6.0999999999999999E-2</v>
      </c>
      <c r="AM422" s="36">
        <v>1</v>
      </c>
      <c r="AN422" s="17">
        <v>0</v>
      </c>
      <c r="AO422">
        <v>1</v>
      </c>
      <c r="AP422" s="34">
        <v>0</v>
      </c>
      <c r="AQ422" s="33">
        <f t="shared" si="101"/>
        <v>0.51</v>
      </c>
      <c r="AR422" s="34">
        <v>0.49</v>
      </c>
      <c r="AS422">
        <v>0</v>
      </c>
      <c r="AT422" s="17">
        <v>1</v>
      </c>
      <c r="AU422">
        <v>0</v>
      </c>
      <c r="AV422" s="17">
        <v>1</v>
      </c>
      <c r="AW422" s="17" t="s">
        <v>15</v>
      </c>
      <c r="AX422">
        <v>0</v>
      </c>
      <c r="AY422">
        <v>0</v>
      </c>
      <c r="AZ422">
        <v>0</v>
      </c>
      <c r="BA422">
        <v>0</v>
      </c>
      <c r="BB422">
        <v>1</v>
      </c>
      <c r="BC422">
        <v>0</v>
      </c>
      <c r="BD422" s="17">
        <v>0</v>
      </c>
      <c r="BE422">
        <v>0</v>
      </c>
      <c r="BF422">
        <v>1</v>
      </c>
      <c r="BG422" s="17">
        <v>0</v>
      </c>
      <c r="BH422">
        <v>1756</v>
      </c>
      <c r="BI422">
        <v>72</v>
      </c>
      <c r="BJ422" s="23">
        <v>0.19700000000000001</v>
      </c>
      <c r="BK422" s="23">
        <v>34.99</v>
      </c>
      <c r="BL422">
        <v>1</v>
      </c>
      <c r="BM422">
        <v>0</v>
      </c>
      <c r="BN422">
        <v>0</v>
      </c>
      <c r="BO422">
        <v>0</v>
      </c>
      <c r="BP422">
        <v>0</v>
      </c>
      <c r="BQ422" s="17">
        <v>0</v>
      </c>
      <c r="BR422">
        <v>0</v>
      </c>
      <c r="BS422">
        <v>0</v>
      </c>
      <c r="BT422">
        <v>1</v>
      </c>
      <c r="BU422" s="17">
        <v>0</v>
      </c>
      <c r="BV422">
        <v>0</v>
      </c>
      <c r="BW422">
        <v>0</v>
      </c>
      <c r="BX422" s="17">
        <v>0</v>
      </c>
      <c r="BY422">
        <v>0</v>
      </c>
      <c r="BZ422">
        <v>0</v>
      </c>
      <c r="CA422">
        <v>1</v>
      </c>
      <c r="CB422">
        <v>1</v>
      </c>
      <c r="CC422">
        <v>0</v>
      </c>
      <c r="CD422">
        <v>0</v>
      </c>
      <c r="CE422">
        <v>0</v>
      </c>
      <c r="CF422">
        <v>0</v>
      </c>
      <c r="CG422">
        <v>0</v>
      </c>
      <c r="CH422">
        <v>0</v>
      </c>
      <c r="CI422">
        <v>0</v>
      </c>
      <c r="CJ422" s="17">
        <v>0</v>
      </c>
      <c r="CK422">
        <v>2.3E-2</v>
      </c>
      <c r="CL422">
        <v>97</v>
      </c>
      <c r="CM422">
        <v>1</v>
      </c>
      <c r="CN422">
        <v>0</v>
      </c>
      <c r="CO422">
        <v>30</v>
      </c>
      <c r="CP422" s="31" t="s">
        <v>80</v>
      </c>
    </row>
    <row r="423" spans="1:94" x14ac:dyDescent="0.25">
      <c r="A423">
        <v>422</v>
      </c>
      <c r="B423">
        <v>28</v>
      </c>
      <c r="C423" s="23" t="s">
        <v>138</v>
      </c>
      <c r="D423" s="12">
        <v>8.1</v>
      </c>
      <c r="E423" s="13">
        <v>0.2</v>
      </c>
      <c r="F423" s="7">
        <f t="shared" si="100"/>
        <v>40.499999999999993</v>
      </c>
      <c r="G423" s="7">
        <f t="shared" si="90"/>
        <v>7.8999999999999995</v>
      </c>
      <c r="H423" s="15">
        <f t="shared" si="91"/>
        <v>8.2999999999999989</v>
      </c>
      <c r="I423" s="11">
        <f t="shared" si="92"/>
        <v>0.42586185739690013</v>
      </c>
      <c r="J423" s="30">
        <f t="shared" si="93"/>
        <v>1.051510759004692E-2</v>
      </c>
      <c r="K423" s="30">
        <f t="shared" si="94"/>
        <v>95.101261821281838</v>
      </c>
      <c r="L423" s="8">
        <v>0</v>
      </c>
      <c r="M423" s="9">
        <v>0</v>
      </c>
      <c r="N423" s="9">
        <v>0</v>
      </c>
      <c r="O423" s="9">
        <v>0</v>
      </c>
      <c r="P423" s="9">
        <v>1</v>
      </c>
      <c r="Q423" s="8">
        <v>7408</v>
      </c>
      <c r="R423" s="9">
        <v>3</v>
      </c>
      <c r="S423" s="9">
        <f t="shared" si="95"/>
        <v>7404</v>
      </c>
      <c r="T423" s="9">
        <f t="shared" si="96"/>
        <v>27</v>
      </c>
      <c r="U423" s="7">
        <v>9.08</v>
      </c>
      <c r="V423" s="7">
        <v>18.649999999999999</v>
      </c>
      <c r="W423" s="9">
        <v>1</v>
      </c>
      <c r="X423" s="9">
        <v>0</v>
      </c>
      <c r="Y423" s="9">
        <v>1</v>
      </c>
      <c r="Z423" s="9">
        <v>0</v>
      </c>
      <c r="AA423" s="9">
        <v>0</v>
      </c>
      <c r="AB423" s="27">
        <v>0</v>
      </c>
      <c r="AC423" s="9">
        <v>0</v>
      </c>
      <c r="AD423" s="9">
        <v>1</v>
      </c>
      <c r="AE423" s="27">
        <v>0</v>
      </c>
      <c r="AF423" s="9">
        <v>0</v>
      </c>
      <c r="AG423" s="27">
        <v>1</v>
      </c>
      <c r="AH423" s="19">
        <v>2006</v>
      </c>
      <c r="AI423" s="30">
        <v>0.1016</v>
      </c>
      <c r="AJ423" s="30">
        <v>0.22159999999999999</v>
      </c>
      <c r="AK423" s="30">
        <v>0.54919999999999991</v>
      </c>
      <c r="AL423" s="37">
        <v>0.12759999999999999</v>
      </c>
      <c r="AM423" s="36">
        <v>1</v>
      </c>
      <c r="AN423" s="17">
        <v>0</v>
      </c>
      <c r="AO423">
        <v>1</v>
      </c>
      <c r="AP423" s="34">
        <v>0</v>
      </c>
      <c r="AQ423" s="33">
        <f t="shared" si="101"/>
        <v>0.64929999999999999</v>
      </c>
      <c r="AR423" s="34">
        <v>0.35070000000000001</v>
      </c>
      <c r="AS423">
        <v>0</v>
      </c>
      <c r="AT423" s="17">
        <v>1</v>
      </c>
      <c r="AU423">
        <v>0</v>
      </c>
      <c r="AV423" s="17">
        <v>1</v>
      </c>
      <c r="AW423" s="17" t="s">
        <v>15</v>
      </c>
      <c r="AX423">
        <v>0</v>
      </c>
      <c r="AY423">
        <v>0</v>
      </c>
      <c r="AZ423">
        <v>0</v>
      </c>
      <c r="BA423">
        <v>0</v>
      </c>
      <c r="BB423">
        <v>1</v>
      </c>
      <c r="BC423">
        <v>0</v>
      </c>
      <c r="BD423" s="17">
        <v>0</v>
      </c>
      <c r="BE423">
        <v>0</v>
      </c>
      <c r="BF423">
        <v>1</v>
      </c>
      <c r="BG423" s="17">
        <v>0</v>
      </c>
      <c r="BH423">
        <v>2597</v>
      </c>
      <c r="BI423">
        <v>69</v>
      </c>
      <c r="BJ423" s="23">
        <v>0.13800000000000001</v>
      </c>
      <c r="BK423" s="23">
        <v>34.47</v>
      </c>
      <c r="BL423">
        <v>1</v>
      </c>
      <c r="BM423">
        <v>0</v>
      </c>
      <c r="BN423">
        <v>0</v>
      </c>
      <c r="BO423">
        <v>0</v>
      </c>
      <c r="BP423">
        <v>0</v>
      </c>
      <c r="BQ423" s="17">
        <v>0</v>
      </c>
      <c r="BR423">
        <v>0</v>
      </c>
      <c r="BS423">
        <v>0</v>
      </c>
      <c r="BT423">
        <v>1</v>
      </c>
      <c r="BU423" s="17">
        <v>0</v>
      </c>
      <c r="BV423">
        <v>0</v>
      </c>
      <c r="BW423">
        <v>0</v>
      </c>
      <c r="BX423" s="17">
        <v>0</v>
      </c>
      <c r="BY423">
        <v>0</v>
      </c>
      <c r="BZ423">
        <v>0</v>
      </c>
      <c r="CA423">
        <v>1</v>
      </c>
      <c r="CB423">
        <v>1</v>
      </c>
      <c r="CC423">
        <v>0</v>
      </c>
      <c r="CD423">
        <v>0</v>
      </c>
      <c r="CE423">
        <v>0</v>
      </c>
      <c r="CF423">
        <v>0</v>
      </c>
      <c r="CG423">
        <v>0</v>
      </c>
      <c r="CH423">
        <v>0</v>
      </c>
      <c r="CI423">
        <v>0</v>
      </c>
      <c r="CJ423" s="17">
        <v>0</v>
      </c>
      <c r="CK423">
        <v>2.3E-2</v>
      </c>
      <c r="CL423">
        <v>97</v>
      </c>
      <c r="CM423">
        <v>1</v>
      </c>
      <c r="CN423">
        <v>0</v>
      </c>
      <c r="CO423">
        <v>30</v>
      </c>
      <c r="CP423" s="31" t="s">
        <v>80</v>
      </c>
    </row>
    <row r="424" spans="1:94" x14ac:dyDescent="0.25">
      <c r="A424">
        <v>423</v>
      </c>
      <c r="B424">
        <v>28</v>
      </c>
      <c r="C424" s="23" t="s">
        <v>138</v>
      </c>
      <c r="D424" s="12">
        <v>6.5</v>
      </c>
      <c r="E424" s="13">
        <v>0.2</v>
      </c>
      <c r="F424" s="7">
        <f t="shared" si="100"/>
        <v>32.5</v>
      </c>
      <c r="G424" s="7">
        <f t="shared" si="90"/>
        <v>6.3</v>
      </c>
      <c r="H424" s="15">
        <f t="shared" si="91"/>
        <v>6.7</v>
      </c>
      <c r="I424" s="11">
        <f t="shared" si="92"/>
        <v>0.34632820004060327</v>
      </c>
      <c r="J424" s="30">
        <f t="shared" si="93"/>
        <v>1.0656252308941638E-2</v>
      </c>
      <c r="K424" s="30">
        <f t="shared" si="94"/>
        <v>93.841621895617294</v>
      </c>
      <c r="L424" s="8">
        <v>0</v>
      </c>
      <c r="M424" s="9">
        <v>0</v>
      </c>
      <c r="N424" s="9">
        <v>0</v>
      </c>
      <c r="O424" s="9">
        <v>0</v>
      </c>
      <c r="P424" s="9">
        <v>1</v>
      </c>
      <c r="Q424" s="8">
        <v>7754</v>
      </c>
      <c r="R424" s="9">
        <v>3</v>
      </c>
      <c r="S424" s="9">
        <f t="shared" si="95"/>
        <v>7750</v>
      </c>
      <c r="T424" s="9">
        <f t="shared" si="96"/>
        <v>27</v>
      </c>
      <c r="U424" s="7">
        <v>7</v>
      </c>
      <c r="V424" s="7">
        <v>19.7</v>
      </c>
      <c r="W424" s="9">
        <v>1</v>
      </c>
      <c r="X424" s="9">
        <v>0</v>
      </c>
      <c r="Y424" s="9">
        <v>1</v>
      </c>
      <c r="Z424" s="9">
        <v>0</v>
      </c>
      <c r="AA424" s="9">
        <v>0</v>
      </c>
      <c r="AB424" s="27">
        <v>0</v>
      </c>
      <c r="AC424" s="9">
        <v>0</v>
      </c>
      <c r="AD424" s="9">
        <v>1</v>
      </c>
      <c r="AE424" s="27">
        <v>0</v>
      </c>
      <c r="AF424" s="9">
        <v>0</v>
      </c>
      <c r="AG424" s="27">
        <v>1</v>
      </c>
      <c r="AH424" s="19">
        <v>1988</v>
      </c>
      <c r="AI424" s="30">
        <v>0.1018</v>
      </c>
      <c r="AJ424" s="30">
        <v>0.53220000000000001</v>
      </c>
      <c r="AK424" s="30">
        <v>0.2636</v>
      </c>
      <c r="AL424" s="37">
        <v>0.1024</v>
      </c>
      <c r="AM424" s="36">
        <v>1</v>
      </c>
      <c r="AN424" s="17">
        <v>0</v>
      </c>
      <c r="AO424">
        <v>1</v>
      </c>
      <c r="AP424" s="34">
        <v>0</v>
      </c>
      <c r="AQ424" s="33">
        <f t="shared" si="101"/>
        <v>0.77629999999999999</v>
      </c>
      <c r="AR424" s="34">
        <v>0.22370000000000001</v>
      </c>
      <c r="AS424">
        <v>0</v>
      </c>
      <c r="AT424" s="17">
        <v>1</v>
      </c>
      <c r="AU424">
        <v>0</v>
      </c>
      <c r="AV424" s="17">
        <v>1</v>
      </c>
      <c r="AW424" s="17" t="s">
        <v>29</v>
      </c>
      <c r="AX424">
        <v>0</v>
      </c>
      <c r="AY424">
        <v>0</v>
      </c>
      <c r="AZ424">
        <v>1</v>
      </c>
      <c r="BA424">
        <v>0</v>
      </c>
      <c r="BB424">
        <v>0</v>
      </c>
      <c r="BC424">
        <v>0</v>
      </c>
      <c r="BD424" s="17">
        <v>0</v>
      </c>
      <c r="BE424">
        <v>0</v>
      </c>
      <c r="BF424">
        <v>1</v>
      </c>
      <c r="BG424" s="17">
        <v>0</v>
      </c>
      <c r="BH424">
        <v>3251</v>
      </c>
      <c r="BI424" t="s">
        <v>89</v>
      </c>
      <c r="BJ424" s="23">
        <v>0.22500000000000001</v>
      </c>
      <c r="BK424" s="23">
        <v>33.72</v>
      </c>
      <c r="BL424">
        <v>1</v>
      </c>
      <c r="BM424">
        <v>0</v>
      </c>
      <c r="BN424">
        <v>0</v>
      </c>
      <c r="BO424">
        <v>0</v>
      </c>
      <c r="BP424">
        <v>0</v>
      </c>
      <c r="BQ424" s="17">
        <v>0</v>
      </c>
      <c r="BR424">
        <v>0</v>
      </c>
      <c r="BS424">
        <v>0</v>
      </c>
      <c r="BT424">
        <v>1</v>
      </c>
      <c r="BU424" s="17">
        <v>0</v>
      </c>
      <c r="BV424">
        <v>0</v>
      </c>
      <c r="BW424">
        <v>0</v>
      </c>
      <c r="BX424" s="17">
        <v>0</v>
      </c>
      <c r="BY424">
        <v>0</v>
      </c>
      <c r="BZ424">
        <v>0</v>
      </c>
      <c r="CA424">
        <v>1</v>
      </c>
      <c r="CB424">
        <v>1</v>
      </c>
      <c r="CC424">
        <v>0</v>
      </c>
      <c r="CD424">
        <v>0</v>
      </c>
      <c r="CE424">
        <v>0</v>
      </c>
      <c r="CF424">
        <v>0</v>
      </c>
      <c r="CG424">
        <v>0</v>
      </c>
      <c r="CH424">
        <v>0</v>
      </c>
      <c r="CI424">
        <v>0</v>
      </c>
      <c r="CJ424" s="17">
        <v>0</v>
      </c>
      <c r="CK424">
        <v>2.3E-2</v>
      </c>
      <c r="CL424">
        <v>97</v>
      </c>
      <c r="CM424">
        <v>1</v>
      </c>
      <c r="CN424">
        <v>0</v>
      </c>
      <c r="CO424">
        <v>30</v>
      </c>
      <c r="CP424" s="31" t="s">
        <v>80</v>
      </c>
    </row>
    <row r="425" spans="1:94" x14ac:dyDescent="0.25">
      <c r="A425">
        <v>424</v>
      </c>
      <c r="B425">
        <v>28</v>
      </c>
      <c r="C425" s="23" t="s">
        <v>138</v>
      </c>
      <c r="D425" s="12">
        <v>9.3000000000000007</v>
      </c>
      <c r="E425" s="13">
        <v>0.3</v>
      </c>
      <c r="F425" s="7">
        <f t="shared" si="100"/>
        <v>31.000000000000004</v>
      </c>
      <c r="G425" s="7">
        <f t="shared" si="90"/>
        <v>9</v>
      </c>
      <c r="H425" s="15">
        <f t="shared" si="91"/>
        <v>9.6000000000000014</v>
      </c>
      <c r="I425" s="11">
        <f t="shared" si="92"/>
        <v>0.2861186337195587</v>
      </c>
      <c r="J425" s="30">
        <f t="shared" si="93"/>
        <v>9.2296333457922153E-3</v>
      </c>
      <c r="K425" s="30">
        <f t="shared" si="94"/>
        <v>108.34666584625482</v>
      </c>
      <c r="L425" s="8">
        <v>0</v>
      </c>
      <c r="M425" s="9">
        <v>0</v>
      </c>
      <c r="N425" s="9">
        <v>0</v>
      </c>
      <c r="O425" s="9">
        <v>0</v>
      </c>
      <c r="P425" s="9">
        <v>1</v>
      </c>
      <c r="Q425" s="8">
        <v>10782</v>
      </c>
      <c r="R425" s="9">
        <v>3</v>
      </c>
      <c r="S425" s="9">
        <f t="shared" si="95"/>
        <v>10778</v>
      </c>
      <c r="T425" s="9">
        <f t="shared" si="96"/>
        <v>27</v>
      </c>
      <c r="U425" s="7">
        <v>7.73</v>
      </c>
      <c r="V425" s="7">
        <v>20.350000000000001</v>
      </c>
      <c r="W425" s="9">
        <v>1</v>
      </c>
      <c r="X425" s="9">
        <v>0</v>
      </c>
      <c r="Y425" s="9">
        <v>1</v>
      </c>
      <c r="Z425" s="9">
        <v>0</v>
      </c>
      <c r="AA425" s="9">
        <v>0</v>
      </c>
      <c r="AB425" s="27">
        <v>0</v>
      </c>
      <c r="AC425" s="9">
        <v>0</v>
      </c>
      <c r="AD425" s="9">
        <v>1</v>
      </c>
      <c r="AE425" s="27">
        <v>0</v>
      </c>
      <c r="AF425" s="9">
        <v>0</v>
      </c>
      <c r="AG425" s="27">
        <v>1</v>
      </c>
      <c r="AH425" s="19">
        <v>1998</v>
      </c>
      <c r="AI425" s="30">
        <v>4.2699999999999988E-2</v>
      </c>
      <c r="AJ425" s="30">
        <v>0.50719999999999998</v>
      </c>
      <c r="AK425" s="30">
        <v>0.33500000000000002</v>
      </c>
      <c r="AL425" s="37">
        <v>0.1152</v>
      </c>
      <c r="AM425" s="36">
        <v>1</v>
      </c>
      <c r="AN425" s="17">
        <v>0</v>
      </c>
      <c r="AO425">
        <v>1</v>
      </c>
      <c r="AP425" s="34">
        <v>0</v>
      </c>
      <c r="AQ425" s="33">
        <f t="shared" si="101"/>
        <v>0.80569999999999997</v>
      </c>
      <c r="AR425" s="34">
        <v>0.1943</v>
      </c>
      <c r="AS425">
        <v>0</v>
      </c>
      <c r="AT425" s="17">
        <v>1</v>
      </c>
      <c r="AU425">
        <v>0</v>
      </c>
      <c r="AV425" s="17">
        <v>1</v>
      </c>
      <c r="AW425" s="17" t="s">
        <v>29</v>
      </c>
      <c r="AX425">
        <v>0</v>
      </c>
      <c r="AY425">
        <v>0</v>
      </c>
      <c r="AZ425">
        <v>1</v>
      </c>
      <c r="BA425">
        <v>0</v>
      </c>
      <c r="BB425">
        <v>0</v>
      </c>
      <c r="BC425">
        <v>0</v>
      </c>
      <c r="BD425" s="17">
        <v>0</v>
      </c>
      <c r="BE425">
        <v>0</v>
      </c>
      <c r="BF425">
        <v>1</v>
      </c>
      <c r="BG425" s="17">
        <v>0</v>
      </c>
      <c r="BH425">
        <v>4148</v>
      </c>
      <c r="BI425">
        <v>519</v>
      </c>
      <c r="BJ425" s="23">
        <v>0.25800000000000001</v>
      </c>
      <c r="BK425" s="23">
        <v>34.79</v>
      </c>
      <c r="BL425">
        <v>1</v>
      </c>
      <c r="BM425">
        <v>0</v>
      </c>
      <c r="BN425">
        <v>0</v>
      </c>
      <c r="BO425">
        <v>0</v>
      </c>
      <c r="BP425">
        <v>0</v>
      </c>
      <c r="BQ425" s="17">
        <v>0</v>
      </c>
      <c r="BR425">
        <v>0</v>
      </c>
      <c r="BS425">
        <v>0</v>
      </c>
      <c r="BT425">
        <v>1</v>
      </c>
      <c r="BU425" s="17">
        <v>0</v>
      </c>
      <c r="BV425">
        <v>0</v>
      </c>
      <c r="BW425">
        <v>0</v>
      </c>
      <c r="BX425" s="17">
        <v>0</v>
      </c>
      <c r="BY425">
        <v>0</v>
      </c>
      <c r="BZ425">
        <v>0</v>
      </c>
      <c r="CA425">
        <v>1</v>
      </c>
      <c r="CB425">
        <v>1</v>
      </c>
      <c r="CC425">
        <v>0</v>
      </c>
      <c r="CD425">
        <v>0</v>
      </c>
      <c r="CE425">
        <v>0</v>
      </c>
      <c r="CF425">
        <v>0</v>
      </c>
      <c r="CG425">
        <v>0</v>
      </c>
      <c r="CH425">
        <v>0</v>
      </c>
      <c r="CI425">
        <v>0</v>
      </c>
      <c r="CJ425" s="17">
        <v>0</v>
      </c>
      <c r="CK425">
        <v>2.3E-2</v>
      </c>
      <c r="CL425">
        <v>97</v>
      </c>
      <c r="CM425">
        <v>1</v>
      </c>
      <c r="CN425">
        <v>0</v>
      </c>
      <c r="CO425">
        <v>30</v>
      </c>
      <c r="CP425" s="31" t="s">
        <v>80</v>
      </c>
    </row>
    <row r="426" spans="1:94" x14ac:dyDescent="0.25">
      <c r="A426">
        <v>425</v>
      </c>
      <c r="B426">
        <v>28</v>
      </c>
      <c r="C426" s="23" t="s">
        <v>138</v>
      </c>
      <c r="D426" s="12">
        <v>11.6</v>
      </c>
      <c r="E426" s="13">
        <v>0.3</v>
      </c>
      <c r="F426" s="7">
        <f t="shared" si="100"/>
        <v>38.666666666666664</v>
      </c>
      <c r="G426" s="7">
        <f t="shared" si="90"/>
        <v>11.299999999999999</v>
      </c>
      <c r="H426" s="15">
        <f t="shared" si="91"/>
        <v>11.9</v>
      </c>
      <c r="I426" s="11">
        <f t="shared" si="92"/>
        <v>0.49193630773042418</v>
      </c>
      <c r="J426" s="30">
        <f t="shared" si="93"/>
        <v>1.2722490717166144E-2</v>
      </c>
      <c r="K426" s="30">
        <f t="shared" si="94"/>
        <v>78.60096126073212</v>
      </c>
      <c r="L426" s="8">
        <v>0</v>
      </c>
      <c r="M426" s="9">
        <v>0</v>
      </c>
      <c r="N426" s="9">
        <v>0</v>
      </c>
      <c r="O426" s="9">
        <v>0</v>
      </c>
      <c r="P426" s="9">
        <v>1</v>
      </c>
      <c r="Q426" s="8">
        <v>4687</v>
      </c>
      <c r="R426" s="9">
        <v>3</v>
      </c>
      <c r="S426" s="9">
        <f t="shared" si="95"/>
        <v>4683</v>
      </c>
      <c r="T426" s="9">
        <f t="shared" si="96"/>
        <v>27</v>
      </c>
      <c r="U426" s="7">
        <v>8.3000000000000007</v>
      </c>
      <c r="V426" s="7">
        <v>20.41</v>
      </c>
      <c r="W426" s="9">
        <v>1</v>
      </c>
      <c r="X426" s="9">
        <v>0</v>
      </c>
      <c r="Y426" s="9">
        <v>1</v>
      </c>
      <c r="Z426" s="9">
        <v>0</v>
      </c>
      <c r="AA426" s="9">
        <v>0</v>
      </c>
      <c r="AB426" s="27">
        <v>0</v>
      </c>
      <c r="AC426" s="9">
        <v>0</v>
      </c>
      <c r="AD426" s="9">
        <v>1</v>
      </c>
      <c r="AE426" s="27">
        <v>0</v>
      </c>
      <c r="AF426" s="9">
        <v>0</v>
      </c>
      <c r="AG426" s="27">
        <v>1</v>
      </c>
      <c r="AH426" s="19">
        <v>2006</v>
      </c>
      <c r="AI426" s="30">
        <v>3.5000000000000003E-2</v>
      </c>
      <c r="AJ426" s="30">
        <v>0.44450000000000001</v>
      </c>
      <c r="AK426" s="30">
        <v>0.37890000000000001</v>
      </c>
      <c r="AL426" s="37">
        <v>0.14149999999999999</v>
      </c>
      <c r="AM426" s="36">
        <v>1</v>
      </c>
      <c r="AN426" s="17">
        <v>0</v>
      </c>
      <c r="AO426">
        <v>1</v>
      </c>
      <c r="AP426" s="34">
        <v>0</v>
      </c>
      <c r="AQ426" s="33">
        <f t="shared" si="101"/>
        <v>0.72070000000000001</v>
      </c>
      <c r="AR426" s="34">
        <v>0.27929999999999999</v>
      </c>
      <c r="AS426">
        <v>0</v>
      </c>
      <c r="AT426" s="17">
        <v>1</v>
      </c>
      <c r="AU426">
        <v>0</v>
      </c>
      <c r="AV426" s="17">
        <v>1</v>
      </c>
      <c r="AW426" s="17" t="s">
        <v>29</v>
      </c>
      <c r="AX426">
        <v>0</v>
      </c>
      <c r="AY426">
        <v>0</v>
      </c>
      <c r="AZ426">
        <v>1</v>
      </c>
      <c r="BA426">
        <v>0</v>
      </c>
      <c r="BB426">
        <v>0</v>
      </c>
      <c r="BC426">
        <v>0</v>
      </c>
      <c r="BD426" s="17">
        <v>0</v>
      </c>
      <c r="BE426">
        <v>0</v>
      </c>
      <c r="BF426">
        <v>1</v>
      </c>
      <c r="BG426" s="17">
        <v>0</v>
      </c>
      <c r="BH426">
        <v>4893</v>
      </c>
      <c r="BI426">
        <v>759</v>
      </c>
      <c r="BJ426" s="23">
        <v>0.54500000000000004</v>
      </c>
      <c r="BK426" s="23">
        <v>35.299999999999997</v>
      </c>
      <c r="BL426">
        <v>1</v>
      </c>
      <c r="BM426">
        <v>0</v>
      </c>
      <c r="BN426">
        <v>0</v>
      </c>
      <c r="BO426">
        <v>0</v>
      </c>
      <c r="BP426">
        <v>0</v>
      </c>
      <c r="BQ426" s="17">
        <v>0</v>
      </c>
      <c r="BR426">
        <v>0</v>
      </c>
      <c r="BS426">
        <v>0</v>
      </c>
      <c r="BT426">
        <v>1</v>
      </c>
      <c r="BU426" s="17">
        <v>0</v>
      </c>
      <c r="BV426">
        <v>0</v>
      </c>
      <c r="BW426">
        <v>0</v>
      </c>
      <c r="BX426" s="17">
        <v>0</v>
      </c>
      <c r="BY426">
        <v>0</v>
      </c>
      <c r="BZ426">
        <v>0</v>
      </c>
      <c r="CA426">
        <v>1</v>
      </c>
      <c r="CB426">
        <v>1</v>
      </c>
      <c r="CC426">
        <v>0</v>
      </c>
      <c r="CD426">
        <v>0</v>
      </c>
      <c r="CE426">
        <v>0</v>
      </c>
      <c r="CF426">
        <v>0</v>
      </c>
      <c r="CG426">
        <v>0</v>
      </c>
      <c r="CH426">
        <v>0</v>
      </c>
      <c r="CI426">
        <v>0</v>
      </c>
      <c r="CJ426" s="17">
        <v>0</v>
      </c>
      <c r="CK426">
        <v>2.3E-2</v>
      </c>
      <c r="CL426">
        <v>97</v>
      </c>
      <c r="CM426">
        <v>1</v>
      </c>
      <c r="CN426">
        <v>0</v>
      </c>
      <c r="CO426">
        <v>30</v>
      </c>
      <c r="CP426" s="31" t="s">
        <v>80</v>
      </c>
    </row>
    <row r="427" spans="1:94" x14ac:dyDescent="0.25">
      <c r="A427">
        <v>426</v>
      </c>
      <c r="B427">
        <v>28</v>
      </c>
      <c r="C427" s="23" t="s">
        <v>138</v>
      </c>
      <c r="D427" s="12">
        <v>0.53426072862545748</v>
      </c>
      <c r="E427" s="13">
        <v>0.92017726470212213</v>
      </c>
      <c r="F427" s="7">
        <v>0.58060631263086815</v>
      </c>
      <c r="G427" s="7">
        <f t="shared" si="90"/>
        <v>-0.38591653607666465</v>
      </c>
      <c r="H427" s="15">
        <f t="shared" si="91"/>
        <v>1.4544379933275797</v>
      </c>
      <c r="I427" s="11">
        <f t="shared" si="92"/>
        <v>1.4130325655549758E-2</v>
      </c>
      <c r="J427" s="30">
        <f t="shared" si="93"/>
        <v>2.4337189155801325E-2</v>
      </c>
      <c r="K427" s="30">
        <f t="shared" si="94"/>
        <v>41.089379451267781</v>
      </c>
      <c r="L427" s="8">
        <v>0</v>
      </c>
      <c r="M427" s="9">
        <v>0</v>
      </c>
      <c r="N427" s="9">
        <v>0</v>
      </c>
      <c r="O427" s="9">
        <v>0</v>
      </c>
      <c r="P427" s="9">
        <v>1</v>
      </c>
      <c r="Q427" s="8">
        <v>1695</v>
      </c>
      <c r="R427" s="9">
        <v>6</v>
      </c>
      <c r="S427" s="9">
        <f t="shared" si="95"/>
        <v>1688</v>
      </c>
      <c r="T427" s="9">
        <f t="shared" si="96"/>
        <v>27</v>
      </c>
      <c r="U427" s="7">
        <v>7.96</v>
      </c>
      <c r="V427" s="7">
        <v>19.91</v>
      </c>
      <c r="W427" s="9">
        <v>0</v>
      </c>
      <c r="X427" s="9">
        <v>1</v>
      </c>
      <c r="Y427" s="9">
        <v>1</v>
      </c>
      <c r="Z427" s="9">
        <v>0</v>
      </c>
      <c r="AA427" s="9">
        <v>0</v>
      </c>
      <c r="AB427" s="27">
        <v>0</v>
      </c>
      <c r="AC427" s="9">
        <v>0</v>
      </c>
      <c r="AD427" s="9">
        <v>1</v>
      </c>
      <c r="AE427" s="27">
        <v>0</v>
      </c>
      <c r="AF427" s="9">
        <v>0</v>
      </c>
      <c r="AG427" s="27">
        <v>1</v>
      </c>
      <c r="AH427" s="19">
        <v>1988</v>
      </c>
      <c r="AI427" s="30">
        <v>0.3407</v>
      </c>
      <c r="AJ427" s="30">
        <v>7.7300000000000008E-2</v>
      </c>
      <c r="AK427" s="30">
        <v>0.35670000000000002</v>
      </c>
      <c r="AL427" s="37">
        <v>0.2253</v>
      </c>
      <c r="AM427" s="36">
        <v>1</v>
      </c>
      <c r="AN427" s="17">
        <v>0</v>
      </c>
      <c r="AO427">
        <v>1</v>
      </c>
      <c r="AP427" s="34">
        <v>0</v>
      </c>
      <c r="AQ427" s="33">
        <f t="shared" si="101"/>
        <v>0.36770000000000003</v>
      </c>
      <c r="AR427" s="34">
        <v>0.63229999999999997</v>
      </c>
      <c r="AS427">
        <v>0</v>
      </c>
      <c r="AT427" s="17">
        <v>1</v>
      </c>
      <c r="AU427">
        <v>0</v>
      </c>
      <c r="AV427" s="17">
        <v>1</v>
      </c>
      <c r="AW427" s="17" t="s">
        <v>6</v>
      </c>
      <c r="AX427">
        <v>0</v>
      </c>
      <c r="AY427">
        <v>0</v>
      </c>
      <c r="AZ427">
        <v>0</v>
      </c>
      <c r="BA427">
        <v>0</v>
      </c>
      <c r="BB427">
        <v>1</v>
      </c>
      <c r="BC427">
        <v>0</v>
      </c>
      <c r="BD427" s="17">
        <v>0</v>
      </c>
      <c r="BE427">
        <v>0</v>
      </c>
      <c r="BF427">
        <v>1</v>
      </c>
      <c r="BG427" s="17">
        <v>0</v>
      </c>
      <c r="BH427">
        <v>1617</v>
      </c>
      <c r="BI427">
        <v>21</v>
      </c>
      <c r="BJ427" s="23">
        <v>0.26100000000000001</v>
      </c>
      <c r="BK427" s="23">
        <v>35.659999999999997</v>
      </c>
      <c r="BL427">
        <v>1</v>
      </c>
      <c r="BM427">
        <v>0</v>
      </c>
      <c r="BN427">
        <v>0</v>
      </c>
      <c r="BO427">
        <v>0</v>
      </c>
      <c r="BP427">
        <v>0</v>
      </c>
      <c r="BQ427" s="17">
        <v>0</v>
      </c>
      <c r="BR427">
        <v>0</v>
      </c>
      <c r="BS427">
        <v>0</v>
      </c>
      <c r="BT427">
        <v>1</v>
      </c>
      <c r="BU427" s="17">
        <v>0</v>
      </c>
      <c r="BV427">
        <v>0</v>
      </c>
      <c r="BW427">
        <v>0</v>
      </c>
      <c r="BX427" s="17">
        <v>0</v>
      </c>
      <c r="BY427">
        <v>0</v>
      </c>
      <c r="BZ427">
        <v>0</v>
      </c>
      <c r="CA427">
        <v>1</v>
      </c>
      <c r="CB427">
        <v>1</v>
      </c>
      <c r="CC427">
        <v>0</v>
      </c>
      <c r="CD427">
        <v>0</v>
      </c>
      <c r="CE427">
        <v>0</v>
      </c>
      <c r="CF427">
        <v>0</v>
      </c>
      <c r="CG427">
        <v>0</v>
      </c>
      <c r="CH427">
        <v>0</v>
      </c>
      <c r="CI427">
        <v>0</v>
      </c>
      <c r="CJ427" s="17">
        <v>0</v>
      </c>
      <c r="CK427">
        <v>2.3E-2</v>
      </c>
      <c r="CL427">
        <v>97</v>
      </c>
      <c r="CM427">
        <v>1</v>
      </c>
      <c r="CN427">
        <v>0</v>
      </c>
      <c r="CO427">
        <v>30</v>
      </c>
      <c r="CP427" s="31" t="s">
        <v>80</v>
      </c>
    </row>
    <row r="428" spans="1:94" x14ac:dyDescent="0.25">
      <c r="A428">
        <v>427</v>
      </c>
      <c r="B428">
        <v>28</v>
      </c>
      <c r="C428" s="23" t="s">
        <v>138</v>
      </c>
      <c r="D428" s="12">
        <v>5.8058332763509357</v>
      </c>
      <c r="E428" s="13">
        <v>1.4001887411061369</v>
      </c>
      <c r="F428" s="7">
        <v>4.1464647628607407</v>
      </c>
      <c r="G428" s="7">
        <f t="shared" si="90"/>
        <v>4.4056445352447984</v>
      </c>
      <c r="H428" s="15">
        <f t="shared" si="91"/>
        <v>7.206022017457073</v>
      </c>
      <c r="I428" s="11">
        <f t="shared" si="92"/>
        <v>0.10041328769483854</v>
      </c>
      <c r="J428" s="30">
        <f t="shared" si="93"/>
        <v>2.4216602199113132E-2</v>
      </c>
      <c r="K428" s="30">
        <f t="shared" si="94"/>
        <v>41.293984671252609</v>
      </c>
      <c r="L428" s="8">
        <v>0</v>
      </c>
      <c r="M428" s="9">
        <v>0</v>
      </c>
      <c r="N428" s="9">
        <v>0</v>
      </c>
      <c r="O428" s="9">
        <v>0</v>
      </c>
      <c r="P428" s="9">
        <v>1</v>
      </c>
      <c r="Q428" s="8">
        <v>1695</v>
      </c>
      <c r="R428" s="9">
        <v>6</v>
      </c>
      <c r="S428" s="9">
        <f t="shared" si="95"/>
        <v>1688</v>
      </c>
      <c r="T428" s="9">
        <f t="shared" si="96"/>
        <v>27</v>
      </c>
      <c r="U428" s="7">
        <v>7.96</v>
      </c>
      <c r="V428" s="7">
        <v>19.91</v>
      </c>
      <c r="W428" s="9">
        <v>0</v>
      </c>
      <c r="X428" s="9">
        <v>1</v>
      </c>
      <c r="Y428" s="9">
        <v>1</v>
      </c>
      <c r="Z428" s="9">
        <v>0</v>
      </c>
      <c r="AA428" s="9">
        <v>0</v>
      </c>
      <c r="AB428" s="27">
        <v>0</v>
      </c>
      <c r="AC428" s="9">
        <v>0</v>
      </c>
      <c r="AD428" s="9">
        <v>1</v>
      </c>
      <c r="AE428" s="27">
        <v>0</v>
      </c>
      <c r="AF428" s="9">
        <v>0</v>
      </c>
      <c r="AG428" s="27">
        <v>1</v>
      </c>
      <c r="AH428" s="19">
        <v>1988</v>
      </c>
      <c r="AI428" s="30">
        <v>0.3407</v>
      </c>
      <c r="AJ428" s="30">
        <v>7.7300000000000008E-2</v>
      </c>
      <c r="AK428" s="30">
        <v>0.35670000000000002</v>
      </c>
      <c r="AL428" s="37">
        <v>0.2253</v>
      </c>
      <c r="AM428" s="36">
        <v>1</v>
      </c>
      <c r="AN428" s="17">
        <v>0</v>
      </c>
      <c r="AO428">
        <v>1</v>
      </c>
      <c r="AP428" s="34">
        <v>0</v>
      </c>
      <c r="AQ428" s="33">
        <f t="shared" si="101"/>
        <v>0.36770000000000003</v>
      </c>
      <c r="AR428" s="34">
        <v>0.63229999999999997</v>
      </c>
      <c r="AS428">
        <v>0</v>
      </c>
      <c r="AT428" s="17">
        <v>1</v>
      </c>
      <c r="AU428">
        <v>0</v>
      </c>
      <c r="AV428" s="17">
        <v>1</v>
      </c>
      <c r="AW428" s="17" t="s">
        <v>6</v>
      </c>
      <c r="AX428">
        <v>0</v>
      </c>
      <c r="AY428">
        <v>0</v>
      </c>
      <c r="AZ428">
        <v>0</v>
      </c>
      <c r="BA428">
        <v>0</v>
      </c>
      <c r="BB428">
        <v>1</v>
      </c>
      <c r="BC428">
        <v>0</v>
      </c>
      <c r="BD428" s="17">
        <v>0</v>
      </c>
      <c r="BE428">
        <v>0</v>
      </c>
      <c r="BF428">
        <v>1</v>
      </c>
      <c r="BG428" s="17">
        <v>0</v>
      </c>
      <c r="BH428">
        <v>1617</v>
      </c>
      <c r="BI428">
        <v>21</v>
      </c>
      <c r="BJ428" s="23">
        <v>0.26100000000000001</v>
      </c>
      <c r="BK428" s="23">
        <v>35.659999999999997</v>
      </c>
      <c r="BL428">
        <v>1</v>
      </c>
      <c r="BM428">
        <v>0</v>
      </c>
      <c r="BN428">
        <v>0</v>
      </c>
      <c r="BO428">
        <v>0</v>
      </c>
      <c r="BP428">
        <v>0</v>
      </c>
      <c r="BQ428" s="17">
        <v>0</v>
      </c>
      <c r="BR428">
        <v>0</v>
      </c>
      <c r="BS428">
        <v>0</v>
      </c>
      <c r="BT428">
        <v>1</v>
      </c>
      <c r="BU428" s="17">
        <v>0</v>
      </c>
      <c r="BV428">
        <v>0</v>
      </c>
      <c r="BW428">
        <v>0</v>
      </c>
      <c r="BX428" s="17">
        <v>0</v>
      </c>
      <c r="BY428">
        <v>0</v>
      </c>
      <c r="BZ428">
        <v>0</v>
      </c>
      <c r="CA428">
        <v>1</v>
      </c>
      <c r="CB428">
        <v>1</v>
      </c>
      <c r="CC428">
        <v>0</v>
      </c>
      <c r="CD428">
        <v>0</v>
      </c>
      <c r="CE428">
        <v>0</v>
      </c>
      <c r="CF428">
        <v>0</v>
      </c>
      <c r="CG428">
        <v>0</v>
      </c>
      <c r="CH428">
        <v>0</v>
      </c>
      <c r="CI428">
        <v>0</v>
      </c>
      <c r="CJ428" s="17">
        <v>0</v>
      </c>
      <c r="CK428">
        <v>2.3E-2</v>
      </c>
      <c r="CL428">
        <v>97</v>
      </c>
      <c r="CM428">
        <v>1</v>
      </c>
      <c r="CN428">
        <v>0</v>
      </c>
      <c r="CO428">
        <v>30</v>
      </c>
      <c r="CP428" s="31" t="s">
        <v>80</v>
      </c>
    </row>
    <row r="429" spans="1:94" x14ac:dyDescent="0.25">
      <c r="A429">
        <v>428</v>
      </c>
      <c r="B429">
        <v>28</v>
      </c>
      <c r="C429" s="23" t="s">
        <v>138</v>
      </c>
      <c r="D429" s="12">
        <v>3.782779413590132</v>
      </c>
      <c r="E429" s="13">
        <v>1.8857545210574489</v>
      </c>
      <c r="F429" s="7">
        <v>2.005976584624023</v>
      </c>
      <c r="G429" s="7">
        <f t="shared" si="90"/>
        <v>1.8970248925326831</v>
      </c>
      <c r="H429" s="15">
        <f t="shared" si="91"/>
        <v>5.6685339346475807</v>
      </c>
      <c r="I429" s="11">
        <f t="shared" si="92"/>
        <v>4.876661455056349E-2</v>
      </c>
      <c r="J429" s="30">
        <f t="shared" si="93"/>
        <v>2.4310659917151395E-2</v>
      </c>
      <c r="K429" s="30">
        <f t="shared" si="94"/>
        <v>41.134218627051368</v>
      </c>
      <c r="L429" s="8">
        <v>0</v>
      </c>
      <c r="M429" s="9">
        <v>0</v>
      </c>
      <c r="N429" s="9">
        <v>0</v>
      </c>
      <c r="O429" s="9">
        <v>0</v>
      </c>
      <c r="P429" s="9">
        <v>1</v>
      </c>
      <c r="Q429" s="8">
        <v>1695</v>
      </c>
      <c r="R429" s="9">
        <v>6</v>
      </c>
      <c r="S429" s="9">
        <f t="shared" si="95"/>
        <v>1688</v>
      </c>
      <c r="T429" s="9">
        <f t="shared" si="96"/>
        <v>27</v>
      </c>
      <c r="U429" s="7">
        <v>7.96</v>
      </c>
      <c r="V429" s="7">
        <v>19.91</v>
      </c>
      <c r="W429" s="9">
        <v>0</v>
      </c>
      <c r="X429" s="9">
        <v>1</v>
      </c>
      <c r="Y429" s="9">
        <v>1</v>
      </c>
      <c r="Z429" s="9">
        <v>0</v>
      </c>
      <c r="AA429" s="9">
        <v>0</v>
      </c>
      <c r="AB429" s="27">
        <v>0</v>
      </c>
      <c r="AC429" s="9">
        <v>0</v>
      </c>
      <c r="AD429" s="9">
        <v>1</v>
      </c>
      <c r="AE429" s="27">
        <v>0</v>
      </c>
      <c r="AF429" s="9">
        <v>0</v>
      </c>
      <c r="AG429" s="27">
        <v>1</v>
      </c>
      <c r="AH429" s="19">
        <v>1988</v>
      </c>
      <c r="AI429" s="30">
        <v>0.3407</v>
      </c>
      <c r="AJ429" s="30">
        <v>7.7300000000000008E-2</v>
      </c>
      <c r="AK429" s="30">
        <v>0.35670000000000002</v>
      </c>
      <c r="AL429" s="37">
        <v>0.2253</v>
      </c>
      <c r="AM429" s="36">
        <v>1</v>
      </c>
      <c r="AN429" s="17">
        <v>0</v>
      </c>
      <c r="AO429">
        <v>1</v>
      </c>
      <c r="AP429" s="34">
        <v>0</v>
      </c>
      <c r="AQ429" s="33">
        <f t="shared" si="101"/>
        <v>0.36770000000000003</v>
      </c>
      <c r="AR429" s="34">
        <v>0.63229999999999997</v>
      </c>
      <c r="AS429">
        <v>0</v>
      </c>
      <c r="AT429" s="17">
        <v>1</v>
      </c>
      <c r="AU429">
        <v>0</v>
      </c>
      <c r="AV429" s="17">
        <v>1</v>
      </c>
      <c r="AW429" s="17" t="s">
        <v>6</v>
      </c>
      <c r="AX429">
        <v>0</v>
      </c>
      <c r="AY429">
        <v>0</v>
      </c>
      <c r="AZ429">
        <v>0</v>
      </c>
      <c r="BA429">
        <v>0</v>
      </c>
      <c r="BB429">
        <v>1</v>
      </c>
      <c r="BC429">
        <v>0</v>
      </c>
      <c r="BD429" s="17">
        <v>0</v>
      </c>
      <c r="BE429">
        <v>0</v>
      </c>
      <c r="BF429">
        <v>1</v>
      </c>
      <c r="BG429" s="17">
        <v>0</v>
      </c>
      <c r="BH429">
        <v>1617</v>
      </c>
      <c r="BI429">
        <v>21</v>
      </c>
      <c r="BJ429" s="23">
        <v>0.26100000000000001</v>
      </c>
      <c r="BK429" s="23">
        <v>35.659999999999997</v>
      </c>
      <c r="BL429">
        <v>1</v>
      </c>
      <c r="BM429">
        <v>0</v>
      </c>
      <c r="BN429">
        <v>0</v>
      </c>
      <c r="BO429">
        <v>0</v>
      </c>
      <c r="BP429">
        <v>0</v>
      </c>
      <c r="BQ429" s="17">
        <v>0</v>
      </c>
      <c r="BR429">
        <v>0</v>
      </c>
      <c r="BS429">
        <v>0</v>
      </c>
      <c r="BT429">
        <v>1</v>
      </c>
      <c r="BU429" s="17">
        <v>0</v>
      </c>
      <c r="BV429">
        <v>0</v>
      </c>
      <c r="BW429">
        <v>0</v>
      </c>
      <c r="BX429" s="17">
        <v>0</v>
      </c>
      <c r="BY429">
        <v>0</v>
      </c>
      <c r="BZ429">
        <v>0</v>
      </c>
      <c r="CA429">
        <v>1</v>
      </c>
      <c r="CB429">
        <v>1</v>
      </c>
      <c r="CC429">
        <v>0</v>
      </c>
      <c r="CD429">
        <v>0</v>
      </c>
      <c r="CE429">
        <v>0</v>
      </c>
      <c r="CF429">
        <v>0</v>
      </c>
      <c r="CG429">
        <v>0</v>
      </c>
      <c r="CH429">
        <v>0</v>
      </c>
      <c r="CI429">
        <v>0</v>
      </c>
      <c r="CJ429" s="17">
        <v>0</v>
      </c>
      <c r="CK429">
        <v>2.3E-2</v>
      </c>
      <c r="CL429">
        <v>97</v>
      </c>
      <c r="CM429">
        <v>1</v>
      </c>
      <c r="CN429">
        <v>0</v>
      </c>
      <c r="CO429">
        <v>30</v>
      </c>
      <c r="CP429" s="31" t="s">
        <v>80</v>
      </c>
    </row>
    <row r="430" spans="1:94" x14ac:dyDescent="0.25">
      <c r="A430">
        <v>429</v>
      </c>
      <c r="B430">
        <v>28</v>
      </c>
      <c r="C430" s="23" t="s">
        <v>138</v>
      </c>
      <c r="D430" s="12">
        <v>2.8882691843426622</v>
      </c>
      <c r="E430" s="13">
        <v>0.71388217994340097</v>
      </c>
      <c r="F430" s="7">
        <v>4.0458625603620666</v>
      </c>
      <c r="G430" s="7">
        <f t="shared" si="90"/>
        <v>2.1743870043992612</v>
      </c>
      <c r="H430" s="15">
        <f t="shared" si="91"/>
        <v>3.6021513642860632</v>
      </c>
      <c r="I430" s="11">
        <f t="shared" si="92"/>
        <v>8.8217224671299152E-2</v>
      </c>
      <c r="J430" s="30">
        <f t="shared" si="93"/>
        <v>2.1804305844587205E-2</v>
      </c>
      <c r="K430" s="30">
        <f t="shared" si="94"/>
        <v>45.86250106413015</v>
      </c>
      <c r="L430" s="8">
        <v>0</v>
      </c>
      <c r="M430" s="9">
        <v>0</v>
      </c>
      <c r="N430" s="9">
        <v>0</v>
      </c>
      <c r="O430" s="9">
        <v>0</v>
      </c>
      <c r="P430" s="9">
        <v>1</v>
      </c>
      <c r="Q430" s="8">
        <v>2094</v>
      </c>
      <c r="R430" s="9">
        <v>6</v>
      </c>
      <c r="S430" s="9">
        <f t="shared" si="95"/>
        <v>2087</v>
      </c>
      <c r="T430" s="9">
        <f t="shared" si="96"/>
        <v>27</v>
      </c>
      <c r="U430" s="7">
        <v>10.15</v>
      </c>
      <c r="V430" s="7">
        <v>19.170000000000002</v>
      </c>
      <c r="W430" s="9">
        <v>0</v>
      </c>
      <c r="X430" s="9">
        <v>1</v>
      </c>
      <c r="Y430" s="9">
        <v>1</v>
      </c>
      <c r="Z430" s="9">
        <v>0</v>
      </c>
      <c r="AA430" s="9">
        <v>0</v>
      </c>
      <c r="AB430" s="27">
        <v>0</v>
      </c>
      <c r="AC430" s="9">
        <v>0</v>
      </c>
      <c r="AD430" s="9">
        <v>1</v>
      </c>
      <c r="AE430" s="27">
        <v>0</v>
      </c>
      <c r="AF430" s="9">
        <v>0</v>
      </c>
      <c r="AG430" s="27">
        <v>1</v>
      </c>
      <c r="AH430" s="19">
        <v>1998</v>
      </c>
      <c r="AI430" s="30">
        <v>0.19259999999999999</v>
      </c>
      <c r="AJ430" s="30">
        <v>0.11459999999999999</v>
      </c>
      <c r="AK430" s="30">
        <v>0.44299999999999989</v>
      </c>
      <c r="AL430" s="37">
        <v>0.24990000000000001</v>
      </c>
      <c r="AM430" s="36">
        <v>1</v>
      </c>
      <c r="AN430" s="17">
        <v>0</v>
      </c>
      <c r="AO430">
        <v>1</v>
      </c>
      <c r="AP430" s="34">
        <v>0</v>
      </c>
      <c r="AQ430" s="33">
        <f t="shared" si="101"/>
        <v>0.44810000000000005</v>
      </c>
      <c r="AR430" s="34">
        <v>0.55189999999999995</v>
      </c>
      <c r="AS430">
        <v>0</v>
      </c>
      <c r="AT430" s="17">
        <v>1</v>
      </c>
      <c r="AU430">
        <v>0</v>
      </c>
      <c r="AV430" s="17">
        <v>1</v>
      </c>
      <c r="AW430" s="17" t="s">
        <v>6</v>
      </c>
      <c r="AX430">
        <v>0</v>
      </c>
      <c r="AY430">
        <v>0</v>
      </c>
      <c r="AZ430">
        <v>0</v>
      </c>
      <c r="BA430">
        <v>0</v>
      </c>
      <c r="BB430">
        <v>1</v>
      </c>
      <c r="BC430">
        <v>0</v>
      </c>
      <c r="BD430" s="17">
        <v>0</v>
      </c>
      <c r="BE430">
        <v>0</v>
      </c>
      <c r="BF430">
        <v>1</v>
      </c>
      <c r="BG430" s="17">
        <v>0</v>
      </c>
      <c r="BH430">
        <v>1881</v>
      </c>
      <c r="BI430">
        <v>55</v>
      </c>
      <c r="BJ430" s="23">
        <v>0.25700000000000001</v>
      </c>
      <c r="BK430" s="23">
        <v>36.31</v>
      </c>
      <c r="BL430">
        <v>1</v>
      </c>
      <c r="BM430">
        <v>0</v>
      </c>
      <c r="BN430">
        <v>0</v>
      </c>
      <c r="BO430">
        <v>0</v>
      </c>
      <c r="BP430">
        <v>0</v>
      </c>
      <c r="BQ430" s="17">
        <v>0</v>
      </c>
      <c r="BR430">
        <v>0</v>
      </c>
      <c r="BS430">
        <v>0</v>
      </c>
      <c r="BT430">
        <v>1</v>
      </c>
      <c r="BU430" s="17">
        <v>0</v>
      </c>
      <c r="BV430">
        <v>0</v>
      </c>
      <c r="BW430">
        <v>0</v>
      </c>
      <c r="BX430" s="17">
        <v>0</v>
      </c>
      <c r="BY430">
        <v>0</v>
      </c>
      <c r="BZ430">
        <v>0</v>
      </c>
      <c r="CA430">
        <v>1</v>
      </c>
      <c r="CB430">
        <v>1</v>
      </c>
      <c r="CC430">
        <v>0</v>
      </c>
      <c r="CD430">
        <v>0</v>
      </c>
      <c r="CE430">
        <v>0</v>
      </c>
      <c r="CF430">
        <v>0</v>
      </c>
      <c r="CG430">
        <v>0</v>
      </c>
      <c r="CH430">
        <v>0</v>
      </c>
      <c r="CI430">
        <v>0</v>
      </c>
      <c r="CJ430" s="17">
        <v>0</v>
      </c>
      <c r="CK430">
        <v>2.3E-2</v>
      </c>
      <c r="CL430">
        <v>97</v>
      </c>
      <c r="CM430">
        <v>1</v>
      </c>
      <c r="CN430">
        <v>0</v>
      </c>
      <c r="CO430">
        <v>30</v>
      </c>
      <c r="CP430" s="31" t="s">
        <v>80</v>
      </c>
    </row>
    <row r="431" spans="1:94" x14ac:dyDescent="0.25">
      <c r="A431">
        <v>430</v>
      </c>
      <c r="B431">
        <v>28</v>
      </c>
      <c r="C431" s="23" t="s">
        <v>138</v>
      </c>
      <c r="D431" s="12">
        <v>5.1029684358929073</v>
      </c>
      <c r="E431" s="13">
        <v>1.3754993500905861</v>
      </c>
      <c r="F431" s="7">
        <v>3.7099024696426368</v>
      </c>
      <c r="G431" s="7">
        <f t="shared" si="90"/>
        <v>3.7274690858023209</v>
      </c>
      <c r="H431" s="15">
        <f t="shared" si="91"/>
        <v>6.4784677859834936</v>
      </c>
      <c r="I431" s="11">
        <f t="shared" si="92"/>
        <v>8.0941998611642724E-2</v>
      </c>
      <c r="J431" s="30">
        <f t="shared" si="93"/>
        <v>2.1817823857628153E-2</v>
      </c>
      <c r="K431" s="30">
        <f t="shared" si="94"/>
        <v>45.834085311417098</v>
      </c>
      <c r="L431" s="8">
        <v>0</v>
      </c>
      <c r="M431" s="9">
        <v>0</v>
      </c>
      <c r="N431" s="9">
        <v>0</v>
      </c>
      <c r="O431" s="9">
        <v>0</v>
      </c>
      <c r="P431" s="9">
        <v>1</v>
      </c>
      <c r="Q431" s="8">
        <v>2094</v>
      </c>
      <c r="R431" s="9">
        <v>6</v>
      </c>
      <c r="S431" s="9">
        <f t="shared" si="95"/>
        <v>2087</v>
      </c>
      <c r="T431" s="9">
        <f t="shared" si="96"/>
        <v>27</v>
      </c>
      <c r="U431" s="7">
        <v>10.15</v>
      </c>
      <c r="V431" s="7">
        <v>19.170000000000002</v>
      </c>
      <c r="W431" s="9">
        <v>0</v>
      </c>
      <c r="X431" s="9">
        <v>1</v>
      </c>
      <c r="Y431" s="9">
        <v>1</v>
      </c>
      <c r="Z431" s="9">
        <v>0</v>
      </c>
      <c r="AA431" s="9">
        <v>0</v>
      </c>
      <c r="AB431" s="27">
        <v>0</v>
      </c>
      <c r="AC431" s="9">
        <v>0</v>
      </c>
      <c r="AD431" s="9">
        <v>1</v>
      </c>
      <c r="AE431" s="27">
        <v>0</v>
      </c>
      <c r="AF431" s="9">
        <v>0</v>
      </c>
      <c r="AG431" s="27">
        <v>1</v>
      </c>
      <c r="AH431" s="19">
        <v>1998</v>
      </c>
      <c r="AI431" s="30">
        <v>0.19259999999999999</v>
      </c>
      <c r="AJ431" s="30">
        <v>0.11459999999999999</v>
      </c>
      <c r="AK431" s="30">
        <v>0.44299999999999989</v>
      </c>
      <c r="AL431" s="37">
        <v>0.24990000000000001</v>
      </c>
      <c r="AM431" s="36">
        <v>1</v>
      </c>
      <c r="AN431" s="17">
        <v>0</v>
      </c>
      <c r="AO431">
        <v>1</v>
      </c>
      <c r="AP431" s="34">
        <v>0</v>
      </c>
      <c r="AQ431" s="33">
        <f t="shared" si="101"/>
        <v>0.44810000000000005</v>
      </c>
      <c r="AR431" s="34">
        <v>0.55189999999999995</v>
      </c>
      <c r="AS431">
        <v>0</v>
      </c>
      <c r="AT431" s="17">
        <v>1</v>
      </c>
      <c r="AU431">
        <v>0</v>
      </c>
      <c r="AV431" s="17">
        <v>1</v>
      </c>
      <c r="AW431" s="17" t="s">
        <v>6</v>
      </c>
      <c r="AX431">
        <v>0</v>
      </c>
      <c r="AY431">
        <v>0</v>
      </c>
      <c r="AZ431">
        <v>0</v>
      </c>
      <c r="BA431">
        <v>0</v>
      </c>
      <c r="BB431">
        <v>1</v>
      </c>
      <c r="BC431">
        <v>0</v>
      </c>
      <c r="BD431" s="17">
        <v>0</v>
      </c>
      <c r="BE431">
        <v>0</v>
      </c>
      <c r="BF431">
        <v>1</v>
      </c>
      <c r="BG431" s="17">
        <v>0</v>
      </c>
      <c r="BH431">
        <v>1881</v>
      </c>
      <c r="BI431">
        <v>55</v>
      </c>
      <c r="BJ431" s="23">
        <v>0.25700000000000001</v>
      </c>
      <c r="BK431" s="23">
        <v>36.31</v>
      </c>
      <c r="BL431">
        <v>1</v>
      </c>
      <c r="BM431">
        <v>0</v>
      </c>
      <c r="BN431">
        <v>0</v>
      </c>
      <c r="BO431">
        <v>0</v>
      </c>
      <c r="BP431">
        <v>0</v>
      </c>
      <c r="BQ431" s="17">
        <v>0</v>
      </c>
      <c r="BR431">
        <v>0</v>
      </c>
      <c r="BS431">
        <v>0</v>
      </c>
      <c r="BT431">
        <v>1</v>
      </c>
      <c r="BU431" s="17">
        <v>0</v>
      </c>
      <c r="BV431">
        <v>0</v>
      </c>
      <c r="BW431">
        <v>0</v>
      </c>
      <c r="BX431" s="17">
        <v>0</v>
      </c>
      <c r="BY431">
        <v>0</v>
      </c>
      <c r="BZ431">
        <v>0</v>
      </c>
      <c r="CA431">
        <v>1</v>
      </c>
      <c r="CB431">
        <v>1</v>
      </c>
      <c r="CC431">
        <v>0</v>
      </c>
      <c r="CD431">
        <v>0</v>
      </c>
      <c r="CE431">
        <v>0</v>
      </c>
      <c r="CF431">
        <v>0</v>
      </c>
      <c r="CG431">
        <v>0</v>
      </c>
      <c r="CH431">
        <v>0</v>
      </c>
      <c r="CI431">
        <v>0</v>
      </c>
      <c r="CJ431" s="17">
        <v>0</v>
      </c>
      <c r="CK431">
        <v>2.3E-2</v>
      </c>
      <c r="CL431">
        <v>97</v>
      </c>
      <c r="CM431">
        <v>1</v>
      </c>
      <c r="CN431">
        <v>0</v>
      </c>
      <c r="CO431">
        <v>30</v>
      </c>
      <c r="CP431" s="31" t="s">
        <v>80</v>
      </c>
    </row>
    <row r="432" spans="1:94" x14ac:dyDescent="0.25">
      <c r="A432">
        <v>431</v>
      </c>
      <c r="B432">
        <v>28</v>
      </c>
      <c r="C432" s="23" t="s">
        <v>138</v>
      </c>
      <c r="D432" s="12">
        <v>2.637187966687971</v>
      </c>
      <c r="E432" s="13">
        <v>1.9009076839990171</v>
      </c>
      <c r="F432" s="7">
        <v>1.3873308992786071</v>
      </c>
      <c r="G432" s="7">
        <f t="shared" si="90"/>
        <v>0.73628028268895385</v>
      </c>
      <c r="H432" s="15">
        <f t="shared" si="91"/>
        <v>4.5380956506869881</v>
      </c>
      <c r="I432" s="11">
        <f t="shared" si="92"/>
        <v>3.0354191379282549E-2</v>
      </c>
      <c r="J432" s="30">
        <f t="shared" si="93"/>
        <v>2.1879561246034605E-2</v>
      </c>
      <c r="K432" s="30">
        <f t="shared" si="94"/>
        <v>45.704755628097317</v>
      </c>
      <c r="L432" s="8">
        <v>0</v>
      </c>
      <c r="M432" s="9">
        <v>0</v>
      </c>
      <c r="N432" s="9">
        <v>0</v>
      </c>
      <c r="O432" s="9">
        <v>0</v>
      </c>
      <c r="P432" s="9">
        <v>1</v>
      </c>
      <c r="Q432" s="8">
        <v>2094</v>
      </c>
      <c r="R432" s="9">
        <v>6</v>
      </c>
      <c r="S432" s="9">
        <f t="shared" si="95"/>
        <v>2087</v>
      </c>
      <c r="T432" s="9">
        <f t="shared" si="96"/>
        <v>27</v>
      </c>
      <c r="U432" s="7">
        <v>10.15</v>
      </c>
      <c r="V432" s="7">
        <v>19.170000000000002</v>
      </c>
      <c r="W432" s="9">
        <v>0</v>
      </c>
      <c r="X432" s="9">
        <v>1</v>
      </c>
      <c r="Y432" s="9">
        <v>1</v>
      </c>
      <c r="Z432" s="9">
        <v>0</v>
      </c>
      <c r="AA432" s="9">
        <v>0</v>
      </c>
      <c r="AB432" s="27">
        <v>0</v>
      </c>
      <c r="AC432" s="9">
        <v>0</v>
      </c>
      <c r="AD432" s="9">
        <v>1</v>
      </c>
      <c r="AE432" s="27">
        <v>0</v>
      </c>
      <c r="AF432" s="9">
        <v>0</v>
      </c>
      <c r="AG432" s="27">
        <v>1</v>
      </c>
      <c r="AH432" s="19">
        <v>1998</v>
      </c>
      <c r="AI432" s="30">
        <v>0.19259999999999999</v>
      </c>
      <c r="AJ432" s="30">
        <v>0.11459999999999999</v>
      </c>
      <c r="AK432" s="30">
        <v>0.44299999999999989</v>
      </c>
      <c r="AL432" s="37">
        <v>0.24990000000000001</v>
      </c>
      <c r="AM432" s="36">
        <v>1</v>
      </c>
      <c r="AN432" s="17">
        <v>0</v>
      </c>
      <c r="AO432">
        <v>1</v>
      </c>
      <c r="AP432" s="34">
        <v>0</v>
      </c>
      <c r="AQ432" s="33">
        <f t="shared" si="101"/>
        <v>0.44810000000000005</v>
      </c>
      <c r="AR432" s="34">
        <v>0.55189999999999995</v>
      </c>
      <c r="AS432">
        <v>0</v>
      </c>
      <c r="AT432" s="17">
        <v>1</v>
      </c>
      <c r="AU432">
        <v>0</v>
      </c>
      <c r="AV432" s="17">
        <v>1</v>
      </c>
      <c r="AW432" s="17" t="s">
        <v>6</v>
      </c>
      <c r="AX432">
        <v>0</v>
      </c>
      <c r="AY432">
        <v>0</v>
      </c>
      <c r="AZ432">
        <v>0</v>
      </c>
      <c r="BA432">
        <v>0</v>
      </c>
      <c r="BB432">
        <v>1</v>
      </c>
      <c r="BC432">
        <v>0</v>
      </c>
      <c r="BD432" s="17">
        <v>0</v>
      </c>
      <c r="BE432">
        <v>0</v>
      </c>
      <c r="BF432">
        <v>1</v>
      </c>
      <c r="BG432" s="17">
        <v>0</v>
      </c>
      <c r="BH432">
        <v>1881</v>
      </c>
      <c r="BI432">
        <v>55</v>
      </c>
      <c r="BJ432" s="23">
        <v>0.25700000000000001</v>
      </c>
      <c r="BK432" s="23">
        <v>36.31</v>
      </c>
      <c r="BL432">
        <v>1</v>
      </c>
      <c r="BM432">
        <v>0</v>
      </c>
      <c r="BN432">
        <v>0</v>
      </c>
      <c r="BO432">
        <v>0</v>
      </c>
      <c r="BP432">
        <v>0</v>
      </c>
      <c r="BQ432" s="17">
        <v>0</v>
      </c>
      <c r="BR432">
        <v>0</v>
      </c>
      <c r="BS432">
        <v>0</v>
      </c>
      <c r="BT432">
        <v>1</v>
      </c>
      <c r="BU432" s="17">
        <v>0</v>
      </c>
      <c r="BV432">
        <v>0</v>
      </c>
      <c r="BW432">
        <v>0</v>
      </c>
      <c r="BX432" s="17">
        <v>0</v>
      </c>
      <c r="BY432">
        <v>0</v>
      </c>
      <c r="BZ432">
        <v>0</v>
      </c>
      <c r="CA432">
        <v>1</v>
      </c>
      <c r="CB432">
        <v>1</v>
      </c>
      <c r="CC432">
        <v>0</v>
      </c>
      <c r="CD432">
        <v>0</v>
      </c>
      <c r="CE432">
        <v>0</v>
      </c>
      <c r="CF432">
        <v>0</v>
      </c>
      <c r="CG432">
        <v>0</v>
      </c>
      <c r="CH432">
        <v>0</v>
      </c>
      <c r="CI432">
        <v>0</v>
      </c>
      <c r="CJ432" s="17">
        <v>0</v>
      </c>
      <c r="CK432">
        <v>2.3E-2</v>
      </c>
      <c r="CL432">
        <v>97</v>
      </c>
      <c r="CM432">
        <v>1</v>
      </c>
      <c r="CN432">
        <v>0</v>
      </c>
      <c r="CO432">
        <v>30</v>
      </c>
      <c r="CP432" s="31" t="s">
        <v>80</v>
      </c>
    </row>
    <row r="433" spans="1:94" x14ac:dyDescent="0.25">
      <c r="A433">
        <v>432</v>
      </c>
      <c r="B433">
        <v>28</v>
      </c>
      <c r="C433" s="23" t="s">
        <v>138</v>
      </c>
      <c r="D433" s="12">
        <v>1.362369791050599</v>
      </c>
      <c r="E433" s="13">
        <v>0.77679573110898581</v>
      </c>
      <c r="F433" s="7">
        <v>1.7538327471311199</v>
      </c>
      <c r="G433" s="7">
        <f t="shared" si="90"/>
        <v>0.58557405994161316</v>
      </c>
      <c r="H433" s="15">
        <f t="shared" si="91"/>
        <v>2.1391655221595847</v>
      </c>
      <c r="I433" s="11">
        <f t="shared" si="92"/>
        <v>3.2230229864983466E-2</v>
      </c>
      <c r="J433" s="30">
        <f t="shared" si="93"/>
        <v>1.8377025926619828E-2</v>
      </c>
      <c r="K433" s="30">
        <f t="shared" si="94"/>
        <v>54.415769123526218</v>
      </c>
      <c r="L433" s="8">
        <v>0</v>
      </c>
      <c r="M433" s="9">
        <v>0</v>
      </c>
      <c r="N433" s="9">
        <v>0</v>
      </c>
      <c r="O433" s="9">
        <v>0</v>
      </c>
      <c r="P433" s="9">
        <v>1</v>
      </c>
      <c r="Q433" s="8">
        <v>2965</v>
      </c>
      <c r="R433" s="9">
        <v>6</v>
      </c>
      <c r="S433" s="9">
        <f t="shared" si="95"/>
        <v>2958</v>
      </c>
      <c r="T433" s="9">
        <f t="shared" si="96"/>
        <v>27</v>
      </c>
      <c r="U433" s="7">
        <v>10.9</v>
      </c>
      <c r="V433" s="7">
        <v>17.3</v>
      </c>
      <c r="W433" s="9">
        <v>0</v>
      </c>
      <c r="X433" s="9">
        <v>1</v>
      </c>
      <c r="Y433" s="9">
        <v>1</v>
      </c>
      <c r="Z433" s="9">
        <v>0</v>
      </c>
      <c r="AA433" s="9">
        <v>0</v>
      </c>
      <c r="AB433" s="27">
        <v>0</v>
      </c>
      <c r="AC433" s="9">
        <v>0</v>
      </c>
      <c r="AD433" s="9">
        <v>1</v>
      </c>
      <c r="AE433" s="27">
        <v>0</v>
      </c>
      <c r="AF433" s="9">
        <v>0</v>
      </c>
      <c r="AG433" s="27">
        <v>1</v>
      </c>
      <c r="AH433" s="19">
        <v>2006</v>
      </c>
      <c r="AI433" s="30">
        <v>0.13969999999999999</v>
      </c>
      <c r="AJ433" s="30">
        <v>9.8699999999999996E-2</v>
      </c>
      <c r="AK433" s="30">
        <v>0.48859999999999998</v>
      </c>
      <c r="AL433" s="37">
        <v>0.27300000000000002</v>
      </c>
      <c r="AM433" s="36">
        <v>1</v>
      </c>
      <c r="AN433" s="17">
        <v>0</v>
      </c>
      <c r="AO433">
        <v>1</v>
      </c>
      <c r="AP433" s="34">
        <v>0</v>
      </c>
      <c r="AQ433" s="33">
        <f t="shared" si="101"/>
        <v>0.56109999999999993</v>
      </c>
      <c r="AR433" s="34">
        <v>0.43890000000000001</v>
      </c>
      <c r="AS433">
        <v>0</v>
      </c>
      <c r="AT433" s="17">
        <v>1</v>
      </c>
      <c r="AU433">
        <v>0</v>
      </c>
      <c r="AV433" s="17">
        <v>1</v>
      </c>
      <c r="AW433" s="17" t="s">
        <v>6</v>
      </c>
      <c r="AX433">
        <v>0</v>
      </c>
      <c r="AY433">
        <v>0</v>
      </c>
      <c r="AZ433">
        <v>0</v>
      </c>
      <c r="BA433">
        <v>0</v>
      </c>
      <c r="BB433">
        <v>1</v>
      </c>
      <c r="BC433">
        <v>0</v>
      </c>
      <c r="BD433" s="17">
        <v>0</v>
      </c>
      <c r="BE433">
        <v>0</v>
      </c>
      <c r="BF433">
        <v>1</v>
      </c>
      <c r="BG433" s="17">
        <v>0</v>
      </c>
      <c r="BH433">
        <v>2166</v>
      </c>
      <c r="BI433">
        <v>43</v>
      </c>
      <c r="BJ433" s="23">
        <v>0.23200000000000001</v>
      </c>
      <c r="BK433" s="23">
        <v>34.93</v>
      </c>
      <c r="BL433">
        <v>1</v>
      </c>
      <c r="BM433">
        <v>0</v>
      </c>
      <c r="BN433">
        <v>0</v>
      </c>
      <c r="BO433">
        <v>0</v>
      </c>
      <c r="BP433">
        <v>0</v>
      </c>
      <c r="BQ433" s="17">
        <v>0</v>
      </c>
      <c r="BR433">
        <v>0</v>
      </c>
      <c r="BS433">
        <v>0</v>
      </c>
      <c r="BT433">
        <v>1</v>
      </c>
      <c r="BU433" s="17">
        <v>0</v>
      </c>
      <c r="BV433">
        <v>0</v>
      </c>
      <c r="BW433">
        <v>0</v>
      </c>
      <c r="BX433" s="17">
        <v>0</v>
      </c>
      <c r="BY433">
        <v>0</v>
      </c>
      <c r="BZ433">
        <v>0</v>
      </c>
      <c r="CA433">
        <v>1</v>
      </c>
      <c r="CB433">
        <v>1</v>
      </c>
      <c r="CC433">
        <v>0</v>
      </c>
      <c r="CD433">
        <v>0</v>
      </c>
      <c r="CE433">
        <v>0</v>
      </c>
      <c r="CF433">
        <v>0</v>
      </c>
      <c r="CG433">
        <v>0</v>
      </c>
      <c r="CH433">
        <v>0</v>
      </c>
      <c r="CI433">
        <v>0</v>
      </c>
      <c r="CJ433" s="17">
        <v>0</v>
      </c>
      <c r="CK433">
        <v>2.3E-2</v>
      </c>
      <c r="CL433">
        <v>97</v>
      </c>
      <c r="CM433">
        <v>1</v>
      </c>
      <c r="CN433">
        <v>0</v>
      </c>
      <c r="CO433">
        <v>30</v>
      </c>
      <c r="CP433" s="31" t="s">
        <v>80</v>
      </c>
    </row>
    <row r="434" spans="1:94" x14ac:dyDescent="0.25">
      <c r="A434">
        <v>433</v>
      </c>
      <c r="B434">
        <v>28</v>
      </c>
      <c r="C434" s="23" t="s">
        <v>138</v>
      </c>
      <c r="D434" s="12">
        <v>4.6032590966232689</v>
      </c>
      <c r="E434" s="13">
        <v>1.776047716442867</v>
      </c>
      <c r="F434" s="7">
        <v>2.5918555306852031</v>
      </c>
      <c r="G434" s="7">
        <f t="shared" si="90"/>
        <v>2.827211380180402</v>
      </c>
      <c r="H434" s="15">
        <f t="shared" si="91"/>
        <v>6.3793068130661359</v>
      </c>
      <c r="I434" s="11">
        <f t="shared" si="92"/>
        <v>4.7601333173985315E-2</v>
      </c>
      <c r="J434" s="30">
        <f t="shared" si="93"/>
        <v>1.8365735516670968E-2</v>
      </c>
      <c r="K434" s="30">
        <f t="shared" si="94"/>
        <v>54.449221436967704</v>
      </c>
      <c r="L434" s="8">
        <v>0</v>
      </c>
      <c r="M434" s="9">
        <v>0</v>
      </c>
      <c r="N434" s="9">
        <v>0</v>
      </c>
      <c r="O434" s="9">
        <v>0</v>
      </c>
      <c r="P434" s="9">
        <v>1</v>
      </c>
      <c r="Q434" s="8">
        <v>2965</v>
      </c>
      <c r="R434" s="9">
        <v>6</v>
      </c>
      <c r="S434" s="9">
        <f t="shared" si="95"/>
        <v>2958</v>
      </c>
      <c r="T434" s="9">
        <f t="shared" si="96"/>
        <v>27</v>
      </c>
      <c r="U434" s="7">
        <v>10.9</v>
      </c>
      <c r="V434" s="7">
        <v>17.3</v>
      </c>
      <c r="W434" s="9">
        <v>0</v>
      </c>
      <c r="X434" s="9">
        <v>1</v>
      </c>
      <c r="Y434" s="9">
        <v>1</v>
      </c>
      <c r="Z434" s="9">
        <v>0</v>
      </c>
      <c r="AA434" s="9">
        <v>0</v>
      </c>
      <c r="AB434" s="27">
        <v>0</v>
      </c>
      <c r="AC434" s="9">
        <v>0</v>
      </c>
      <c r="AD434" s="9">
        <v>1</v>
      </c>
      <c r="AE434" s="27">
        <v>0</v>
      </c>
      <c r="AF434" s="9">
        <v>0</v>
      </c>
      <c r="AG434" s="27">
        <v>1</v>
      </c>
      <c r="AH434" s="19">
        <v>2006</v>
      </c>
      <c r="AI434" s="30">
        <v>0.13969999999999999</v>
      </c>
      <c r="AJ434" s="30">
        <v>9.8699999999999996E-2</v>
      </c>
      <c r="AK434" s="30">
        <v>0.48859999999999998</v>
      </c>
      <c r="AL434" s="37">
        <v>0.27300000000000002</v>
      </c>
      <c r="AM434" s="36">
        <v>1</v>
      </c>
      <c r="AN434" s="17">
        <v>0</v>
      </c>
      <c r="AO434">
        <v>1</v>
      </c>
      <c r="AP434" s="34">
        <v>0</v>
      </c>
      <c r="AQ434" s="33">
        <f t="shared" si="101"/>
        <v>0.56109999999999993</v>
      </c>
      <c r="AR434" s="34">
        <v>0.43890000000000001</v>
      </c>
      <c r="AS434">
        <v>0</v>
      </c>
      <c r="AT434" s="17">
        <v>1</v>
      </c>
      <c r="AU434">
        <v>0</v>
      </c>
      <c r="AV434" s="17">
        <v>1</v>
      </c>
      <c r="AW434" s="17" t="s">
        <v>6</v>
      </c>
      <c r="AX434">
        <v>0</v>
      </c>
      <c r="AY434">
        <v>0</v>
      </c>
      <c r="AZ434">
        <v>0</v>
      </c>
      <c r="BA434">
        <v>0</v>
      </c>
      <c r="BB434">
        <v>1</v>
      </c>
      <c r="BC434">
        <v>0</v>
      </c>
      <c r="BD434" s="17">
        <v>0</v>
      </c>
      <c r="BE434">
        <v>0</v>
      </c>
      <c r="BF434">
        <v>1</v>
      </c>
      <c r="BG434" s="17">
        <v>0</v>
      </c>
      <c r="BH434">
        <v>2166</v>
      </c>
      <c r="BI434">
        <v>43</v>
      </c>
      <c r="BJ434" s="23">
        <v>0.23200000000000001</v>
      </c>
      <c r="BK434" s="23">
        <v>34.93</v>
      </c>
      <c r="BL434">
        <v>1</v>
      </c>
      <c r="BM434">
        <v>0</v>
      </c>
      <c r="BN434">
        <v>0</v>
      </c>
      <c r="BO434">
        <v>0</v>
      </c>
      <c r="BP434">
        <v>0</v>
      </c>
      <c r="BQ434" s="17">
        <v>0</v>
      </c>
      <c r="BR434">
        <v>0</v>
      </c>
      <c r="BS434">
        <v>0</v>
      </c>
      <c r="BT434">
        <v>1</v>
      </c>
      <c r="BU434" s="17">
        <v>0</v>
      </c>
      <c r="BV434">
        <v>0</v>
      </c>
      <c r="BW434">
        <v>0</v>
      </c>
      <c r="BX434" s="17">
        <v>0</v>
      </c>
      <c r="BY434">
        <v>0</v>
      </c>
      <c r="BZ434">
        <v>0</v>
      </c>
      <c r="CA434">
        <v>1</v>
      </c>
      <c r="CB434">
        <v>1</v>
      </c>
      <c r="CC434">
        <v>0</v>
      </c>
      <c r="CD434">
        <v>0</v>
      </c>
      <c r="CE434">
        <v>0</v>
      </c>
      <c r="CF434">
        <v>0</v>
      </c>
      <c r="CG434">
        <v>0</v>
      </c>
      <c r="CH434">
        <v>0</v>
      </c>
      <c r="CI434">
        <v>0</v>
      </c>
      <c r="CJ434" s="17">
        <v>0</v>
      </c>
      <c r="CK434">
        <v>2.3E-2</v>
      </c>
      <c r="CL434">
        <v>97</v>
      </c>
      <c r="CM434">
        <v>1</v>
      </c>
      <c r="CN434">
        <v>0</v>
      </c>
      <c r="CO434">
        <v>30</v>
      </c>
      <c r="CP434" s="31" t="s">
        <v>80</v>
      </c>
    </row>
    <row r="435" spans="1:94" x14ac:dyDescent="0.25">
      <c r="A435">
        <v>434</v>
      </c>
      <c r="B435">
        <v>28</v>
      </c>
      <c r="C435" s="23" t="s">
        <v>138</v>
      </c>
      <c r="D435" s="12">
        <v>6.0755280859349448</v>
      </c>
      <c r="E435" s="13">
        <v>2.098657368067578</v>
      </c>
      <c r="F435" s="7">
        <v>2.8949595004777868</v>
      </c>
      <c r="G435" s="7">
        <f t="shared" si="90"/>
        <v>3.9768707178673668</v>
      </c>
      <c r="H435" s="15">
        <f t="shared" si="91"/>
        <v>8.1741854540025223</v>
      </c>
      <c r="I435" s="11">
        <f t="shared" si="92"/>
        <v>5.3153154323896577E-2</v>
      </c>
      <c r="J435" s="30">
        <f t="shared" si="93"/>
        <v>1.8360586500475787E-2</v>
      </c>
      <c r="K435" s="30">
        <f t="shared" si="94"/>
        <v>54.464491097497699</v>
      </c>
      <c r="L435" s="8">
        <v>0</v>
      </c>
      <c r="M435" s="9">
        <v>0</v>
      </c>
      <c r="N435" s="9">
        <v>0</v>
      </c>
      <c r="O435" s="9">
        <v>0</v>
      </c>
      <c r="P435" s="9">
        <v>1</v>
      </c>
      <c r="Q435" s="8">
        <v>2965</v>
      </c>
      <c r="R435" s="9">
        <v>6</v>
      </c>
      <c r="S435" s="9">
        <f t="shared" si="95"/>
        <v>2958</v>
      </c>
      <c r="T435" s="9">
        <f t="shared" si="96"/>
        <v>27</v>
      </c>
      <c r="U435" s="7">
        <v>10.9</v>
      </c>
      <c r="V435" s="7">
        <v>17.3</v>
      </c>
      <c r="W435" s="9">
        <v>0</v>
      </c>
      <c r="X435" s="9">
        <v>1</v>
      </c>
      <c r="Y435" s="9">
        <v>1</v>
      </c>
      <c r="Z435" s="9">
        <v>0</v>
      </c>
      <c r="AA435" s="9">
        <v>0</v>
      </c>
      <c r="AB435" s="27">
        <v>0</v>
      </c>
      <c r="AC435" s="9">
        <v>0</v>
      </c>
      <c r="AD435" s="9">
        <v>1</v>
      </c>
      <c r="AE435" s="27">
        <v>0</v>
      </c>
      <c r="AF435" s="9">
        <v>0</v>
      </c>
      <c r="AG435" s="27">
        <v>1</v>
      </c>
      <c r="AH435" s="19">
        <v>2006</v>
      </c>
      <c r="AI435" s="30">
        <v>0.13969999999999999</v>
      </c>
      <c r="AJ435" s="30">
        <v>9.8699999999999996E-2</v>
      </c>
      <c r="AK435" s="30">
        <v>0.48859999999999998</v>
      </c>
      <c r="AL435" s="37">
        <v>0.27300000000000002</v>
      </c>
      <c r="AM435" s="36">
        <v>1</v>
      </c>
      <c r="AN435" s="17">
        <v>0</v>
      </c>
      <c r="AO435">
        <v>1</v>
      </c>
      <c r="AP435" s="34">
        <v>0</v>
      </c>
      <c r="AQ435" s="33">
        <f t="shared" si="101"/>
        <v>0.56109999999999993</v>
      </c>
      <c r="AR435" s="34">
        <v>0.43890000000000001</v>
      </c>
      <c r="AS435">
        <v>0</v>
      </c>
      <c r="AT435" s="17">
        <v>1</v>
      </c>
      <c r="AU435">
        <v>0</v>
      </c>
      <c r="AV435" s="17">
        <v>1</v>
      </c>
      <c r="AW435" s="17" t="s">
        <v>6</v>
      </c>
      <c r="AX435">
        <v>0</v>
      </c>
      <c r="AY435">
        <v>0</v>
      </c>
      <c r="AZ435">
        <v>0</v>
      </c>
      <c r="BA435">
        <v>0</v>
      </c>
      <c r="BB435">
        <v>1</v>
      </c>
      <c r="BC435">
        <v>0</v>
      </c>
      <c r="BD435" s="17">
        <v>0</v>
      </c>
      <c r="BE435">
        <v>0</v>
      </c>
      <c r="BF435">
        <v>1</v>
      </c>
      <c r="BG435" s="17">
        <v>0</v>
      </c>
      <c r="BH435">
        <v>2166</v>
      </c>
      <c r="BI435">
        <v>43</v>
      </c>
      <c r="BJ435" s="23">
        <v>0.23200000000000001</v>
      </c>
      <c r="BK435" s="23">
        <v>34.93</v>
      </c>
      <c r="BL435">
        <v>1</v>
      </c>
      <c r="BM435">
        <v>0</v>
      </c>
      <c r="BN435">
        <v>0</v>
      </c>
      <c r="BO435">
        <v>0</v>
      </c>
      <c r="BP435">
        <v>0</v>
      </c>
      <c r="BQ435" s="17">
        <v>0</v>
      </c>
      <c r="BR435">
        <v>0</v>
      </c>
      <c r="BS435">
        <v>0</v>
      </c>
      <c r="BT435">
        <v>1</v>
      </c>
      <c r="BU435" s="17">
        <v>0</v>
      </c>
      <c r="BV435">
        <v>0</v>
      </c>
      <c r="BW435">
        <v>0</v>
      </c>
      <c r="BX435" s="17">
        <v>0</v>
      </c>
      <c r="BY435">
        <v>0</v>
      </c>
      <c r="BZ435">
        <v>0</v>
      </c>
      <c r="CA435">
        <v>1</v>
      </c>
      <c r="CB435">
        <v>1</v>
      </c>
      <c r="CC435">
        <v>0</v>
      </c>
      <c r="CD435">
        <v>0</v>
      </c>
      <c r="CE435">
        <v>0</v>
      </c>
      <c r="CF435">
        <v>0</v>
      </c>
      <c r="CG435">
        <v>0</v>
      </c>
      <c r="CH435">
        <v>0</v>
      </c>
      <c r="CI435">
        <v>0</v>
      </c>
      <c r="CJ435" s="17">
        <v>0</v>
      </c>
      <c r="CK435">
        <v>2.3E-2</v>
      </c>
      <c r="CL435">
        <v>97</v>
      </c>
      <c r="CM435">
        <v>1</v>
      </c>
      <c r="CN435">
        <v>0</v>
      </c>
      <c r="CO435">
        <v>30</v>
      </c>
      <c r="CP435" s="31" t="s">
        <v>80</v>
      </c>
    </row>
    <row r="436" spans="1:94" x14ac:dyDescent="0.25">
      <c r="A436">
        <v>435</v>
      </c>
      <c r="B436">
        <v>28</v>
      </c>
      <c r="C436" s="23" t="s">
        <v>138</v>
      </c>
      <c r="D436" s="12">
        <v>2.0538807778703432</v>
      </c>
      <c r="E436" s="13">
        <v>1.1247130492231421</v>
      </c>
      <c r="F436" s="7">
        <v>1.826137590640557</v>
      </c>
      <c r="G436" s="7">
        <f t="shared" si="90"/>
        <v>0.9291677286472011</v>
      </c>
      <c r="H436" s="15">
        <f t="shared" si="91"/>
        <v>3.1785938270934855</v>
      </c>
      <c r="I436" s="11">
        <f t="shared" si="92"/>
        <v>4.6349046335804382E-2</v>
      </c>
      <c r="J436" s="30">
        <f t="shared" si="93"/>
        <v>2.538091684512472E-2</v>
      </c>
      <c r="K436" s="30">
        <f t="shared" si="94"/>
        <v>39.399679928902351</v>
      </c>
      <c r="L436" s="8">
        <v>0</v>
      </c>
      <c r="M436" s="9">
        <v>0</v>
      </c>
      <c r="N436" s="9">
        <v>0</v>
      </c>
      <c r="O436" s="9">
        <v>0</v>
      </c>
      <c r="P436" s="9">
        <v>1</v>
      </c>
      <c r="Q436" s="8">
        <v>1556</v>
      </c>
      <c r="R436" s="9">
        <v>6</v>
      </c>
      <c r="S436" s="9">
        <f t="shared" si="95"/>
        <v>1549</v>
      </c>
      <c r="T436" s="9">
        <f t="shared" si="96"/>
        <v>27</v>
      </c>
      <c r="U436" s="7">
        <v>7</v>
      </c>
      <c r="V436" s="7">
        <v>19.7</v>
      </c>
      <c r="W436" s="9">
        <v>0</v>
      </c>
      <c r="X436" s="9">
        <v>1</v>
      </c>
      <c r="Y436" s="9">
        <v>1</v>
      </c>
      <c r="Z436" s="9">
        <v>0</v>
      </c>
      <c r="AA436" s="9">
        <v>0</v>
      </c>
      <c r="AB436" s="27">
        <v>0</v>
      </c>
      <c r="AC436" s="9">
        <v>0</v>
      </c>
      <c r="AD436" s="9">
        <v>1</v>
      </c>
      <c r="AE436" s="27">
        <v>0</v>
      </c>
      <c r="AF436" s="9">
        <v>0</v>
      </c>
      <c r="AG436" s="27">
        <v>1</v>
      </c>
      <c r="AH436" s="19">
        <v>1987</v>
      </c>
      <c r="AI436" s="30">
        <v>0.1018</v>
      </c>
      <c r="AJ436" s="30">
        <v>0.53220000000000001</v>
      </c>
      <c r="AK436" s="30">
        <v>0.2636</v>
      </c>
      <c r="AL436" s="37">
        <v>0.1024</v>
      </c>
      <c r="AM436" s="36">
        <v>1</v>
      </c>
      <c r="AN436" s="17">
        <v>0</v>
      </c>
      <c r="AO436">
        <v>1</v>
      </c>
      <c r="AP436" s="34">
        <v>0</v>
      </c>
      <c r="AQ436" s="33">
        <f t="shared" si="101"/>
        <v>0.77629999999999999</v>
      </c>
      <c r="AR436" s="34">
        <v>0.22370000000000001</v>
      </c>
      <c r="AS436">
        <v>0</v>
      </c>
      <c r="AT436" s="17">
        <v>1</v>
      </c>
      <c r="AU436">
        <v>0</v>
      </c>
      <c r="AV436" s="17">
        <v>1</v>
      </c>
      <c r="AW436" s="17" t="s">
        <v>29</v>
      </c>
      <c r="AX436">
        <v>0</v>
      </c>
      <c r="AY436">
        <v>0</v>
      </c>
      <c r="AZ436">
        <v>1</v>
      </c>
      <c r="BA436">
        <v>0</v>
      </c>
      <c r="BB436">
        <v>0</v>
      </c>
      <c r="BC436">
        <v>0</v>
      </c>
      <c r="BD436" s="17">
        <v>0</v>
      </c>
      <c r="BE436">
        <v>0</v>
      </c>
      <c r="BF436">
        <v>1</v>
      </c>
      <c r="BG436" s="17">
        <v>0</v>
      </c>
      <c r="BH436">
        <v>3276</v>
      </c>
      <c r="BI436" t="s">
        <v>89</v>
      </c>
      <c r="BJ436" s="23">
        <v>0.219</v>
      </c>
      <c r="BK436" s="23">
        <v>33.72</v>
      </c>
      <c r="BL436">
        <v>1</v>
      </c>
      <c r="BM436">
        <v>0</v>
      </c>
      <c r="BN436">
        <v>0</v>
      </c>
      <c r="BO436">
        <v>0</v>
      </c>
      <c r="BP436">
        <v>0</v>
      </c>
      <c r="BQ436" s="17">
        <v>0</v>
      </c>
      <c r="BR436">
        <v>0</v>
      </c>
      <c r="BS436">
        <v>0</v>
      </c>
      <c r="BT436">
        <v>1</v>
      </c>
      <c r="BU436" s="17">
        <v>0</v>
      </c>
      <c r="BV436">
        <v>0</v>
      </c>
      <c r="BW436">
        <v>0</v>
      </c>
      <c r="BX436" s="17">
        <v>0</v>
      </c>
      <c r="BY436">
        <v>0</v>
      </c>
      <c r="BZ436">
        <v>0</v>
      </c>
      <c r="CA436">
        <v>1</v>
      </c>
      <c r="CB436">
        <v>1</v>
      </c>
      <c r="CC436">
        <v>0</v>
      </c>
      <c r="CD436">
        <v>0</v>
      </c>
      <c r="CE436">
        <v>0</v>
      </c>
      <c r="CF436">
        <v>0</v>
      </c>
      <c r="CG436">
        <v>0</v>
      </c>
      <c r="CH436">
        <v>0</v>
      </c>
      <c r="CI436">
        <v>0</v>
      </c>
      <c r="CJ436" s="17">
        <v>0</v>
      </c>
      <c r="CK436">
        <v>2.3E-2</v>
      </c>
      <c r="CL436">
        <v>97</v>
      </c>
      <c r="CM436">
        <v>1</v>
      </c>
      <c r="CN436">
        <v>0</v>
      </c>
      <c r="CO436">
        <v>30</v>
      </c>
      <c r="CP436" s="31" t="s">
        <v>80</v>
      </c>
    </row>
    <row r="437" spans="1:94" x14ac:dyDescent="0.25">
      <c r="A437">
        <v>436</v>
      </c>
      <c r="B437">
        <v>28</v>
      </c>
      <c r="C437" s="23" t="s">
        <v>138</v>
      </c>
      <c r="D437" s="12">
        <v>7.8648870451029076</v>
      </c>
      <c r="E437" s="13">
        <v>1.1665477132317481</v>
      </c>
      <c r="F437" s="7">
        <v>6.7420191698069534</v>
      </c>
      <c r="G437" s="7">
        <f t="shared" si="90"/>
        <v>6.6983393318711597</v>
      </c>
      <c r="H437" s="15">
        <f t="shared" si="91"/>
        <v>9.0314347583346564</v>
      </c>
      <c r="I437" s="11">
        <f t="shared" si="92"/>
        <v>0.16884331636482622</v>
      </c>
      <c r="J437" s="30">
        <f t="shared" si="93"/>
        <v>2.5043434631714458E-2</v>
      </c>
      <c r="K437" s="30">
        <f t="shared" si="94"/>
        <v>39.930625120151127</v>
      </c>
      <c r="L437" s="8">
        <v>0</v>
      </c>
      <c r="M437" s="9">
        <v>0</v>
      </c>
      <c r="N437" s="9">
        <v>0</v>
      </c>
      <c r="O437" s="9">
        <v>0</v>
      </c>
      <c r="P437" s="9">
        <v>1</v>
      </c>
      <c r="Q437" s="8">
        <v>1556</v>
      </c>
      <c r="R437" s="9">
        <v>6</v>
      </c>
      <c r="S437" s="9">
        <f t="shared" si="95"/>
        <v>1549</v>
      </c>
      <c r="T437" s="9">
        <f t="shared" si="96"/>
        <v>27</v>
      </c>
      <c r="U437" s="7">
        <v>7</v>
      </c>
      <c r="V437" s="7">
        <v>19.7</v>
      </c>
      <c r="W437" s="9">
        <v>0</v>
      </c>
      <c r="X437" s="9">
        <v>1</v>
      </c>
      <c r="Y437" s="9">
        <v>1</v>
      </c>
      <c r="Z437" s="9">
        <v>0</v>
      </c>
      <c r="AA437" s="9">
        <v>0</v>
      </c>
      <c r="AB437" s="27">
        <v>0</v>
      </c>
      <c r="AC437" s="9">
        <v>0</v>
      </c>
      <c r="AD437" s="9">
        <v>1</v>
      </c>
      <c r="AE437" s="27">
        <v>0</v>
      </c>
      <c r="AF437" s="9">
        <v>0</v>
      </c>
      <c r="AG437" s="27">
        <v>1</v>
      </c>
      <c r="AH437" s="19">
        <v>1987</v>
      </c>
      <c r="AI437" s="30">
        <v>0.1018</v>
      </c>
      <c r="AJ437" s="30">
        <v>0.53220000000000001</v>
      </c>
      <c r="AK437" s="30">
        <v>0.2636</v>
      </c>
      <c r="AL437" s="37">
        <v>0.1024</v>
      </c>
      <c r="AM437" s="36">
        <v>1</v>
      </c>
      <c r="AN437" s="17">
        <v>0</v>
      </c>
      <c r="AO437">
        <v>1</v>
      </c>
      <c r="AP437" s="34">
        <v>0</v>
      </c>
      <c r="AQ437" s="33">
        <f t="shared" si="101"/>
        <v>0.77629999999999999</v>
      </c>
      <c r="AR437" s="34">
        <v>0.22370000000000001</v>
      </c>
      <c r="AS437">
        <v>0</v>
      </c>
      <c r="AT437" s="17">
        <v>1</v>
      </c>
      <c r="AU437">
        <v>0</v>
      </c>
      <c r="AV437" s="17">
        <v>1</v>
      </c>
      <c r="AW437" s="17" t="s">
        <v>29</v>
      </c>
      <c r="AX437">
        <v>0</v>
      </c>
      <c r="AY437">
        <v>0</v>
      </c>
      <c r="AZ437">
        <v>1</v>
      </c>
      <c r="BA437">
        <v>0</v>
      </c>
      <c r="BB437">
        <v>0</v>
      </c>
      <c r="BC437">
        <v>0</v>
      </c>
      <c r="BD437" s="17">
        <v>0</v>
      </c>
      <c r="BE437">
        <v>0</v>
      </c>
      <c r="BF437">
        <v>1</v>
      </c>
      <c r="BG437" s="17">
        <v>0</v>
      </c>
      <c r="BH437">
        <v>3276</v>
      </c>
      <c r="BI437" t="s">
        <v>89</v>
      </c>
      <c r="BJ437" s="23">
        <v>0.219</v>
      </c>
      <c r="BK437" s="23">
        <v>33.72</v>
      </c>
      <c r="BL437">
        <v>1</v>
      </c>
      <c r="BM437">
        <v>0</v>
      </c>
      <c r="BN437">
        <v>0</v>
      </c>
      <c r="BO437">
        <v>0</v>
      </c>
      <c r="BP437">
        <v>0</v>
      </c>
      <c r="BQ437" s="17">
        <v>0</v>
      </c>
      <c r="BR437">
        <v>0</v>
      </c>
      <c r="BS437">
        <v>0</v>
      </c>
      <c r="BT437">
        <v>1</v>
      </c>
      <c r="BU437" s="17">
        <v>0</v>
      </c>
      <c r="BV437">
        <v>0</v>
      </c>
      <c r="BW437">
        <v>0</v>
      </c>
      <c r="BX437" s="17">
        <v>0</v>
      </c>
      <c r="BY437">
        <v>0</v>
      </c>
      <c r="BZ437">
        <v>0</v>
      </c>
      <c r="CA437">
        <v>1</v>
      </c>
      <c r="CB437">
        <v>1</v>
      </c>
      <c r="CC437">
        <v>0</v>
      </c>
      <c r="CD437">
        <v>0</v>
      </c>
      <c r="CE437">
        <v>0</v>
      </c>
      <c r="CF437">
        <v>0</v>
      </c>
      <c r="CG437">
        <v>0</v>
      </c>
      <c r="CH437">
        <v>0</v>
      </c>
      <c r="CI437">
        <v>0</v>
      </c>
      <c r="CJ437" s="17">
        <v>0</v>
      </c>
      <c r="CK437">
        <v>2.3E-2</v>
      </c>
      <c r="CL437">
        <v>97</v>
      </c>
      <c r="CM437">
        <v>1</v>
      </c>
      <c r="CN437">
        <v>0</v>
      </c>
      <c r="CO437">
        <v>30</v>
      </c>
      <c r="CP437" s="31" t="s">
        <v>80</v>
      </c>
    </row>
    <row r="438" spans="1:94" x14ac:dyDescent="0.25">
      <c r="A438">
        <v>437</v>
      </c>
      <c r="B438">
        <v>28</v>
      </c>
      <c r="C438" s="23" t="s">
        <v>138</v>
      </c>
      <c r="D438" s="12">
        <v>9.745977902720405</v>
      </c>
      <c r="E438" s="13">
        <v>2.1424768034975972</v>
      </c>
      <c r="F438" s="7">
        <v>4.5489304186678146</v>
      </c>
      <c r="G438" s="7">
        <f t="shared" si="90"/>
        <v>7.6035010992228074</v>
      </c>
      <c r="H438" s="15">
        <f t="shared" si="91"/>
        <v>11.888454706218003</v>
      </c>
      <c r="I438" s="11">
        <f t="shared" si="92"/>
        <v>0.11481588168203818</v>
      </c>
      <c r="J438" s="30">
        <f t="shared" si="93"/>
        <v>2.5240192993689008E-2</v>
      </c>
      <c r="K438" s="30">
        <f t="shared" si="94"/>
        <v>39.619348403953857</v>
      </c>
      <c r="L438" s="8">
        <v>0</v>
      </c>
      <c r="M438" s="9">
        <v>0</v>
      </c>
      <c r="N438" s="9">
        <v>0</v>
      </c>
      <c r="O438" s="9">
        <v>0</v>
      </c>
      <c r="P438" s="9">
        <v>1</v>
      </c>
      <c r="Q438" s="8">
        <v>1556</v>
      </c>
      <c r="R438" s="9">
        <v>6</v>
      </c>
      <c r="S438" s="9">
        <f t="shared" si="95"/>
        <v>1549</v>
      </c>
      <c r="T438" s="9">
        <f t="shared" si="96"/>
        <v>27</v>
      </c>
      <c r="U438" s="7">
        <v>7</v>
      </c>
      <c r="V438" s="7">
        <v>19.7</v>
      </c>
      <c r="W438" s="9">
        <v>0</v>
      </c>
      <c r="X438" s="9">
        <v>1</v>
      </c>
      <c r="Y438" s="9">
        <v>1</v>
      </c>
      <c r="Z438" s="9">
        <v>0</v>
      </c>
      <c r="AA438" s="9">
        <v>0</v>
      </c>
      <c r="AB438" s="27">
        <v>0</v>
      </c>
      <c r="AC438" s="9">
        <v>0</v>
      </c>
      <c r="AD438" s="9">
        <v>1</v>
      </c>
      <c r="AE438" s="27">
        <v>0</v>
      </c>
      <c r="AF438" s="9">
        <v>0</v>
      </c>
      <c r="AG438" s="27">
        <v>1</v>
      </c>
      <c r="AH438" s="19">
        <v>1987</v>
      </c>
      <c r="AI438" s="30">
        <v>0.1018</v>
      </c>
      <c r="AJ438" s="30">
        <v>0.53220000000000001</v>
      </c>
      <c r="AK438" s="30">
        <v>0.2636</v>
      </c>
      <c r="AL438" s="37">
        <v>0.1024</v>
      </c>
      <c r="AM438" s="36">
        <v>1</v>
      </c>
      <c r="AN438" s="17">
        <v>0</v>
      </c>
      <c r="AO438">
        <v>1</v>
      </c>
      <c r="AP438" s="34">
        <v>0</v>
      </c>
      <c r="AQ438" s="33">
        <f t="shared" si="101"/>
        <v>0.77629999999999999</v>
      </c>
      <c r="AR438" s="34">
        <v>0.22370000000000001</v>
      </c>
      <c r="AS438">
        <v>0</v>
      </c>
      <c r="AT438" s="17">
        <v>1</v>
      </c>
      <c r="AU438">
        <v>0</v>
      </c>
      <c r="AV438" s="17">
        <v>1</v>
      </c>
      <c r="AW438" s="17" t="s">
        <v>29</v>
      </c>
      <c r="AX438">
        <v>0</v>
      </c>
      <c r="AY438">
        <v>0</v>
      </c>
      <c r="AZ438">
        <v>1</v>
      </c>
      <c r="BA438">
        <v>0</v>
      </c>
      <c r="BB438">
        <v>0</v>
      </c>
      <c r="BC438">
        <v>0</v>
      </c>
      <c r="BD438" s="17">
        <v>0</v>
      </c>
      <c r="BE438">
        <v>0</v>
      </c>
      <c r="BF438">
        <v>1</v>
      </c>
      <c r="BG438" s="17">
        <v>0</v>
      </c>
      <c r="BH438">
        <v>3276</v>
      </c>
      <c r="BI438" t="s">
        <v>89</v>
      </c>
      <c r="BJ438" s="23">
        <v>0.219</v>
      </c>
      <c r="BK438" s="23">
        <v>33.72</v>
      </c>
      <c r="BL438">
        <v>1</v>
      </c>
      <c r="BM438">
        <v>0</v>
      </c>
      <c r="BN438">
        <v>0</v>
      </c>
      <c r="BO438">
        <v>0</v>
      </c>
      <c r="BP438">
        <v>0</v>
      </c>
      <c r="BQ438" s="17">
        <v>0</v>
      </c>
      <c r="BR438">
        <v>0</v>
      </c>
      <c r="BS438">
        <v>0</v>
      </c>
      <c r="BT438">
        <v>1</v>
      </c>
      <c r="BU438" s="17">
        <v>0</v>
      </c>
      <c r="BV438">
        <v>0</v>
      </c>
      <c r="BW438">
        <v>0</v>
      </c>
      <c r="BX438" s="17">
        <v>0</v>
      </c>
      <c r="BY438">
        <v>0</v>
      </c>
      <c r="BZ438">
        <v>0</v>
      </c>
      <c r="CA438">
        <v>1</v>
      </c>
      <c r="CB438">
        <v>1</v>
      </c>
      <c r="CC438">
        <v>0</v>
      </c>
      <c r="CD438">
        <v>0</v>
      </c>
      <c r="CE438">
        <v>0</v>
      </c>
      <c r="CF438">
        <v>0</v>
      </c>
      <c r="CG438">
        <v>0</v>
      </c>
      <c r="CH438">
        <v>0</v>
      </c>
      <c r="CI438">
        <v>0</v>
      </c>
      <c r="CJ438" s="17">
        <v>0</v>
      </c>
      <c r="CK438">
        <v>2.3E-2</v>
      </c>
      <c r="CL438">
        <v>97</v>
      </c>
      <c r="CM438">
        <v>1</v>
      </c>
      <c r="CN438">
        <v>0</v>
      </c>
      <c r="CO438">
        <v>30</v>
      </c>
      <c r="CP438" s="31" t="s">
        <v>80</v>
      </c>
    </row>
    <row r="439" spans="1:94" x14ac:dyDescent="0.25">
      <c r="A439">
        <v>438</v>
      </c>
      <c r="B439">
        <v>28</v>
      </c>
      <c r="C439" s="23" t="s">
        <v>138</v>
      </c>
      <c r="D439" s="12">
        <v>4.6140978438483859</v>
      </c>
      <c r="E439" s="13">
        <v>0.96849444133171692</v>
      </c>
      <c r="F439" s="7">
        <v>4.7641965167129143</v>
      </c>
      <c r="G439" s="7">
        <f t="shared" si="90"/>
        <v>3.6456034025166693</v>
      </c>
      <c r="H439" s="15">
        <f t="shared" si="91"/>
        <v>5.5825922851801026</v>
      </c>
      <c r="I439" s="11">
        <f t="shared" si="92"/>
        <v>0.10280236468527167</v>
      </c>
      <c r="J439" s="30">
        <f t="shared" si="93"/>
        <v>2.1578111718238015E-2</v>
      </c>
      <c r="K439" s="30">
        <f t="shared" si="94"/>
        <v>46.343258068999198</v>
      </c>
      <c r="L439" s="8">
        <v>0</v>
      </c>
      <c r="M439" s="9">
        <v>0</v>
      </c>
      <c r="N439" s="9">
        <v>0</v>
      </c>
      <c r="O439" s="9">
        <v>0</v>
      </c>
      <c r="P439" s="9">
        <v>1</v>
      </c>
      <c r="Q439" s="8">
        <v>2132</v>
      </c>
      <c r="R439" s="9">
        <v>6</v>
      </c>
      <c r="S439" s="9">
        <f t="shared" si="95"/>
        <v>2125</v>
      </c>
      <c r="T439" s="9">
        <f t="shared" si="96"/>
        <v>27</v>
      </c>
      <c r="U439" s="7">
        <v>7.73</v>
      </c>
      <c r="V439" s="7">
        <v>20.350000000000001</v>
      </c>
      <c r="W439" s="9">
        <v>0</v>
      </c>
      <c r="X439" s="9">
        <v>1</v>
      </c>
      <c r="Y439" s="9">
        <v>1</v>
      </c>
      <c r="Z439" s="9">
        <v>0</v>
      </c>
      <c r="AA439" s="9">
        <v>0</v>
      </c>
      <c r="AB439" s="27">
        <v>0</v>
      </c>
      <c r="AC439" s="9">
        <v>0</v>
      </c>
      <c r="AD439" s="9">
        <v>1</v>
      </c>
      <c r="AE439" s="27">
        <v>0</v>
      </c>
      <c r="AF439" s="9">
        <v>0</v>
      </c>
      <c r="AG439" s="27">
        <v>1</v>
      </c>
      <c r="AH439" s="19">
        <v>2001</v>
      </c>
      <c r="AI439" s="30">
        <v>4.2699999999999988E-2</v>
      </c>
      <c r="AJ439" s="30">
        <v>0.50719999999999998</v>
      </c>
      <c r="AK439" s="30">
        <v>0.33500000000000002</v>
      </c>
      <c r="AL439" s="37">
        <v>0.1152</v>
      </c>
      <c r="AM439" s="36">
        <v>1</v>
      </c>
      <c r="AN439" s="17">
        <v>0</v>
      </c>
      <c r="AO439">
        <v>1</v>
      </c>
      <c r="AP439" s="34">
        <v>0</v>
      </c>
      <c r="AQ439" s="33">
        <f t="shared" si="101"/>
        <v>0.80569999999999997</v>
      </c>
      <c r="AR439" s="34">
        <v>0.1943</v>
      </c>
      <c r="AS439">
        <v>0</v>
      </c>
      <c r="AT439" s="17">
        <v>1</v>
      </c>
      <c r="AU439">
        <v>0</v>
      </c>
      <c r="AV439" s="17">
        <v>1</v>
      </c>
      <c r="AW439" s="17" t="s">
        <v>29</v>
      </c>
      <c r="AX439">
        <v>0</v>
      </c>
      <c r="AY439">
        <v>0</v>
      </c>
      <c r="AZ439">
        <v>1</v>
      </c>
      <c r="BA439">
        <v>0</v>
      </c>
      <c r="BB439">
        <v>0</v>
      </c>
      <c r="BC439">
        <v>0</v>
      </c>
      <c r="BD439" s="17">
        <v>0</v>
      </c>
      <c r="BE439">
        <v>0</v>
      </c>
      <c r="BF439">
        <v>1</v>
      </c>
      <c r="BG439" s="17">
        <v>0</v>
      </c>
      <c r="BH439">
        <v>3855</v>
      </c>
      <c r="BI439">
        <v>493</v>
      </c>
      <c r="BJ439" s="23">
        <v>0.45900000000000002</v>
      </c>
      <c r="BK439" s="23">
        <v>34.79</v>
      </c>
      <c r="BL439">
        <v>1</v>
      </c>
      <c r="BM439">
        <v>0</v>
      </c>
      <c r="BN439">
        <v>0</v>
      </c>
      <c r="BO439">
        <v>0</v>
      </c>
      <c r="BP439">
        <v>0</v>
      </c>
      <c r="BQ439" s="17">
        <v>0</v>
      </c>
      <c r="BR439">
        <v>0</v>
      </c>
      <c r="BS439">
        <v>0</v>
      </c>
      <c r="BT439">
        <v>1</v>
      </c>
      <c r="BU439" s="17">
        <v>0</v>
      </c>
      <c r="BV439">
        <v>0</v>
      </c>
      <c r="BW439">
        <v>0</v>
      </c>
      <c r="BX439" s="17">
        <v>0</v>
      </c>
      <c r="BY439">
        <v>0</v>
      </c>
      <c r="BZ439">
        <v>0</v>
      </c>
      <c r="CA439">
        <v>1</v>
      </c>
      <c r="CB439">
        <v>1</v>
      </c>
      <c r="CC439">
        <v>0</v>
      </c>
      <c r="CD439">
        <v>0</v>
      </c>
      <c r="CE439">
        <v>0</v>
      </c>
      <c r="CF439">
        <v>0</v>
      </c>
      <c r="CG439">
        <v>0</v>
      </c>
      <c r="CH439">
        <v>0</v>
      </c>
      <c r="CI439">
        <v>0</v>
      </c>
      <c r="CJ439" s="17">
        <v>0</v>
      </c>
      <c r="CK439">
        <v>2.3E-2</v>
      </c>
      <c r="CL439">
        <v>97</v>
      </c>
      <c r="CM439">
        <v>1</v>
      </c>
      <c r="CN439">
        <v>0</v>
      </c>
      <c r="CO439">
        <v>30</v>
      </c>
      <c r="CP439" s="31" t="s">
        <v>80</v>
      </c>
    </row>
    <row r="440" spans="1:94" x14ac:dyDescent="0.25">
      <c r="A440">
        <v>439</v>
      </c>
      <c r="B440">
        <v>28</v>
      </c>
      <c r="C440" s="23" t="s">
        <v>138</v>
      </c>
      <c r="D440" s="12">
        <v>6.4739236902311426</v>
      </c>
      <c r="E440" s="13">
        <v>1.0610228402200219</v>
      </c>
      <c r="F440" s="7">
        <v>6.1015874916402906</v>
      </c>
      <c r="G440" s="7">
        <f t="shared" si="90"/>
        <v>5.4129008500111206</v>
      </c>
      <c r="H440" s="15">
        <f t="shared" si="91"/>
        <v>7.5349465304511645</v>
      </c>
      <c r="I440" s="11">
        <f t="shared" si="92"/>
        <v>0.13121756128061846</v>
      </c>
      <c r="J440" s="30">
        <f t="shared" si="93"/>
        <v>2.1505478936489564E-2</v>
      </c>
      <c r="K440" s="30">
        <f t="shared" si="94"/>
        <v>46.499778170633689</v>
      </c>
      <c r="L440" s="8">
        <v>0</v>
      </c>
      <c r="M440" s="9">
        <v>0</v>
      </c>
      <c r="N440" s="9">
        <v>0</v>
      </c>
      <c r="O440" s="9">
        <v>0</v>
      </c>
      <c r="P440" s="9">
        <v>1</v>
      </c>
      <c r="Q440" s="8">
        <v>2132</v>
      </c>
      <c r="R440" s="9">
        <v>6</v>
      </c>
      <c r="S440" s="9">
        <f t="shared" si="95"/>
        <v>2125</v>
      </c>
      <c r="T440" s="9">
        <f t="shared" si="96"/>
        <v>27</v>
      </c>
      <c r="U440" s="7">
        <v>7.73</v>
      </c>
      <c r="V440" s="7">
        <v>20.350000000000001</v>
      </c>
      <c r="W440" s="9">
        <v>0</v>
      </c>
      <c r="X440" s="9">
        <v>1</v>
      </c>
      <c r="Y440" s="9">
        <v>1</v>
      </c>
      <c r="Z440" s="9">
        <v>0</v>
      </c>
      <c r="AA440" s="9">
        <v>0</v>
      </c>
      <c r="AB440" s="27">
        <v>0</v>
      </c>
      <c r="AC440" s="9">
        <v>0</v>
      </c>
      <c r="AD440" s="9">
        <v>1</v>
      </c>
      <c r="AE440" s="27">
        <v>0</v>
      </c>
      <c r="AF440" s="9">
        <v>0</v>
      </c>
      <c r="AG440" s="27">
        <v>1</v>
      </c>
      <c r="AH440" s="19">
        <v>2001</v>
      </c>
      <c r="AI440" s="30">
        <v>4.2699999999999988E-2</v>
      </c>
      <c r="AJ440" s="30">
        <v>0.50719999999999998</v>
      </c>
      <c r="AK440" s="30">
        <v>0.33500000000000002</v>
      </c>
      <c r="AL440" s="37">
        <v>0.1152</v>
      </c>
      <c r="AM440" s="36">
        <v>1</v>
      </c>
      <c r="AN440" s="17">
        <v>0</v>
      </c>
      <c r="AO440">
        <v>1</v>
      </c>
      <c r="AP440" s="34">
        <v>0</v>
      </c>
      <c r="AQ440" s="33">
        <f t="shared" si="101"/>
        <v>0.80569999999999997</v>
      </c>
      <c r="AR440" s="34">
        <v>0.1943</v>
      </c>
      <c r="AS440">
        <v>0</v>
      </c>
      <c r="AT440" s="17">
        <v>1</v>
      </c>
      <c r="AU440">
        <v>0</v>
      </c>
      <c r="AV440" s="17">
        <v>1</v>
      </c>
      <c r="AW440" s="17" t="s">
        <v>29</v>
      </c>
      <c r="AX440">
        <v>0</v>
      </c>
      <c r="AY440">
        <v>0</v>
      </c>
      <c r="AZ440">
        <v>1</v>
      </c>
      <c r="BA440">
        <v>0</v>
      </c>
      <c r="BB440">
        <v>0</v>
      </c>
      <c r="BC440">
        <v>0</v>
      </c>
      <c r="BD440" s="17">
        <v>0</v>
      </c>
      <c r="BE440">
        <v>0</v>
      </c>
      <c r="BF440">
        <v>1</v>
      </c>
      <c r="BG440" s="17">
        <v>0</v>
      </c>
      <c r="BH440">
        <v>3855</v>
      </c>
      <c r="BI440">
        <v>493</v>
      </c>
      <c r="BJ440" s="23">
        <v>0.45900000000000002</v>
      </c>
      <c r="BK440" s="23">
        <v>34.79</v>
      </c>
      <c r="BL440">
        <v>1</v>
      </c>
      <c r="BM440">
        <v>0</v>
      </c>
      <c r="BN440">
        <v>0</v>
      </c>
      <c r="BO440">
        <v>0</v>
      </c>
      <c r="BP440">
        <v>0</v>
      </c>
      <c r="BQ440" s="17">
        <v>0</v>
      </c>
      <c r="BR440">
        <v>0</v>
      </c>
      <c r="BS440">
        <v>0</v>
      </c>
      <c r="BT440">
        <v>1</v>
      </c>
      <c r="BU440" s="17">
        <v>0</v>
      </c>
      <c r="BV440">
        <v>0</v>
      </c>
      <c r="BW440">
        <v>0</v>
      </c>
      <c r="BX440" s="17">
        <v>0</v>
      </c>
      <c r="BY440">
        <v>0</v>
      </c>
      <c r="BZ440">
        <v>0</v>
      </c>
      <c r="CA440">
        <v>1</v>
      </c>
      <c r="CB440">
        <v>1</v>
      </c>
      <c r="CC440">
        <v>0</v>
      </c>
      <c r="CD440">
        <v>0</v>
      </c>
      <c r="CE440">
        <v>0</v>
      </c>
      <c r="CF440">
        <v>0</v>
      </c>
      <c r="CG440">
        <v>0</v>
      </c>
      <c r="CH440">
        <v>0</v>
      </c>
      <c r="CI440">
        <v>0</v>
      </c>
      <c r="CJ440" s="17">
        <v>0</v>
      </c>
      <c r="CK440">
        <v>2.3E-2</v>
      </c>
      <c r="CL440">
        <v>97</v>
      </c>
      <c r="CM440">
        <v>1</v>
      </c>
      <c r="CN440">
        <v>0</v>
      </c>
      <c r="CO440">
        <v>30</v>
      </c>
      <c r="CP440" s="31" t="s">
        <v>80</v>
      </c>
    </row>
    <row r="441" spans="1:94" x14ac:dyDescent="0.25">
      <c r="A441">
        <v>440</v>
      </c>
      <c r="B441">
        <v>28</v>
      </c>
      <c r="C441" s="23" t="s">
        <v>138</v>
      </c>
      <c r="D441" s="12">
        <v>8.490521329106592</v>
      </c>
      <c r="E441" s="13">
        <v>2.1241331238946599</v>
      </c>
      <c r="F441" s="7">
        <v>3.9971700613278771</v>
      </c>
      <c r="G441" s="7">
        <f t="shared" si="90"/>
        <v>6.3663882052119316</v>
      </c>
      <c r="H441" s="15">
        <f t="shared" si="91"/>
        <v>10.614654453001252</v>
      </c>
      <c r="I441" s="11">
        <f t="shared" si="92"/>
        <v>8.6386641021246491E-2</v>
      </c>
      <c r="J441" s="30">
        <f t="shared" si="93"/>
        <v>2.16119503788509E-2</v>
      </c>
      <c r="K441" s="30">
        <f t="shared" si="94"/>
        <v>46.270696650246968</v>
      </c>
      <c r="L441" s="8">
        <v>0</v>
      </c>
      <c r="M441" s="9">
        <v>0</v>
      </c>
      <c r="N441" s="9">
        <v>0</v>
      </c>
      <c r="O441" s="9">
        <v>0</v>
      </c>
      <c r="P441" s="9">
        <v>1</v>
      </c>
      <c r="Q441" s="8">
        <v>2132</v>
      </c>
      <c r="R441" s="9">
        <v>6</v>
      </c>
      <c r="S441" s="9">
        <f t="shared" si="95"/>
        <v>2125</v>
      </c>
      <c r="T441" s="9">
        <f t="shared" si="96"/>
        <v>27</v>
      </c>
      <c r="U441" s="7">
        <v>7.73</v>
      </c>
      <c r="V441" s="7">
        <v>20.350000000000001</v>
      </c>
      <c r="W441" s="9">
        <v>0</v>
      </c>
      <c r="X441" s="9">
        <v>1</v>
      </c>
      <c r="Y441" s="9">
        <v>1</v>
      </c>
      <c r="Z441" s="9">
        <v>0</v>
      </c>
      <c r="AA441" s="9">
        <v>0</v>
      </c>
      <c r="AB441" s="27">
        <v>0</v>
      </c>
      <c r="AC441" s="9">
        <v>0</v>
      </c>
      <c r="AD441" s="9">
        <v>1</v>
      </c>
      <c r="AE441" s="27">
        <v>0</v>
      </c>
      <c r="AF441" s="9">
        <v>0</v>
      </c>
      <c r="AG441" s="27">
        <v>1</v>
      </c>
      <c r="AH441" s="19">
        <v>2001</v>
      </c>
      <c r="AI441" s="30">
        <v>4.2699999999999988E-2</v>
      </c>
      <c r="AJ441" s="30">
        <v>0.50719999999999998</v>
      </c>
      <c r="AK441" s="30">
        <v>0.33500000000000002</v>
      </c>
      <c r="AL441" s="37">
        <v>0.1152</v>
      </c>
      <c r="AM441" s="36">
        <v>1</v>
      </c>
      <c r="AN441" s="17">
        <v>0</v>
      </c>
      <c r="AO441">
        <v>1</v>
      </c>
      <c r="AP441" s="34">
        <v>0</v>
      </c>
      <c r="AQ441" s="33">
        <f t="shared" si="101"/>
        <v>0.80569999999999997</v>
      </c>
      <c r="AR441" s="34">
        <v>0.1943</v>
      </c>
      <c r="AS441">
        <v>0</v>
      </c>
      <c r="AT441" s="17">
        <v>1</v>
      </c>
      <c r="AU441">
        <v>0</v>
      </c>
      <c r="AV441" s="17">
        <v>1</v>
      </c>
      <c r="AW441" s="17" t="s">
        <v>29</v>
      </c>
      <c r="AX441">
        <v>0</v>
      </c>
      <c r="AY441">
        <v>0</v>
      </c>
      <c r="AZ441">
        <v>1</v>
      </c>
      <c r="BA441">
        <v>0</v>
      </c>
      <c r="BB441">
        <v>0</v>
      </c>
      <c r="BC441">
        <v>0</v>
      </c>
      <c r="BD441" s="17">
        <v>0</v>
      </c>
      <c r="BE441">
        <v>0</v>
      </c>
      <c r="BF441">
        <v>1</v>
      </c>
      <c r="BG441" s="17">
        <v>0</v>
      </c>
      <c r="BH441">
        <v>3855</v>
      </c>
      <c r="BI441">
        <v>493</v>
      </c>
      <c r="BJ441" s="23">
        <v>0.45900000000000002</v>
      </c>
      <c r="BK441" s="23">
        <v>34.79</v>
      </c>
      <c r="BL441">
        <v>1</v>
      </c>
      <c r="BM441">
        <v>0</v>
      </c>
      <c r="BN441">
        <v>0</v>
      </c>
      <c r="BO441">
        <v>0</v>
      </c>
      <c r="BP441">
        <v>0</v>
      </c>
      <c r="BQ441" s="17">
        <v>0</v>
      </c>
      <c r="BR441">
        <v>0</v>
      </c>
      <c r="BS441">
        <v>0</v>
      </c>
      <c r="BT441">
        <v>1</v>
      </c>
      <c r="BU441" s="17">
        <v>0</v>
      </c>
      <c r="BV441">
        <v>0</v>
      </c>
      <c r="BW441">
        <v>0</v>
      </c>
      <c r="BX441" s="17">
        <v>0</v>
      </c>
      <c r="BY441">
        <v>0</v>
      </c>
      <c r="BZ441">
        <v>0</v>
      </c>
      <c r="CA441">
        <v>1</v>
      </c>
      <c r="CB441">
        <v>1</v>
      </c>
      <c r="CC441">
        <v>0</v>
      </c>
      <c r="CD441">
        <v>0</v>
      </c>
      <c r="CE441">
        <v>0</v>
      </c>
      <c r="CF441">
        <v>0</v>
      </c>
      <c r="CG441">
        <v>0</v>
      </c>
      <c r="CH441">
        <v>0</v>
      </c>
      <c r="CI441">
        <v>0</v>
      </c>
      <c r="CJ441" s="17">
        <v>0</v>
      </c>
      <c r="CK441">
        <v>2.3E-2</v>
      </c>
      <c r="CL441">
        <v>97</v>
      </c>
      <c r="CM441">
        <v>1</v>
      </c>
      <c r="CN441">
        <v>0</v>
      </c>
      <c r="CO441">
        <v>30</v>
      </c>
      <c r="CP441" s="31" t="s">
        <v>80</v>
      </c>
    </row>
    <row r="442" spans="1:94" x14ac:dyDescent="0.25">
      <c r="A442">
        <v>441</v>
      </c>
      <c r="B442">
        <v>28</v>
      </c>
      <c r="C442" s="23" t="s">
        <v>138</v>
      </c>
      <c r="D442" s="12">
        <v>2.9595585437330869</v>
      </c>
      <c r="E442" s="13">
        <v>0.49833494195756728</v>
      </c>
      <c r="F442" s="7">
        <v>5.938894294883883</v>
      </c>
      <c r="G442" s="7">
        <f t="shared" si="90"/>
        <v>2.4612236017755196</v>
      </c>
      <c r="H442" s="15">
        <f t="shared" si="91"/>
        <v>3.4578934856906542</v>
      </c>
      <c r="I442" s="11">
        <f t="shared" si="92"/>
        <v>6.8869670769244037E-2</v>
      </c>
      <c r="J442" s="30">
        <f t="shared" si="93"/>
        <v>1.1596379283694688E-2</v>
      </c>
      <c r="K442" s="30">
        <f t="shared" si="94"/>
        <v>86.233812773446388</v>
      </c>
      <c r="L442" s="8">
        <v>0</v>
      </c>
      <c r="M442" s="9">
        <v>0</v>
      </c>
      <c r="N442" s="9">
        <v>0</v>
      </c>
      <c r="O442" s="9">
        <v>0</v>
      </c>
      <c r="P442" s="9">
        <v>1</v>
      </c>
      <c r="Q442" s="8">
        <v>7408</v>
      </c>
      <c r="R442" s="9">
        <v>6</v>
      </c>
      <c r="S442" s="9">
        <f t="shared" si="95"/>
        <v>7401</v>
      </c>
      <c r="T442" s="9">
        <f t="shared" si="96"/>
        <v>27</v>
      </c>
      <c r="U442" s="7">
        <v>8.3000000000000007</v>
      </c>
      <c r="V442" s="7">
        <v>20.41</v>
      </c>
      <c r="W442" s="9">
        <v>0</v>
      </c>
      <c r="X442" s="9">
        <v>1</v>
      </c>
      <c r="Y442" s="9">
        <v>1</v>
      </c>
      <c r="Z442" s="9">
        <v>0</v>
      </c>
      <c r="AA442" s="9">
        <v>0</v>
      </c>
      <c r="AB442" s="27">
        <v>0</v>
      </c>
      <c r="AC442" s="9">
        <v>0</v>
      </c>
      <c r="AD442" s="9">
        <v>1</v>
      </c>
      <c r="AE442" s="27">
        <v>0</v>
      </c>
      <c r="AF442" s="9">
        <v>0</v>
      </c>
      <c r="AG442" s="27">
        <v>1</v>
      </c>
      <c r="AH442" s="19">
        <v>2006</v>
      </c>
      <c r="AI442" s="30">
        <v>3.5000000000000003E-2</v>
      </c>
      <c r="AJ442" s="30">
        <v>0.44450000000000001</v>
      </c>
      <c r="AK442" s="30">
        <v>0.37890000000000001</v>
      </c>
      <c r="AL442" s="37">
        <v>0.14149999999999999</v>
      </c>
      <c r="AM442" s="36">
        <v>1</v>
      </c>
      <c r="AN442" s="17">
        <v>0</v>
      </c>
      <c r="AO442">
        <v>1</v>
      </c>
      <c r="AP442" s="34">
        <v>0</v>
      </c>
      <c r="AQ442" s="33">
        <f t="shared" si="101"/>
        <v>0.72070000000000001</v>
      </c>
      <c r="AR442" s="34">
        <v>0.27929999999999999</v>
      </c>
      <c r="AS442">
        <v>0</v>
      </c>
      <c r="AT442" s="17">
        <v>1</v>
      </c>
      <c r="AU442">
        <v>0</v>
      </c>
      <c r="AV442" s="17">
        <v>1</v>
      </c>
      <c r="AW442" s="17" t="s">
        <v>29</v>
      </c>
      <c r="AX442">
        <v>0</v>
      </c>
      <c r="AY442">
        <v>0</v>
      </c>
      <c r="AZ442">
        <v>1</v>
      </c>
      <c r="BA442">
        <v>0</v>
      </c>
      <c r="BB442">
        <v>0</v>
      </c>
      <c r="BC442">
        <v>0</v>
      </c>
      <c r="BD442" s="17">
        <v>0</v>
      </c>
      <c r="BE442">
        <v>0</v>
      </c>
      <c r="BF442">
        <v>1</v>
      </c>
      <c r="BG442" s="17">
        <v>0</v>
      </c>
      <c r="BH442">
        <v>4893</v>
      </c>
      <c r="BI442">
        <v>759</v>
      </c>
      <c r="BJ442" s="23">
        <v>0.54500000000000004</v>
      </c>
      <c r="BK442" s="23">
        <v>35.299999999999997</v>
      </c>
      <c r="BL442">
        <v>1</v>
      </c>
      <c r="BM442">
        <v>0</v>
      </c>
      <c r="BN442">
        <v>0</v>
      </c>
      <c r="BO442">
        <v>0</v>
      </c>
      <c r="BP442">
        <v>0</v>
      </c>
      <c r="BQ442" s="17">
        <v>0</v>
      </c>
      <c r="BR442">
        <v>0</v>
      </c>
      <c r="BS442">
        <v>0</v>
      </c>
      <c r="BT442">
        <v>1</v>
      </c>
      <c r="BU442" s="17">
        <v>0</v>
      </c>
      <c r="BV442">
        <v>0</v>
      </c>
      <c r="BW442">
        <v>0</v>
      </c>
      <c r="BX442" s="17">
        <v>0</v>
      </c>
      <c r="BY442">
        <v>0</v>
      </c>
      <c r="BZ442">
        <v>0</v>
      </c>
      <c r="CA442">
        <v>1</v>
      </c>
      <c r="CB442">
        <v>1</v>
      </c>
      <c r="CC442">
        <v>0</v>
      </c>
      <c r="CD442">
        <v>0</v>
      </c>
      <c r="CE442">
        <v>0</v>
      </c>
      <c r="CF442">
        <v>0</v>
      </c>
      <c r="CG442">
        <v>0</v>
      </c>
      <c r="CH442">
        <v>0</v>
      </c>
      <c r="CI442">
        <v>0</v>
      </c>
      <c r="CJ442" s="17">
        <v>0</v>
      </c>
      <c r="CK442">
        <v>2.3E-2</v>
      </c>
      <c r="CL442">
        <v>97</v>
      </c>
      <c r="CM442">
        <v>1</v>
      </c>
      <c r="CN442">
        <v>0</v>
      </c>
      <c r="CO442">
        <v>30</v>
      </c>
      <c r="CP442" s="31" t="s">
        <v>80</v>
      </c>
    </row>
    <row r="443" spans="1:94" x14ac:dyDescent="0.25">
      <c r="A443">
        <v>442</v>
      </c>
      <c r="B443">
        <v>28</v>
      </c>
      <c r="C443" s="23" t="s">
        <v>138</v>
      </c>
      <c r="D443" s="12">
        <v>5.9686029727814338</v>
      </c>
      <c r="E443" s="13">
        <v>0.53034920017535458</v>
      </c>
      <c r="F443" s="7">
        <v>11.25410007370234</v>
      </c>
      <c r="G443" s="7">
        <f t="shared" si="90"/>
        <v>5.4382537726060791</v>
      </c>
      <c r="H443" s="15">
        <f t="shared" si="91"/>
        <v>6.4989521729567885</v>
      </c>
      <c r="I443" s="11">
        <f t="shared" si="92"/>
        <v>0.12971223007177105</v>
      </c>
      <c r="J443" s="30">
        <f t="shared" si="93"/>
        <v>1.1525775426048679E-2</v>
      </c>
      <c r="K443" s="30">
        <f t="shared" si="94"/>
        <v>86.76205834619708</v>
      </c>
      <c r="L443" s="8">
        <v>0</v>
      </c>
      <c r="M443" s="9">
        <v>0</v>
      </c>
      <c r="N443" s="9">
        <v>0</v>
      </c>
      <c r="O443" s="9">
        <v>0</v>
      </c>
      <c r="P443" s="9">
        <v>1</v>
      </c>
      <c r="Q443" s="8">
        <v>7408</v>
      </c>
      <c r="R443" s="9">
        <v>6</v>
      </c>
      <c r="S443" s="9">
        <f t="shared" si="95"/>
        <v>7401</v>
      </c>
      <c r="T443" s="9">
        <f t="shared" si="96"/>
        <v>27</v>
      </c>
      <c r="U443" s="7">
        <v>8.3000000000000007</v>
      </c>
      <c r="V443" s="7">
        <v>20.41</v>
      </c>
      <c r="W443" s="9">
        <v>0</v>
      </c>
      <c r="X443" s="9">
        <v>1</v>
      </c>
      <c r="Y443" s="9">
        <v>1</v>
      </c>
      <c r="Z443" s="9">
        <v>0</v>
      </c>
      <c r="AA443" s="9">
        <v>0</v>
      </c>
      <c r="AB443" s="27">
        <v>0</v>
      </c>
      <c r="AC443" s="9">
        <v>0</v>
      </c>
      <c r="AD443" s="9">
        <v>1</v>
      </c>
      <c r="AE443" s="27">
        <v>0</v>
      </c>
      <c r="AF443" s="9">
        <v>0</v>
      </c>
      <c r="AG443" s="27">
        <v>1</v>
      </c>
      <c r="AH443" s="19">
        <v>2006</v>
      </c>
      <c r="AI443" s="30">
        <v>3.5000000000000003E-2</v>
      </c>
      <c r="AJ443" s="30">
        <v>0.44450000000000001</v>
      </c>
      <c r="AK443" s="30">
        <v>0.37890000000000001</v>
      </c>
      <c r="AL443" s="37">
        <v>0.14149999999999999</v>
      </c>
      <c r="AM443" s="36">
        <v>1</v>
      </c>
      <c r="AN443" s="17">
        <v>0</v>
      </c>
      <c r="AO443">
        <v>1</v>
      </c>
      <c r="AP443" s="34">
        <v>0</v>
      </c>
      <c r="AQ443" s="33">
        <f t="shared" si="101"/>
        <v>0.72070000000000001</v>
      </c>
      <c r="AR443" s="34">
        <v>0.27929999999999999</v>
      </c>
      <c r="AS443">
        <v>0</v>
      </c>
      <c r="AT443" s="17">
        <v>1</v>
      </c>
      <c r="AU443">
        <v>0</v>
      </c>
      <c r="AV443" s="17">
        <v>1</v>
      </c>
      <c r="AW443" s="17" t="s">
        <v>29</v>
      </c>
      <c r="AX443">
        <v>0</v>
      </c>
      <c r="AY443">
        <v>0</v>
      </c>
      <c r="AZ443">
        <v>1</v>
      </c>
      <c r="BA443">
        <v>0</v>
      </c>
      <c r="BB443">
        <v>0</v>
      </c>
      <c r="BC443">
        <v>0</v>
      </c>
      <c r="BD443" s="17">
        <v>0</v>
      </c>
      <c r="BE443">
        <v>0</v>
      </c>
      <c r="BF443">
        <v>1</v>
      </c>
      <c r="BG443" s="17">
        <v>0</v>
      </c>
      <c r="BH443">
        <v>4893</v>
      </c>
      <c r="BI443">
        <v>759</v>
      </c>
      <c r="BJ443" s="23">
        <v>0.54500000000000004</v>
      </c>
      <c r="BK443" s="23">
        <v>35.299999999999997</v>
      </c>
      <c r="BL443">
        <v>1</v>
      </c>
      <c r="BM443">
        <v>0</v>
      </c>
      <c r="BN443">
        <v>0</v>
      </c>
      <c r="BO443">
        <v>0</v>
      </c>
      <c r="BP443">
        <v>0</v>
      </c>
      <c r="BQ443" s="17">
        <v>0</v>
      </c>
      <c r="BR443">
        <v>0</v>
      </c>
      <c r="BS443">
        <v>0</v>
      </c>
      <c r="BT443">
        <v>1</v>
      </c>
      <c r="BU443" s="17">
        <v>0</v>
      </c>
      <c r="BV443">
        <v>0</v>
      </c>
      <c r="BW443">
        <v>0</v>
      </c>
      <c r="BX443" s="17">
        <v>0</v>
      </c>
      <c r="BY443">
        <v>0</v>
      </c>
      <c r="BZ443">
        <v>0</v>
      </c>
      <c r="CA443">
        <v>1</v>
      </c>
      <c r="CB443">
        <v>1</v>
      </c>
      <c r="CC443">
        <v>0</v>
      </c>
      <c r="CD443">
        <v>0</v>
      </c>
      <c r="CE443">
        <v>0</v>
      </c>
      <c r="CF443">
        <v>0</v>
      </c>
      <c r="CG443">
        <v>0</v>
      </c>
      <c r="CH443">
        <v>0</v>
      </c>
      <c r="CI443">
        <v>0</v>
      </c>
      <c r="CJ443" s="17">
        <v>0</v>
      </c>
      <c r="CK443">
        <v>2.3E-2</v>
      </c>
      <c r="CL443">
        <v>97</v>
      </c>
      <c r="CM443">
        <v>1</v>
      </c>
      <c r="CN443">
        <v>0</v>
      </c>
      <c r="CO443">
        <v>30</v>
      </c>
      <c r="CP443" s="31" t="s">
        <v>80</v>
      </c>
    </row>
    <row r="444" spans="1:94" s="41" customFormat="1" x14ac:dyDescent="0.25">
      <c r="A444" s="41">
        <v>443</v>
      </c>
      <c r="B444" s="41">
        <v>28</v>
      </c>
      <c r="C444" s="42" t="s">
        <v>138</v>
      </c>
      <c r="D444" s="43">
        <v>8.6632090658934189</v>
      </c>
      <c r="E444" s="44">
        <v>0.69094564182285734</v>
      </c>
      <c r="F444" s="45">
        <v>12.538191923518159</v>
      </c>
      <c r="G444" s="45">
        <f t="shared" si="90"/>
        <v>7.9722634240705617</v>
      </c>
      <c r="H444" s="46">
        <f t="shared" si="91"/>
        <v>9.3541547077162761</v>
      </c>
      <c r="I444" s="47">
        <f t="shared" si="92"/>
        <v>0.14422001743332802</v>
      </c>
      <c r="J444" s="48">
        <f t="shared" si="93"/>
        <v>1.1502457317056328E-2</v>
      </c>
      <c r="K444" s="48">
        <f t="shared" si="94"/>
        <v>86.937944861326102</v>
      </c>
      <c r="L444" s="49">
        <v>0</v>
      </c>
      <c r="M444" s="50">
        <v>0</v>
      </c>
      <c r="N444" s="50">
        <v>0</v>
      </c>
      <c r="O444" s="50">
        <v>0</v>
      </c>
      <c r="P444" s="50">
        <v>1</v>
      </c>
      <c r="Q444" s="49">
        <v>7408</v>
      </c>
      <c r="R444" s="50">
        <v>6</v>
      </c>
      <c r="S444" s="50">
        <f t="shared" si="95"/>
        <v>7401</v>
      </c>
      <c r="T444" s="50">
        <f t="shared" si="96"/>
        <v>27</v>
      </c>
      <c r="U444" s="45">
        <v>8.3000000000000007</v>
      </c>
      <c r="V444" s="45">
        <v>20.41</v>
      </c>
      <c r="W444" s="50">
        <v>0</v>
      </c>
      <c r="X444" s="50">
        <v>1</v>
      </c>
      <c r="Y444" s="50">
        <v>1</v>
      </c>
      <c r="Z444" s="50">
        <v>0</v>
      </c>
      <c r="AA444" s="50">
        <v>0</v>
      </c>
      <c r="AB444" s="51">
        <v>0</v>
      </c>
      <c r="AC444" s="50">
        <v>0</v>
      </c>
      <c r="AD444" s="50">
        <v>1</v>
      </c>
      <c r="AE444" s="51">
        <v>0</v>
      </c>
      <c r="AF444" s="50">
        <v>0</v>
      </c>
      <c r="AG444" s="51">
        <v>1</v>
      </c>
      <c r="AH444" s="52">
        <v>2006</v>
      </c>
      <c r="AI444" s="48">
        <v>3.5000000000000003E-2</v>
      </c>
      <c r="AJ444" s="48">
        <v>0.44450000000000001</v>
      </c>
      <c r="AK444" s="48">
        <v>0.37890000000000001</v>
      </c>
      <c r="AL444" s="53">
        <v>0.14149999999999999</v>
      </c>
      <c r="AM444" s="54">
        <v>1</v>
      </c>
      <c r="AN444" s="55">
        <v>0</v>
      </c>
      <c r="AO444" s="41">
        <v>1</v>
      </c>
      <c r="AP444" s="56">
        <v>0</v>
      </c>
      <c r="AQ444" s="57">
        <f t="shared" si="101"/>
        <v>0.72070000000000001</v>
      </c>
      <c r="AR444" s="56">
        <v>0.27929999999999999</v>
      </c>
      <c r="AS444">
        <v>0</v>
      </c>
      <c r="AT444" s="55">
        <v>1</v>
      </c>
      <c r="AU444" s="41">
        <v>0</v>
      </c>
      <c r="AV444" s="55">
        <v>1</v>
      </c>
      <c r="AW444" s="55" t="s">
        <v>29</v>
      </c>
      <c r="AX444">
        <v>0</v>
      </c>
      <c r="AY444">
        <v>0</v>
      </c>
      <c r="AZ444">
        <v>1</v>
      </c>
      <c r="BA444">
        <v>0</v>
      </c>
      <c r="BB444">
        <v>0</v>
      </c>
      <c r="BC444">
        <v>0</v>
      </c>
      <c r="BD444" s="55">
        <v>0</v>
      </c>
      <c r="BE444">
        <v>0</v>
      </c>
      <c r="BF444">
        <v>1</v>
      </c>
      <c r="BG444" s="55">
        <v>0</v>
      </c>
      <c r="BH444">
        <v>4893</v>
      </c>
      <c r="BI444">
        <v>759</v>
      </c>
      <c r="BJ444" s="42">
        <v>0.54500000000000004</v>
      </c>
      <c r="BK444" s="42">
        <v>35.299999999999997</v>
      </c>
      <c r="BL444" s="41">
        <v>1</v>
      </c>
      <c r="BM444" s="41">
        <v>0</v>
      </c>
      <c r="BN444" s="41">
        <v>0</v>
      </c>
      <c r="BO444" s="41">
        <v>0</v>
      </c>
      <c r="BP444" s="41">
        <v>0</v>
      </c>
      <c r="BQ444" s="55">
        <v>0</v>
      </c>
      <c r="BR444" s="41">
        <v>0</v>
      </c>
      <c r="BS444" s="41">
        <v>0</v>
      </c>
      <c r="BT444" s="41">
        <v>1</v>
      </c>
      <c r="BU444" s="55">
        <v>0</v>
      </c>
      <c r="BV444" s="41">
        <v>0</v>
      </c>
      <c r="BW444" s="41">
        <v>0</v>
      </c>
      <c r="BX444" s="55">
        <v>0</v>
      </c>
      <c r="BY444" s="41">
        <v>0</v>
      </c>
      <c r="BZ444" s="41">
        <v>0</v>
      </c>
      <c r="CA444" s="41">
        <v>1</v>
      </c>
      <c r="CB444" s="41">
        <v>1</v>
      </c>
      <c r="CC444" s="41">
        <v>0</v>
      </c>
      <c r="CD444" s="41">
        <v>0</v>
      </c>
      <c r="CE444" s="41">
        <v>0</v>
      </c>
      <c r="CF444">
        <v>0</v>
      </c>
      <c r="CG444" s="41">
        <v>0</v>
      </c>
      <c r="CH444" s="41">
        <v>0</v>
      </c>
      <c r="CI444" s="41">
        <v>0</v>
      </c>
      <c r="CJ444" s="55">
        <v>0</v>
      </c>
      <c r="CK444">
        <v>2.3E-2</v>
      </c>
      <c r="CL444">
        <v>97</v>
      </c>
      <c r="CM444">
        <v>1</v>
      </c>
      <c r="CN444">
        <v>0</v>
      </c>
      <c r="CO444">
        <v>30</v>
      </c>
      <c r="CP444" s="31" t="s">
        <v>80</v>
      </c>
    </row>
    <row r="445" spans="1:94" x14ac:dyDescent="0.25">
      <c r="A445">
        <v>444</v>
      </c>
      <c r="B445">
        <v>29</v>
      </c>
      <c r="C445" s="23" t="s">
        <v>9</v>
      </c>
      <c r="D445" s="12">
        <v>6.94</v>
      </c>
      <c r="E445" s="13">
        <v>0.59</v>
      </c>
      <c r="F445" s="7">
        <f t="shared" ref="F445:F454" si="102">D445/E445</f>
        <v>11.76271186440678</v>
      </c>
      <c r="G445" s="7">
        <f t="shared" si="90"/>
        <v>6.3500000000000005</v>
      </c>
      <c r="H445" s="15">
        <f t="shared" si="91"/>
        <v>7.53</v>
      </c>
      <c r="I445" s="11">
        <f t="shared" si="92"/>
        <v>0.23963844097900014</v>
      </c>
      <c r="J445" s="30">
        <f t="shared" si="93"/>
        <v>2.037272048668733E-2</v>
      </c>
      <c r="K445" s="30">
        <f t="shared" si="94"/>
        <v>49.08524615813856</v>
      </c>
      <c r="L445" s="8">
        <v>0</v>
      </c>
      <c r="M445" s="9">
        <v>0</v>
      </c>
      <c r="N445" s="9">
        <v>1</v>
      </c>
      <c r="O445" s="9">
        <v>0</v>
      </c>
      <c r="P445" s="9">
        <v>0</v>
      </c>
      <c r="Q445" s="8">
        <v>2276</v>
      </c>
      <c r="R445" s="9">
        <v>4</v>
      </c>
      <c r="S445" s="9">
        <f t="shared" si="95"/>
        <v>2271</v>
      </c>
      <c r="T445" s="9">
        <f t="shared" si="96"/>
        <v>10</v>
      </c>
      <c r="U445" s="7">
        <v>13.2</v>
      </c>
      <c r="V445" s="7">
        <f t="shared" ref="V445:V454" si="103">BK354-U354-6</f>
        <v>19.479700000000001</v>
      </c>
      <c r="W445" s="9">
        <v>1</v>
      </c>
      <c r="X445" s="9">
        <v>0</v>
      </c>
      <c r="Y445" s="9">
        <v>0</v>
      </c>
      <c r="Z445" s="9">
        <v>0</v>
      </c>
      <c r="AA445" s="9">
        <v>1</v>
      </c>
      <c r="AB445" s="27">
        <v>0</v>
      </c>
      <c r="AC445" s="9">
        <v>0</v>
      </c>
      <c r="AD445" s="9">
        <v>1</v>
      </c>
      <c r="AE445" s="27">
        <v>0</v>
      </c>
      <c r="AF445" s="9">
        <v>1</v>
      </c>
      <c r="AG445" s="27">
        <v>0</v>
      </c>
      <c r="AH445" s="19">
        <v>2006</v>
      </c>
      <c r="AI445" s="30">
        <v>0</v>
      </c>
      <c r="AJ445" s="30">
        <v>7.0000000000000001E-3</v>
      </c>
      <c r="AK445" s="30">
        <f t="shared" ref="AK445:AK454" si="104">1-AI445-AJ445-AL445</f>
        <v>0.59399999999999997</v>
      </c>
      <c r="AL445" s="37">
        <v>0.39900000000000002</v>
      </c>
      <c r="AM445" s="36">
        <v>1</v>
      </c>
      <c r="AN445" s="17">
        <v>0</v>
      </c>
      <c r="AO445">
        <v>0.59599999999999997</v>
      </c>
      <c r="AP445" s="34">
        <f>1-AO445</f>
        <v>0.40400000000000003</v>
      </c>
      <c r="AQ445" s="33">
        <f t="shared" si="101"/>
        <v>0.64400000000000002</v>
      </c>
      <c r="AR445" s="34">
        <v>0.35599999999999998</v>
      </c>
      <c r="AS445">
        <v>1</v>
      </c>
      <c r="AT445" s="17">
        <v>0</v>
      </c>
      <c r="AU445" t="s">
        <v>89</v>
      </c>
      <c r="AV445" s="17" t="s">
        <v>89</v>
      </c>
      <c r="AW445" s="17" t="s">
        <v>8</v>
      </c>
      <c r="AX445">
        <v>0</v>
      </c>
      <c r="AY445">
        <v>0</v>
      </c>
      <c r="AZ445">
        <v>1</v>
      </c>
      <c r="BA445">
        <v>0</v>
      </c>
      <c r="BB445">
        <v>0</v>
      </c>
      <c r="BC445">
        <v>0</v>
      </c>
      <c r="BD445" s="17">
        <v>0</v>
      </c>
      <c r="BE445">
        <v>0</v>
      </c>
      <c r="BF445">
        <v>1</v>
      </c>
      <c r="BG445" s="17">
        <v>0</v>
      </c>
      <c r="BH445" t="s">
        <v>89</v>
      </c>
      <c r="BI445">
        <v>51</v>
      </c>
      <c r="BJ445" s="23">
        <v>0.75600000000000001</v>
      </c>
      <c r="BK445" s="23">
        <v>41.8</v>
      </c>
      <c r="BL445">
        <v>1</v>
      </c>
      <c r="BM445">
        <v>0</v>
      </c>
      <c r="BN445">
        <v>0</v>
      </c>
      <c r="BO445">
        <v>0</v>
      </c>
      <c r="BP445">
        <v>0</v>
      </c>
      <c r="BQ445" s="17">
        <v>0</v>
      </c>
      <c r="BR445">
        <v>0</v>
      </c>
      <c r="BS445">
        <v>0</v>
      </c>
      <c r="BT445">
        <v>1</v>
      </c>
      <c r="BU445" s="17">
        <v>0</v>
      </c>
      <c r="BV445">
        <v>0</v>
      </c>
      <c r="BW445">
        <v>0</v>
      </c>
      <c r="BX445" s="17">
        <v>0</v>
      </c>
      <c r="BY445">
        <v>1</v>
      </c>
      <c r="BZ445">
        <v>1</v>
      </c>
      <c r="CA445">
        <v>0</v>
      </c>
      <c r="CB445">
        <v>0</v>
      </c>
      <c r="CC445">
        <v>0</v>
      </c>
      <c r="CD445">
        <v>0</v>
      </c>
      <c r="CE445">
        <v>1</v>
      </c>
      <c r="CF445">
        <v>0</v>
      </c>
      <c r="CG445">
        <v>0</v>
      </c>
      <c r="CH445">
        <v>0</v>
      </c>
      <c r="CI445">
        <v>0</v>
      </c>
      <c r="CJ445" s="17">
        <v>0</v>
      </c>
      <c r="CK445">
        <v>0.29799999999999999</v>
      </c>
      <c r="CL445">
        <v>3</v>
      </c>
      <c r="CM445">
        <v>0</v>
      </c>
      <c r="CN445">
        <v>1</v>
      </c>
      <c r="CO445">
        <v>28</v>
      </c>
      <c r="CP445" s="31" t="s">
        <v>80</v>
      </c>
    </row>
    <row r="446" spans="1:94" x14ac:dyDescent="0.25">
      <c r="A446">
        <v>445</v>
      </c>
      <c r="B446">
        <v>29</v>
      </c>
      <c r="C446" s="23" t="s">
        <v>9</v>
      </c>
      <c r="D446" s="12">
        <v>8.19</v>
      </c>
      <c r="E446" s="13">
        <v>0.77</v>
      </c>
      <c r="F446" s="7">
        <f t="shared" si="102"/>
        <v>10.636363636363635</v>
      </c>
      <c r="G446" s="7">
        <f t="shared" si="90"/>
        <v>7.42</v>
      </c>
      <c r="H446" s="15">
        <f t="shared" si="91"/>
        <v>8.9599999999999991</v>
      </c>
      <c r="I446" s="11">
        <f t="shared" si="92"/>
        <v>0.27778360252890461</v>
      </c>
      <c r="J446" s="30">
        <f t="shared" si="93"/>
        <v>2.6116407075367106E-2</v>
      </c>
      <c r="K446" s="30">
        <f t="shared" si="94"/>
        <v>38.290106181688223</v>
      </c>
      <c r="L446" s="8">
        <v>0</v>
      </c>
      <c r="M446" s="9">
        <v>0</v>
      </c>
      <c r="N446" s="9">
        <v>1</v>
      </c>
      <c r="O446" s="9">
        <v>0</v>
      </c>
      <c r="P446" s="9">
        <v>0</v>
      </c>
      <c r="Q446" s="8">
        <v>1357</v>
      </c>
      <c r="R446" s="9">
        <v>3</v>
      </c>
      <c r="S446" s="9">
        <f t="shared" si="95"/>
        <v>1353</v>
      </c>
      <c r="T446" s="9">
        <f t="shared" si="96"/>
        <v>10</v>
      </c>
      <c r="U446" s="7">
        <v>12.9</v>
      </c>
      <c r="V446" s="7">
        <f t="shared" si="103"/>
        <v>19.479700000000001</v>
      </c>
      <c r="W446" s="9">
        <v>1</v>
      </c>
      <c r="X446" s="9">
        <v>0</v>
      </c>
      <c r="Y446" s="9">
        <v>0</v>
      </c>
      <c r="Z446" s="9">
        <v>0</v>
      </c>
      <c r="AA446" s="9">
        <v>1</v>
      </c>
      <c r="AB446" s="27">
        <v>0</v>
      </c>
      <c r="AC446" s="9">
        <v>0</v>
      </c>
      <c r="AD446" s="9">
        <v>1</v>
      </c>
      <c r="AE446" s="27">
        <v>0</v>
      </c>
      <c r="AF446" s="9">
        <v>1</v>
      </c>
      <c r="AG446" s="27">
        <v>0</v>
      </c>
      <c r="AH446" s="19">
        <v>2006</v>
      </c>
      <c r="AI446" s="30">
        <v>0</v>
      </c>
      <c r="AJ446" s="30">
        <v>7.0000000000000001E-3</v>
      </c>
      <c r="AK446" s="30">
        <f t="shared" si="104"/>
        <v>0.65100000000000002</v>
      </c>
      <c r="AL446" s="37">
        <v>0.34200000000000003</v>
      </c>
      <c r="AM446" s="36">
        <v>1</v>
      </c>
      <c r="AN446" s="17">
        <v>0</v>
      </c>
      <c r="AO446">
        <v>1</v>
      </c>
      <c r="AP446" s="34">
        <v>0</v>
      </c>
      <c r="AQ446" s="33">
        <f t="shared" si="101"/>
        <v>0.64400000000000002</v>
      </c>
      <c r="AR446" s="34">
        <v>0.35599999999999998</v>
      </c>
      <c r="AS446">
        <v>1</v>
      </c>
      <c r="AT446" s="17">
        <v>0</v>
      </c>
      <c r="AU446" t="s">
        <v>89</v>
      </c>
      <c r="AV446" s="17" t="s">
        <v>89</v>
      </c>
      <c r="AW446" s="17" t="s">
        <v>8</v>
      </c>
      <c r="AX446">
        <v>0</v>
      </c>
      <c r="AY446">
        <v>0</v>
      </c>
      <c r="AZ446">
        <v>1</v>
      </c>
      <c r="BA446">
        <v>0</v>
      </c>
      <c r="BB446">
        <v>0</v>
      </c>
      <c r="BC446">
        <v>0</v>
      </c>
      <c r="BD446" s="17">
        <v>0</v>
      </c>
      <c r="BE446">
        <v>0</v>
      </c>
      <c r="BF446">
        <v>1</v>
      </c>
      <c r="BG446" s="17">
        <v>0</v>
      </c>
      <c r="BH446" t="s">
        <v>89</v>
      </c>
      <c r="BI446">
        <v>51</v>
      </c>
      <c r="BJ446" s="23">
        <v>0.75600000000000001</v>
      </c>
      <c r="BK446" s="23">
        <v>41.6</v>
      </c>
      <c r="BL446">
        <v>1</v>
      </c>
      <c r="BM446">
        <v>0</v>
      </c>
      <c r="BN446">
        <v>0</v>
      </c>
      <c r="BO446">
        <v>0</v>
      </c>
      <c r="BP446">
        <v>0</v>
      </c>
      <c r="BQ446" s="17">
        <v>0</v>
      </c>
      <c r="BR446">
        <v>0</v>
      </c>
      <c r="BS446">
        <v>0</v>
      </c>
      <c r="BT446">
        <v>1</v>
      </c>
      <c r="BU446" s="17">
        <v>0</v>
      </c>
      <c r="BV446">
        <v>0</v>
      </c>
      <c r="BW446">
        <v>0</v>
      </c>
      <c r="BX446" s="17">
        <v>0</v>
      </c>
      <c r="BY446">
        <v>1</v>
      </c>
      <c r="BZ446">
        <v>1</v>
      </c>
      <c r="CA446">
        <v>0</v>
      </c>
      <c r="CB446">
        <v>0</v>
      </c>
      <c r="CC446">
        <v>0</v>
      </c>
      <c r="CD446">
        <v>0</v>
      </c>
      <c r="CE446">
        <v>0</v>
      </c>
      <c r="CF446">
        <v>0</v>
      </c>
      <c r="CG446">
        <v>0</v>
      </c>
      <c r="CH446">
        <v>0</v>
      </c>
      <c r="CI446">
        <v>0</v>
      </c>
      <c r="CJ446" s="17">
        <v>0</v>
      </c>
      <c r="CK446">
        <v>0.29799999999999999</v>
      </c>
      <c r="CL446">
        <v>3</v>
      </c>
      <c r="CM446">
        <v>0</v>
      </c>
      <c r="CN446">
        <v>1</v>
      </c>
      <c r="CO446">
        <v>28</v>
      </c>
      <c r="CP446" s="31" t="s">
        <v>80</v>
      </c>
    </row>
    <row r="447" spans="1:94" x14ac:dyDescent="0.25">
      <c r="A447">
        <v>446</v>
      </c>
      <c r="B447">
        <v>29</v>
      </c>
      <c r="C447" s="23" t="s">
        <v>9</v>
      </c>
      <c r="D447" s="12">
        <v>5.09</v>
      </c>
      <c r="E447" s="13">
        <v>0.88</v>
      </c>
      <c r="F447" s="7">
        <f t="shared" si="102"/>
        <v>5.7840909090909092</v>
      </c>
      <c r="G447" s="7">
        <f t="shared" si="90"/>
        <v>4.21</v>
      </c>
      <c r="H447" s="15">
        <f t="shared" si="91"/>
        <v>5.97</v>
      </c>
      <c r="I447" s="11">
        <f t="shared" si="92"/>
        <v>0.1878134035333307</v>
      </c>
      <c r="J447" s="30">
        <f t="shared" si="93"/>
        <v>3.2470686661951083E-2</v>
      </c>
      <c r="K447" s="30">
        <f t="shared" si="94"/>
        <v>30.797008095667803</v>
      </c>
      <c r="L447" s="8">
        <v>0</v>
      </c>
      <c r="M447" s="9">
        <v>0</v>
      </c>
      <c r="N447" s="9">
        <v>1</v>
      </c>
      <c r="O447" s="9">
        <v>0</v>
      </c>
      <c r="P447" s="9">
        <v>0</v>
      </c>
      <c r="Q447" s="8">
        <v>919</v>
      </c>
      <c r="R447" s="9">
        <v>3</v>
      </c>
      <c r="S447" s="9">
        <f t="shared" si="95"/>
        <v>915</v>
      </c>
      <c r="T447" s="9">
        <f t="shared" si="96"/>
        <v>10</v>
      </c>
      <c r="U447" s="7">
        <v>13.6</v>
      </c>
      <c r="V447" s="7">
        <f t="shared" si="103"/>
        <v>19.479700000000001</v>
      </c>
      <c r="W447" s="9">
        <v>1</v>
      </c>
      <c r="X447" s="9">
        <v>0</v>
      </c>
      <c r="Y447" s="9">
        <v>0</v>
      </c>
      <c r="Z447" s="9">
        <v>0</v>
      </c>
      <c r="AA447" s="9">
        <v>1</v>
      </c>
      <c r="AB447" s="27">
        <v>0</v>
      </c>
      <c r="AC447" s="9">
        <v>0</v>
      </c>
      <c r="AD447" s="9">
        <v>1</v>
      </c>
      <c r="AE447" s="27">
        <v>0</v>
      </c>
      <c r="AF447" s="9">
        <v>1</v>
      </c>
      <c r="AG447" s="27">
        <v>0</v>
      </c>
      <c r="AH447" s="19">
        <v>2006</v>
      </c>
      <c r="AI447" s="30">
        <v>0</v>
      </c>
      <c r="AJ447" s="30">
        <v>5.0000000000000001E-3</v>
      </c>
      <c r="AK447" s="30">
        <f t="shared" si="104"/>
        <v>0.51200000000000001</v>
      </c>
      <c r="AL447" s="37">
        <v>0.48299999999999998</v>
      </c>
      <c r="AM447" s="36">
        <v>1</v>
      </c>
      <c r="AN447" s="17">
        <v>0</v>
      </c>
      <c r="AO447">
        <v>0</v>
      </c>
      <c r="AP447" s="34">
        <v>1</v>
      </c>
      <c r="AQ447" s="33">
        <f t="shared" si="101"/>
        <v>0.64400000000000002</v>
      </c>
      <c r="AR447" s="34">
        <v>0.35599999999999998</v>
      </c>
      <c r="AS447">
        <v>1</v>
      </c>
      <c r="AT447" s="17">
        <v>0</v>
      </c>
      <c r="AU447" t="s">
        <v>89</v>
      </c>
      <c r="AV447" s="17" t="s">
        <v>89</v>
      </c>
      <c r="AW447" s="17" t="s">
        <v>8</v>
      </c>
      <c r="AX447">
        <v>0</v>
      </c>
      <c r="AY447">
        <v>0</v>
      </c>
      <c r="AZ447">
        <v>1</v>
      </c>
      <c r="BA447">
        <v>0</v>
      </c>
      <c r="BB447">
        <v>0</v>
      </c>
      <c r="BC447">
        <v>0</v>
      </c>
      <c r="BD447" s="17">
        <v>0</v>
      </c>
      <c r="BE447">
        <v>0</v>
      </c>
      <c r="BF447">
        <v>1</v>
      </c>
      <c r="BG447" s="17">
        <v>0</v>
      </c>
      <c r="BH447" t="s">
        <v>89</v>
      </c>
      <c r="BI447">
        <v>51</v>
      </c>
      <c r="BJ447" s="23">
        <v>0.75600000000000001</v>
      </c>
      <c r="BK447" s="23">
        <v>42.2</v>
      </c>
      <c r="BL447">
        <v>1</v>
      </c>
      <c r="BM447">
        <v>0</v>
      </c>
      <c r="BN447">
        <v>0</v>
      </c>
      <c r="BO447">
        <v>0</v>
      </c>
      <c r="BP447">
        <v>0</v>
      </c>
      <c r="BQ447" s="17">
        <v>0</v>
      </c>
      <c r="BR447">
        <v>0</v>
      </c>
      <c r="BS447">
        <v>0</v>
      </c>
      <c r="BT447">
        <v>1</v>
      </c>
      <c r="BU447" s="17">
        <v>0</v>
      </c>
      <c r="BV447">
        <v>0</v>
      </c>
      <c r="BW447">
        <v>0</v>
      </c>
      <c r="BX447" s="17">
        <v>0</v>
      </c>
      <c r="BY447">
        <v>1</v>
      </c>
      <c r="BZ447">
        <v>1</v>
      </c>
      <c r="CA447">
        <v>0</v>
      </c>
      <c r="CB447">
        <v>0</v>
      </c>
      <c r="CC447">
        <v>0</v>
      </c>
      <c r="CD447">
        <v>0</v>
      </c>
      <c r="CE447">
        <v>0</v>
      </c>
      <c r="CF447">
        <v>0</v>
      </c>
      <c r="CG447">
        <v>0</v>
      </c>
      <c r="CH447">
        <v>0</v>
      </c>
      <c r="CI447">
        <v>0</v>
      </c>
      <c r="CJ447" s="17">
        <v>0</v>
      </c>
      <c r="CK447">
        <v>0.29799999999999999</v>
      </c>
      <c r="CL447">
        <v>3</v>
      </c>
      <c r="CM447">
        <v>0</v>
      </c>
      <c r="CN447">
        <v>1</v>
      </c>
      <c r="CO447">
        <v>28</v>
      </c>
      <c r="CP447" s="31" t="s">
        <v>80</v>
      </c>
    </row>
    <row r="448" spans="1:94" x14ac:dyDescent="0.25">
      <c r="A448">
        <v>447</v>
      </c>
      <c r="B448">
        <v>29</v>
      </c>
      <c r="C448" s="23" t="s">
        <v>9</v>
      </c>
      <c r="D448" s="12">
        <v>6.8</v>
      </c>
      <c r="E448" s="13">
        <v>0.6</v>
      </c>
      <c r="F448" s="7">
        <f t="shared" si="102"/>
        <v>11.333333333333334</v>
      </c>
      <c r="G448" s="7">
        <f t="shared" si="90"/>
        <v>6.2</v>
      </c>
      <c r="H448" s="15">
        <f t="shared" si="91"/>
        <v>7.3999999999999995</v>
      </c>
      <c r="I448" s="11">
        <f t="shared" si="92"/>
        <v>0.23189964848373007</v>
      </c>
      <c r="J448" s="30">
        <f t="shared" si="93"/>
        <v>2.0461733689740885E-2</v>
      </c>
      <c r="K448" s="30">
        <f t="shared" si="94"/>
        <v>48.87171415496335</v>
      </c>
      <c r="L448" s="8">
        <v>0</v>
      </c>
      <c r="M448" s="9">
        <v>0</v>
      </c>
      <c r="N448" s="9">
        <v>1</v>
      </c>
      <c r="O448" s="9">
        <v>0</v>
      </c>
      <c r="P448" s="9">
        <v>0</v>
      </c>
      <c r="Q448" s="8">
        <v>2276</v>
      </c>
      <c r="R448" s="9">
        <v>15</v>
      </c>
      <c r="S448" s="9">
        <f t="shared" si="95"/>
        <v>2260</v>
      </c>
      <c r="T448" s="9">
        <f t="shared" si="96"/>
        <v>10</v>
      </c>
      <c r="U448" s="7">
        <v>13.2</v>
      </c>
      <c r="V448" s="7">
        <f t="shared" si="103"/>
        <v>19.479700000000001</v>
      </c>
      <c r="W448" s="9">
        <v>1</v>
      </c>
      <c r="X448" s="9">
        <v>0</v>
      </c>
      <c r="Y448" s="9">
        <v>0</v>
      </c>
      <c r="Z448" s="9">
        <v>0</v>
      </c>
      <c r="AA448" s="9">
        <v>1</v>
      </c>
      <c r="AB448" s="27">
        <v>0</v>
      </c>
      <c r="AC448" s="9">
        <v>0</v>
      </c>
      <c r="AD448" s="9">
        <v>1</v>
      </c>
      <c r="AE448" s="27">
        <v>0</v>
      </c>
      <c r="AF448" s="9">
        <v>1</v>
      </c>
      <c r="AG448" s="27">
        <v>0</v>
      </c>
      <c r="AH448" s="19">
        <v>2006</v>
      </c>
      <c r="AI448" s="30">
        <v>0</v>
      </c>
      <c r="AJ448" s="30">
        <v>7.0000000000000001E-3</v>
      </c>
      <c r="AK448" s="30">
        <f t="shared" si="104"/>
        <v>0.59399999999999997</v>
      </c>
      <c r="AL448" s="37">
        <v>0.39900000000000002</v>
      </c>
      <c r="AM448" s="36">
        <v>1</v>
      </c>
      <c r="AN448" s="17">
        <v>0</v>
      </c>
      <c r="AO448">
        <v>0.59599999999999997</v>
      </c>
      <c r="AP448" s="34">
        <f>1-AO448</f>
        <v>0.40400000000000003</v>
      </c>
      <c r="AQ448" s="33">
        <f t="shared" si="101"/>
        <v>0.64400000000000002</v>
      </c>
      <c r="AR448" s="34">
        <v>0.35599999999999998</v>
      </c>
      <c r="AS448">
        <v>1</v>
      </c>
      <c r="AT448" s="17">
        <v>0</v>
      </c>
      <c r="AU448" t="s">
        <v>89</v>
      </c>
      <c r="AV448" s="17" t="s">
        <v>89</v>
      </c>
      <c r="AW448" s="17" t="s">
        <v>8</v>
      </c>
      <c r="AX448">
        <v>0</v>
      </c>
      <c r="AY448">
        <v>0</v>
      </c>
      <c r="AZ448">
        <v>1</v>
      </c>
      <c r="BA448">
        <v>0</v>
      </c>
      <c r="BB448">
        <v>0</v>
      </c>
      <c r="BC448">
        <v>0</v>
      </c>
      <c r="BD448" s="17">
        <v>0</v>
      </c>
      <c r="BE448">
        <v>0</v>
      </c>
      <c r="BF448">
        <v>1</v>
      </c>
      <c r="BG448" s="17">
        <v>0</v>
      </c>
      <c r="BH448" t="s">
        <v>89</v>
      </c>
      <c r="BI448">
        <v>51</v>
      </c>
      <c r="BJ448" s="23">
        <v>0.75600000000000001</v>
      </c>
      <c r="BK448" s="23">
        <v>41.8</v>
      </c>
      <c r="BL448">
        <v>1</v>
      </c>
      <c r="BM448">
        <v>0</v>
      </c>
      <c r="BN448">
        <v>0</v>
      </c>
      <c r="BO448">
        <v>0</v>
      </c>
      <c r="BP448">
        <v>0</v>
      </c>
      <c r="BQ448" s="17">
        <v>0</v>
      </c>
      <c r="BR448">
        <v>0</v>
      </c>
      <c r="BS448">
        <v>0</v>
      </c>
      <c r="BT448">
        <v>1</v>
      </c>
      <c r="BU448" s="17">
        <v>0</v>
      </c>
      <c r="BV448">
        <v>0</v>
      </c>
      <c r="BW448">
        <v>0</v>
      </c>
      <c r="BX448" s="17">
        <v>0</v>
      </c>
      <c r="BY448">
        <v>1</v>
      </c>
      <c r="BZ448">
        <v>1</v>
      </c>
      <c r="CA448">
        <v>0</v>
      </c>
      <c r="CB448">
        <v>0</v>
      </c>
      <c r="CC448">
        <v>0</v>
      </c>
      <c r="CD448">
        <v>0</v>
      </c>
      <c r="CE448">
        <v>0</v>
      </c>
      <c r="CF448">
        <v>0</v>
      </c>
      <c r="CG448">
        <v>1</v>
      </c>
      <c r="CH448">
        <v>0</v>
      </c>
      <c r="CI448">
        <v>0</v>
      </c>
      <c r="CJ448" s="17">
        <v>1</v>
      </c>
      <c r="CK448">
        <v>0.29799999999999999</v>
      </c>
      <c r="CL448">
        <v>3</v>
      </c>
      <c r="CM448">
        <v>0</v>
      </c>
      <c r="CN448">
        <v>1</v>
      </c>
      <c r="CO448">
        <v>28</v>
      </c>
      <c r="CP448" s="31" t="s">
        <v>80</v>
      </c>
    </row>
    <row r="449" spans="1:94" x14ac:dyDescent="0.25">
      <c r="A449">
        <v>448</v>
      </c>
      <c r="B449">
        <v>29</v>
      </c>
      <c r="C449" s="23" t="s">
        <v>9</v>
      </c>
      <c r="D449" s="12">
        <v>7.06</v>
      </c>
      <c r="E449" s="13">
        <v>0.78</v>
      </c>
      <c r="F449" s="7">
        <f t="shared" si="102"/>
        <v>9.0512820512820511</v>
      </c>
      <c r="G449" s="7">
        <f t="shared" si="90"/>
        <v>6.2799999999999994</v>
      </c>
      <c r="H449" s="15">
        <f t="shared" si="91"/>
        <v>7.84</v>
      </c>
      <c r="I449" s="11">
        <f t="shared" si="92"/>
        <v>0.23986475186127454</v>
      </c>
      <c r="J449" s="30">
        <f t="shared" si="93"/>
        <v>2.6500638307619565E-2</v>
      </c>
      <c r="K449" s="30">
        <f t="shared" si="94"/>
        <v>37.734940132082635</v>
      </c>
      <c r="L449" s="8">
        <v>0</v>
      </c>
      <c r="M449" s="9">
        <v>0</v>
      </c>
      <c r="N449" s="9">
        <v>1</v>
      </c>
      <c r="O449" s="9">
        <v>0</v>
      </c>
      <c r="P449" s="9">
        <v>0</v>
      </c>
      <c r="Q449" s="8">
        <v>1357</v>
      </c>
      <c r="R449" s="9">
        <v>14</v>
      </c>
      <c r="S449" s="9">
        <f t="shared" si="95"/>
        <v>1342</v>
      </c>
      <c r="T449" s="9">
        <f t="shared" si="96"/>
        <v>10</v>
      </c>
      <c r="U449" s="7">
        <v>12.9</v>
      </c>
      <c r="V449" s="7">
        <f t="shared" si="103"/>
        <v>19.479700000000001</v>
      </c>
      <c r="W449" s="9">
        <v>1</v>
      </c>
      <c r="X449" s="9">
        <v>0</v>
      </c>
      <c r="Y449" s="9">
        <v>0</v>
      </c>
      <c r="Z449" s="9">
        <v>0</v>
      </c>
      <c r="AA449" s="9">
        <v>1</v>
      </c>
      <c r="AB449" s="27">
        <v>0</v>
      </c>
      <c r="AC449" s="9">
        <v>0</v>
      </c>
      <c r="AD449" s="9">
        <v>1</v>
      </c>
      <c r="AE449" s="27">
        <v>0</v>
      </c>
      <c r="AF449" s="9">
        <v>1</v>
      </c>
      <c r="AG449" s="27">
        <v>0</v>
      </c>
      <c r="AH449" s="19">
        <v>2006</v>
      </c>
      <c r="AI449" s="30">
        <v>0</v>
      </c>
      <c r="AJ449" s="30">
        <v>7.0000000000000001E-3</v>
      </c>
      <c r="AK449" s="30">
        <f t="shared" si="104"/>
        <v>0.65100000000000002</v>
      </c>
      <c r="AL449" s="37">
        <v>0.34200000000000003</v>
      </c>
      <c r="AM449" s="36">
        <v>1</v>
      </c>
      <c r="AN449" s="17">
        <v>0</v>
      </c>
      <c r="AO449">
        <v>1</v>
      </c>
      <c r="AP449" s="34">
        <v>0</v>
      </c>
      <c r="AQ449" s="33">
        <f t="shared" si="101"/>
        <v>0.64400000000000002</v>
      </c>
      <c r="AR449" s="34">
        <v>0.35599999999999998</v>
      </c>
      <c r="AS449">
        <v>1</v>
      </c>
      <c r="AT449" s="17">
        <v>0</v>
      </c>
      <c r="AU449" t="s">
        <v>89</v>
      </c>
      <c r="AV449" s="17" t="s">
        <v>89</v>
      </c>
      <c r="AW449" s="17" t="s">
        <v>8</v>
      </c>
      <c r="AX449">
        <v>0</v>
      </c>
      <c r="AY449">
        <v>0</v>
      </c>
      <c r="AZ449">
        <v>1</v>
      </c>
      <c r="BA449">
        <v>0</v>
      </c>
      <c r="BB449">
        <v>0</v>
      </c>
      <c r="BC449">
        <v>0</v>
      </c>
      <c r="BD449" s="17">
        <v>0</v>
      </c>
      <c r="BE449">
        <v>0</v>
      </c>
      <c r="BF449">
        <v>1</v>
      </c>
      <c r="BG449" s="17">
        <v>0</v>
      </c>
      <c r="BH449" t="s">
        <v>89</v>
      </c>
      <c r="BI449">
        <v>51</v>
      </c>
      <c r="BJ449" s="23">
        <v>0.75600000000000001</v>
      </c>
      <c r="BK449" s="23">
        <v>41.6</v>
      </c>
      <c r="BL449">
        <v>1</v>
      </c>
      <c r="BM449">
        <v>0</v>
      </c>
      <c r="BN449">
        <v>0</v>
      </c>
      <c r="BO449">
        <v>0</v>
      </c>
      <c r="BP449">
        <v>0</v>
      </c>
      <c r="BQ449" s="17">
        <v>0</v>
      </c>
      <c r="BR449">
        <v>0</v>
      </c>
      <c r="BS449">
        <v>0</v>
      </c>
      <c r="BT449">
        <v>1</v>
      </c>
      <c r="BU449" s="17">
        <v>0</v>
      </c>
      <c r="BV449">
        <v>0</v>
      </c>
      <c r="BW449">
        <v>0</v>
      </c>
      <c r="BX449" s="17">
        <v>0</v>
      </c>
      <c r="BY449">
        <v>1</v>
      </c>
      <c r="BZ449">
        <v>1</v>
      </c>
      <c r="CA449">
        <v>0</v>
      </c>
      <c r="CB449">
        <v>0</v>
      </c>
      <c r="CC449">
        <v>0</v>
      </c>
      <c r="CD449">
        <v>0</v>
      </c>
      <c r="CE449">
        <v>0</v>
      </c>
      <c r="CF449">
        <v>0</v>
      </c>
      <c r="CG449">
        <v>1</v>
      </c>
      <c r="CH449">
        <v>0</v>
      </c>
      <c r="CI449">
        <v>0</v>
      </c>
      <c r="CJ449" s="17">
        <v>1</v>
      </c>
      <c r="CK449">
        <v>0.29799999999999999</v>
      </c>
      <c r="CL449">
        <v>3</v>
      </c>
      <c r="CM449">
        <v>0</v>
      </c>
      <c r="CN449">
        <v>1</v>
      </c>
      <c r="CO449">
        <v>28</v>
      </c>
      <c r="CP449" s="31" t="s">
        <v>80</v>
      </c>
    </row>
    <row r="450" spans="1:94" x14ac:dyDescent="0.25">
      <c r="A450">
        <v>449</v>
      </c>
      <c r="B450">
        <v>29</v>
      </c>
      <c r="C450" s="23" t="s">
        <v>9</v>
      </c>
      <c r="D450" s="12">
        <v>6.21</v>
      </c>
      <c r="E450" s="13">
        <v>0.94</v>
      </c>
      <c r="F450" s="7">
        <f t="shared" si="102"/>
        <v>6.6063829787234045</v>
      </c>
      <c r="G450" s="7">
        <f t="shared" ref="G450:G513" si="105">D450-E450</f>
        <v>5.27</v>
      </c>
      <c r="H450" s="15">
        <f t="shared" ref="H450:H513" si="106">D450+E450</f>
        <v>7.15</v>
      </c>
      <c r="I450" s="11">
        <f t="shared" ref="I450:I513" si="107">IFERROR(F450/SQRT(F450^2+S450), "X")</f>
        <v>0.21460560973649845</v>
      </c>
      <c r="J450" s="30">
        <f t="shared" ref="J450:J513" si="108">IFERROR(SQRT((1-I450^2)/S450), "X")</f>
        <v>3.2484585048680924E-2</v>
      </c>
      <c r="K450" s="30">
        <f t="shared" ref="K450:K513" si="109">IFERROR(1/J450, "X")</f>
        <v>30.783831731309316</v>
      </c>
      <c r="L450" s="8">
        <v>0</v>
      </c>
      <c r="M450" s="9">
        <v>0</v>
      </c>
      <c r="N450" s="9">
        <v>1</v>
      </c>
      <c r="O450" s="9">
        <v>0</v>
      </c>
      <c r="P450" s="9">
        <v>0</v>
      </c>
      <c r="Q450" s="8">
        <v>919</v>
      </c>
      <c r="R450" s="9">
        <v>14</v>
      </c>
      <c r="S450" s="9">
        <f t="shared" ref="S450:S513" si="110">Q450-R450-1</f>
        <v>904</v>
      </c>
      <c r="T450" s="9">
        <f t="shared" ref="T450:T513" si="111">COUNTIF(B:B,B450)</f>
        <v>10</v>
      </c>
      <c r="U450" s="7">
        <v>13.6</v>
      </c>
      <c r="V450" s="7">
        <f t="shared" si="103"/>
        <v>19.479700000000001</v>
      </c>
      <c r="W450" s="9">
        <v>1</v>
      </c>
      <c r="X450" s="9">
        <v>0</v>
      </c>
      <c r="Y450" s="9">
        <v>0</v>
      </c>
      <c r="Z450" s="9">
        <v>0</v>
      </c>
      <c r="AA450" s="9">
        <v>1</v>
      </c>
      <c r="AB450" s="27">
        <v>0</v>
      </c>
      <c r="AC450" s="9">
        <v>0</v>
      </c>
      <c r="AD450" s="9">
        <v>1</v>
      </c>
      <c r="AE450" s="27">
        <v>0</v>
      </c>
      <c r="AF450" s="9">
        <v>1</v>
      </c>
      <c r="AG450" s="27">
        <v>0</v>
      </c>
      <c r="AH450" s="19">
        <v>2006</v>
      </c>
      <c r="AI450" s="30">
        <v>0</v>
      </c>
      <c r="AJ450" s="30">
        <v>5.0000000000000001E-3</v>
      </c>
      <c r="AK450" s="30">
        <f t="shared" si="104"/>
        <v>0.51200000000000001</v>
      </c>
      <c r="AL450" s="37">
        <v>0.48299999999999998</v>
      </c>
      <c r="AM450" s="36">
        <v>1</v>
      </c>
      <c r="AN450" s="17">
        <v>0</v>
      </c>
      <c r="AO450">
        <v>0</v>
      </c>
      <c r="AP450" s="34">
        <v>1</v>
      </c>
      <c r="AQ450" s="33">
        <f t="shared" si="101"/>
        <v>0.64400000000000002</v>
      </c>
      <c r="AR450" s="34">
        <v>0.35599999999999998</v>
      </c>
      <c r="AS450">
        <v>1</v>
      </c>
      <c r="AT450" s="17">
        <v>0</v>
      </c>
      <c r="AU450" t="s">
        <v>89</v>
      </c>
      <c r="AV450" s="17" t="s">
        <v>89</v>
      </c>
      <c r="AW450" s="17" t="s">
        <v>8</v>
      </c>
      <c r="AX450">
        <v>0</v>
      </c>
      <c r="AY450">
        <v>0</v>
      </c>
      <c r="AZ450">
        <v>1</v>
      </c>
      <c r="BA450">
        <v>0</v>
      </c>
      <c r="BB450">
        <v>0</v>
      </c>
      <c r="BC450">
        <v>0</v>
      </c>
      <c r="BD450" s="17">
        <v>0</v>
      </c>
      <c r="BE450">
        <v>0</v>
      </c>
      <c r="BF450">
        <v>1</v>
      </c>
      <c r="BG450" s="17">
        <v>0</v>
      </c>
      <c r="BH450" t="s">
        <v>89</v>
      </c>
      <c r="BI450">
        <v>51</v>
      </c>
      <c r="BJ450" s="23">
        <v>0.75600000000000001</v>
      </c>
      <c r="BK450" s="23">
        <v>42.2</v>
      </c>
      <c r="BL450">
        <v>1</v>
      </c>
      <c r="BM450">
        <v>0</v>
      </c>
      <c r="BN450">
        <v>0</v>
      </c>
      <c r="BO450">
        <v>0</v>
      </c>
      <c r="BP450">
        <v>0</v>
      </c>
      <c r="BQ450" s="17">
        <v>0</v>
      </c>
      <c r="BR450">
        <v>0</v>
      </c>
      <c r="BS450">
        <v>0</v>
      </c>
      <c r="BT450">
        <v>1</v>
      </c>
      <c r="BU450" s="17">
        <v>0</v>
      </c>
      <c r="BV450">
        <v>0</v>
      </c>
      <c r="BW450">
        <v>0</v>
      </c>
      <c r="BX450" s="17">
        <v>0</v>
      </c>
      <c r="BY450">
        <v>1</v>
      </c>
      <c r="BZ450">
        <v>1</v>
      </c>
      <c r="CA450">
        <v>0</v>
      </c>
      <c r="CB450">
        <v>0</v>
      </c>
      <c r="CC450">
        <v>0</v>
      </c>
      <c r="CD450">
        <v>0</v>
      </c>
      <c r="CE450">
        <v>0</v>
      </c>
      <c r="CF450">
        <v>0</v>
      </c>
      <c r="CG450">
        <v>1</v>
      </c>
      <c r="CH450">
        <v>0</v>
      </c>
      <c r="CI450">
        <v>0</v>
      </c>
      <c r="CJ450" s="17">
        <v>1</v>
      </c>
      <c r="CK450">
        <v>0.29799999999999999</v>
      </c>
      <c r="CL450">
        <v>3</v>
      </c>
      <c r="CM450">
        <v>0</v>
      </c>
      <c r="CN450">
        <v>1</v>
      </c>
      <c r="CO450">
        <v>28</v>
      </c>
      <c r="CP450" s="31" t="s">
        <v>80</v>
      </c>
    </row>
    <row r="451" spans="1:94" x14ac:dyDescent="0.25">
      <c r="A451">
        <v>450</v>
      </c>
      <c r="B451">
        <v>29</v>
      </c>
      <c r="C451" s="23" t="s">
        <v>9</v>
      </c>
      <c r="D451" s="12">
        <v>6.16</v>
      </c>
      <c r="E451" s="13">
        <v>0.86</v>
      </c>
      <c r="F451" s="7">
        <f t="shared" si="102"/>
        <v>7.1627906976744189</v>
      </c>
      <c r="G451" s="7">
        <f t="shared" si="105"/>
        <v>5.3</v>
      </c>
      <c r="H451" s="15">
        <f t="shared" si="106"/>
        <v>7.0200000000000005</v>
      </c>
      <c r="I451" s="11">
        <f t="shared" si="107"/>
        <v>0.19189297421546586</v>
      </c>
      <c r="J451" s="30">
        <f t="shared" si="108"/>
        <v>2.6790252893717639E-2</v>
      </c>
      <c r="K451" s="30">
        <f t="shared" si="109"/>
        <v>37.327008594028676</v>
      </c>
      <c r="L451" s="8">
        <v>0</v>
      </c>
      <c r="M451" s="9">
        <v>0</v>
      </c>
      <c r="N451" s="9">
        <v>1</v>
      </c>
      <c r="O451" s="9">
        <v>0</v>
      </c>
      <c r="P451" s="9">
        <v>0</v>
      </c>
      <c r="Q451" s="8">
        <v>1357</v>
      </c>
      <c r="R451" s="9">
        <v>14</v>
      </c>
      <c r="S451" s="9">
        <f t="shared" si="110"/>
        <v>1342</v>
      </c>
      <c r="T451" s="9">
        <f t="shared" si="111"/>
        <v>10</v>
      </c>
      <c r="U451" s="7">
        <v>12.9</v>
      </c>
      <c r="V451" s="7">
        <f t="shared" si="103"/>
        <v>19.479700000000001</v>
      </c>
      <c r="W451" s="9">
        <v>1</v>
      </c>
      <c r="X451" s="9">
        <v>0</v>
      </c>
      <c r="Y451" s="9">
        <v>0</v>
      </c>
      <c r="Z451" s="9">
        <v>0</v>
      </c>
      <c r="AA451" s="9">
        <v>1</v>
      </c>
      <c r="AB451" s="27">
        <v>0</v>
      </c>
      <c r="AC451" s="9">
        <v>0</v>
      </c>
      <c r="AD451" s="9">
        <v>1</v>
      </c>
      <c r="AE451" s="27">
        <v>0</v>
      </c>
      <c r="AF451" s="9">
        <v>1</v>
      </c>
      <c r="AG451" s="27">
        <v>0</v>
      </c>
      <c r="AH451" s="19">
        <v>2006</v>
      </c>
      <c r="AI451" s="30">
        <v>0</v>
      </c>
      <c r="AJ451" s="30">
        <v>7.0000000000000001E-3</v>
      </c>
      <c r="AK451" s="30">
        <f t="shared" si="104"/>
        <v>0.65100000000000002</v>
      </c>
      <c r="AL451" s="37">
        <v>0.34200000000000003</v>
      </c>
      <c r="AM451" s="36">
        <v>1</v>
      </c>
      <c r="AN451" s="17">
        <v>0</v>
      </c>
      <c r="AO451">
        <v>1</v>
      </c>
      <c r="AP451" s="34">
        <v>0</v>
      </c>
      <c r="AQ451" s="33">
        <f t="shared" si="101"/>
        <v>0.64400000000000002</v>
      </c>
      <c r="AR451" s="34">
        <v>0.35599999999999998</v>
      </c>
      <c r="AS451">
        <v>1</v>
      </c>
      <c r="AT451" s="17">
        <v>0</v>
      </c>
      <c r="AU451" t="s">
        <v>89</v>
      </c>
      <c r="AV451" s="17" t="s">
        <v>89</v>
      </c>
      <c r="AW451" s="17" t="s">
        <v>8</v>
      </c>
      <c r="AX451">
        <v>0</v>
      </c>
      <c r="AY451">
        <v>0</v>
      </c>
      <c r="AZ451">
        <v>1</v>
      </c>
      <c r="BA451">
        <v>0</v>
      </c>
      <c r="BB451">
        <v>0</v>
      </c>
      <c r="BC451">
        <v>0</v>
      </c>
      <c r="BD451" s="17">
        <v>0</v>
      </c>
      <c r="BE451">
        <v>0</v>
      </c>
      <c r="BF451">
        <v>1</v>
      </c>
      <c r="BG451" s="17">
        <v>0</v>
      </c>
      <c r="BH451" t="s">
        <v>89</v>
      </c>
      <c r="BI451">
        <v>51</v>
      </c>
      <c r="BJ451" s="23">
        <v>0.75600000000000001</v>
      </c>
      <c r="BK451" s="23">
        <v>41.6</v>
      </c>
      <c r="BL451">
        <v>0</v>
      </c>
      <c r="BM451">
        <v>0</v>
      </c>
      <c r="BN451">
        <v>0</v>
      </c>
      <c r="BO451">
        <v>1</v>
      </c>
      <c r="BP451">
        <v>0</v>
      </c>
      <c r="BQ451" s="17">
        <v>0</v>
      </c>
      <c r="BR451">
        <v>0</v>
      </c>
      <c r="BS451">
        <v>0</v>
      </c>
      <c r="BT451">
        <v>1</v>
      </c>
      <c r="BU451" s="17">
        <v>0</v>
      </c>
      <c r="BV451">
        <v>0</v>
      </c>
      <c r="BW451">
        <v>0</v>
      </c>
      <c r="BX451" s="17">
        <v>0</v>
      </c>
      <c r="BY451">
        <v>1</v>
      </c>
      <c r="BZ451">
        <v>1</v>
      </c>
      <c r="CA451">
        <v>0</v>
      </c>
      <c r="CB451">
        <v>0</v>
      </c>
      <c r="CC451">
        <v>0</v>
      </c>
      <c r="CD451">
        <v>0</v>
      </c>
      <c r="CE451">
        <v>0</v>
      </c>
      <c r="CF451">
        <v>0</v>
      </c>
      <c r="CG451">
        <v>1</v>
      </c>
      <c r="CH451">
        <v>0</v>
      </c>
      <c r="CI451">
        <v>0</v>
      </c>
      <c r="CJ451" s="17">
        <v>1</v>
      </c>
      <c r="CK451">
        <v>0.29799999999999999</v>
      </c>
      <c r="CL451">
        <v>3</v>
      </c>
      <c r="CM451">
        <v>0</v>
      </c>
      <c r="CN451">
        <v>1</v>
      </c>
      <c r="CO451">
        <v>28</v>
      </c>
      <c r="CP451" s="31" t="s">
        <v>80</v>
      </c>
    </row>
    <row r="452" spans="1:94" x14ac:dyDescent="0.25">
      <c r="A452">
        <v>451</v>
      </c>
      <c r="B452">
        <v>29</v>
      </c>
      <c r="C452" s="23" t="s">
        <v>9</v>
      </c>
      <c r="D452" s="12">
        <v>5.48</v>
      </c>
      <c r="E452" s="13">
        <v>1.3</v>
      </c>
      <c r="F452" s="7">
        <f t="shared" si="102"/>
        <v>4.2153846153846155</v>
      </c>
      <c r="G452" s="7">
        <f t="shared" si="105"/>
        <v>4.1800000000000006</v>
      </c>
      <c r="H452" s="15">
        <f t="shared" si="106"/>
        <v>6.78</v>
      </c>
      <c r="I452" s="11">
        <f t="shared" si="107"/>
        <v>0.13884365792453493</v>
      </c>
      <c r="J452" s="30">
        <f t="shared" si="108"/>
        <v>3.2937364106185293E-2</v>
      </c>
      <c r="K452" s="30">
        <f t="shared" si="109"/>
        <v>30.360656571550315</v>
      </c>
      <c r="L452" s="8">
        <v>0</v>
      </c>
      <c r="M452" s="9">
        <v>0</v>
      </c>
      <c r="N452" s="9">
        <v>1</v>
      </c>
      <c r="O452" s="9">
        <v>0</v>
      </c>
      <c r="P452" s="9">
        <v>0</v>
      </c>
      <c r="Q452" s="8">
        <v>919</v>
      </c>
      <c r="R452" s="9">
        <v>14</v>
      </c>
      <c r="S452" s="9">
        <f t="shared" si="110"/>
        <v>904</v>
      </c>
      <c r="T452" s="9">
        <f t="shared" si="111"/>
        <v>10</v>
      </c>
      <c r="U452" s="7">
        <v>13.6</v>
      </c>
      <c r="V452" s="7">
        <f t="shared" si="103"/>
        <v>19.479700000000001</v>
      </c>
      <c r="W452" s="9">
        <v>1</v>
      </c>
      <c r="X452" s="9">
        <v>0</v>
      </c>
      <c r="Y452" s="9">
        <v>0</v>
      </c>
      <c r="Z452" s="9">
        <v>0</v>
      </c>
      <c r="AA452" s="9">
        <v>1</v>
      </c>
      <c r="AB452" s="27">
        <v>0</v>
      </c>
      <c r="AC452" s="9">
        <v>0</v>
      </c>
      <c r="AD452" s="9">
        <v>1</v>
      </c>
      <c r="AE452" s="27">
        <v>0</v>
      </c>
      <c r="AF452" s="9">
        <v>1</v>
      </c>
      <c r="AG452" s="27">
        <v>0</v>
      </c>
      <c r="AH452" s="19">
        <v>2006</v>
      </c>
      <c r="AI452" s="30">
        <v>0</v>
      </c>
      <c r="AJ452" s="30">
        <v>5.0000000000000001E-3</v>
      </c>
      <c r="AK452" s="30">
        <f t="shared" si="104"/>
        <v>0.51200000000000001</v>
      </c>
      <c r="AL452" s="37">
        <v>0.48299999999999998</v>
      </c>
      <c r="AM452" s="36">
        <v>1</v>
      </c>
      <c r="AN452" s="17">
        <v>0</v>
      </c>
      <c r="AO452">
        <v>0</v>
      </c>
      <c r="AP452" s="34">
        <v>1</v>
      </c>
      <c r="AQ452" s="33">
        <f t="shared" si="101"/>
        <v>0.64400000000000002</v>
      </c>
      <c r="AR452" s="34">
        <v>0.35599999999999998</v>
      </c>
      <c r="AS452">
        <v>1</v>
      </c>
      <c r="AT452" s="17">
        <v>0</v>
      </c>
      <c r="AU452" t="s">
        <v>89</v>
      </c>
      <c r="AV452" s="17" t="s">
        <v>89</v>
      </c>
      <c r="AW452" s="17" t="s">
        <v>8</v>
      </c>
      <c r="AX452">
        <v>0</v>
      </c>
      <c r="AY452">
        <v>0</v>
      </c>
      <c r="AZ452">
        <v>1</v>
      </c>
      <c r="BA452">
        <v>0</v>
      </c>
      <c r="BB452">
        <v>0</v>
      </c>
      <c r="BC452">
        <v>0</v>
      </c>
      <c r="BD452" s="17">
        <v>0</v>
      </c>
      <c r="BE452">
        <v>0</v>
      </c>
      <c r="BF452">
        <v>1</v>
      </c>
      <c r="BG452" s="17">
        <v>0</v>
      </c>
      <c r="BH452" t="s">
        <v>89</v>
      </c>
      <c r="BI452">
        <v>51</v>
      </c>
      <c r="BJ452" s="23">
        <v>0.75600000000000001</v>
      </c>
      <c r="BK452" s="23">
        <v>42.2</v>
      </c>
      <c r="BL452">
        <v>0</v>
      </c>
      <c r="BM452">
        <v>0</v>
      </c>
      <c r="BN452">
        <v>0</v>
      </c>
      <c r="BO452">
        <v>1</v>
      </c>
      <c r="BP452">
        <v>0</v>
      </c>
      <c r="BQ452" s="17">
        <v>0</v>
      </c>
      <c r="BR452">
        <v>0</v>
      </c>
      <c r="BS452">
        <v>0</v>
      </c>
      <c r="BT452">
        <v>1</v>
      </c>
      <c r="BU452" s="17">
        <v>0</v>
      </c>
      <c r="BV452">
        <v>0</v>
      </c>
      <c r="BW452">
        <v>0</v>
      </c>
      <c r="BX452" s="17">
        <v>0</v>
      </c>
      <c r="BY452">
        <v>1</v>
      </c>
      <c r="BZ452">
        <v>1</v>
      </c>
      <c r="CA452">
        <v>0</v>
      </c>
      <c r="CB452">
        <v>0</v>
      </c>
      <c r="CC452">
        <v>0</v>
      </c>
      <c r="CD452">
        <v>0</v>
      </c>
      <c r="CE452">
        <v>0</v>
      </c>
      <c r="CF452">
        <v>0</v>
      </c>
      <c r="CG452">
        <v>1</v>
      </c>
      <c r="CH452">
        <v>0</v>
      </c>
      <c r="CI452">
        <v>0</v>
      </c>
      <c r="CJ452" s="17">
        <v>1</v>
      </c>
      <c r="CK452">
        <v>0.29799999999999999</v>
      </c>
      <c r="CL452">
        <v>3</v>
      </c>
      <c r="CM452">
        <v>0</v>
      </c>
      <c r="CN452">
        <v>1</v>
      </c>
      <c r="CO452">
        <v>28</v>
      </c>
      <c r="CP452" s="31" t="s">
        <v>80</v>
      </c>
    </row>
    <row r="453" spans="1:94" x14ac:dyDescent="0.25">
      <c r="A453">
        <v>452</v>
      </c>
      <c r="B453">
        <v>29</v>
      </c>
      <c r="C453" s="23" t="s">
        <v>9</v>
      </c>
      <c r="D453" s="12">
        <v>6</v>
      </c>
      <c r="E453" s="13">
        <v>1.2</v>
      </c>
      <c r="F453" s="7">
        <f t="shared" si="102"/>
        <v>5</v>
      </c>
      <c r="G453" s="7">
        <f t="shared" si="105"/>
        <v>4.8</v>
      </c>
      <c r="H453" s="15">
        <f t="shared" si="106"/>
        <v>7.2</v>
      </c>
      <c r="I453" s="11">
        <f t="shared" si="107"/>
        <v>0.16602227504272984</v>
      </c>
      <c r="J453" s="30">
        <f t="shared" si="108"/>
        <v>3.320445500854597E-2</v>
      </c>
      <c r="K453" s="30">
        <f t="shared" si="109"/>
        <v>30.116440692751194</v>
      </c>
      <c r="L453" s="8">
        <v>0</v>
      </c>
      <c r="M453" s="9">
        <v>0</v>
      </c>
      <c r="N453" s="9">
        <v>1</v>
      </c>
      <c r="O453" s="9">
        <v>0</v>
      </c>
      <c r="P453" s="9">
        <v>0</v>
      </c>
      <c r="Q453" s="8">
        <v>897</v>
      </c>
      <c r="R453" s="9">
        <v>14</v>
      </c>
      <c r="S453" s="9">
        <f t="shared" si="110"/>
        <v>882</v>
      </c>
      <c r="T453" s="9">
        <f t="shared" si="111"/>
        <v>10</v>
      </c>
      <c r="U453" s="7">
        <v>13.3</v>
      </c>
      <c r="V453" s="7">
        <f t="shared" si="103"/>
        <v>21.712</v>
      </c>
      <c r="W453" s="9">
        <v>1</v>
      </c>
      <c r="X453" s="9">
        <v>0</v>
      </c>
      <c r="Y453" s="9">
        <v>0</v>
      </c>
      <c r="Z453" s="9">
        <v>0</v>
      </c>
      <c r="AA453" s="9">
        <v>1</v>
      </c>
      <c r="AB453" s="27">
        <v>0</v>
      </c>
      <c r="AC453" s="9">
        <v>0</v>
      </c>
      <c r="AD453" s="9">
        <v>1</v>
      </c>
      <c r="AE453" s="27">
        <v>0</v>
      </c>
      <c r="AF453" s="9">
        <v>1</v>
      </c>
      <c r="AG453" s="27">
        <v>0</v>
      </c>
      <c r="AH453" s="19">
        <v>2006</v>
      </c>
      <c r="AI453" s="30">
        <v>0</v>
      </c>
      <c r="AJ453" s="30">
        <v>8.0000000000000002E-3</v>
      </c>
      <c r="AK453" s="30">
        <f t="shared" si="104"/>
        <v>0.56800000000000006</v>
      </c>
      <c r="AL453" s="37">
        <v>0.42399999999999999</v>
      </c>
      <c r="AM453" s="36">
        <v>1</v>
      </c>
      <c r="AN453" s="17">
        <v>0</v>
      </c>
      <c r="AO453">
        <v>1</v>
      </c>
      <c r="AP453" s="34">
        <v>0</v>
      </c>
      <c r="AQ453" s="33">
        <f t="shared" si="101"/>
        <v>0.64400000000000002</v>
      </c>
      <c r="AR453" s="34">
        <v>0.35599999999999998</v>
      </c>
      <c r="AS453">
        <v>1</v>
      </c>
      <c r="AT453" s="17">
        <v>0</v>
      </c>
      <c r="AU453" t="s">
        <v>89</v>
      </c>
      <c r="AV453" s="17" t="s">
        <v>89</v>
      </c>
      <c r="AW453" s="17" t="s">
        <v>8</v>
      </c>
      <c r="AX453">
        <v>0</v>
      </c>
      <c r="AY453">
        <v>0</v>
      </c>
      <c r="AZ453">
        <v>1</v>
      </c>
      <c r="BA453">
        <v>0</v>
      </c>
      <c r="BB453">
        <v>0</v>
      </c>
      <c r="BC453">
        <v>0</v>
      </c>
      <c r="BD453" s="17">
        <v>0</v>
      </c>
      <c r="BE453">
        <v>0</v>
      </c>
      <c r="BF453">
        <v>1</v>
      </c>
      <c r="BG453" s="17">
        <v>0</v>
      </c>
      <c r="BH453" t="s">
        <v>89</v>
      </c>
      <c r="BI453">
        <v>51</v>
      </c>
      <c r="BJ453" s="23">
        <v>0.75600000000000001</v>
      </c>
      <c r="BK453" s="23">
        <v>41.2</v>
      </c>
      <c r="BL453">
        <v>0</v>
      </c>
      <c r="BM453">
        <v>0</v>
      </c>
      <c r="BN453">
        <v>0</v>
      </c>
      <c r="BO453">
        <v>1</v>
      </c>
      <c r="BP453">
        <v>0</v>
      </c>
      <c r="BQ453" s="17">
        <v>0</v>
      </c>
      <c r="BR453">
        <v>0</v>
      </c>
      <c r="BS453">
        <v>0</v>
      </c>
      <c r="BT453">
        <v>1</v>
      </c>
      <c r="BU453" s="17">
        <v>0</v>
      </c>
      <c r="BV453">
        <v>0</v>
      </c>
      <c r="BW453">
        <v>0</v>
      </c>
      <c r="BX453" s="17">
        <v>0</v>
      </c>
      <c r="BY453">
        <v>1</v>
      </c>
      <c r="BZ453">
        <v>1</v>
      </c>
      <c r="CA453">
        <v>0</v>
      </c>
      <c r="CB453">
        <v>0</v>
      </c>
      <c r="CC453">
        <v>0</v>
      </c>
      <c r="CD453">
        <v>0</v>
      </c>
      <c r="CE453">
        <v>0</v>
      </c>
      <c r="CF453">
        <v>0</v>
      </c>
      <c r="CG453">
        <v>1</v>
      </c>
      <c r="CH453">
        <v>0</v>
      </c>
      <c r="CI453">
        <v>0</v>
      </c>
      <c r="CJ453" s="17">
        <v>1</v>
      </c>
      <c r="CK453">
        <v>0.29799999999999999</v>
      </c>
      <c r="CL453">
        <v>3</v>
      </c>
      <c r="CM453">
        <v>0</v>
      </c>
      <c r="CN453">
        <v>1</v>
      </c>
      <c r="CO453">
        <v>28</v>
      </c>
      <c r="CP453" s="31" t="s">
        <v>80</v>
      </c>
    </row>
    <row r="454" spans="1:94" s="41" customFormat="1" x14ac:dyDescent="0.25">
      <c r="A454" s="41">
        <v>453</v>
      </c>
      <c r="B454" s="41">
        <v>29</v>
      </c>
      <c r="C454" s="42" t="s">
        <v>9</v>
      </c>
      <c r="D454" s="43">
        <v>6.29</v>
      </c>
      <c r="E454" s="44">
        <v>1.6</v>
      </c>
      <c r="F454" s="45">
        <f t="shared" si="102"/>
        <v>3.9312499999999999</v>
      </c>
      <c r="G454" s="45">
        <f t="shared" si="105"/>
        <v>4.6899999999999995</v>
      </c>
      <c r="H454" s="46">
        <f t="shared" si="106"/>
        <v>7.8900000000000006</v>
      </c>
      <c r="I454" s="47">
        <f t="shared" si="107"/>
        <v>0.14555646222812504</v>
      </c>
      <c r="J454" s="48">
        <f t="shared" si="108"/>
        <v>3.7025491186804461E-2</v>
      </c>
      <c r="K454" s="48">
        <f t="shared" si="109"/>
        <v>27.008419549512706</v>
      </c>
      <c r="L454" s="49">
        <v>0</v>
      </c>
      <c r="M454" s="50">
        <v>0</v>
      </c>
      <c r="N454" s="50">
        <v>1</v>
      </c>
      <c r="O454" s="50">
        <v>0</v>
      </c>
      <c r="P454" s="50">
        <v>0</v>
      </c>
      <c r="Q454" s="49">
        <v>729</v>
      </c>
      <c r="R454" s="50">
        <v>14</v>
      </c>
      <c r="S454" s="50">
        <f t="shared" si="110"/>
        <v>714</v>
      </c>
      <c r="T454" s="50">
        <f t="shared" si="111"/>
        <v>10</v>
      </c>
      <c r="U454" s="45">
        <v>14</v>
      </c>
      <c r="V454" s="45">
        <f t="shared" si="103"/>
        <v>22.378</v>
      </c>
      <c r="W454" s="50">
        <v>1</v>
      </c>
      <c r="X454" s="50">
        <v>0</v>
      </c>
      <c r="Y454" s="50">
        <v>0</v>
      </c>
      <c r="Z454" s="50">
        <v>0</v>
      </c>
      <c r="AA454" s="50">
        <v>1</v>
      </c>
      <c r="AB454" s="51">
        <v>0</v>
      </c>
      <c r="AC454" s="50">
        <v>0</v>
      </c>
      <c r="AD454" s="50">
        <v>1</v>
      </c>
      <c r="AE454" s="51">
        <v>0</v>
      </c>
      <c r="AF454" s="50">
        <v>1</v>
      </c>
      <c r="AG454" s="51">
        <v>0</v>
      </c>
      <c r="AH454" s="52">
        <v>2006</v>
      </c>
      <c r="AI454" s="48">
        <v>0</v>
      </c>
      <c r="AJ454" s="48">
        <v>3.0000000000000001E-3</v>
      </c>
      <c r="AK454" s="48">
        <f t="shared" si="104"/>
        <v>0.43899999999999995</v>
      </c>
      <c r="AL454" s="53">
        <v>0.55800000000000005</v>
      </c>
      <c r="AM454" s="54">
        <v>1</v>
      </c>
      <c r="AN454" s="55">
        <v>0</v>
      </c>
      <c r="AO454" s="41">
        <v>0</v>
      </c>
      <c r="AP454" s="56">
        <v>1</v>
      </c>
      <c r="AQ454" s="57">
        <f t="shared" si="101"/>
        <v>0.64400000000000002</v>
      </c>
      <c r="AR454" s="56">
        <v>0.35599999999999998</v>
      </c>
      <c r="AS454">
        <v>1</v>
      </c>
      <c r="AT454" s="55">
        <v>0</v>
      </c>
      <c r="AU454" s="41" t="s">
        <v>89</v>
      </c>
      <c r="AV454" s="55" t="s">
        <v>89</v>
      </c>
      <c r="AW454" s="55" t="s">
        <v>8</v>
      </c>
      <c r="AX454">
        <v>0</v>
      </c>
      <c r="AY454">
        <v>0</v>
      </c>
      <c r="AZ454">
        <v>1</v>
      </c>
      <c r="BA454">
        <v>0</v>
      </c>
      <c r="BB454">
        <v>0</v>
      </c>
      <c r="BC454">
        <v>0</v>
      </c>
      <c r="BD454" s="55">
        <v>0</v>
      </c>
      <c r="BE454">
        <v>0</v>
      </c>
      <c r="BF454">
        <v>1</v>
      </c>
      <c r="BG454" s="55">
        <v>0</v>
      </c>
      <c r="BH454" t="s">
        <v>89</v>
      </c>
      <c r="BI454">
        <v>51</v>
      </c>
      <c r="BJ454" s="42">
        <v>0.75600000000000001</v>
      </c>
      <c r="BK454" s="42">
        <v>42.1</v>
      </c>
      <c r="BL454" s="41">
        <v>0</v>
      </c>
      <c r="BM454" s="41">
        <v>0</v>
      </c>
      <c r="BN454" s="41">
        <v>0</v>
      </c>
      <c r="BO454" s="41">
        <v>1</v>
      </c>
      <c r="BP454" s="41">
        <v>0</v>
      </c>
      <c r="BQ454" s="55">
        <v>0</v>
      </c>
      <c r="BR454" s="41">
        <v>0</v>
      </c>
      <c r="BS454" s="41">
        <v>0</v>
      </c>
      <c r="BT454" s="41">
        <v>1</v>
      </c>
      <c r="BU454" s="55">
        <v>0</v>
      </c>
      <c r="BV454" s="41">
        <v>0</v>
      </c>
      <c r="BW454" s="41">
        <v>0</v>
      </c>
      <c r="BX454" s="55">
        <v>0</v>
      </c>
      <c r="BY454" s="41">
        <v>1</v>
      </c>
      <c r="BZ454" s="41">
        <v>1</v>
      </c>
      <c r="CA454" s="41">
        <v>0</v>
      </c>
      <c r="CB454" s="41">
        <v>0</v>
      </c>
      <c r="CC454" s="41">
        <v>0</v>
      </c>
      <c r="CD454" s="41">
        <v>0</v>
      </c>
      <c r="CE454" s="41">
        <v>0</v>
      </c>
      <c r="CF454">
        <v>0</v>
      </c>
      <c r="CG454" s="41">
        <v>1</v>
      </c>
      <c r="CH454" s="41">
        <v>0</v>
      </c>
      <c r="CI454" s="41">
        <v>0</v>
      </c>
      <c r="CJ454" s="55">
        <v>1</v>
      </c>
      <c r="CK454">
        <v>0.29799999999999999</v>
      </c>
      <c r="CL454">
        <v>3</v>
      </c>
      <c r="CM454">
        <v>0</v>
      </c>
      <c r="CN454">
        <v>1</v>
      </c>
      <c r="CO454">
        <v>28</v>
      </c>
      <c r="CP454" s="31" t="s">
        <v>80</v>
      </c>
    </row>
    <row r="455" spans="1:94" x14ac:dyDescent="0.25">
      <c r="A455">
        <v>454</v>
      </c>
      <c r="B455">
        <v>30</v>
      </c>
      <c r="C455" s="23" t="s">
        <v>142</v>
      </c>
      <c r="D455" s="12">
        <v>14.7</v>
      </c>
      <c r="E455" s="13">
        <f t="shared" ref="E455:E482" si="112">D455/F455</f>
        <v>0.8207705192629815</v>
      </c>
      <c r="F455" s="7">
        <v>17.91</v>
      </c>
      <c r="G455" s="7">
        <f t="shared" si="105"/>
        <v>13.879229480737017</v>
      </c>
      <c r="H455" s="15">
        <f t="shared" si="106"/>
        <v>15.520770519262982</v>
      </c>
      <c r="I455" s="11">
        <f t="shared" si="107"/>
        <v>0.42346601809461165</v>
      </c>
      <c r="J455" s="30">
        <f t="shared" si="108"/>
        <v>2.3644110446376973E-2</v>
      </c>
      <c r="K455" s="30">
        <f t="shared" si="109"/>
        <v>42.2938305193559</v>
      </c>
      <c r="L455" s="8">
        <v>0</v>
      </c>
      <c r="M455" s="9">
        <v>1</v>
      </c>
      <c r="N455" s="9">
        <v>0</v>
      </c>
      <c r="O455" s="9">
        <v>0</v>
      </c>
      <c r="P455" s="9">
        <v>0</v>
      </c>
      <c r="Q455" s="8">
        <v>1476</v>
      </c>
      <c r="R455" s="9">
        <v>7</v>
      </c>
      <c r="S455" s="9">
        <f t="shared" si="110"/>
        <v>1468</v>
      </c>
      <c r="T455" s="9">
        <f t="shared" si="111"/>
        <v>12</v>
      </c>
      <c r="U455" s="7">
        <v>9</v>
      </c>
      <c r="V455" s="7">
        <v>10.6</v>
      </c>
      <c r="W455" s="9">
        <v>1</v>
      </c>
      <c r="X455" s="9">
        <v>0</v>
      </c>
      <c r="Y455" s="9">
        <v>1</v>
      </c>
      <c r="Z455" s="9">
        <v>0</v>
      </c>
      <c r="AA455" s="9">
        <v>0</v>
      </c>
      <c r="AB455" s="27">
        <v>0</v>
      </c>
      <c r="AC455" s="9">
        <v>0</v>
      </c>
      <c r="AD455" s="9">
        <v>1</v>
      </c>
      <c r="AE455" s="27">
        <v>0</v>
      </c>
      <c r="AF455" s="9">
        <v>0</v>
      </c>
      <c r="AG455" s="27">
        <v>1</v>
      </c>
      <c r="AH455" s="19">
        <v>1995</v>
      </c>
      <c r="AI455" s="30" t="s">
        <v>89</v>
      </c>
      <c r="AJ455" s="30" t="s">
        <v>89</v>
      </c>
      <c r="AK455" s="30" t="s">
        <v>89</v>
      </c>
      <c r="AL455" s="37" t="s">
        <v>89</v>
      </c>
      <c r="AM455" s="36">
        <v>1</v>
      </c>
      <c r="AN455" s="17">
        <v>0</v>
      </c>
      <c r="AO455" s="33">
        <f t="shared" ref="AO455:AO466" si="113">1-AP455</f>
        <v>0.63200000000000001</v>
      </c>
      <c r="AP455" s="34">
        <v>0.36799999999999999</v>
      </c>
      <c r="AQ455" s="33">
        <f t="shared" si="101"/>
        <v>0.371</v>
      </c>
      <c r="AR455" s="34">
        <v>0.629</v>
      </c>
      <c r="AS455">
        <v>0</v>
      </c>
      <c r="AT455" s="17">
        <v>1</v>
      </c>
      <c r="AU455">
        <v>0</v>
      </c>
      <c r="AV455" s="17">
        <v>1</v>
      </c>
      <c r="AW455" s="17" t="s">
        <v>7</v>
      </c>
      <c r="AX455">
        <v>0</v>
      </c>
      <c r="AY455">
        <v>0</v>
      </c>
      <c r="AZ455">
        <v>0</v>
      </c>
      <c r="BA455">
        <v>0</v>
      </c>
      <c r="BB455">
        <v>0</v>
      </c>
      <c r="BC455">
        <v>0</v>
      </c>
      <c r="BD455" s="17">
        <v>1</v>
      </c>
      <c r="BE455">
        <v>0</v>
      </c>
      <c r="BF455">
        <v>0</v>
      </c>
      <c r="BG455" s="17">
        <v>1</v>
      </c>
      <c r="BH455" t="s">
        <v>89</v>
      </c>
      <c r="BI455" t="s">
        <v>89</v>
      </c>
      <c r="BJ455" s="23">
        <v>0.309</v>
      </c>
      <c r="BK455" s="23">
        <v>37</v>
      </c>
      <c r="BL455">
        <v>0</v>
      </c>
      <c r="BM455">
        <v>1</v>
      </c>
      <c r="BN455">
        <v>0</v>
      </c>
      <c r="BO455">
        <v>0</v>
      </c>
      <c r="BP455">
        <v>0</v>
      </c>
      <c r="BQ455" s="17">
        <v>0</v>
      </c>
      <c r="BR455">
        <v>0</v>
      </c>
      <c r="BS455">
        <v>0</v>
      </c>
      <c r="BT455">
        <f>1</f>
        <v>1</v>
      </c>
      <c r="BU455" s="17">
        <v>0</v>
      </c>
      <c r="BV455">
        <v>0</v>
      </c>
      <c r="BW455">
        <v>0</v>
      </c>
      <c r="BX455" s="17">
        <v>0</v>
      </c>
      <c r="BY455">
        <v>0</v>
      </c>
      <c r="BZ455">
        <v>0</v>
      </c>
      <c r="CA455">
        <v>1</v>
      </c>
      <c r="CB455">
        <v>1</v>
      </c>
      <c r="CC455">
        <v>1</v>
      </c>
      <c r="CD455">
        <v>0</v>
      </c>
      <c r="CE455">
        <v>1</v>
      </c>
      <c r="CF455">
        <v>0</v>
      </c>
      <c r="CG455">
        <v>0</v>
      </c>
      <c r="CH455">
        <v>0</v>
      </c>
      <c r="CI455">
        <v>1</v>
      </c>
      <c r="CJ455" s="17">
        <v>0</v>
      </c>
      <c r="CK455">
        <v>0.13900000000000001</v>
      </c>
      <c r="CL455">
        <v>46</v>
      </c>
      <c r="CM455">
        <v>1</v>
      </c>
      <c r="CN455">
        <v>0</v>
      </c>
      <c r="CO455">
        <v>26</v>
      </c>
      <c r="CP455" s="31" t="s">
        <v>80</v>
      </c>
    </row>
    <row r="456" spans="1:94" x14ac:dyDescent="0.25">
      <c r="A456">
        <v>455</v>
      </c>
      <c r="B456">
        <v>30</v>
      </c>
      <c r="C456" s="23" t="s">
        <v>142</v>
      </c>
      <c r="D456" s="12">
        <v>19.3</v>
      </c>
      <c r="E456" s="13">
        <f t="shared" si="112"/>
        <v>1.2363869314541962</v>
      </c>
      <c r="F456" s="7">
        <v>15.61</v>
      </c>
      <c r="G456" s="7">
        <f t="shared" si="105"/>
        <v>18.063613068545806</v>
      </c>
      <c r="H456" s="15">
        <f t="shared" si="106"/>
        <v>20.536386931454196</v>
      </c>
      <c r="I456" s="11">
        <f t="shared" si="107"/>
        <v>0.37730504926893033</v>
      </c>
      <c r="J456" s="30">
        <f t="shared" si="108"/>
        <v>2.4170727051180674E-2</v>
      </c>
      <c r="K456" s="30">
        <f t="shared" si="109"/>
        <v>41.372359130221227</v>
      </c>
      <c r="L456" s="8">
        <v>0</v>
      </c>
      <c r="M456" s="9">
        <v>1</v>
      </c>
      <c r="N456" s="9">
        <v>0</v>
      </c>
      <c r="O456" s="9">
        <v>0</v>
      </c>
      <c r="P456" s="9">
        <v>0</v>
      </c>
      <c r="Q456" s="8">
        <v>1476</v>
      </c>
      <c r="R456" s="9">
        <v>7</v>
      </c>
      <c r="S456" s="9">
        <f t="shared" si="110"/>
        <v>1468</v>
      </c>
      <c r="T456" s="9">
        <f t="shared" si="111"/>
        <v>12</v>
      </c>
      <c r="U456" s="7">
        <v>9</v>
      </c>
      <c r="V456" s="7">
        <v>10.6</v>
      </c>
      <c r="W456" s="9">
        <v>1</v>
      </c>
      <c r="X456" s="9">
        <v>0</v>
      </c>
      <c r="Y456" s="9">
        <v>1</v>
      </c>
      <c r="Z456" s="9">
        <v>0</v>
      </c>
      <c r="AA456" s="9">
        <v>0</v>
      </c>
      <c r="AB456" s="27">
        <v>0</v>
      </c>
      <c r="AC456" s="9">
        <v>0</v>
      </c>
      <c r="AD456" s="9">
        <v>1</v>
      </c>
      <c r="AE456" s="27">
        <v>0</v>
      </c>
      <c r="AF456" s="9">
        <v>0</v>
      </c>
      <c r="AG456" s="27">
        <v>1</v>
      </c>
      <c r="AH456" s="19">
        <v>1995</v>
      </c>
      <c r="AI456" s="30" t="s">
        <v>89</v>
      </c>
      <c r="AJ456" s="30" t="s">
        <v>89</v>
      </c>
      <c r="AK456" s="30" t="s">
        <v>89</v>
      </c>
      <c r="AL456" s="37" t="s">
        <v>89</v>
      </c>
      <c r="AM456" s="36">
        <v>1</v>
      </c>
      <c r="AN456" s="17">
        <v>0</v>
      </c>
      <c r="AO456" s="33">
        <f t="shared" si="113"/>
        <v>0.63200000000000001</v>
      </c>
      <c r="AP456" s="34">
        <v>0.36799999999999999</v>
      </c>
      <c r="AQ456" s="33">
        <f t="shared" si="101"/>
        <v>0.371</v>
      </c>
      <c r="AR456" s="34">
        <v>0.629</v>
      </c>
      <c r="AS456">
        <v>0</v>
      </c>
      <c r="AT456" s="17">
        <v>1</v>
      </c>
      <c r="AU456">
        <v>0</v>
      </c>
      <c r="AV456" s="17">
        <v>1</v>
      </c>
      <c r="AW456" s="17" t="s">
        <v>7</v>
      </c>
      <c r="AX456">
        <v>0</v>
      </c>
      <c r="AY456">
        <v>0</v>
      </c>
      <c r="AZ456">
        <v>0</v>
      </c>
      <c r="BA456">
        <v>0</v>
      </c>
      <c r="BB456">
        <v>0</v>
      </c>
      <c r="BC456">
        <v>0</v>
      </c>
      <c r="BD456" s="17">
        <v>1</v>
      </c>
      <c r="BE456">
        <v>0</v>
      </c>
      <c r="BF456">
        <v>0</v>
      </c>
      <c r="BG456" s="17">
        <v>1</v>
      </c>
      <c r="BH456" t="s">
        <v>89</v>
      </c>
      <c r="BI456" t="s">
        <v>89</v>
      </c>
      <c r="BJ456" s="23">
        <v>0.309</v>
      </c>
      <c r="BK456" s="23">
        <v>37</v>
      </c>
      <c r="BL456">
        <v>0</v>
      </c>
      <c r="BM456">
        <v>1</v>
      </c>
      <c r="BN456">
        <v>0</v>
      </c>
      <c r="BO456">
        <v>0</v>
      </c>
      <c r="BP456">
        <v>0</v>
      </c>
      <c r="BQ456" s="17">
        <v>0</v>
      </c>
      <c r="BR456">
        <v>0</v>
      </c>
      <c r="BS456">
        <v>0</v>
      </c>
      <c r="BT456">
        <f>1</f>
        <v>1</v>
      </c>
      <c r="BU456" s="17">
        <v>0</v>
      </c>
      <c r="BV456">
        <v>0</v>
      </c>
      <c r="BW456">
        <v>0</v>
      </c>
      <c r="BX456" s="17">
        <v>0</v>
      </c>
      <c r="BY456">
        <v>0</v>
      </c>
      <c r="BZ456">
        <v>0</v>
      </c>
      <c r="CA456">
        <v>1</v>
      </c>
      <c r="CB456">
        <v>1</v>
      </c>
      <c r="CC456">
        <v>1</v>
      </c>
      <c r="CD456">
        <v>0</v>
      </c>
      <c r="CE456">
        <v>1</v>
      </c>
      <c r="CF456">
        <v>0</v>
      </c>
      <c r="CG456">
        <v>0</v>
      </c>
      <c r="CH456">
        <v>0</v>
      </c>
      <c r="CI456">
        <v>1</v>
      </c>
      <c r="CJ456" s="17">
        <v>0</v>
      </c>
      <c r="CK456">
        <v>0.13900000000000001</v>
      </c>
      <c r="CL456">
        <v>46</v>
      </c>
      <c r="CM456">
        <v>1</v>
      </c>
      <c r="CN456">
        <v>0</v>
      </c>
      <c r="CO456">
        <v>26</v>
      </c>
      <c r="CP456" s="31" t="s">
        <v>80</v>
      </c>
    </row>
    <row r="457" spans="1:94" x14ac:dyDescent="0.25">
      <c r="A457">
        <v>456</v>
      </c>
      <c r="B457">
        <v>30</v>
      </c>
      <c r="C457" s="23" t="s">
        <v>142</v>
      </c>
      <c r="D457" s="12">
        <v>18.899999999999999</v>
      </c>
      <c r="E457" s="13">
        <f t="shared" si="112"/>
        <v>0.84074733096085397</v>
      </c>
      <c r="F457" s="7">
        <v>22.48</v>
      </c>
      <c r="G457" s="7">
        <f t="shared" si="105"/>
        <v>18.059252669039143</v>
      </c>
      <c r="H457" s="15">
        <f t="shared" si="106"/>
        <v>19.740747330960854</v>
      </c>
      <c r="I457" s="11">
        <f t="shared" si="107"/>
        <v>0.50605090150970966</v>
      </c>
      <c r="J457" s="30">
        <f t="shared" si="108"/>
        <v>2.2511161099186373E-2</v>
      </c>
      <c r="K457" s="30">
        <f t="shared" si="109"/>
        <v>44.42240875954387</v>
      </c>
      <c r="L457" s="8">
        <v>0</v>
      </c>
      <c r="M457" s="9">
        <v>1</v>
      </c>
      <c r="N457" s="9">
        <v>0</v>
      </c>
      <c r="O457" s="9">
        <v>0</v>
      </c>
      <c r="P457" s="9">
        <v>0</v>
      </c>
      <c r="Q457" s="8">
        <v>1476</v>
      </c>
      <c r="R457" s="9">
        <v>7</v>
      </c>
      <c r="S457" s="9">
        <f t="shared" si="110"/>
        <v>1468</v>
      </c>
      <c r="T457" s="9">
        <f t="shared" si="111"/>
        <v>12</v>
      </c>
      <c r="U457" s="7">
        <v>9</v>
      </c>
      <c r="V457" s="7">
        <v>10.6</v>
      </c>
      <c r="W457" s="9">
        <v>1</v>
      </c>
      <c r="X457" s="9">
        <v>0</v>
      </c>
      <c r="Y457" s="9">
        <v>1</v>
      </c>
      <c r="Z457" s="9">
        <v>0</v>
      </c>
      <c r="AA457" s="9">
        <v>0</v>
      </c>
      <c r="AB457" s="27">
        <v>0</v>
      </c>
      <c r="AC457" s="9">
        <v>0</v>
      </c>
      <c r="AD457" s="9">
        <v>1</v>
      </c>
      <c r="AE457" s="27">
        <v>0</v>
      </c>
      <c r="AF457" s="9">
        <v>0</v>
      </c>
      <c r="AG457" s="27">
        <v>1</v>
      </c>
      <c r="AH457" s="19">
        <v>1995</v>
      </c>
      <c r="AI457" s="30" t="s">
        <v>89</v>
      </c>
      <c r="AJ457" s="30" t="s">
        <v>89</v>
      </c>
      <c r="AK457" s="30" t="s">
        <v>89</v>
      </c>
      <c r="AL457" s="37" t="s">
        <v>89</v>
      </c>
      <c r="AM457" s="36">
        <v>1</v>
      </c>
      <c r="AN457" s="17">
        <v>0</v>
      </c>
      <c r="AO457" s="33">
        <f t="shared" si="113"/>
        <v>0.63200000000000001</v>
      </c>
      <c r="AP457" s="34">
        <v>0.36799999999999999</v>
      </c>
      <c r="AQ457" s="33">
        <f t="shared" si="101"/>
        <v>0.371</v>
      </c>
      <c r="AR457" s="34">
        <v>0.629</v>
      </c>
      <c r="AS457">
        <v>0</v>
      </c>
      <c r="AT457" s="17">
        <v>1</v>
      </c>
      <c r="AU457">
        <v>0</v>
      </c>
      <c r="AV457" s="17">
        <v>1</v>
      </c>
      <c r="AW457" s="17" t="s">
        <v>7</v>
      </c>
      <c r="AX457">
        <v>0</v>
      </c>
      <c r="AY457">
        <v>0</v>
      </c>
      <c r="AZ457">
        <v>0</v>
      </c>
      <c r="BA457">
        <v>0</v>
      </c>
      <c r="BB457">
        <v>0</v>
      </c>
      <c r="BC457">
        <v>0</v>
      </c>
      <c r="BD457" s="17">
        <v>1</v>
      </c>
      <c r="BE457">
        <v>0</v>
      </c>
      <c r="BF457">
        <v>0</v>
      </c>
      <c r="BG457" s="17">
        <v>1</v>
      </c>
      <c r="BH457" t="s">
        <v>89</v>
      </c>
      <c r="BI457" t="s">
        <v>89</v>
      </c>
      <c r="BJ457" s="23">
        <v>0.309</v>
      </c>
      <c r="BK457" s="23">
        <v>37</v>
      </c>
      <c r="BL457">
        <v>0</v>
      </c>
      <c r="BM457">
        <v>1</v>
      </c>
      <c r="BN457">
        <v>0</v>
      </c>
      <c r="BO457">
        <v>0</v>
      </c>
      <c r="BP457">
        <v>0</v>
      </c>
      <c r="BQ457" s="17">
        <v>0</v>
      </c>
      <c r="BR457">
        <v>0</v>
      </c>
      <c r="BS457">
        <v>0</v>
      </c>
      <c r="BT457">
        <f>1</f>
        <v>1</v>
      </c>
      <c r="BU457" s="17">
        <v>0</v>
      </c>
      <c r="BV457">
        <v>0</v>
      </c>
      <c r="BW457">
        <v>0</v>
      </c>
      <c r="BX457" s="17">
        <v>0</v>
      </c>
      <c r="BY457">
        <v>0</v>
      </c>
      <c r="BZ457">
        <v>0</v>
      </c>
      <c r="CA457">
        <v>1</v>
      </c>
      <c r="CB457">
        <v>1</v>
      </c>
      <c r="CC457">
        <v>1</v>
      </c>
      <c r="CD457">
        <v>0</v>
      </c>
      <c r="CE457">
        <v>1</v>
      </c>
      <c r="CF457">
        <v>0</v>
      </c>
      <c r="CG457">
        <v>0</v>
      </c>
      <c r="CH457">
        <v>0</v>
      </c>
      <c r="CI457">
        <v>1</v>
      </c>
      <c r="CJ457" s="17">
        <v>0</v>
      </c>
      <c r="CK457">
        <v>0.13900000000000001</v>
      </c>
      <c r="CL457">
        <v>46</v>
      </c>
      <c r="CM457">
        <v>1</v>
      </c>
      <c r="CN457">
        <v>0</v>
      </c>
      <c r="CO457">
        <v>26</v>
      </c>
      <c r="CP457" s="31" t="s">
        <v>80</v>
      </c>
    </row>
    <row r="458" spans="1:94" x14ac:dyDescent="0.25">
      <c r="A458">
        <v>457</v>
      </c>
      <c r="B458">
        <v>30</v>
      </c>
      <c r="C458" s="23" t="s">
        <v>142</v>
      </c>
      <c r="D458" s="12">
        <v>15.2</v>
      </c>
      <c r="E458" s="13">
        <f t="shared" si="112"/>
        <v>0.58800773694390707</v>
      </c>
      <c r="F458" s="7">
        <v>25.85</v>
      </c>
      <c r="G458" s="7">
        <f t="shared" si="105"/>
        <v>14.611992263056091</v>
      </c>
      <c r="H458" s="15">
        <f t="shared" si="106"/>
        <v>15.788007736943907</v>
      </c>
      <c r="I458" s="11">
        <f t="shared" si="107"/>
        <v>0.55929032276646651</v>
      </c>
      <c r="J458" s="30">
        <f t="shared" si="108"/>
        <v>2.1635989275298514E-2</v>
      </c>
      <c r="K458" s="30">
        <f t="shared" si="109"/>
        <v>46.219287099651368</v>
      </c>
      <c r="L458" s="8">
        <v>0</v>
      </c>
      <c r="M458" s="9">
        <v>1</v>
      </c>
      <c r="N458" s="9">
        <v>0</v>
      </c>
      <c r="O458" s="9">
        <v>0</v>
      </c>
      <c r="P458" s="9">
        <v>0</v>
      </c>
      <c r="Q458" s="8">
        <v>1476</v>
      </c>
      <c r="R458" s="9">
        <v>7</v>
      </c>
      <c r="S458" s="9">
        <f t="shared" si="110"/>
        <v>1468</v>
      </c>
      <c r="T458" s="9">
        <f t="shared" si="111"/>
        <v>12</v>
      </c>
      <c r="U458" s="7">
        <v>9</v>
      </c>
      <c r="V458" s="7">
        <v>10.6</v>
      </c>
      <c r="W458" s="9">
        <v>1</v>
      </c>
      <c r="X458" s="9">
        <v>0</v>
      </c>
      <c r="Y458" s="9">
        <v>1</v>
      </c>
      <c r="Z458" s="9">
        <v>0</v>
      </c>
      <c r="AA458" s="9">
        <v>0</v>
      </c>
      <c r="AB458" s="27">
        <v>0</v>
      </c>
      <c r="AC458" s="9">
        <v>0</v>
      </c>
      <c r="AD458" s="9">
        <v>1</v>
      </c>
      <c r="AE458" s="27">
        <v>0</v>
      </c>
      <c r="AF458" s="9">
        <v>0</v>
      </c>
      <c r="AG458" s="27">
        <v>1</v>
      </c>
      <c r="AH458" s="19">
        <v>1995</v>
      </c>
      <c r="AI458" s="30" t="s">
        <v>89</v>
      </c>
      <c r="AJ458" s="30" t="s">
        <v>89</v>
      </c>
      <c r="AK458" s="30" t="s">
        <v>89</v>
      </c>
      <c r="AL458" s="37" t="s">
        <v>89</v>
      </c>
      <c r="AM458" s="36">
        <v>1</v>
      </c>
      <c r="AN458" s="17">
        <v>0</v>
      </c>
      <c r="AO458" s="33">
        <f t="shared" si="113"/>
        <v>0.63200000000000001</v>
      </c>
      <c r="AP458" s="34">
        <v>0.36799999999999999</v>
      </c>
      <c r="AQ458" s="33">
        <f t="shared" si="101"/>
        <v>0.371</v>
      </c>
      <c r="AR458" s="34">
        <v>0.629</v>
      </c>
      <c r="AS458">
        <v>0</v>
      </c>
      <c r="AT458" s="17">
        <v>1</v>
      </c>
      <c r="AU458">
        <v>0</v>
      </c>
      <c r="AV458" s="17">
        <v>1</v>
      </c>
      <c r="AW458" s="17" t="s">
        <v>7</v>
      </c>
      <c r="AX458">
        <v>0</v>
      </c>
      <c r="AY458">
        <v>0</v>
      </c>
      <c r="AZ458">
        <v>0</v>
      </c>
      <c r="BA458">
        <v>0</v>
      </c>
      <c r="BB458">
        <v>0</v>
      </c>
      <c r="BC458">
        <v>0</v>
      </c>
      <c r="BD458" s="17">
        <v>1</v>
      </c>
      <c r="BE458">
        <v>0</v>
      </c>
      <c r="BF458">
        <v>0</v>
      </c>
      <c r="BG458" s="17">
        <v>1</v>
      </c>
      <c r="BH458" t="s">
        <v>89</v>
      </c>
      <c r="BI458" t="s">
        <v>89</v>
      </c>
      <c r="BJ458" s="23">
        <v>0.309</v>
      </c>
      <c r="BK458" s="23">
        <v>37</v>
      </c>
      <c r="BL458">
        <v>0</v>
      </c>
      <c r="BM458">
        <v>1</v>
      </c>
      <c r="BN458">
        <v>0</v>
      </c>
      <c r="BO458">
        <v>0</v>
      </c>
      <c r="BP458">
        <v>0</v>
      </c>
      <c r="BQ458" s="17">
        <v>0</v>
      </c>
      <c r="BR458">
        <v>0</v>
      </c>
      <c r="BS458">
        <v>0</v>
      </c>
      <c r="BT458">
        <f>1</f>
        <v>1</v>
      </c>
      <c r="BU458" s="17">
        <v>0</v>
      </c>
      <c r="BV458">
        <v>0</v>
      </c>
      <c r="BW458">
        <v>0</v>
      </c>
      <c r="BX458" s="17">
        <v>0</v>
      </c>
      <c r="BY458">
        <v>0</v>
      </c>
      <c r="BZ458">
        <v>0</v>
      </c>
      <c r="CA458">
        <v>1</v>
      </c>
      <c r="CB458">
        <v>1</v>
      </c>
      <c r="CC458">
        <v>1</v>
      </c>
      <c r="CD458">
        <v>0</v>
      </c>
      <c r="CE458">
        <v>1</v>
      </c>
      <c r="CF458">
        <v>0</v>
      </c>
      <c r="CG458">
        <v>0</v>
      </c>
      <c r="CH458">
        <v>0</v>
      </c>
      <c r="CI458">
        <v>1</v>
      </c>
      <c r="CJ458" s="17">
        <v>0</v>
      </c>
      <c r="CK458">
        <v>0.13900000000000001</v>
      </c>
      <c r="CL458">
        <v>46</v>
      </c>
      <c r="CM458">
        <v>1</v>
      </c>
      <c r="CN458">
        <v>0</v>
      </c>
      <c r="CO458">
        <v>26</v>
      </c>
      <c r="CP458" s="31" t="s">
        <v>80</v>
      </c>
    </row>
    <row r="459" spans="1:94" x14ac:dyDescent="0.25">
      <c r="A459">
        <v>458</v>
      </c>
      <c r="B459">
        <v>30</v>
      </c>
      <c r="C459" s="23" t="s">
        <v>142</v>
      </c>
      <c r="D459" s="12">
        <v>12.1</v>
      </c>
      <c r="E459" s="13">
        <f t="shared" si="112"/>
        <v>0.57318806252960686</v>
      </c>
      <c r="F459" s="7">
        <v>21.11</v>
      </c>
      <c r="G459" s="7">
        <f t="shared" si="105"/>
        <v>11.526811937470393</v>
      </c>
      <c r="H459" s="15">
        <f t="shared" si="106"/>
        <v>12.673188062529606</v>
      </c>
      <c r="I459" s="11">
        <f t="shared" si="107"/>
        <v>0.48256854443850716</v>
      </c>
      <c r="J459" s="30">
        <f t="shared" si="108"/>
        <v>2.2859713142515736E-2</v>
      </c>
      <c r="K459" s="30">
        <f t="shared" si="109"/>
        <v>43.745080866309983</v>
      </c>
      <c r="L459" s="8">
        <v>0</v>
      </c>
      <c r="M459" s="9">
        <v>1</v>
      </c>
      <c r="N459" s="9">
        <v>0</v>
      </c>
      <c r="O459" s="9">
        <v>0</v>
      </c>
      <c r="P459" s="9">
        <v>0</v>
      </c>
      <c r="Q459" s="8">
        <v>1476</v>
      </c>
      <c r="R459" s="9">
        <v>7</v>
      </c>
      <c r="S459" s="9">
        <f t="shared" si="110"/>
        <v>1468</v>
      </c>
      <c r="T459" s="9">
        <f t="shared" si="111"/>
        <v>12</v>
      </c>
      <c r="U459" s="7">
        <v>9</v>
      </c>
      <c r="V459" s="7">
        <v>10.6</v>
      </c>
      <c r="W459" s="9">
        <v>1</v>
      </c>
      <c r="X459" s="9">
        <v>0</v>
      </c>
      <c r="Y459" s="9">
        <v>1</v>
      </c>
      <c r="Z459" s="9">
        <v>0</v>
      </c>
      <c r="AA459" s="9">
        <v>0</v>
      </c>
      <c r="AB459" s="27">
        <v>0</v>
      </c>
      <c r="AC459" s="9">
        <v>0</v>
      </c>
      <c r="AD459" s="9">
        <v>1</v>
      </c>
      <c r="AE459" s="27">
        <v>0</v>
      </c>
      <c r="AF459" s="9">
        <v>0</v>
      </c>
      <c r="AG459" s="27">
        <v>1</v>
      </c>
      <c r="AH459" s="19">
        <v>1995</v>
      </c>
      <c r="AI459" s="30" t="s">
        <v>89</v>
      </c>
      <c r="AJ459" s="30" t="s">
        <v>89</v>
      </c>
      <c r="AK459" s="30" t="s">
        <v>89</v>
      </c>
      <c r="AL459" s="37" t="s">
        <v>89</v>
      </c>
      <c r="AM459" s="36">
        <v>1</v>
      </c>
      <c r="AN459" s="17">
        <v>0</v>
      </c>
      <c r="AO459" s="33">
        <f t="shared" si="113"/>
        <v>0.63200000000000001</v>
      </c>
      <c r="AP459" s="34">
        <v>0.36799999999999999</v>
      </c>
      <c r="AQ459" s="33">
        <f t="shared" si="101"/>
        <v>0.371</v>
      </c>
      <c r="AR459" s="34">
        <v>0.629</v>
      </c>
      <c r="AS459">
        <v>0</v>
      </c>
      <c r="AT459" s="17">
        <v>1</v>
      </c>
      <c r="AU459">
        <v>0</v>
      </c>
      <c r="AV459" s="17">
        <v>1</v>
      </c>
      <c r="AW459" s="17" t="s">
        <v>7</v>
      </c>
      <c r="AX459">
        <v>0</v>
      </c>
      <c r="AY459">
        <v>0</v>
      </c>
      <c r="AZ459">
        <v>0</v>
      </c>
      <c r="BA459">
        <v>0</v>
      </c>
      <c r="BB459">
        <v>0</v>
      </c>
      <c r="BC459">
        <v>0</v>
      </c>
      <c r="BD459" s="17">
        <v>1</v>
      </c>
      <c r="BE459">
        <v>0</v>
      </c>
      <c r="BF459">
        <v>0</v>
      </c>
      <c r="BG459" s="17">
        <v>1</v>
      </c>
      <c r="BH459" t="s">
        <v>89</v>
      </c>
      <c r="BI459" t="s">
        <v>89</v>
      </c>
      <c r="BJ459" s="23">
        <v>0.309</v>
      </c>
      <c r="BK459" s="23">
        <v>37</v>
      </c>
      <c r="BL459">
        <v>0</v>
      </c>
      <c r="BM459">
        <v>1</v>
      </c>
      <c r="BN459">
        <v>0</v>
      </c>
      <c r="BO459">
        <v>0</v>
      </c>
      <c r="BP459">
        <v>0</v>
      </c>
      <c r="BQ459" s="17">
        <v>0</v>
      </c>
      <c r="BR459">
        <v>0</v>
      </c>
      <c r="BS459">
        <v>0</v>
      </c>
      <c r="BT459">
        <f>1</f>
        <v>1</v>
      </c>
      <c r="BU459" s="17">
        <v>0</v>
      </c>
      <c r="BV459">
        <v>0</v>
      </c>
      <c r="BW459">
        <v>0</v>
      </c>
      <c r="BX459" s="17">
        <v>0</v>
      </c>
      <c r="BY459">
        <v>0</v>
      </c>
      <c r="BZ459">
        <v>0</v>
      </c>
      <c r="CA459">
        <v>1</v>
      </c>
      <c r="CB459">
        <v>1</v>
      </c>
      <c r="CC459">
        <v>1</v>
      </c>
      <c r="CD459">
        <v>0</v>
      </c>
      <c r="CE459">
        <v>1</v>
      </c>
      <c r="CF459">
        <v>0</v>
      </c>
      <c r="CG459">
        <v>0</v>
      </c>
      <c r="CH459">
        <v>0</v>
      </c>
      <c r="CI459">
        <v>1</v>
      </c>
      <c r="CJ459" s="17">
        <v>0</v>
      </c>
      <c r="CK459">
        <v>0.13900000000000001</v>
      </c>
      <c r="CL459">
        <v>46</v>
      </c>
      <c r="CM459">
        <v>1</v>
      </c>
      <c r="CN459">
        <v>0</v>
      </c>
      <c r="CO459">
        <v>26</v>
      </c>
      <c r="CP459" s="31" t="s">
        <v>80</v>
      </c>
    </row>
    <row r="460" spans="1:94" x14ac:dyDescent="0.25">
      <c r="A460">
        <v>459</v>
      </c>
      <c r="B460">
        <v>30</v>
      </c>
      <c r="C460" s="23" t="s">
        <v>142</v>
      </c>
      <c r="D460" s="12">
        <v>10.9</v>
      </c>
      <c r="E460" s="13">
        <f t="shared" si="112"/>
        <v>1.0976837865055389</v>
      </c>
      <c r="F460" s="7">
        <v>9.93</v>
      </c>
      <c r="G460" s="7">
        <f t="shared" si="105"/>
        <v>9.8023162134944606</v>
      </c>
      <c r="H460" s="15">
        <f t="shared" si="106"/>
        <v>11.99768378650554</v>
      </c>
      <c r="I460" s="11">
        <f t="shared" si="107"/>
        <v>0.25088200291266882</v>
      </c>
      <c r="J460" s="30">
        <f t="shared" si="108"/>
        <v>2.5265055681034123E-2</v>
      </c>
      <c r="K460" s="30">
        <f t="shared" si="109"/>
        <v>39.580360028680886</v>
      </c>
      <c r="L460" s="8">
        <v>0</v>
      </c>
      <c r="M460" s="9">
        <v>1</v>
      </c>
      <c r="N460" s="9">
        <v>0</v>
      </c>
      <c r="O460" s="9">
        <v>0</v>
      </c>
      <c r="P460" s="9">
        <v>0</v>
      </c>
      <c r="Q460" s="8">
        <v>1476</v>
      </c>
      <c r="R460" s="9">
        <v>7</v>
      </c>
      <c r="S460" s="9">
        <f t="shared" si="110"/>
        <v>1468</v>
      </c>
      <c r="T460" s="9">
        <f t="shared" si="111"/>
        <v>12</v>
      </c>
      <c r="U460" s="7">
        <v>9</v>
      </c>
      <c r="V460" s="7">
        <v>10.6</v>
      </c>
      <c r="W460" s="9">
        <v>1</v>
      </c>
      <c r="X460" s="9">
        <v>0</v>
      </c>
      <c r="Y460" s="9">
        <v>1</v>
      </c>
      <c r="Z460" s="9">
        <v>0</v>
      </c>
      <c r="AA460" s="9">
        <v>0</v>
      </c>
      <c r="AB460" s="27">
        <v>0</v>
      </c>
      <c r="AC460" s="9">
        <v>0</v>
      </c>
      <c r="AD460" s="9">
        <v>1</v>
      </c>
      <c r="AE460" s="27">
        <v>0</v>
      </c>
      <c r="AF460" s="9">
        <v>0</v>
      </c>
      <c r="AG460" s="27">
        <v>1</v>
      </c>
      <c r="AH460" s="19">
        <v>1995</v>
      </c>
      <c r="AI460" s="30" t="s">
        <v>89</v>
      </c>
      <c r="AJ460" s="30" t="s">
        <v>89</v>
      </c>
      <c r="AK460" s="30" t="s">
        <v>89</v>
      </c>
      <c r="AL460" s="37" t="s">
        <v>89</v>
      </c>
      <c r="AM460" s="36">
        <v>1</v>
      </c>
      <c r="AN460" s="17">
        <v>0</v>
      </c>
      <c r="AO460" s="33">
        <f t="shared" si="113"/>
        <v>0.63200000000000001</v>
      </c>
      <c r="AP460" s="34">
        <v>0.36799999999999999</v>
      </c>
      <c r="AQ460" s="33">
        <f t="shared" si="101"/>
        <v>0.371</v>
      </c>
      <c r="AR460" s="34">
        <v>0.629</v>
      </c>
      <c r="AS460">
        <v>0</v>
      </c>
      <c r="AT460" s="17">
        <v>1</v>
      </c>
      <c r="AU460">
        <v>0</v>
      </c>
      <c r="AV460" s="17">
        <v>1</v>
      </c>
      <c r="AW460" s="17" t="s">
        <v>7</v>
      </c>
      <c r="AX460">
        <v>0</v>
      </c>
      <c r="AY460">
        <v>0</v>
      </c>
      <c r="AZ460">
        <v>0</v>
      </c>
      <c r="BA460">
        <v>0</v>
      </c>
      <c r="BB460">
        <v>0</v>
      </c>
      <c r="BC460">
        <v>0</v>
      </c>
      <c r="BD460" s="17">
        <v>1</v>
      </c>
      <c r="BE460">
        <v>0</v>
      </c>
      <c r="BF460">
        <v>0</v>
      </c>
      <c r="BG460" s="17">
        <v>1</v>
      </c>
      <c r="BH460" t="s">
        <v>89</v>
      </c>
      <c r="BI460" t="s">
        <v>89</v>
      </c>
      <c r="BJ460" s="23">
        <v>0.309</v>
      </c>
      <c r="BK460" s="23">
        <v>37</v>
      </c>
      <c r="BL460">
        <v>0</v>
      </c>
      <c r="BM460">
        <v>1</v>
      </c>
      <c r="BN460">
        <v>0</v>
      </c>
      <c r="BO460">
        <v>0</v>
      </c>
      <c r="BP460">
        <v>0</v>
      </c>
      <c r="BQ460" s="17">
        <v>0</v>
      </c>
      <c r="BR460">
        <v>0</v>
      </c>
      <c r="BS460">
        <v>0</v>
      </c>
      <c r="BT460">
        <f>1</f>
        <v>1</v>
      </c>
      <c r="BU460" s="17">
        <v>0</v>
      </c>
      <c r="BV460">
        <v>0</v>
      </c>
      <c r="BW460">
        <v>0</v>
      </c>
      <c r="BX460" s="17">
        <v>0</v>
      </c>
      <c r="BY460">
        <v>0</v>
      </c>
      <c r="BZ460">
        <v>0</v>
      </c>
      <c r="CA460">
        <v>1</v>
      </c>
      <c r="CB460">
        <v>1</v>
      </c>
      <c r="CC460">
        <v>1</v>
      </c>
      <c r="CD460">
        <v>0</v>
      </c>
      <c r="CE460">
        <v>1</v>
      </c>
      <c r="CF460">
        <v>0</v>
      </c>
      <c r="CG460">
        <v>0</v>
      </c>
      <c r="CH460">
        <v>0</v>
      </c>
      <c r="CI460">
        <v>1</v>
      </c>
      <c r="CJ460" s="17">
        <v>0</v>
      </c>
      <c r="CK460">
        <v>0.13900000000000001</v>
      </c>
      <c r="CL460">
        <v>46</v>
      </c>
      <c r="CM460">
        <v>1</v>
      </c>
      <c r="CN460">
        <v>0</v>
      </c>
      <c r="CO460">
        <v>26</v>
      </c>
      <c r="CP460" s="31" t="s">
        <v>80</v>
      </c>
    </row>
    <row r="461" spans="1:94" x14ac:dyDescent="0.25">
      <c r="A461">
        <v>460</v>
      </c>
      <c r="B461">
        <v>30</v>
      </c>
      <c r="C461" s="23" t="s">
        <v>142</v>
      </c>
      <c r="D461" s="12">
        <v>13.7</v>
      </c>
      <c r="E461" s="13">
        <f t="shared" si="112"/>
        <v>3.3171912832929782</v>
      </c>
      <c r="F461" s="7">
        <v>4.13</v>
      </c>
      <c r="G461" s="7">
        <f t="shared" si="105"/>
        <v>10.382808716707022</v>
      </c>
      <c r="H461" s="15">
        <f t="shared" si="106"/>
        <v>17.017191283292977</v>
      </c>
      <c r="I461" s="11">
        <f t="shared" si="107"/>
        <v>0.10717130145140812</v>
      </c>
      <c r="J461" s="30">
        <f t="shared" si="108"/>
        <v>2.5949467663779209E-2</v>
      </c>
      <c r="K461" s="30">
        <f t="shared" si="109"/>
        <v>38.536436005422189</v>
      </c>
      <c r="L461" s="8">
        <v>0</v>
      </c>
      <c r="M461" s="9">
        <v>1</v>
      </c>
      <c r="N461" s="9">
        <v>0</v>
      </c>
      <c r="O461" s="9">
        <v>0</v>
      </c>
      <c r="P461" s="9">
        <v>0</v>
      </c>
      <c r="Q461" s="8">
        <v>1476</v>
      </c>
      <c r="R461" s="9">
        <v>7</v>
      </c>
      <c r="S461" s="9">
        <f t="shared" si="110"/>
        <v>1468</v>
      </c>
      <c r="T461" s="9">
        <f t="shared" si="111"/>
        <v>12</v>
      </c>
      <c r="U461" s="7">
        <v>9</v>
      </c>
      <c r="V461" s="7">
        <v>10.6</v>
      </c>
      <c r="W461" s="9">
        <v>1</v>
      </c>
      <c r="X461" s="9">
        <v>0</v>
      </c>
      <c r="Y461" s="9">
        <v>1</v>
      </c>
      <c r="Z461" s="9">
        <v>0</v>
      </c>
      <c r="AA461" s="9">
        <v>0</v>
      </c>
      <c r="AB461" s="27">
        <v>0</v>
      </c>
      <c r="AC461" s="9">
        <v>0</v>
      </c>
      <c r="AD461" s="9">
        <v>1</v>
      </c>
      <c r="AE461" s="27">
        <v>0</v>
      </c>
      <c r="AF461" s="9">
        <v>0</v>
      </c>
      <c r="AG461" s="27">
        <v>1</v>
      </c>
      <c r="AH461" s="19">
        <v>1995</v>
      </c>
      <c r="AI461" s="30" t="s">
        <v>89</v>
      </c>
      <c r="AJ461" s="30" t="s">
        <v>89</v>
      </c>
      <c r="AK461" s="30" t="s">
        <v>89</v>
      </c>
      <c r="AL461" s="37" t="s">
        <v>89</v>
      </c>
      <c r="AM461" s="36">
        <v>1</v>
      </c>
      <c r="AN461" s="17">
        <v>0</v>
      </c>
      <c r="AO461" s="33">
        <f t="shared" si="113"/>
        <v>0.63200000000000001</v>
      </c>
      <c r="AP461" s="34">
        <v>0.36799999999999999</v>
      </c>
      <c r="AQ461" s="33">
        <f t="shared" si="101"/>
        <v>0.371</v>
      </c>
      <c r="AR461" s="34">
        <v>0.629</v>
      </c>
      <c r="AS461">
        <v>0</v>
      </c>
      <c r="AT461" s="17">
        <v>1</v>
      </c>
      <c r="AU461">
        <v>0</v>
      </c>
      <c r="AV461" s="17">
        <v>1</v>
      </c>
      <c r="AW461" s="17" t="s">
        <v>7</v>
      </c>
      <c r="AX461">
        <v>0</v>
      </c>
      <c r="AY461">
        <v>0</v>
      </c>
      <c r="AZ461">
        <v>0</v>
      </c>
      <c r="BA461">
        <v>0</v>
      </c>
      <c r="BB461">
        <v>0</v>
      </c>
      <c r="BC461">
        <v>0</v>
      </c>
      <c r="BD461" s="17">
        <v>1</v>
      </c>
      <c r="BE461">
        <v>0</v>
      </c>
      <c r="BF461">
        <v>0</v>
      </c>
      <c r="BG461" s="17">
        <v>1</v>
      </c>
      <c r="BH461" t="s">
        <v>89</v>
      </c>
      <c r="BI461" t="s">
        <v>89</v>
      </c>
      <c r="BJ461" s="23">
        <v>0.309</v>
      </c>
      <c r="BK461" s="23">
        <v>37</v>
      </c>
      <c r="BL461">
        <v>0</v>
      </c>
      <c r="BM461">
        <v>0</v>
      </c>
      <c r="BN461">
        <v>0</v>
      </c>
      <c r="BO461">
        <v>0</v>
      </c>
      <c r="BP461">
        <v>0</v>
      </c>
      <c r="BQ461" s="17">
        <v>1</v>
      </c>
      <c r="BR461">
        <v>0</v>
      </c>
      <c r="BS461">
        <v>1</v>
      </c>
      <c r="BT461">
        <v>0</v>
      </c>
      <c r="BU461" s="17">
        <v>0</v>
      </c>
      <c r="BV461">
        <v>1</v>
      </c>
      <c r="BW461">
        <v>0</v>
      </c>
      <c r="BX461" s="17">
        <v>0</v>
      </c>
      <c r="BY461">
        <v>0</v>
      </c>
      <c r="BZ461">
        <v>0</v>
      </c>
      <c r="CA461">
        <v>1</v>
      </c>
      <c r="CB461">
        <v>1</v>
      </c>
      <c r="CC461">
        <v>1</v>
      </c>
      <c r="CD461">
        <v>0</v>
      </c>
      <c r="CE461">
        <v>1</v>
      </c>
      <c r="CF461">
        <v>0</v>
      </c>
      <c r="CG461">
        <v>0</v>
      </c>
      <c r="CH461">
        <v>0</v>
      </c>
      <c r="CI461">
        <v>1</v>
      </c>
      <c r="CJ461" s="17">
        <v>0</v>
      </c>
      <c r="CK461">
        <v>0.13900000000000001</v>
      </c>
      <c r="CL461">
        <v>46</v>
      </c>
      <c r="CM461">
        <v>1</v>
      </c>
      <c r="CN461">
        <v>0</v>
      </c>
      <c r="CO461">
        <v>26</v>
      </c>
      <c r="CP461" s="31" t="s">
        <v>80</v>
      </c>
    </row>
    <row r="462" spans="1:94" x14ac:dyDescent="0.25">
      <c r="A462">
        <v>461</v>
      </c>
      <c r="B462">
        <v>30</v>
      </c>
      <c r="C462" s="23" t="s">
        <v>142</v>
      </c>
      <c r="D462" s="12">
        <v>12.6</v>
      </c>
      <c r="E462" s="13">
        <f t="shared" si="112"/>
        <v>5.25</v>
      </c>
      <c r="F462" s="7">
        <v>2.4</v>
      </c>
      <c r="G462" s="7">
        <f t="shared" si="105"/>
        <v>7.35</v>
      </c>
      <c r="H462" s="15">
        <f t="shared" si="106"/>
        <v>17.850000000000001</v>
      </c>
      <c r="I462" s="11">
        <f t="shared" si="107"/>
        <v>6.2516961111875644E-2</v>
      </c>
      <c r="J462" s="30">
        <f t="shared" si="108"/>
        <v>2.6048733796614851E-2</v>
      </c>
      <c r="K462" s="30">
        <f t="shared" si="109"/>
        <v>38.389581920099104</v>
      </c>
      <c r="L462" s="8">
        <v>0</v>
      </c>
      <c r="M462" s="9">
        <v>1</v>
      </c>
      <c r="N462" s="9">
        <v>0</v>
      </c>
      <c r="O462" s="9">
        <v>0</v>
      </c>
      <c r="P462" s="9">
        <v>0</v>
      </c>
      <c r="Q462" s="8">
        <v>1476</v>
      </c>
      <c r="R462" s="9">
        <v>7</v>
      </c>
      <c r="S462" s="9">
        <f t="shared" si="110"/>
        <v>1468</v>
      </c>
      <c r="T462" s="9">
        <f t="shared" si="111"/>
        <v>12</v>
      </c>
      <c r="U462" s="7">
        <v>9</v>
      </c>
      <c r="V462" s="7">
        <v>10.6</v>
      </c>
      <c r="W462" s="9">
        <v>1</v>
      </c>
      <c r="X462" s="9">
        <v>0</v>
      </c>
      <c r="Y462" s="9">
        <v>1</v>
      </c>
      <c r="Z462" s="9">
        <v>0</v>
      </c>
      <c r="AA462" s="9">
        <v>0</v>
      </c>
      <c r="AB462" s="27">
        <v>0</v>
      </c>
      <c r="AC462" s="9">
        <v>0</v>
      </c>
      <c r="AD462" s="9">
        <v>1</v>
      </c>
      <c r="AE462" s="27">
        <v>0</v>
      </c>
      <c r="AF462" s="9">
        <v>0</v>
      </c>
      <c r="AG462" s="27">
        <v>1</v>
      </c>
      <c r="AH462" s="19">
        <v>1995</v>
      </c>
      <c r="AI462" s="30" t="s">
        <v>89</v>
      </c>
      <c r="AJ462" s="30" t="s">
        <v>89</v>
      </c>
      <c r="AK462" s="30" t="s">
        <v>89</v>
      </c>
      <c r="AL462" s="37" t="s">
        <v>89</v>
      </c>
      <c r="AM462" s="36">
        <v>1</v>
      </c>
      <c r="AN462" s="17">
        <v>0</v>
      </c>
      <c r="AO462" s="33">
        <f t="shared" si="113"/>
        <v>0.63200000000000001</v>
      </c>
      <c r="AP462" s="34">
        <v>0.36799999999999999</v>
      </c>
      <c r="AQ462" s="33">
        <f t="shared" si="101"/>
        <v>0.371</v>
      </c>
      <c r="AR462" s="34">
        <v>0.629</v>
      </c>
      <c r="AS462">
        <v>0</v>
      </c>
      <c r="AT462" s="17">
        <v>1</v>
      </c>
      <c r="AU462">
        <v>0</v>
      </c>
      <c r="AV462" s="17">
        <v>1</v>
      </c>
      <c r="AW462" s="17" t="s">
        <v>7</v>
      </c>
      <c r="AX462">
        <v>0</v>
      </c>
      <c r="AY462">
        <v>0</v>
      </c>
      <c r="AZ462">
        <v>0</v>
      </c>
      <c r="BA462">
        <v>0</v>
      </c>
      <c r="BB462">
        <v>0</v>
      </c>
      <c r="BC462">
        <v>0</v>
      </c>
      <c r="BD462" s="17">
        <v>1</v>
      </c>
      <c r="BE462">
        <v>0</v>
      </c>
      <c r="BF462">
        <v>0</v>
      </c>
      <c r="BG462" s="17">
        <v>1</v>
      </c>
      <c r="BH462" t="s">
        <v>89</v>
      </c>
      <c r="BI462" t="s">
        <v>89</v>
      </c>
      <c r="BJ462" s="23">
        <v>0.309</v>
      </c>
      <c r="BK462" s="23">
        <v>37</v>
      </c>
      <c r="BL462">
        <v>0</v>
      </c>
      <c r="BM462">
        <v>0</v>
      </c>
      <c r="BN462">
        <v>0</v>
      </c>
      <c r="BO462">
        <v>0</v>
      </c>
      <c r="BP462">
        <v>0</v>
      </c>
      <c r="BQ462" s="17">
        <v>1</v>
      </c>
      <c r="BR462">
        <v>0</v>
      </c>
      <c r="BS462">
        <v>1</v>
      </c>
      <c r="BT462">
        <v>0</v>
      </c>
      <c r="BU462" s="17">
        <v>0</v>
      </c>
      <c r="BV462">
        <v>1</v>
      </c>
      <c r="BW462">
        <v>0</v>
      </c>
      <c r="BX462" s="17">
        <v>0</v>
      </c>
      <c r="BY462">
        <v>0</v>
      </c>
      <c r="BZ462">
        <v>0</v>
      </c>
      <c r="CA462">
        <v>1</v>
      </c>
      <c r="CB462">
        <v>1</v>
      </c>
      <c r="CC462">
        <v>1</v>
      </c>
      <c r="CD462">
        <v>0</v>
      </c>
      <c r="CE462">
        <v>1</v>
      </c>
      <c r="CF462">
        <v>0</v>
      </c>
      <c r="CG462">
        <v>0</v>
      </c>
      <c r="CH462">
        <v>0</v>
      </c>
      <c r="CI462">
        <v>1</v>
      </c>
      <c r="CJ462" s="17">
        <v>0</v>
      </c>
      <c r="CK462">
        <v>0.13900000000000001</v>
      </c>
      <c r="CL462">
        <v>46</v>
      </c>
      <c r="CM462">
        <v>1</v>
      </c>
      <c r="CN462">
        <v>0</v>
      </c>
      <c r="CO462">
        <v>26</v>
      </c>
      <c r="CP462" s="31" t="s">
        <v>80</v>
      </c>
    </row>
    <row r="463" spans="1:94" x14ac:dyDescent="0.25">
      <c r="A463">
        <v>462</v>
      </c>
      <c r="B463">
        <v>30</v>
      </c>
      <c r="C463" s="23" t="s">
        <v>142</v>
      </c>
      <c r="D463" s="12">
        <v>19.600000000000001</v>
      </c>
      <c r="E463" s="13">
        <f t="shared" si="112"/>
        <v>2.5000000000000004</v>
      </c>
      <c r="F463" s="7">
        <v>7.84</v>
      </c>
      <c r="G463" s="7">
        <f t="shared" si="105"/>
        <v>17.100000000000001</v>
      </c>
      <c r="H463" s="15">
        <f t="shared" si="106"/>
        <v>22.1</v>
      </c>
      <c r="I463" s="11">
        <f t="shared" si="107"/>
        <v>0.20046853007196822</v>
      </c>
      <c r="J463" s="30">
        <f t="shared" si="108"/>
        <v>2.5569965570404109E-2</v>
      </c>
      <c r="K463" s="30">
        <f t="shared" si="109"/>
        <v>39.108382733117459</v>
      </c>
      <c r="L463" s="8">
        <v>0</v>
      </c>
      <c r="M463" s="9">
        <v>1</v>
      </c>
      <c r="N463" s="9">
        <v>0</v>
      </c>
      <c r="O463" s="9">
        <v>0</v>
      </c>
      <c r="P463" s="9">
        <v>0</v>
      </c>
      <c r="Q463" s="8">
        <v>1476</v>
      </c>
      <c r="R463" s="9">
        <v>7</v>
      </c>
      <c r="S463" s="9">
        <f t="shared" si="110"/>
        <v>1468</v>
      </c>
      <c r="T463" s="9">
        <f t="shared" si="111"/>
        <v>12</v>
      </c>
      <c r="U463" s="7">
        <v>9</v>
      </c>
      <c r="V463" s="7">
        <v>10.6</v>
      </c>
      <c r="W463" s="9">
        <v>1</v>
      </c>
      <c r="X463" s="9">
        <v>0</v>
      </c>
      <c r="Y463" s="9">
        <v>1</v>
      </c>
      <c r="Z463" s="9">
        <v>0</v>
      </c>
      <c r="AA463" s="9">
        <v>0</v>
      </c>
      <c r="AB463" s="27">
        <v>0</v>
      </c>
      <c r="AC463" s="9">
        <v>0</v>
      </c>
      <c r="AD463" s="9">
        <v>1</v>
      </c>
      <c r="AE463" s="27">
        <v>0</v>
      </c>
      <c r="AF463" s="9">
        <v>0</v>
      </c>
      <c r="AG463" s="27">
        <v>1</v>
      </c>
      <c r="AH463" s="19">
        <v>1995</v>
      </c>
      <c r="AI463" s="30" t="s">
        <v>89</v>
      </c>
      <c r="AJ463" s="30" t="s">
        <v>89</v>
      </c>
      <c r="AK463" s="30" t="s">
        <v>89</v>
      </c>
      <c r="AL463" s="37" t="s">
        <v>89</v>
      </c>
      <c r="AM463" s="36">
        <v>1</v>
      </c>
      <c r="AN463" s="17">
        <v>0</v>
      </c>
      <c r="AO463" s="33">
        <f t="shared" si="113"/>
        <v>0.63200000000000001</v>
      </c>
      <c r="AP463" s="34">
        <v>0.36799999999999999</v>
      </c>
      <c r="AQ463" s="33">
        <f t="shared" si="101"/>
        <v>0.371</v>
      </c>
      <c r="AR463" s="34">
        <v>0.629</v>
      </c>
      <c r="AS463">
        <v>0</v>
      </c>
      <c r="AT463" s="17">
        <v>1</v>
      </c>
      <c r="AU463">
        <v>0</v>
      </c>
      <c r="AV463" s="17">
        <v>1</v>
      </c>
      <c r="AW463" s="17" t="s">
        <v>7</v>
      </c>
      <c r="AX463">
        <v>0</v>
      </c>
      <c r="AY463">
        <v>0</v>
      </c>
      <c r="AZ463">
        <v>0</v>
      </c>
      <c r="BA463">
        <v>0</v>
      </c>
      <c r="BB463">
        <v>0</v>
      </c>
      <c r="BC463">
        <v>0</v>
      </c>
      <c r="BD463" s="17">
        <v>1</v>
      </c>
      <c r="BE463">
        <v>0</v>
      </c>
      <c r="BF463">
        <v>0</v>
      </c>
      <c r="BG463" s="17">
        <v>1</v>
      </c>
      <c r="BH463" t="s">
        <v>89</v>
      </c>
      <c r="BI463" t="s">
        <v>89</v>
      </c>
      <c r="BJ463" s="23">
        <v>0.309</v>
      </c>
      <c r="BK463" s="23">
        <v>37</v>
      </c>
      <c r="BL463">
        <v>0</v>
      </c>
      <c r="BM463">
        <v>0</v>
      </c>
      <c r="BN463">
        <v>0</v>
      </c>
      <c r="BO463">
        <v>0</v>
      </c>
      <c r="BP463">
        <v>0</v>
      </c>
      <c r="BQ463" s="17">
        <v>1</v>
      </c>
      <c r="BR463">
        <v>0</v>
      </c>
      <c r="BS463">
        <v>1</v>
      </c>
      <c r="BT463">
        <v>0</v>
      </c>
      <c r="BU463" s="17">
        <v>0</v>
      </c>
      <c r="BV463">
        <v>1</v>
      </c>
      <c r="BW463">
        <v>0</v>
      </c>
      <c r="BX463" s="17">
        <v>0</v>
      </c>
      <c r="BY463">
        <v>0</v>
      </c>
      <c r="BZ463">
        <v>0</v>
      </c>
      <c r="CA463">
        <v>1</v>
      </c>
      <c r="CB463">
        <v>1</v>
      </c>
      <c r="CC463">
        <v>1</v>
      </c>
      <c r="CD463">
        <v>0</v>
      </c>
      <c r="CE463">
        <v>1</v>
      </c>
      <c r="CF463">
        <v>0</v>
      </c>
      <c r="CG463">
        <v>0</v>
      </c>
      <c r="CH463">
        <v>0</v>
      </c>
      <c r="CI463">
        <v>1</v>
      </c>
      <c r="CJ463" s="17">
        <v>0</v>
      </c>
      <c r="CK463">
        <v>0.13900000000000001</v>
      </c>
      <c r="CL463">
        <v>46</v>
      </c>
      <c r="CM463">
        <v>1</v>
      </c>
      <c r="CN463">
        <v>0</v>
      </c>
      <c r="CO463">
        <v>26</v>
      </c>
      <c r="CP463" s="31" t="s">
        <v>80</v>
      </c>
    </row>
    <row r="464" spans="1:94" x14ac:dyDescent="0.25">
      <c r="A464">
        <v>463</v>
      </c>
      <c r="B464">
        <v>30</v>
      </c>
      <c r="C464" s="23" t="s">
        <v>142</v>
      </c>
      <c r="D464" s="12">
        <v>18.600000000000001</v>
      </c>
      <c r="E464" s="13">
        <f t="shared" si="112"/>
        <v>2.4281984334203655</v>
      </c>
      <c r="F464" s="7">
        <v>7.66</v>
      </c>
      <c r="G464" s="7">
        <f t="shared" si="105"/>
        <v>16.171801566579635</v>
      </c>
      <c r="H464" s="15">
        <f t="shared" si="106"/>
        <v>21.028198433420368</v>
      </c>
      <c r="I464" s="11">
        <f t="shared" si="107"/>
        <v>0.19604482709698576</v>
      </c>
      <c r="J464" s="30">
        <f t="shared" si="108"/>
        <v>2.5593319464358451E-2</v>
      </c>
      <c r="K464" s="30">
        <f t="shared" si="109"/>
        <v>39.072696349241113</v>
      </c>
      <c r="L464" s="8">
        <v>0</v>
      </c>
      <c r="M464" s="9">
        <v>1</v>
      </c>
      <c r="N464" s="9">
        <v>0</v>
      </c>
      <c r="O464" s="9">
        <v>0</v>
      </c>
      <c r="P464" s="9">
        <v>0</v>
      </c>
      <c r="Q464" s="8">
        <v>1476</v>
      </c>
      <c r="R464" s="9">
        <v>7</v>
      </c>
      <c r="S464" s="9">
        <f t="shared" si="110"/>
        <v>1468</v>
      </c>
      <c r="T464" s="9">
        <f t="shared" si="111"/>
        <v>12</v>
      </c>
      <c r="U464" s="7">
        <v>9</v>
      </c>
      <c r="V464" s="7">
        <v>10.6</v>
      </c>
      <c r="W464" s="9">
        <v>1</v>
      </c>
      <c r="X464" s="9">
        <v>0</v>
      </c>
      <c r="Y464" s="9">
        <v>1</v>
      </c>
      <c r="Z464" s="9">
        <v>0</v>
      </c>
      <c r="AA464" s="9">
        <v>0</v>
      </c>
      <c r="AB464" s="27">
        <v>0</v>
      </c>
      <c r="AC464" s="9">
        <v>0</v>
      </c>
      <c r="AD464" s="9">
        <v>1</v>
      </c>
      <c r="AE464" s="27">
        <v>0</v>
      </c>
      <c r="AF464" s="9">
        <v>0</v>
      </c>
      <c r="AG464" s="27">
        <v>1</v>
      </c>
      <c r="AH464" s="19">
        <v>1995</v>
      </c>
      <c r="AI464" s="30" t="s">
        <v>89</v>
      </c>
      <c r="AJ464" s="30" t="s">
        <v>89</v>
      </c>
      <c r="AK464" s="30" t="s">
        <v>89</v>
      </c>
      <c r="AL464" s="37" t="s">
        <v>89</v>
      </c>
      <c r="AM464" s="36">
        <v>1</v>
      </c>
      <c r="AN464" s="17">
        <v>0</v>
      </c>
      <c r="AO464" s="33">
        <f t="shared" si="113"/>
        <v>0.63200000000000001</v>
      </c>
      <c r="AP464" s="34">
        <v>0.36799999999999999</v>
      </c>
      <c r="AQ464" s="33">
        <f t="shared" si="101"/>
        <v>0.371</v>
      </c>
      <c r="AR464" s="34">
        <v>0.629</v>
      </c>
      <c r="AS464">
        <v>0</v>
      </c>
      <c r="AT464" s="17">
        <v>1</v>
      </c>
      <c r="AU464">
        <v>0</v>
      </c>
      <c r="AV464" s="17">
        <v>1</v>
      </c>
      <c r="AW464" s="17" t="s">
        <v>7</v>
      </c>
      <c r="AX464">
        <v>0</v>
      </c>
      <c r="AY464">
        <v>0</v>
      </c>
      <c r="AZ464">
        <v>0</v>
      </c>
      <c r="BA464">
        <v>0</v>
      </c>
      <c r="BB464">
        <v>0</v>
      </c>
      <c r="BC464">
        <v>0</v>
      </c>
      <c r="BD464" s="17">
        <v>1</v>
      </c>
      <c r="BE464">
        <v>0</v>
      </c>
      <c r="BF464">
        <v>0</v>
      </c>
      <c r="BG464" s="17">
        <v>1</v>
      </c>
      <c r="BH464" t="s">
        <v>89</v>
      </c>
      <c r="BI464" t="s">
        <v>89</v>
      </c>
      <c r="BJ464" s="23">
        <v>0.309</v>
      </c>
      <c r="BK464" s="23">
        <v>37</v>
      </c>
      <c r="BL464">
        <v>0</v>
      </c>
      <c r="BM464">
        <v>0</v>
      </c>
      <c r="BN464">
        <v>0</v>
      </c>
      <c r="BO464">
        <v>0</v>
      </c>
      <c r="BP464">
        <v>0</v>
      </c>
      <c r="BQ464" s="17">
        <v>1</v>
      </c>
      <c r="BR464">
        <v>0</v>
      </c>
      <c r="BS464">
        <v>1</v>
      </c>
      <c r="BT464">
        <v>0</v>
      </c>
      <c r="BU464" s="17">
        <v>0</v>
      </c>
      <c r="BV464">
        <v>1</v>
      </c>
      <c r="BW464">
        <v>0</v>
      </c>
      <c r="BX464" s="17">
        <v>0</v>
      </c>
      <c r="BY464">
        <v>0</v>
      </c>
      <c r="BZ464">
        <v>0</v>
      </c>
      <c r="CA464">
        <v>1</v>
      </c>
      <c r="CB464">
        <v>1</v>
      </c>
      <c r="CC464">
        <v>1</v>
      </c>
      <c r="CD464">
        <v>0</v>
      </c>
      <c r="CE464">
        <v>1</v>
      </c>
      <c r="CF464">
        <v>0</v>
      </c>
      <c r="CG464">
        <v>0</v>
      </c>
      <c r="CH464">
        <v>0</v>
      </c>
      <c r="CI464">
        <v>1</v>
      </c>
      <c r="CJ464" s="17">
        <v>0</v>
      </c>
      <c r="CK464">
        <v>0.13900000000000001</v>
      </c>
      <c r="CL464">
        <v>46</v>
      </c>
      <c r="CM464">
        <v>1</v>
      </c>
      <c r="CN464">
        <v>0</v>
      </c>
      <c r="CO464">
        <v>26</v>
      </c>
      <c r="CP464" s="31" t="s">
        <v>80</v>
      </c>
    </row>
    <row r="465" spans="1:94" x14ac:dyDescent="0.25">
      <c r="A465">
        <v>464</v>
      </c>
      <c r="B465">
        <v>30</v>
      </c>
      <c r="C465" s="23" t="s">
        <v>142</v>
      </c>
      <c r="D465" s="12">
        <v>10.7</v>
      </c>
      <c r="E465" s="13">
        <f t="shared" si="112"/>
        <v>1.9814814814814812</v>
      </c>
      <c r="F465" s="7">
        <v>5.4</v>
      </c>
      <c r="G465" s="7">
        <f t="shared" si="105"/>
        <v>8.7185185185185183</v>
      </c>
      <c r="H465" s="15">
        <f t="shared" si="106"/>
        <v>12.68148148148148</v>
      </c>
      <c r="I465" s="11">
        <f t="shared" si="107"/>
        <v>0.13955957945972247</v>
      </c>
      <c r="J465" s="30">
        <f t="shared" si="108"/>
        <v>2.5844366566615273E-2</v>
      </c>
      <c r="K465" s="30">
        <f t="shared" si="109"/>
        <v>38.693151848873725</v>
      </c>
      <c r="L465" s="8">
        <v>0</v>
      </c>
      <c r="M465" s="9">
        <v>1</v>
      </c>
      <c r="N465" s="9">
        <v>0</v>
      </c>
      <c r="O465" s="9">
        <v>0</v>
      </c>
      <c r="P465" s="9">
        <v>0</v>
      </c>
      <c r="Q465" s="8">
        <v>1476</v>
      </c>
      <c r="R465" s="9">
        <v>7</v>
      </c>
      <c r="S465" s="9">
        <f t="shared" si="110"/>
        <v>1468</v>
      </c>
      <c r="T465" s="9">
        <f t="shared" si="111"/>
        <v>12</v>
      </c>
      <c r="U465" s="7">
        <v>9</v>
      </c>
      <c r="V465" s="7">
        <v>10.6</v>
      </c>
      <c r="W465" s="9">
        <v>1</v>
      </c>
      <c r="X465" s="9">
        <v>0</v>
      </c>
      <c r="Y465" s="9">
        <v>1</v>
      </c>
      <c r="Z465" s="9">
        <v>0</v>
      </c>
      <c r="AA465" s="9">
        <v>0</v>
      </c>
      <c r="AB465" s="27">
        <v>0</v>
      </c>
      <c r="AC465" s="9">
        <v>0</v>
      </c>
      <c r="AD465" s="9">
        <v>1</v>
      </c>
      <c r="AE465" s="27">
        <v>0</v>
      </c>
      <c r="AF465" s="9">
        <v>0</v>
      </c>
      <c r="AG465" s="27">
        <v>1</v>
      </c>
      <c r="AH465" s="19">
        <v>1995</v>
      </c>
      <c r="AI465" s="30" t="s">
        <v>89</v>
      </c>
      <c r="AJ465" s="30" t="s">
        <v>89</v>
      </c>
      <c r="AK465" s="30" t="s">
        <v>89</v>
      </c>
      <c r="AL465" s="37" t="s">
        <v>89</v>
      </c>
      <c r="AM465" s="36">
        <v>1</v>
      </c>
      <c r="AN465" s="17">
        <v>0</v>
      </c>
      <c r="AO465" s="33">
        <f t="shared" si="113"/>
        <v>0.63200000000000001</v>
      </c>
      <c r="AP465" s="34">
        <v>0.36799999999999999</v>
      </c>
      <c r="AQ465" s="33">
        <f t="shared" si="101"/>
        <v>0.371</v>
      </c>
      <c r="AR465" s="34">
        <v>0.629</v>
      </c>
      <c r="AS465">
        <v>0</v>
      </c>
      <c r="AT465" s="17">
        <v>1</v>
      </c>
      <c r="AU465">
        <v>0</v>
      </c>
      <c r="AV465" s="17">
        <v>1</v>
      </c>
      <c r="AW465" s="17" t="s">
        <v>7</v>
      </c>
      <c r="AX465">
        <v>0</v>
      </c>
      <c r="AY465">
        <v>0</v>
      </c>
      <c r="AZ465">
        <v>0</v>
      </c>
      <c r="BA465">
        <v>0</v>
      </c>
      <c r="BB465">
        <v>0</v>
      </c>
      <c r="BC465">
        <v>0</v>
      </c>
      <c r="BD465" s="17">
        <v>1</v>
      </c>
      <c r="BE465">
        <v>0</v>
      </c>
      <c r="BF465">
        <v>0</v>
      </c>
      <c r="BG465" s="17">
        <v>1</v>
      </c>
      <c r="BH465" t="s">
        <v>89</v>
      </c>
      <c r="BI465" t="s">
        <v>89</v>
      </c>
      <c r="BJ465" s="23">
        <v>0.309</v>
      </c>
      <c r="BK465" s="23">
        <v>37</v>
      </c>
      <c r="BL465">
        <v>0</v>
      </c>
      <c r="BM465">
        <v>0</v>
      </c>
      <c r="BN465">
        <v>0</v>
      </c>
      <c r="BO465">
        <v>0</v>
      </c>
      <c r="BP465">
        <v>0</v>
      </c>
      <c r="BQ465" s="17">
        <v>1</v>
      </c>
      <c r="BR465">
        <v>0</v>
      </c>
      <c r="BS465">
        <v>1</v>
      </c>
      <c r="BT465">
        <v>0</v>
      </c>
      <c r="BU465" s="17">
        <v>0</v>
      </c>
      <c r="BV465">
        <v>1</v>
      </c>
      <c r="BW465">
        <v>0</v>
      </c>
      <c r="BX465" s="17">
        <v>0</v>
      </c>
      <c r="BY465">
        <v>0</v>
      </c>
      <c r="BZ465">
        <v>0</v>
      </c>
      <c r="CA465">
        <v>1</v>
      </c>
      <c r="CB465">
        <v>1</v>
      </c>
      <c r="CC465">
        <v>1</v>
      </c>
      <c r="CD465">
        <v>0</v>
      </c>
      <c r="CE465">
        <v>1</v>
      </c>
      <c r="CF465">
        <v>0</v>
      </c>
      <c r="CG465">
        <v>0</v>
      </c>
      <c r="CH465">
        <v>0</v>
      </c>
      <c r="CI465">
        <v>1</v>
      </c>
      <c r="CJ465" s="17">
        <v>0</v>
      </c>
      <c r="CK465">
        <v>0.13900000000000001</v>
      </c>
      <c r="CL465">
        <v>46</v>
      </c>
      <c r="CM465">
        <v>1</v>
      </c>
      <c r="CN465">
        <v>0</v>
      </c>
      <c r="CO465">
        <v>26</v>
      </c>
      <c r="CP465" s="31" t="s">
        <v>80</v>
      </c>
    </row>
    <row r="466" spans="1:94" s="41" customFormat="1" x14ac:dyDescent="0.25">
      <c r="A466" s="41">
        <v>465</v>
      </c>
      <c r="B466" s="41">
        <v>30</v>
      </c>
      <c r="C466" s="42" t="s">
        <v>142</v>
      </c>
      <c r="D466" s="43">
        <v>9.1999999999999993</v>
      </c>
      <c r="E466" s="44">
        <f t="shared" si="112"/>
        <v>4.7179487179487181</v>
      </c>
      <c r="F466" s="45">
        <v>1.95</v>
      </c>
      <c r="G466" s="45">
        <f t="shared" si="105"/>
        <v>4.4820512820512812</v>
      </c>
      <c r="H466" s="46">
        <f t="shared" si="106"/>
        <v>13.917948717948718</v>
      </c>
      <c r="I466" s="47">
        <f t="shared" si="107"/>
        <v>5.0828798421125441E-2</v>
      </c>
      <c r="J466" s="48">
        <f t="shared" si="108"/>
        <v>2.606605047237202E-2</v>
      </c>
      <c r="K466" s="48">
        <f t="shared" si="109"/>
        <v>38.36407825036332</v>
      </c>
      <c r="L466" s="49">
        <v>0</v>
      </c>
      <c r="M466" s="50">
        <v>1</v>
      </c>
      <c r="N466" s="50">
        <v>0</v>
      </c>
      <c r="O466" s="50">
        <v>0</v>
      </c>
      <c r="P466" s="50">
        <v>0</v>
      </c>
      <c r="Q466" s="49">
        <v>1476</v>
      </c>
      <c r="R466" s="50">
        <v>7</v>
      </c>
      <c r="S466" s="50">
        <f t="shared" si="110"/>
        <v>1468</v>
      </c>
      <c r="T466" s="50">
        <f t="shared" si="111"/>
        <v>12</v>
      </c>
      <c r="U466" s="45">
        <v>9</v>
      </c>
      <c r="V466" s="45">
        <v>10.6</v>
      </c>
      <c r="W466" s="50">
        <v>1</v>
      </c>
      <c r="X466" s="50">
        <v>0</v>
      </c>
      <c r="Y466" s="50">
        <v>1</v>
      </c>
      <c r="Z466" s="50">
        <v>0</v>
      </c>
      <c r="AA466" s="50">
        <v>0</v>
      </c>
      <c r="AB466" s="51">
        <v>0</v>
      </c>
      <c r="AC466" s="50">
        <v>0</v>
      </c>
      <c r="AD466" s="50">
        <v>1</v>
      </c>
      <c r="AE466" s="51">
        <v>0</v>
      </c>
      <c r="AF466" s="50">
        <v>0</v>
      </c>
      <c r="AG466" s="51">
        <v>1</v>
      </c>
      <c r="AH466" s="52">
        <v>1995</v>
      </c>
      <c r="AI466" s="48" t="s">
        <v>89</v>
      </c>
      <c r="AJ466" s="48" t="s">
        <v>89</v>
      </c>
      <c r="AK466" s="48" t="s">
        <v>89</v>
      </c>
      <c r="AL466" s="53" t="s">
        <v>89</v>
      </c>
      <c r="AM466" s="54">
        <v>1</v>
      </c>
      <c r="AN466" s="55">
        <v>0</v>
      </c>
      <c r="AO466" s="57">
        <f t="shared" si="113"/>
        <v>0.63200000000000001</v>
      </c>
      <c r="AP466" s="56">
        <v>0.36799999999999999</v>
      </c>
      <c r="AQ466" s="57">
        <f t="shared" si="101"/>
        <v>0.371</v>
      </c>
      <c r="AR466" s="56">
        <v>0.629</v>
      </c>
      <c r="AS466">
        <v>0</v>
      </c>
      <c r="AT466" s="55">
        <v>1</v>
      </c>
      <c r="AU466" s="41">
        <v>0</v>
      </c>
      <c r="AV466" s="55">
        <v>1</v>
      </c>
      <c r="AW466" s="55" t="s">
        <v>7</v>
      </c>
      <c r="AX466">
        <v>0</v>
      </c>
      <c r="AY466">
        <v>0</v>
      </c>
      <c r="AZ466">
        <v>0</v>
      </c>
      <c r="BA466">
        <v>0</v>
      </c>
      <c r="BB466">
        <v>0</v>
      </c>
      <c r="BC466">
        <v>0</v>
      </c>
      <c r="BD466" s="55">
        <v>1</v>
      </c>
      <c r="BE466">
        <v>0</v>
      </c>
      <c r="BF466">
        <v>0</v>
      </c>
      <c r="BG466" s="55">
        <v>1</v>
      </c>
      <c r="BH466" t="s">
        <v>89</v>
      </c>
      <c r="BI466" t="s">
        <v>89</v>
      </c>
      <c r="BJ466" s="42">
        <v>0.309</v>
      </c>
      <c r="BK466" s="42">
        <v>37</v>
      </c>
      <c r="BL466" s="41">
        <v>0</v>
      </c>
      <c r="BM466" s="41">
        <v>0</v>
      </c>
      <c r="BN466" s="41">
        <v>0</v>
      </c>
      <c r="BO466" s="41">
        <v>0</v>
      </c>
      <c r="BP466" s="41">
        <v>0</v>
      </c>
      <c r="BQ466" s="55">
        <v>1</v>
      </c>
      <c r="BR466" s="41">
        <v>0</v>
      </c>
      <c r="BS466" s="41">
        <v>1</v>
      </c>
      <c r="BT466" s="41">
        <v>0</v>
      </c>
      <c r="BU466" s="55">
        <v>0</v>
      </c>
      <c r="BV466" s="41">
        <v>1</v>
      </c>
      <c r="BW466" s="41">
        <v>0</v>
      </c>
      <c r="BX466" s="55">
        <v>0</v>
      </c>
      <c r="BY466" s="41">
        <v>0</v>
      </c>
      <c r="BZ466" s="41">
        <v>0</v>
      </c>
      <c r="CA466" s="41">
        <v>1</v>
      </c>
      <c r="CB466" s="41">
        <v>1</v>
      </c>
      <c r="CC466" s="41">
        <v>1</v>
      </c>
      <c r="CD466" s="41">
        <v>0</v>
      </c>
      <c r="CE466" s="41">
        <v>1</v>
      </c>
      <c r="CF466">
        <v>0</v>
      </c>
      <c r="CG466" s="41">
        <v>0</v>
      </c>
      <c r="CH466" s="41">
        <v>0</v>
      </c>
      <c r="CI466" s="41">
        <v>1</v>
      </c>
      <c r="CJ466" s="55">
        <v>0</v>
      </c>
      <c r="CK466">
        <v>0.13900000000000001</v>
      </c>
      <c r="CL466">
        <v>46</v>
      </c>
      <c r="CM466">
        <v>1</v>
      </c>
      <c r="CN466">
        <v>0</v>
      </c>
      <c r="CO466">
        <v>26</v>
      </c>
      <c r="CP466" s="31" t="s">
        <v>80</v>
      </c>
    </row>
    <row r="467" spans="1:94" x14ac:dyDescent="0.25">
      <c r="A467">
        <v>466</v>
      </c>
      <c r="B467">
        <v>31</v>
      </c>
      <c r="C467" s="23" t="s">
        <v>141</v>
      </c>
      <c r="D467" s="12">
        <v>6.3</v>
      </c>
      <c r="E467" s="13">
        <f t="shared" si="112"/>
        <v>0.83776595744680848</v>
      </c>
      <c r="F467" s="7">
        <v>7.52</v>
      </c>
      <c r="G467" s="7">
        <f t="shared" si="105"/>
        <v>5.4622340425531917</v>
      </c>
      <c r="H467" s="15">
        <f t="shared" si="106"/>
        <v>7.137765957446808</v>
      </c>
      <c r="I467" s="11">
        <f t="shared" si="107"/>
        <v>0.22951264688149664</v>
      </c>
      <c r="J467" s="30">
        <f t="shared" si="108"/>
        <v>3.0520298787433064E-2</v>
      </c>
      <c r="K467" s="30">
        <f t="shared" si="109"/>
        <v>32.765078971368283</v>
      </c>
      <c r="L467" s="8">
        <v>1</v>
      </c>
      <c r="M467" s="9">
        <v>0</v>
      </c>
      <c r="N467" s="9">
        <v>0</v>
      </c>
      <c r="O467" s="9">
        <v>0</v>
      </c>
      <c r="P467" s="9">
        <v>0</v>
      </c>
      <c r="Q467" s="8">
        <v>1023</v>
      </c>
      <c r="R467" s="9">
        <v>5</v>
      </c>
      <c r="S467" s="9">
        <f t="shared" si="110"/>
        <v>1017</v>
      </c>
      <c r="T467" s="9">
        <f t="shared" si="111"/>
        <v>16</v>
      </c>
      <c r="U467" s="7">
        <v>7.68</v>
      </c>
      <c r="V467" s="7">
        <v>17.46</v>
      </c>
      <c r="W467" s="9">
        <v>1</v>
      </c>
      <c r="X467" s="9">
        <v>0</v>
      </c>
      <c r="Y467" s="9">
        <v>1</v>
      </c>
      <c r="Z467" s="9">
        <v>0</v>
      </c>
      <c r="AA467" s="9">
        <v>0</v>
      </c>
      <c r="AB467" s="27">
        <v>0</v>
      </c>
      <c r="AC467" s="9">
        <v>1</v>
      </c>
      <c r="AD467" s="9">
        <v>0</v>
      </c>
      <c r="AE467" s="27">
        <v>0</v>
      </c>
      <c r="AF467" s="9">
        <v>1</v>
      </c>
      <c r="AG467" s="27">
        <v>0</v>
      </c>
      <c r="AH467" s="19">
        <v>2000</v>
      </c>
      <c r="AI467" s="30" t="s">
        <v>89</v>
      </c>
      <c r="AJ467" s="30" t="s">
        <v>89</v>
      </c>
      <c r="AK467" s="30" t="s">
        <v>89</v>
      </c>
      <c r="AL467" s="37" t="s">
        <v>89</v>
      </c>
      <c r="AM467" s="36">
        <v>0.64</v>
      </c>
      <c r="AN467" s="17">
        <v>0.36</v>
      </c>
      <c r="AO467" t="s">
        <v>89</v>
      </c>
      <c r="AP467" s="34" t="s">
        <v>89</v>
      </c>
      <c r="AQ467" t="s">
        <v>89</v>
      </c>
      <c r="AR467" s="34" t="s">
        <v>89</v>
      </c>
      <c r="AS467">
        <v>0</v>
      </c>
      <c r="AT467" s="17">
        <v>1</v>
      </c>
      <c r="AU467">
        <v>1</v>
      </c>
      <c r="AV467" s="17">
        <v>0</v>
      </c>
      <c r="AW467" s="17" t="s">
        <v>5</v>
      </c>
      <c r="AX467">
        <v>0</v>
      </c>
      <c r="AY467">
        <v>1</v>
      </c>
      <c r="AZ467">
        <v>0</v>
      </c>
      <c r="BA467">
        <v>0</v>
      </c>
      <c r="BB467">
        <v>0</v>
      </c>
      <c r="BC467">
        <v>0</v>
      </c>
      <c r="BD467" s="17">
        <v>0</v>
      </c>
      <c r="BE467">
        <v>0</v>
      </c>
      <c r="BF467">
        <v>1</v>
      </c>
      <c r="BG467" s="17">
        <v>0</v>
      </c>
      <c r="BH467">
        <v>818</v>
      </c>
      <c r="BI467">
        <v>95</v>
      </c>
      <c r="BJ467" s="23">
        <v>0.29399999999999998</v>
      </c>
      <c r="BK467" s="23">
        <v>35</v>
      </c>
      <c r="BL467">
        <v>0</v>
      </c>
      <c r="BM467">
        <v>0</v>
      </c>
      <c r="BN467">
        <v>0</v>
      </c>
      <c r="BO467">
        <v>1</v>
      </c>
      <c r="BP467">
        <v>0</v>
      </c>
      <c r="BQ467" s="17">
        <v>0</v>
      </c>
      <c r="BR467">
        <v>0</v>
      </c>
      <c r="BS467">
        <v>0</v>
      </c>
      <c r="BT467">
        <v>1</v>
      </c>
      <c r="BU467" s="17">
        <v>0</v>
      </c>
      <c r="BV467">
        <v>0</v>
      </c>
      <c r="BW467">
        <v>0</v>
      </c>
      <c r="BX467" s="17">
        <v>0</v>
      </c>
      <c r="BY467">
        <v>0</v>
      </c>
      <c r="BZ467">
        <v>0</v>
      </c>
      <c r="CA467">
        <v>1</v>
      </c>
      <c r="CB467">
        <v>1</v>
      </c>
      <c r="CC467">
        <v>0</v>
      </c>
      <c r="CD467">
        <v>0</v>
      </c>
      <c r="CE467">
        <v>1</v>
      </c>
      <c r="CF467">
        <v>0</v>
      </c>
      <c r="CG467">
        <v>1</v>
      </c>
      <c r="CH467">
        <v>0</v>
      </c>
      <c r="CI467">
        <v>0</v>
      </c>
      <c r="CJ467" s="17">
        <v>0</v>
      </c>
      <c r="CK467">
        <v>0.123</v>
      </c>
      <c r="CL467">
        <v>226</v>
      </c>
      <c r="CM467">
        <v>1</v>
      </c>
      <c r="CN467">
        <v>0</v>
      </c>
      <c r="CO467">
        <v>29</v>
      </c>
      <c r="CP467" s="31" t="s">
        <v>80</v>
      </c>
    </row>
    <row r="468" spans="1:94" x14ac:dyDescent="0.25">
      <c r="A468">
        <v>467</v>
      </c>
      <c r="B468">
        <v>31</v>
      </c>
      <c r="C468" t="s">
        <v>141</v>
      </c>
      <c r="D468" s="12">
        <v>6.1</v>
      </c>
      <c r="E468" s="13">
        <f t="shared" si="112"/>
        <v>0.8276797829036634</v>
      </c>
      <c r="F468" s="7">
        <v>7.37</v>
      </c>
      <c r="G468" s="7">
        <f t="shared" si="105"/>
        <v>5.2723202170963361</v>
      </c>
      <c r="H468" s="15">
        <f t="shared" si="106"/>
        <v>6.9276797829036632</v>
      </c>
      <c r="I468" s="11">
        <f t="shared" si="107"/>
        <v>0.2252741171820597</v>
      </c>
      <c r="J468" s="30">
        <f t="shared" si="108"/>
        <v>3.0566365967715021E-2</v>
      </c>
      <c r="K468" s="30">
        <f t="shared" si="109"/>
        <v>32.715698066830242</v>
      </c>
      <c r="L468" s="8">
        <v>1</v>
      </c>
      <c r="M468" s="9">
        <v>0</v>
      </c>
      <c r="N468" s="9">
        <v>0</v>
      </c>
      <c r="O468" s="9">
        <v>0</v>
      </c>
      <c r="P468" s="9">
        <v>0</v>
      </c>
      <c r="Q468" s="8">
        <v>1023</v>
      </c>
      <c r="R468" s="9">
        <v>6</v>
      </c>
      <c r="S468" s="9">
        <f t="shared" si="110"/>
        <v>1016</v>
      </c>
      <c r="T468" s="9">
        <f t="shared" si="111"/>
        <v>16</v>
      </c>
      <c r="U468" s="7">
        <v>7.68</v>
      </c>
      <c r="V468" s="7">
        <v>17.46</v>
      </c>
      <c r="W468" s="9">
        <v>1</v>
      </c>
      <c r="X468" s="9">
        <v>0</v>
      </c>
      <c r="Y468" s="9">
        <v>1</v>
      </c>
      <c r="Z468" s="9">
        <v>0</v>
      </c>
      <c r="AA468" s="9">
        <v>0</v>
      </c>
      <c r="AB468" s="27">
        <v>0</v>
      </c>
      <c r="AC468" s="9">
        <v>1</v>
      </c>
      <c r="AD468" s="9">
        <v>0</v>
      </c>
      <c r="AE468" s="27">
        <v>0</v>
      </c>
      <c r="AF468" s="9">
        <v>1</v>
      </c>
      <c r="AG468" s="27">
        <v>0</v>
      </c>
      <c r="AH468" s="19">
        <v>2000</v>
      </c>
      <c r="AI468" s="30" t="s">
        <v>89</v>
      </c>
      <c r="AJ468" s="30" t="s">
        <v>89</v>
      </c>
      <c r="AK468" s="30" t="s">
        <v>89</v>
      </c>
      <c r="AL468" s="37" t="s">
        <v>89</v>
      </c>
      <c r="AM468" s="36">
        <v>0.64</v>
      </c>
      <c r="AN468" s="17">
        <v>0.36</v>
      </c>
      <c r="AO468" t="s">
        <v>89</v>
      </c>
      <c r="AP468" s="34" t="s">
        <v>89</v>
      </c>
      <c r="AQ468" t="s">
        <v>89</v>
      </c>
      <c r="AR468" s="34" t="s">
        <v>89</v>
      </c>
      <c r="AS468">
        <v>0</v>
      </c>
      <c r="AT468" s="17">
        <v>1</v>
      </c>
      <c r="AU468">
        <v>1</v>
      </c>
      <c r="AV468" s="17">
        <v>0</v>
      </c>
      <c r="AW468" s="17" t="s">
        <v>5</v>
      </c>
      <c r="AX468">
        <v>0</v>
      </c>
      <c r="AY468">
        <v>1</v>
      </c>
      <c r="AZ468">
        <v>0</v>
      </c>
      <c r="BA468">
        <v>0</v>
      </c>
      <c r="BB468">
        <v>0</v>
      </c>
      <c r="BC468">
        <v>0</v>
      </c>
      <c r="BD468" s="17">
        <v>0</v>
      </c>
      <c r="BE468">
        <v>0</v>
      </c>
      <c r="BF468">
        <v>1</v>
      </c>
      <c r="BG468" s="17">
        <v>0</v>
      </c>
      <c r="BH468">
        <v>818</v>
      </c>
      <c r="BI468">
        <v>95</v>
      </c>
      <c r="BJ468" s="23">
        <v>0.29399999999999998</v>
      </c>
      <c r="BK468" s="23">
        <v>35</v>
      </c>
      <c r="BL468">
        <v>0</v>
      </c>
      <c r="BM468">
        <v>0</v>
      </c>
      <c r="BN468">
        <v>0</v>
      </c>
      <c r="BO468">
        <v>1</v>
      </c>
      <c r="BP468">
        <v>0</v>
      </c>
      <c r="BQ468" s="17">
        <v>0</v>
      </c>
      <c r="BR468">
        <v>0</v>
      </c>
      <c r="BS468">
        <v>0</v>
      </c>
      <c r="BT468">
        <v>1</v>
      </c>
      <c r="BU468" s="17">
        <v>0</v>
      </c>
      <c r="BV468">
        <v>0</v>
      </c>
      <c r="BW468">
        <v>0</v>
      </c>
      <c r="BX468" s="17">
        <v>0</v>
      </c>
      <c r="BY468">
        <v>0</v>
      </c>
      <c r="BZ468">
        <v>0</v>
      </c>
      <c r="CA468">
        <v>1</v>
      </c>
      <c r="CB468">
        <v>1</v>
      </c>
      <c r="CC468">
        <v>0</v>
      </c>
      <c r="CD468">
        <v>0</v>
      </c>
      <c r="CE468">
        <v>1</v>
      </c>
      <c r="CF468">
        <v>1</v>
      </c>
      <c r="CG468">
        <v>1</v>
      </c>
      <c r="CH468">
        <v>0</v>
      </c>
      <c r="CI468">
        <v>0</v>
      </c>
      <c r="CJ468" s="17">
        <v>0</v>
      </c>
      <c r="CK468">
        <v>0.123</v>
      </c>
      <c r="CL468">
        <v>226</v>
      </c>
      <c r="CM468">
        <v>1</v>
      </c>
      <c r="CN468">
        <v>0</v>
      </c>
      <c r="CO468">
        <v>29</v>
      </c>
      <c r="CP468" s="31" t="s">
        <v>80</v>
      </c>
    </row>
    <row r="469" spans="1:94" x14ac:dyDescent="0.25">
      <c r="A469">
        <v>468</v>
      </c>
      <c r="B469">
        <v>31</v>
      </c>
      <c r="C469" s="23" t="s">
        <v>141</v>
      </c>
      <c r="D469" s="12">
        <v>6.5</v>
      </c>
      <c r="E469" s="13">
        <f t="shared" si="112"/>
        <v>0.8904109589041096</v>
      </c>
      <c r="F469" s="7">
        <v>7.3</v>
      </c>
      <c r="G469" s="7">
        <f t="shared" si="105"/>
        <v>5.6095890410958908</v>
      </c>
      <c r="H469" s="15">
        <f t="shared" si="106"/>
        <v>7.3904109589041092</v>
      </c>
      <c r="I469" s="11">
        <f t="shared" si="107"/>
        <v>0.22742757354036125</v>
      </c>
      <c r="J469" s="30">
        <f t="shared" si="108"/>
        <v>3.1154462128816611E-2</v>
      </c>
      <c r="K469" s="30">
        <f t="shared" si="109"/>
        <v>32.098130786698469</v>
      </c>
      <c r="L469" s="8">
        <v>1</v>
      </c>
      <c r="M469" s="9">
        <v>0</v>
      </c>
      <c r="N469" s="9">
        <v>0</v>
      </c>
      <c r="O469" s="9">
        <v>0</v>
      </c>
      <c r="P469" s="9">
        <v>0</v>
      </c>
      <c r="Q469" s="8">
        <v>986</v>
      </c>
      <c r="R469" s="9">
        <v>8</v>
      </c>
      <c r="S469" s="9">
        <f t="shared" si="110"/>
        <v>977</v>
      </c>
      <c r="T469" s="9">
        <f t="shared" si="111"/>
        <v>16</v>
      </c>
      <c r="U469" s="7">
        <v>7.68</v>
      </c>
      <c r="V469" s="7">
        <v>17.46</v>
      </c>
      <c r="W469" s="9">
        <v>1</v>
      </c>
      <c r="X469" s="9">
        <v>0</v>
      </c>
      <c r="Y469" s="9">
        <v>1</v>
      </c>
      <c r="Z469" s="9">
        <v>0</v>
      </c>
      <c r="AA469" s="9">
        <v>0</v>
      </c>
      <c r="AB469" s="27">
        <v>0</v>
      </c>
      <c r="AC469" s="9">
        <v>1</v>
      </c>
      <c r="AD469" s="9">
        <v>0</v>
      </c>
      <c r="AE469" s="27">
        <v>0</v>
      </c>
      <c r="AF469" s="9">
        <v>1</v>
      </c>
      <c r="AG469" s="27">
        <v>0</v>
      </c>
      <c r="AH469" s="19">
        <v>2000</v>
      </c>
      <c r="AI469" s="30" t="s">
        <v>89</v>
      </c>
      <c r="AJ469" s="30" t="s">
        <v>89</v>
      </c>
      <c r="AK469" s="30" t="s">
        <v>89</v>
      </c>
      <c r="AL469" s="37" t="s">
        <v>89</v>
      </c>
      <c r="AM469" s="36">
        <v>0.64</v>
      </c>
      <c r="AN469" s="17">
        <v>0.36</v>
      </c>
      <c r="AO469" t="s">
        <v>89</v>
      </c>
      <c r="AP469" s="34" t="s">
        <v>89</v>
      </c>
      <c r="AQ469" t="s">
        <v>89</v>
      </c>
      <c r="AR469" s="34" t="s">
        <v>89</v>
      </c>
      <c r="AS469">
        <v>0</v>
      </c>
      <c r="AT469" s="17">
        <v>1</v>
      </c>
      <c r="AU469">
        <v>1</v>
      </c>
      <c r="AV469" s="17">
        <v>0</v>
      </c>
      <c r="AW469" s="17" t="s">
        <v>5</v>
      </c>
      <c r="AX469">
        <v>0</v>
      </c>
      <c r="AY469">
        <v>1</v>
      </c>
      <c r="AZ469">
        <v>0</v>
      </c>
      <c r="BA469">
        <v>0</v>
      </c>
      <c r="BB469">
        <v>0</v>
      </c>
      <c r="BC469">
        <v>0</v>
      </c>
      <c r="BD469" s="17">
        <v>0</v>
      </c>
      <c r="BE469">
        <v>0</v>
      </c>
      <c r="BF469">
        <v>1</v>
      </c>
      <c r="BG469" s="17">
        <v>0</v>
      </c>
      <c r="BH469">
        <v>818</v>
      </c>
      <c r="BI469">
        <v>95</v>
      </c>
      <c r="BJ469" s="23">
        <v>0.29399999999999998</v>
      </c>
      <c r="BK469" s="23">
        <v>35</v>
      </c>
      <c r="BL469">
        <v>0</v>
      </c>
      <c r="BM469">
        <v>0</v>
      </c>
      <c r="BN469">
        <v>0</v>
      </c>
      <c r="BO469">
        <v>1</v>
      </c>
      <c r="BP469">
        <v>0</v>
      </c>
      <c r="BQ469" s="17">
        <v>0</v>
      </c>
      <c r="BR469">
        <v>0</v>
      </c>
      <c r="BS469">
        <v>1</v>
      </c>
      <c r="BT469">
        <v>0</v>
      </c>
      <c r="BU469" s="17">
        <v>0</v>
      </c>
      <c r="BV469">
        <v>1</v>
      </c>
      <c r="BW469">
        <v>0</v>
      </c>
      <c r="BX469" s="17">
        <v>0</v>
      </c>
      <c r="BY469">
        <v>0</v>
      </c>
      <c r="BZ469">
        <v>0</v>
      </c>
      <c r="CA469">
        <v>1</v>
      </c>
      <c r="CB469">
        <v>1</v>
      </c>
      <c r="CC469">
        <v>0</v>
      </c>
      <c r="CD469">
        <v>0</v>
      </c>
      <c r="CE469">
        <v>1</v>
      </c>
      <c r="CF469">
        <v>1</v>
      </c>
      <c r="CG469">
        <v>1</v>
      </c>
      <c r="CH469">
        <v>0</v>
      </c>
      <c r="CI469">
        <v>0</v>
      </c>
      <c r="CJ469" s="17">
        <v>0</v>
      </c>
      <c r="CK469">
        <v>0.123</v>
      </c>
      <c r="CL469">
        <v>226</v>
      </c>
      <c r="CM469">
        <v>1</v>
      </c>
      <c r="CN469">
        <v>0</v>
      </c>
      <c r="CO469">
        <v>29</v>
      </c>
      <c r="CP469" s="31" t="s">
        <v>80</v>
      </c>
    </row>
    <row r="470" spans="1:94" x14ac:dyDescent="0.25">
      <c r="A470">
        <v>469</v>
      </c>
      <c r="B470">
        <v>31</v>
      </c>
      <c r="C470" s="23" t="s">
        <v>141</v>
      </c>
      <c r="D470" s="12">
        <v>6.4</v>
      </c>
      <c r="E470" s="13">
        <f t="shared" si="112"/>
        <v>0.86838534599728634</v>
      </c>
      <c r="F470" s="7">
        <v>7.37</v>
      </c>
      <c r="G470" s="7">
        <f t="shared" si="105"/>
        <v>5.5316146540027145</v>
      </c>
      <c r="H470" s="15">
        <f t="shared" si="106"/>
        <v>7.2683853459972863</v>
      </c>
      <c r="I470" s="11">
        <f t="shared" si="107"/>
        <v>0.12618462893964844</v>
      </c>
      <c r="J470" s="30">
        <f t="shared" si="108"/>
        <v>1.7121387915827468E-2</v>
      </c>
      <c r="K470" s="30">
        <f t="shared" si="109"/>
        <v>58.406479948718022</v>
      </c>
      <c r="L470" s="8">
        <v>1</v>
      </c>
      <c r="M470" s="9">
        <v>0</v>
      </c>
      <c r="N470" s="9">
        <v>0</v>
      </c>
      <c r="O470" s="9">
        <v>0</v>
      </c>
      <c r="P470" s="9">
        <v>0</v>
      </c>
      <c r="Q470" s="8">
        <v>3364</v>
      </c>
      <c r="R470" s="9">
        <v>6</v>
      </c>
      <c r="S470" s="9">
        <f t="shared" si="110"/>
        <v>3357</v>
      </c>
      <c r="T470" s="9">
        <f t="shared" si="111"/>
        <v>16</v>
      </c>
      <c r="U470" s="7">
        <v>7.68</v>
      </c>
      <c r="V470" s="7">
        <v>17.46</v>
      </c>
      <c r="W470" s="9">
        <v>1</v>
      </c>
      <c r="X470" s="9">
        <v>0</v>
      </c>
      <c r="Y470" s="9">
        <v>1</v>
      </c>
      <c r="Z470" s="9">
        <v>0</v>
      </c>
      <c r="AA470" s="9">
        <v>0</v>
      </c>
      <c r="AB470" s="27">
        <v>0</v>
      </c>
      <c r="AC470" s="9">
        <v>1</v>
      </c>
      <c r="AD470" s="9">
        <v>0</v>
      </c>
      <c r="AE470" s="27">
        <v>0</v>
      </c>
      <c r="AF470" s="9">
        <v>1</v>
      </c>
      <c r="AG470" s="27">
        <v>0</v>
      </c>
      <c r="AH470" s="19">
        <v>2000</v>
      </c>
      <c r="AI470" s="30" t="s">
        <v>89</v>
      </c>
      <c r="AJ470" s="30" t="s">
        <v>89</v>
      </c>
      <c r="AK470" s="30" t="s">
        <v>89</v>
      </c>
      <c r="AL470" s="37" t="s">
        <v>89</v>
      </c>
      <c r="AM470" s="36">
        <v>0.64</v>
      </c>
      <c r="AN470" s="17">
        <v>0.36</v>
      </c>
      <c r="AO470" t="s">
        <v>89</v>
      </c>
      <c r="AP470" s="34" t="s">
        <v>89</v>
      </c>
      <c r="AQ470" t="s">
        <v>89</v>
      </c>
      <c r="AR470" s="34" t="s">
        <v>89</v>
      </c>
      <c r="AS470">
        <v>0</v>
      </c>
      <c r="AT470" s="17">
        <v>1</v>
      </c>
      <c r="AU470">
        <v>1</v>
      </c>
      <c r="AV470" s="17">
        <v>0</v>
      </c>
      <c r="AW470" s="17" t="s">
        <v>5</v>
      </c>
      <c r="AX470">
        <v>0</v>
      </c>
      <c r="AY470">
        <v>1</v>
      </c>
      <c r="AZ470">
        <v>0</v>
      </c>
      <c r="BA470">
        <v>0</v>
      </c>
      <c r="BB470">
        <v>0</v>
      </c>
      <c r="BC470">
        <v>0</v>
      </c>
      <c r="BD470" s="17">
        <v>0</v>
      </c>
      <c r="BE470">
        <v>0</v>
      </c>
      <c r="BF470">
        <v>1</v>
      </c>
      <c r="BG470" s="17">
        <v>0</v>
      </c>
      <c r="BH470">
        <v>818</v>
      </c>
      <c r="BI470">
        <v>95</v>
      </c>
      <c r="BJ470" s="23">
        <v>0.29399999999999998</v>
      </c>
      <c r="BK470" s="23">
        <v>35</v>
      </c>
      <c r="BL470">
        <v>0</v>
      </c>
      <c r="BM470">
        <v>0</v>
      </c>
      <c r="BN470">
        <v>0</v>
      </c>
      <c r="BO470">
        <v>1</v>
      </c>
      <c r="BP470">
        <v>0</v>
      </c>
      <c r="BQ470" s="17">
        <v>0</v>
      </c>
      <c r="BR470">
        <v>0</v>
      </c>
      <c r="BS470">
        <v>0</v>
      </c>
      <c r="BT470">
        <v>1</v>
      </c>
      <c r="BU470" s="17">
        <v>0</v>
      </c>
      <c r="BV470">
        <v>0</v>
      </c>
      <c r="BW470">
        <v>0</v>
      </c>
      <c r="BX470" s="17">
        <v>0</v>
      </c>
      <c r="BY470">
        <v>0</v>
      </c>
      <c r="BZ470">
        <v>0</v>
      </c>
      <c r="CA470">
        <v>1</v>
      </c>
      <c r="CB470">
        <v>1</v>
      </c>
      <c r="CC470">
        <v>0</v>
      </c>
      <c r="CD470">
        <v>0</v>
      </c>
      <c r="CE470">
        <v>1</v>
      </c>
      <c r="CF470">
        <v>1</v>
      </c>
      <c r="CG470">
        <v>1</v>
      </c>
      <c r="CH470">
        <v>0</v>
      </c>
      <c r="CI470">
        <v>0</v>
      </c>
      <c r="CJ470" s="17">
        <v>0</v>
      </c>
      <c r="CK470">
        <v>0.123</v>
      </c>
      <c r="CL470">
        <v>226</v>
      </c>
      <c r="CM470">
        <v>1</v>
      </c>
      <c r="CN470">
        <v>0</v>
      </c>
      <c r="CO470">
        <v>29</v>
      </c>
      <c r="CP470" s="31" t="s">
        <v>80</v>
      </c>
    </row>
    <row r="471" spans="1:94" x14ac:dyDescent="0.25">
      <c r="A471">
        <v>470</v>
      </c>
      <c r="B471">
        <v>31</v>
      </c>
      <c r="C471" s="23" t="s">
        <v>141</v>
      </c>
      <c r="D471" s="12">
        <v>4.3</v>
      </c>
      <c r="E471" s="13">
        <f t="shared" si="112"/>
        <v>1.4625850340136055</v>
      </c>
      <c r="F471" s="7">
        <v>2.94</v>
      </c>
      <c r="G471" s="7">
        <f t="shared" si="105"/>
        <v>2.8374149659863943</v>
      </c>
      <c r="H471" s="15">
        <f t="shared" si="106"/>
        <v>5.7625850340136058</v>
      </c>
      <c r="I471" s="11">
        <f t="shared" si="107"/>
        <v>5.0677276605177769E-2</v>
      </c>
      <c r="J471" s="30">
        <f t="shared" si="108"/>
        <v>1.7237168913325773E-2</v>
      </c>
      <c r="K471" s="30">
        <f t="shared" si="109"/>
        <v>58.014167235253836</v>
      </c>
      <c r="L471" s="8">
        <v>1</v>
      </c>
      <c r="M471" s="9">
        <v>0</v>
      </c>
      <c r="N471" s="9">
        <v>0</v>
      </c>
      <c r="O471" s="9">
        <v>0</v>
      </c>
      <c r="P471" s="9">
        <v>0</v>
      </c>
      <c r="Q471" s="8">
        <v>3364</v>
      </c>
      <c r="R471" s="9">
        <v>6</v>
      </c>
      <c r="S471" s="9">
        <f t="shared" si="110"/>
        <v>3357</v>
      </c>
      <c r="T471" s="9">
        <f t="shared" si="111"/>
        <v>16</v>
      </c>
      <c r="U471" s="7">
        <v>7.68</v>
      </c>
      <c r="V471" s="7">
        <v>17.46</v>
      </c>
      <c r="W471" s="9">
        <v>1</v>
      </c>
      <c r="X471" s="9">
        <v>0</v>
      </c>
      <c r="Y471" s="9">
        <v>1</v>
      </c>
      <c r="Z471" s="9">
        <v>0</v>
      </c>
      <c r="AA471" s="9">
        <v>0</v>
      </c>
      <c r="AB471" s="27">
        <v>0</v>
      </c>
      <c r="AC471" s="9">
        <v>1</v>
      </c>
      <c r="AD471" s="9">
        <v>0</v>
      </c>
      <c r="AE471" s="27">
        <v>0</v>
      </c>
      <c r="AF471" s="9">
        <v>1</v>
      </c>
      <c r="AG471" s="27">
        <v>0</v>
      </c>
      <c r="AH471" s="19">
        <v>2000</v>
      </c>
      <c r="AI471" s="30" t="s">
        <v>89</v>
      </c>
      <c r="AJ471" s="30" t="s">
        <v>89</v>
      </c>
      <c r="AK471" s="30" t="s">
        <v>89</v>
      </c>
      <c r="AL471" s="37" t="s">
        <v>89</v>
      </c>
      <c r="AM471" s="36">
        <v>0.64</v>
      </c>
      <c r="AN471" s="17">
        <v>0.36</v>
      </c>
      <c r="AO471" t="s">
        <v>89</v>
      </c>
      <c r="AP471" s="34" t="s">
        <v>89</v>
      </c>
      <c r="AQ471" t="s">
        <v>89</v>
      </c>
      <c r="AR471" s="34" t="s">
        <v>89</v>
      </c>
      <c r="AS471">
        <v>0</v>
      </c>
      <c r="AT471" s="17">
        <v>1</v>
      </c>
      <c r="AU471">
        <v>1</v>
      </c>
      <c r="AV471" s="17">
        <v>0</v>
      </c>
      <c r="AW471" s="17" t="s">
        <v>5</v>
      </c>
      <c r="AX471">
        <v>0</v>
      </c>
      <c r="AY471">
        <v>1</v>
      </c>
      <c r="AZ471">
        <v>0</v>
      </c>
      <c r="BA471">
        <v>0</v>
      </c>
      <c r="BB471">
        <v>0</v>
      </c>
      <c r="BC471">
        <v>0</v>
      </c>
      <c r="BD471" s="17">
        <v>0</v>
      </c>
      <c r="BE471">
        <v>0</v>
      </c>
      <c r="BF471">
        <v>1</v>
      </c>
      <c r="BG471" s="17">
        <v>0</v>
      </c>
      <c r="BH471">
        <v>818</v>
      </c>
      <c r="BI471">
        <v>95</v>
      </c>
      <c r="BJ471" s="23">
        <v>0.29399999999999998</v>
      </c>
      <c r="BK471" s="23">
        <v>35</v>
      </c>
      <c r="BL471">
        <v>0</v>
      </c>
      <c r="BM471">
        <v>0</v>
      </c>
      <c r="BN471">
        <v>0</v>
      </c>
      <c r="BO471">
        <v>1</v>
      </c>
      <c r="BP471">
        <v>0</v>
      </c>
      <c r="BQ471" s="17">
        <v>0</v>
      </c>
      <c r="BR471">
        <v>0</v>
      </c>
      <c r="BS471">
        <v>0</v>
      </c>
      <c r="BT471">
        <v>1</v>
      </c>
      <c r="BU471" s="17">
        <v>0</v>
      </c>
      <c r="BV471">
        <v>0</v>
      </c>
      <c r="BW471">
        <v>0</v>
      </c>
      <c r="BX471" s="17">
        <v>0</v>
      </c>
      <c r="BY471">
        <v>0</v>
      </c>
      <c r="BZ471">
        <v>0</v>
      </c>
      <c r="CA471">
        <v>1</v>
      </c>
      <c r="CB471">
        <v>1</v>
      </c>
      <c r="CC471">
        <v>0</v>
      </c>
      <c r="CD471">
        <v>0</v>
      </c>
      <c r="CE471">
        <v>1</v>
      </c>
      <c r="CF471">
        <v>1</v>
      </c>
      <c r="CG471">
        <v>1</v>
      </c>
      <c r="CH471">
        <v>0</v>
      </c>
      <c r="CI471">
        <v>0</v>
      </c>
      <c r="CJ471" s="17">
        <v>0</v>
      </c>
      <c r="CK471">
        <v>0.123</v>
      </c>
      <c r="CL471">
        <v>226</v>
      </c>
      <c r="CM471">
        <v>1</v>
      </c>
      <c r="CN471">
        <v>0</v>
      </c>
      <c r="CO471">
        <v>29</v>
      </c>
      <c r="CP471" s="31" t="s">
        <v>80</v>
      </c>
    </row>
    <row r="472" spans="1:94" x14ac:dyDescent="0.25">
      <c r="A472">
        <v>471</v>
      </c>
      <c r="B472">
        <v>31</v>
      </c>
      <c r="C472" s="23" t="s">
        <v>141</v>
      </c>
      <c r="D472" s="12">
        <v>7.8</v>
      </c>
      <c r="E472" s="13">
        <f t="shared" si="112"/>
        <v>1.1854103343465046</v>
      </c>
      <c r="F472" s="7">
        <v>6.58</v>
      </c>
      <c r="G472" s="7">
        <f t="shared" si="105"/>
        <v>6.6145896656534955</v>
      </c>
      <c r="H472" s="15">
        <f t="shared" si="106"/>
        <v>8.9854103343465042</v>
      </c>
      <c r="I472" s="11">
        <f t="shared" si="107"/>
        <v>0.112841150584339</v>
      </c>
      <c r="J472" s="30">
        <f t="shared" si="108"/>
        <v>1.714911103105456E-2</v>
      </c>
      <c r="K472" s="30">
        <f t="shared" si="109"/>
        <v>58.3120605020951</v>
      </c>
      <c r="L472" s="8">
        <v>1</v>
      </c>
      <c r="M472" s="9">
        <v>0</v>
      </c>
      <c r="N472" s="9">
        <v>0</v>
      </c>
      <c r="O472" s="9">
        <v>0</v>
      </c>
      <c r="P472" s="9">
        <v>0</v>
      </c>
      <c r="Q472" s="8">
        <v>3364</v>
      </c>
      <c r="R472" s="9">
        <v>6</v>
      </c>
      <c r="S472" s="9">
        <f t="shared" si="110"/>
        <v>3357</v>
      </c>
      <c r="T472" s="9">
        <f t="shared" si="111"/>
        <v>16</v>
      </c>
      <c r="U472" s="7">
        <v>7.68</v>
      </c>
      <c r="V472" s="7">
        <v>17.46</v>
      </c>
      <c r="W472" s="9">
        <v>1</v>
      </c>
      <c r="X472" s="9">
        <v>0</v>
      </c>
      <c r="Y472" s="9">
        <v>1</v>
      </c>
      <c r="Z472" s="9">
        <v>0</v>
      </c>
      <c r="AA472" s="9">
        <v>0</v>
      </c>
      <c r="AB472" s="27">
        <v>0</v>
      </c>
      <c r="AC472" s="9">
        <v>1</v>
      </c>
      <c r="AD472" s="9">
        <v>0</v>
      </c>
      <c r="AE472" s="27">
        <v>0</v>
      </c>
      <c r="AF472" s="9">
        <v>1</v>
      </c>
      <c r="AG472" s="27">
        <v>0</v>
      </c>
      <c r="AH472" s="19">
        <v>2000</v>
      </c>
      <c r="AI472" s="30" t="s">
        <v>89</v>
      </c>
      <c r="AJ472" s="30" t="s">
        <v>89</v>
      </c>
      <c r="AK472" s="30" t="s">
        <v>89</v>
      </c>
      <c r="AL472" s="37" t="s">
        <v>89</v>
      </c>
      <c r="AM472" s="36">
        <v>0.64</v>
      </c>
      <c r="AN472" s="17">
        <v>0.36</v>
      </c>
      <c r="AO472" t="s">
        <v>89</v>
      </c>
      <c r="AP472" s="34" t="s">
        <v>89</v>
      </c>
      <c r="AQ472" t="s">
        <v>89</v>
      </c>
      <c r="AR472" s="34" t="s">
        <v>89</v>
      </c>
      <c r="AS472">
        <v>0</v>
      </c>
      <c r="AT472" s="17">
        <v>1</v>
      </c>
      <c r="AU472">
        <v>1</v>
      </c>
      <c r="AV472" s="17">
        <v>0</v>
      </c>
      <c r="AW472" s="17" t="s">
        <v>5</v>
      </c>
      <c r="AX472">
        <v>0</v>
      </c>
      <c r="AY472">
        <v>1</v>
      </c>
      <c r="AZ472">
        <v>0</v>
      </c>
      <c r="BA472">
        <v>0</v>
      </c>
      <c r="BB472">
        <v>0</v>
      </c>
      <c r="BC472">
        <v>0</v>
      </c>
      <c r="BD472" s="17">
        <v>0</v>
      </c>
      <c r="BE472">
        <v>0</v>
      </c>
      <c r="BF472">
        <v>1</v>
      </c>
      <c r="BG472" s="17">
        <v>0</v>
      </c>
      <c r="BH472">
        <v>818</v>
      </c>
      <c r="BI472">
        <v>95</v>
      </c>
      <c r="BJ472" s="23">
        <v>0.29399999999999998</v>
      </c>
      <c r="BK472" s="23">
        <v>35</v>
      </c>
      <c r="BL472">
        <v>0</v>
      </c>
      <c r="BM472">
        <v>0</v>
      </c>
      <c r="BN472">
        <v>0</v>
      </c>
      <c r="BO472">
        <v>1</v>
      </c>
      <c r="BP472">
        <v>0</v>
      </c>
      <c r="BQ472" s="17">
        <v>0</v>
      </c>
      <c r="BR472">
        <v>0</v>
      </c>
      <c r="BS472">
        <v>0</v>
      </c>
      <c r="BT472">
        <v>1</v>
      </c>
      <c r="BU472" s="17">
        <v>0</v>
      </c>
      <c r="BV472">
        <v>0</v>
      </c>
      <c r="BW472">
        <v>0</v>
      </c>
      <c r="BX472" s="17">
        <v>0</v>
      </c>
      <c r="BY472">
        <v>0</v>
      </c>
      <c r="BZ472">
        <v>0</v>
      </c>
      <c r="CA472">
        <v>1</v>
      </c>
      <c r="CB472">
        <v>1</v>
      </c>
      <c r="CC472">
        <v>0</v>
      </c>
      <c r="CD472">
        <v>0</v>
      </c>
      <c r="CE472">
        <v>1</v>
      </c>
      <c r="CF472">
        <v>1</v>
      </c>
      <c r="CG472">
        <v>1</v>
      </c>
      <c r="CH472">
        <v>0</v>
      </c>
      <c r="CI472">
        <v>0</v>
      </c>
      <c r="CJ472" s="17">
        <v>0</v>
      </c>
      <c r="CK472">
        <v>0.123</v>
      </c>
      <c r="CL472">
        <v>226</v>
      </c>
      <c r="CM472">
        <v>1</v>
      </c>
      <c r="CN472">
        <v>0</v>
      </c>
      <c r="CO472">
        <v>29</v>
      </c>
      <c r="CP472" s="31" t="s">
        <v>80</v>
      </c>
    </row>
    <row r="473" spans="1:94" x14ac:dyDescent="0.25">
      <c r="A473">
        <v>472</v>
      </c>
      <c r="B473">
        <v>31</v>
      </c>
      <c r="C473" s="23" t="s">
        <v>141</v>
      </c>
      <c r="D473" s="12">
        <v>10.5</v>
      </c>
      <c r="E473" s="13">
        <f t="shared" si="112"/>
        <v>1.2804878048780488</v>
      </c>
      <c r="F473" s="7">
        <v>8.1999999999999993</v>
      </c>
      <c r="G473" s="7">
        <f t="shared" si="105"/>
        <v>9.2195121951219505</v>
      </c>
      <c r="H473" s="15">
        <f t="shared" si="106"/>
        <v>11.780487804878049</v>
      </c>
      <c r="I473" s="11">
        <f t="shared" si="107"/>
        <v>0.20660483785702163</v>
      </c>
      <c r="J473" s="30">
        <f t="shared" si="108"/>
        <v>2.5195711933783126E-2</v>
      </c>
      <c r="K473" s="30">
        <f t="shared" si="109"/>
        <v>39.689293266572541</v>
      </c>
      <c r="L473" s="8">
        <v>1</v>
      </c>
      <c r="M473" s="9">
        <v>0</v>
      </c>
      <c r="N473" s="9">
        <v>0</v>
      </c>
      <c r="O473" s="9">
        <v>0</v>
      </c>
      <c r="P473" s="9">
        <v>0</v>
      </c>
      <c r="Q473" s="8">
        <v>1515</v>
      </c>
      <c r="R473" s="9">
        <v>6</v>
      </c>
      <c r="S473" s="9">
        <f t="shared" si="110"/>
        <v>1508</v>
      </c>
      <c r="T473" s="9">
        <f t="shared" si="111"/>
        <v>16</v>
      </c>
      <c r="U473" s="7">
        <v>7.68</v>
      </c>
      <c r="V473" s="7">
        <v>17.46</v>
      </c>
      <c r="W473" s="9">
        <v>1</v>
      </c>
      <c r="X473" s="9">
        <v>0</v>
      </c>
      <c r="Y473" s="9">
        <v>1</v>
      </c>
      <c r="Z473" s="9">
        <v>0</v>
      </c>
      <c r="AA473" s="9">
        <v>0</v>
      </c>
      <c r="AB473" s="27">
        <v>0</v>
      </c>
      <c r="AC473" s="9">
        <v>1</v>
      </c>
      <c r="AD473" s="9">
        <v>0</v>
      </c>
      <c r="AE473" s="27">
        <v>0</v>
      </c>
      <c r="AF473" s="9">
        <v>1</v>
      </c>
      <c r="AG473" s="27">
        <v>0</v>
      </c>
      <c r="AH473" s="19">
        <v>2000</v>
      </c>
      <c r="AI473" s="30" t="s">
        <v>89</v>
      </c>
      <c r="AJ473" s="30" t="s">
        <v>89</v>
      </c>
      <c r="AK473" s="30" t="s">
        <v>89</v>
      </c>
      <c r="AL473" s="37" t="s">
        <v>89</v>
      </c>
      <c r="AM473" s="36">
        <v>0.64</v>
      </c>
      <c r="AN473" s="17">
        <v>0.36</v>
      </c>
      <c r="AO473" t="s">
        <v>89</v>
      </c>
      <c r="AP473" s="34" t="s">
        <v>89</v>
      </c>
      <c r="AQ473" t="s">
        <v>89</v>
      </c>
      <c r="AR473" s="34" t="s">
        <v>89</v>
      </c>
      <c r="AS473">
        <v>0</v>
      </c>
      <c r="AT473" s="17">
        <v>1</v>
      </c>
      <c r="AU473">
        <v>1</v>
      </c>
      <c r="AV473" s="17">
        <v>0</v>
      </c>
      <c r="AW473" s="17" t="s">
        <v>5</v>
      </c>
      <c r="AX473">
        <v>0</v>
      </c>
      <c r="AY473">
        <v>1</v>
      </c>
      <c r="AZ473">
        <v>0</v>
      </c>
      <c r="BA473">
        <v>0</v>
      </c>
      <c r="BB473">
        <v>0</v>
      </c>
      <c r="BC473">
        <v>0</v>
      </c>
      <c r="BD473" s="17">
        <v>0</v>
      </c>
      <c r="BE473">
        <v>0</v>
      </c>
      <c r="BF473">
        <v>1</v>
      </c>
      <c r="BG473" s="17">
        <v>0</v>
      </c>
      <c r="BH473">
        <v>818</v>
      </c>
      <c r="BI473">
        <v>95</v>
      </c>
      <c r="BJ473" s="23">
        <v>0.29399999999999998</v>
      </c>
      <c r="BK473" s="23">
        <v>35</v>
      </c>
      <c r="BL473">
        <v>0</v>
      </c>
      <c r="BM473">
        <v>0</v>
      </c>
      <c r="BN473">
        <v>0</v>
      </c>
      <c r="BO473">
        <v>1</v>
      </c>
      <c r="BP473">
        <v>0</v>
      </c>
      <c r="BQ473" s="17">
        <v>0</v>
      </c>
      <c r="BR473">
        <v>0</v>
      </c>
      <c r="BS473">
        <v>0</v>
      </c>
      <c r="BT473">
        <v>1</v>
      </c>
      <c r="BU473" s="17">
        <v>0</v>
      </c>
      <c r="BV473">
        <v>0</v>
      </c>
      <c r="BW473">
        <v>0</v>
      </c>
      <c r="BX473" s="17">
        <v>0</v>
      </c>
      <c r="BY473">
        <v>0</v>
      </c>
      <c r="BZ473">
        <v>0</v>
      </c>
      <c r="CA473">
        <v>1</v>
      </c>
      <c r="CB473">
        <v>1</v>
      </c>
      <c r="CC473">
        <v>0</v>
      </c>
      <c r="CD473">
        <v>0</v>
      </c>
      <c r="CE473">
        <v>1</v>
      </c>
      <c r="CF473">
        <v>1</v>
      </c>
      <c r="CG473">
        <v>1</v>
      </c>
      <c r="CH473">
        <v>0</v>
      </c>
      <c r="CI473">
        <v>0</v>
      </c>
      <c r="CJ473" s="17">
        <v>0</v>
      </c>
      <c r="CK473">
        <v>0.123</v>
      </c>
      <c r="CL473">
        <v>226</v>
      </c>
      <c r="CM473">
        <v>1</v>
      </c>
      <c r="CN473">
        <v>0</v>
      </c>
      <c r="CO473">
        <v>29</v>
      </c>
      <c r="CP473" s="31" t="s">
        <v>80</v>
      </c>
    </row>
    <row r="474" spans="1:94" x14ac:dyDescent="0.25">
      <c r="A474">
        <v>473</v>
      </c>
      <c r="B474">
        <v>31</v>
      </c>
      <c r="C474" s="23" t="s">
        <v>141</v>
      </c>
      <c r="D474" s="12">
        <v>8.9</v>
      </c>
      <c r="E474" s="13">
        <f t="shared" si="112"/>
        <v>2.8253968253968256</v>
      </c>
      <c r="F474" s="7">
        <v>3.15</v>
      </c>
      <c r="G474" s="7">
        <f t="shared" si="105"/>
        <v>6.0746031746031743</v>
      </c>
      <c r="H474" s="15">
        <f t="shared" si="106"/>
        <v>11.725396825396826</v>
      </c>
      <c r="I474" s="11">
        <f t="shared" si="107"/>
        <v>8.0851066780717365E-2</v>
      </c>
      <c r="J474" s="30">
        <f t="shared" si="108"/>
        <v>2.5667005327211861E-2</v>
      </c>
      <c r="K474" s="30">
        <f t="shared" si="109"/>
        <v>38.960524893794741</v>
      </c>
      <c r="L474" s="8">
        <v>1</v>
      </c>
      <c r="M474" s="9">
        <v>0</v>
      </c>
      <c r="N474" s="9">
        <v>0</v>
      </c>
      <c r="O474" s="9">
        <v>0</v>
      </c>
      <c r="P474" s="9">
        <v>0</v>
      </c>
      <c r="Q474" s="8">
        <v>1515</v>
      </c>
      <c r="R474" s="9">
        <v>6</v>
      </c>
      <c r="S474" s="9">
        <f t="shared" si="110"/>
        <v>1508</v>
      </c>
      <c r="T474" s="9">
        <f t="shared" si="111"/>
        <v>16</v>
      </c>
      <c r="U474" s="7">
        <v>7.68</v>
      </c>
      <c r="V474" s="7">
        <v>17.46</v>
      </c>
      <c r="W474" s="9">
        <v>1</v>
      </c>
      <c r="X474" s="9">
        <v>0</v>
      </c>
      <c r="Y474" s="9">
        <v>1</v>
      </c>
      <c r="Z474" s="9">
        <v>0</v>
      </c>
      <c r="AA474" s="9">
        <v>0</v>
      </c>
      <c r="AB474" s="27">
        <v>0</v>
      </c>
      <c r="AC474" s="9">
        <v>1</v>
      </c>
      <c r="AD474" s="9">
        <v>0</v>
      </c>
      <c r="AE474" s="27">
        <v>0</v>
      </c>
      <c r="AF474" s="9">
        <v>1</v>
      </c>
      <c r="AG474" s="27">
        <v>0</v>
      </c>
      <c r="AH474" s="19">
        <v>2000</v>
      </c>
      <c r="AI474" s="30" t="s">
        <v>89</v>
      </c>
      <c r="AJ474" s="30" t="s">
        <v>89</v>
      </c>
      <c r="AK474" s="30" t="s">
        <v>89</v>
      </c>
      <c r="AL474" s="37" t="s">
        <v>89</v>
      </c>
      <c r="AM474" s="36">
        <v>0.64</v>
      </c>
      <c r="AN474" s="17">
        <v>0.36</v>
      </c>
      <c r="AO474" t="s">
        <v>89</v>
      </c>
      <c r="AP474" s="34" t="s">
        <v>89</v>
      </c>
      <c r="AQ474" t="s">
        <v>89</v>
      </c>
      <c r="AR474" s="34" t="s">
        <v>89</v>
      </c>
      <c r="AS474">
        <v>0</v>
      </c>
      <c r="AT474" s="17">
        <v>1</v>
      </c>
      <c r="AU474">
        <v>1</v>
      </c>
      <c r="AV474" s="17">
        <v>0</v>
      </c>
      <c r="AW474" s="17" t="s">
        <v>5</v>
      </c>
      <c r="AX474">
        <v>0</v>
      </c>
      <c r="AY474">
        <v>1</v>
      </c>
      <c r="AZ474">
        <v>0</v>
      </c>
      <c r="BA474">
        <v>0</v>
      </c>
      <c r="BB474">
        <v>0</v>
      </c>
      <c r="BC474">
        <v>0</v>
      </c>
      <c r="BD474" s="17">
        <v>0</v>
      </c>
      <c r="BE474">
        <v>0</v>
      </c>
      <c r="BF474">
        <v>1</v>
      </c>
      <c r="BG474" s="17">
        <v>0</v>
      </c>
      <c r="BH474">
        <v>818</v>
      </c>
      <c r="BI474">
        <v>95</v>
      </c>
      <c r="BJ474" s="23">
        <v>0.29399999999999998</v>
      </c>
      <c r="BK474" s="23">
        <v>35</v>
      </c>
      <c r="BL474">
        <v>0</v>
      </c>
      <c r="BM474">
        <v>0</v>
      </c>
      <c r="BN474">
        <v>0</v>
      </c>
      <c r="BO474">
        <v>1</v>
      </c>
      <c r="BP474">
        <v>0</v>
      </c>
      <c r="BQ474" s="17">
        <v>0</v>
      </c>
      <c r="BR474">
        <v>0</v>
      </c>
      <c r="BS474">
        <v>0</v>
      </c>
      <c r="BT474">
        <v>1</v>
      </c>
      <c r="BU474" s="17">
        <v>0</v>
      </c>
      <c r="BV474">
        <v>0</v>
      </c>
      <c r="BW474">
        <v>0</v>
      </c>
      <c r="BX474" s="17">
        <v>0</v>
      </c>
      <c r="BY474">
        <v>0</v>
      </c>
      <c r="BZ474">
        <v>0</v>
      </c>
      <c r="CA474">
        <v>1</v>
      </c>
      <c r="CB474">
        <v>1</v>
      </c>
      <c r="CC474">
        <v>0</v>
      </c>
      <c r="CD474">
        <v>0</v>
      </c>
      <c r="CE474">
        <v>1</v>
      </c>
      <c r="CF474">
        <v>1</v>
      </c>
      <c r="CG474">
        <v>1</v>
      </c>
      <c r="CH474">
        <v>0</v>
      </c>
      <c r="CI474">
        <v>0</v>
      </c>
      <c r="CJ474" s="17">
        <v>0</v>
      </c>
      <c r="CK474">
        <v>0.123</v>
      </c>
      <c r="CL474">
        <v>226</v>
      </c>
      <c r="CM474">
        <v>1</v>
      </c>
      <c r="CN474">
        <v>0</v>
      </c>
      <c r="CO474">
        <v>29</v>
      </c>
      <c r="CP474" s="31" t="s">
        <v>80</v>
      </c>
    </row>
    <row r="475" spans="1:94" x14ac:dyDescent="0.25">
      <c r="A475">
        <v>474</v>
      </c>
      <c r="B475">
        <v>31</v>
      </c>
      <c r="C475" s="23" t="s">
        <v>141</v>
      </c>
      <c r="D475" s="12">
        <v>11.7</v>
      </c>
      <c r="E475" s="13">
        <f t="shared" si="112"/>
        <v>1.4516129032258063</v>
      </c>
      <c r="F475" s="7">
        <v>8.06</v>
      </c>
      <c r="G475" s="7">
        <f t="shared" si="105"/>
        <v>10.248387096774193</v>
      </c>
      <c r="H475" s="15">
        <f t="shared" si="106"/>
        <v>13.151612903225805</v>
      </c>
      <c r="I475" s="11">
        <f t="shared" si="107"/>
        <v>0.20322433235021214</v>
      </c>
      <c r="J475" s="30">
        <f t="shared" si="108"/>
        <v>2.5213937016155347E-2</v>
      </c>
      <c r="K475" s="30">
        <f t="shared" si="109"/>
        <v>39.66060513910498</v>
      </c>
      <c r="L475" s="8">
        <v>1</v>
      </c>
      <c r="M475" s="9">
        <v>0</v>
      </c>
      <c r="N475" s="9">
        <v>0</v>
      </c>
      <c r="O475" s="9">
        <v>0</v>
      </c>
      <c r="P475" s="9">
        <v>0</v>
      </c>
      <c r="Q475" s="8">
        <v>1515</v>
      </c>
      <c r="R475" s="9">
        <v>6</v>
      </c>
      <c r="S475" s="9">
        <f t="shared" si="110"/>
        <v>1508</v>
      </c>
      <c r="T475" s="9">
        <f t="shared" si="111"/>
        <v>16</v>
      </c>
      <c r="U475" s="7">
        <v>7.68</v>
      </c>
      <c r="V475" s="7">
        <v>17.46</v>
      </c>
      <c r="W475" s="9">
        <v>1</v>
      </c>
      <c r="X475" s="9">
        <v>0</v>
      </c>
      <c r="Y475" s="9">
        <v>1</v>
      </c>
      <c r="Z475" s="9">
        <v>0</v>
      </c>
      <c r="AA475" s="9">
        <v>0</v>
      </c>
      <c r="AB475" s="27">
        <v>0</v>
      </c>
      <c r="AC475" s="9">
        <v>1</v>
      </c>
      <c r="AD475" s="9">
        <v>0</v>
      </c>
      <c r="AE475" s="27">
        <v>0</v>
      </c>
      <c r="AF475" s="9">
        <v>1</v>
      </c>
      <c r="AG475" s="27">
        <v>0</v>
      </c>
      <c r="AH475" s="19">
        <v>2000</v>
      </c>
      <c r="AI475" s="30" t="s">
        <v>89</v>
      </c>
      <c r="AJ475" s="30" t="s">
        <v>89</v>
      </c>
      <c r="AK475" s="30" t="s">
        <v>89</v>
      </c>
      <c r="AL475" s="37" t="s">
        <v>89</v>
      </c>
      <c r="AM475" s="36">
        <v>0.64</v>
      </c>
      <c r="AN475" s="17">
        <v>0.36</v>
      </c>
      <c r="AO475" t="s">
        <v>89</v>
      </c>
      <c r="AP475" s="34" t="s">
        <v>89</v>
      </c>
      <c r="AQ475" t="s">
        <v>89</v>
      </c>
      <c r="AR475" s="34" t="s">
        <v>89</v>
      </c>
      <c r="AS475">
        <v>0</v>
      </c>
      <c r="AT475" s="17">
        <v>1</v>
      </c>
      <c r="AU475">
        <v>1</v>
      </c>
      <c r="AV475" s="17">
        <v>0</v>
      </c>
      <c r="AW475" s="17" t="s">
        <v>5</v>
      </c>
      <c r="AX475">
        <v>0</v>
      </c>
      <c r="AY475">
        <v>1</v>
      </c>
      <c r="AZ475">
        <v>0</v>
      </c>
      <c r="BA475">
        <v>0</v>
      </c>
      <c r="BB475">
        <v>0</v>
      </c>
      <c r="BC475">
        <v>0</v>
      </c>
      <c r="BD475" s="17">
        <v>0</v>
      </c>
      <c r="BE475">
        <v>0</v>
      </c>
      <c r="BF475">
        <v>1</v>
      </c>
      <c r="BG475" s="17">
        <v>0</v>
      </c>
      <c r="BH475">
        <v>818</v>
      </c>
      <c r="BI475">
        <v>95</v>
      </c>
      <c r="BJ475" s="23">
        <v>0.29399999999999998</v>
      </c>
      <c r="BK475" s="23">
        <v>35</v>
      </c>
      <c r="BL475">
        <v>0</v>
      </c>
      <c r="BM475">
        <v>0</v>
      </c>
      <c r="BN475">
        <v>0</v>
      </c>
      <c r="BO475">
        <v>1</v>
      </c>
      <c r="BP475">
        <v>0</v>
      </c>
      <c r="BQ475" s="17">
        <v>0</v>
      </c>
      <c r="BR475">
        <v>0</v>
      </c>
      <c r="BS475">
        <v>0</v>
      </c>
      <c r="BT475">
        <v>1</v>
      </c>
      <c r="BU475" s="17">
        <v>0</v>
      </c>
      <c r="BV475">
        <v>0</v>
      </c>
      <c r="BW475">
        <v>0</v>
      </c>
      <c r="BX475" s="17">
        <v>0</v>
      </c>
      <c r="BY475">
        <v>0</v>
      </c>
      <c r="BZ475">
        <v>0</v>
      </c>
      <c r="CA475">
        <v>1</v>
      </c>
      <c r="CB475">
        <v>1</v>
      </c>
      <c r="CC475">
        <v>0</v>
      </c>
      <c r="CD475">
        <v>0</v>
      </c>
      <c r="CE475">
        <v>1</v>
      </c>
      <c r="CF475">
        <v>1</v>
      </c>
      <c r="CG475">
        <v>1</v>
      </c>
      <c r="CH475">
        <v>0</v>
      </c>
      <c r="CI475">
        <v>0</v>
      </c>
      <c r="CJ475" s="17">
        <v>0</v>
      </c>
      <c r="CK475">
        <v>0.123</v>
      </c>
      <c r="CL475">
        <v>226</v>
      </c>
      <c r="CM475">
        <v>1</v>
      </c>
      <c r="CN475">
        <v>0</v>
      </c>
      <c r="CO475">
        <v>29</v>
      </c>
      <c r="CP475" s="31" t="s">
        <v>80</v>
      </c>
    </row>
    <row r="476" spans="1:94" x14ac:dyDescent="0.25">
      <c r="A476">
        <v>475</v>
      </c>
      <c r="B476">
        <v>31</v>
      </c>
      <c r="C476" s="23" t="s">
        <v>141</v>
      </c>
      <c r="D476" s="12">
        <v>2.9</v>
      </c>
      <c r="E476" s="13">
        <f t="shared" si="112"/>
        <v>1.5025906735751295</v>
      </c>
      <c r="F476" s="7">
        <v>1.93</v>
      </c>
      <c r="G476" s="7">
        <f t="shared" si="105"/>
        <v>1.3974093264248704</v>
      </c>
      <c r="H476" s="15">
        <f t="shared" si="106"/>
        <v>4.4025906735751299</v>
      </c>
      <c r="I476" s="11">
        <f t="shared" si="107"/>
        <v>4.4245520473194209E-2</v>
      </c>
      <c r="J476" s="30">
        <f t="shared" si="108"/>
        <v>2.2925140141551403E-2</v>
      </c>
      <c r="K476" s="30">
        <f t="shared" si="109"/>
        <v>43.620234983319385</v>
      </c>
      <c r="L476" s="8">
        <v>1</v>
      </c>
      <c r="M476" s="9">
        <v>0</v>
      </c>
      <c r="N476" s="9">
        <v>0</v>
      </c>
      <c r="O476" s="9">
        <v>0</v>
      </c>
      <c r="P476" s="9">
        <v>0</v>
      </c>
      <c r="Q476" s="8">
        <v>1906</v>
      </c>
      <c r="R476" s="9">
        <v>6</v>
      </c>
      <c r="S476" s="9">
        <f t="shared" si="110"/>
        <v>1899</v>
      </c>
      <c r="T476" s="9">
        <f t="shared" si="111"/>
        <v>16</v>
      </c>
      <c r="U476" s="7">
        <v>7.68</v>
      </c>
      <c r="V476" s="7">
        <v>17.46</v>
      </c>
      <c r="W476" s="9">
        <v>1</v>
      </c>
      <c r="X476" s="9">
        <v>0</v>
      </c>
      <c r="Y476" s="9">
        <v>1</v>
      </c>
      <c r="Z476" s="9">
        <v>0</v>
      </c>
      <c r="AA476" s="9">
        <v>0</v>
      </c>
      <c r="AB476" s="27">
        <v>0</v>
      </c>
      <c r="AC476" s="9">
        <v>1</v>
      </c>
      <c r="AD476" s="9">
        <v>0</v>
      </c>
      <c r="AE476" s="27">
        <v>0</v>
      </c>
      <c r="AF476" s="9">
        <v>1</v>
      </c>
      <c r="AG476" s="27">
        <v>0</v>
      </c>
      <c r="AH476" s="19">
        <v>2000</v>
      </c>
      <c r="AI476" s="30" t="s">
        <v>89</v>
      </c>
      <c r="AJ476" s="30" t="s">
        <v>89</v>
      </c>
      <c r="AK476" s="30" t="s">
        <v>89</v>
      </c>
      <c r="AL476" s="37" t="s">
        <v>89</v>
      </c>
      <c r="AM476" s="36">
        <v>0.64</v>
      </c>
      <c r="AN476" s="17">
        <v>0.36</v>
      </c>
      <c r="AO476" t="s">
        <v>89</v>
      </c>
      <c r="AP476" s="34" t="s">
        <v>89</v>
      </c>
      <c r="AQ476" t="s">
        <v>89</v>
      </c>
      <c r="AR476" s="34" t="s">
        <v>89</v>
      </c>
      <c r="AS476">
        <v>0</v>
      </c>
      <c r="AT476" s="17">
        <v>1</v>
      </c>
      <c r="AU476">
        <v>1</v>
      </c>
      <c r="AV476" s="17">
        <v>0</v>
      </c>
      <c r="AW476" s="17" t="s">
        <v>5</v>
      </c>
      <c r="AX476">
        <v>0</v>
      </c>
      <c r="AY476">
        <v>1</v>
      </c>
      <c r="AZ476">
        <v>0</v>
      </c>
      <c r="BA476">
        <v>0</v>
      </c>
      <c r="BB476">
        <v>0</v>
      </c>
      <c r="BC476">
        <v>0</v>
      </c>
      <c r="BD476" s="17">
        <v>0</v>
      </c>
      <c r="BE476">
        <v>0</v>
      </c>
      <c r="BF476">
        <v>1</v>
      </c>
      <c r="BG476" s="17">
        <v>0</v>
      </c>
      <c r="BH476">
        <v>818</v>
      </c>
      <c r="BI476">
        <v>95</v>
      </c>
      <c r="BJ476" s="23">
        <v>0.29399999999999998</v>
      </c>
      <c r="BK476" s="23">
        <v>35</v>
      </c>
      <c r="BL476">
        <v>0</v>
      </c>
      <c r="BM476">
        <v>0</v>
      </c>
      <c r="BN476">
        <v>0</v>
      </c>
      <c r="BO476">
        <v>1</v>
      </c>
      <c r="BP476">
        <v>0</v>
      </c>
      <c r="BQ476" s="17">
        <v>0</v>
      </c>
      <c r="BR476">
        <v>0</v>
      </c>
      <c r="BS476">
        <v>0</v>
      </c>
      <c r="BT476">
        <v>1</v>
      </c>
      <c r="BU476" s="17">
        <v>0</v>
      </c>
      <c r="BV476">
        <v>0</v>
      </c>
      <c r="BW476">
        <v>0</v>
      </c>
      <c r="BX476" s="17">
        <v>0</v>
      </c>
      <c r="BY476">
        <v>0</v>
      </c>
      <c r="BZ476">
        <v>0</v>
      </c>
      <c r="CA476">
        <v>1</v>
      </c>
      <c r="CB476">
        <v>1</v>
      </c>
      <c r="CC476">
        <v>0</v>
      </c>
      <c r="CD476">
        <v>0</v>
      </c>
      <c r="CE476">
        <v>1</v>
      </c>
      <c r="CF476">
        <v>1</v>
      </c>
      <c r="CG476">
        <v>1</v>
      </c>
      <c r="CH476">
        <v>0</v>
      </c>
      <c r="CI476">
        <v>0</v>
      </c>
      <c r="CJ476" s="17">
        <v>0</v>
      </c>
      <c r="CK476">
        <v>0.123</v>
      </c>
      <c r="CL476">
        <v>226</v>
      </c>
      <c r="CM476">
        <v>1</v>
      </c>
      <c r="CN476">
        <v>0</v>
      </c>
      <c r="CO476">
        <v>29</v>
      </c>
      <c r="CP476" s="31" t="s">
        <v>80</v>
      </c>
    </row>
    <row r="477" spans="1:94" x14ac:dyDescent="0.25">
      <c r="A477">
        <v>476</v>
      </c>
      <c r="B477">
        <v>31</v>
      </c>
      <c r="C477" s="23" t="s">
        <v>141</v>
      </c>
      <c r="D477" s="12">
        <v>2.6</v>
      </c>
      <c r="E477" s="13">
        <f t="shared" si="112"/>
        <v>1.8978102189781021</v>
      </c>
      <c r="F477" s="7">
        <v>1.37</v>
      </c>
      <c r="G477" s="7">
        <f t="shared" si="105"/>
        <v>0.702189781021898</v>
      </c>
      <c r="H477" s="15">
        <f t="shared" si="106"/>
        <v>4.4978102189781026</v>
      </c>
      <c r="I477" s="11">
        <f t="shared" si="107"/>
        <v>3.1422705174053607E-2</v>
      </c>
      <c r="J477" s="30">
        <f t="shared" si="108"/>
        <v>2.2936281148944235E-2</v>
      </c>
      <c r="K477" s="30">
        <f t="shared" si="109"/>
        <v>43.599047007933557</v>
      </c>
      <c r="L477" s="8">
        <v>1</v>
      </c>
      <c r="M477" s="9">
        <v>0</v>
      </c>
      <c r="N477" s="9">
        <v>0</v>
      </c>
      <c r="O477" s="9">
        <v>0</v>
      </c>
      <c r="P477" s="9">
        <v>0</v>
      </c>
      <c r="Q477" s="8">
        <v>1906</v>
      </c>
      <c r="R477" s="9">
        <v>6</v>
      </c>
      <c r="S477" s="9">
        <f t="shared" si="110"/>
        <v>1899</v>
      </c>
      <c r="T477" s="9">
        <f t="shared" si="111"/>
        <v>16</v>
      </c>
      <c r="U477" s="7">
        <v>7.68</v>
      </c>
      <c r="V477" s="7">
        <v>17.46</v>
      </c>
      <c r="W477" s="9">
        <v>1</v>
      </c>
      <c r="X477" s="9">
        <v>0</v>
      </c>
      <c r="Y477" s="9">
        <v>1</v>
      </c>
      <c r="Z477" s="9">
        <v>0</v>
      </c>
      <c r="AA477" s="9">
        <v>0</v>
      </c>
      <c r="AB477" s="27">
        <v>0</v>
      </c>
      <c r="AC477" s="9">
        <v>1</v>
      </c>
      <c r="AD477" s="9">
        <v>0</v>
      </c>
      <c r="AE477" s="27">
        <v>0</v>
      </c>
      <c r="AF477" s="9">
        <v>1</v>
      </c>
      <c r="AG477" s="27">
        <v>0</v>
      </c>
      <c r="AH477" s="19">
        <v>2000</v>
      </c>
      <c r="AI477" s="30" t="s">
        <v>89</v>
      </c>
      <c r="AJ477" s="30" t="s">
        <v>89</v>
      </c>
      <c r="AK477" s="30" t="s">
        <v>89</v>
      </c>
      <c r="AL477" s="37" t="s">
        <v>89</v>
      </c>
      <c r="AM477" s="36">
        <v>0.64</v>
      </c>
      <c r="AN477" s="17">
        <v>0.36</v>
      </c>
      <c r="AO477" t="s">
        <v>89</v>
      </c>
      <c r="AP477" s="34" t="s">
        <v>89</v>
      </c>
      <c r="AQ477" t="s">
        <v>89</v>
      </c>
      <c r="AR477" s="34" t="s">
        <v>89</v>
      </c>
      <c r="AS477">
        <v>0</v>
      </c>
      <c r="AT477" s="17">
        <v>1</v>
      </c>
      <c r="AU477">
        <v>1</v>
      </c>
      <c r="AV477" s="17">
        <v>0</v>
      </c>
      <c r="AW477" s="17" t="s">
        <v>5</v>
      </c>
      <c r="AX477">
        <v>0</v>
      </c>
      <c r="AY477">
        <v>1</v>
      </c>
      <c r="AZ477">
        <v>0</v>
      </c>
      <c r="BA477">
        <v>0</v>
      </c>
      <c r="BB477">
        <v>0</v>
      </c>
      <c r="BC477">
        <v>0</v>
      </c>
      <c r="BD477" s="17">
        <v>0</v>
      </c>
      <c r="BE477">
        <v>0</v>
      </c>
      <c r="BF477">
        <v>1</v>
      </c>
      <c r="BG477" s="17">
        <v>0</v>
      </c>
      <c r="BH477">
        <v>818</v>
      </c>
      <c r="BI477">
        <v>95</v>
      </c>
      <c r="BJ477" s="23">
        <v>0.29399999999999998</v>
      </c>
      <c r="BK477" s="23">
        <v>35</v>
      </c>
      <c r="BL477">
        <v>0</v>
      </c>
      <c r="BM477">
        <v>0</v>
      </c>
      <c r="BN477">
        <v>0</v>
      </c>
      <c r="BO477">
        <v>1</v>
      </c>
      <c r="BP477">
        <v>0</v>
      </c>
      <c r="BQ477" s="17">
        <v>0</v>
      </c>
      <c r="BR477">
        <v>0</v>
      </c>
      <c r="BS477">
        <v>0</v>
      </c>
      <c r="BT477">
        <v>1</v>
      </c>
      <c r="BU477" s="17">
        <v>0</v>
      </c>
      <c r="BV477">
        <v>0</v>
      </c>
      <c r="BW477">
        <v>0</v>
      </c>
      <c r="BX477" s="17">
        <v>0</v>
      </c>
      <c r="BY477">
        <v>0</v>
      </c>
      <c r="BZ477">
        <v>0</v>
      </c>
      <c r="CA477">
        <v>1</v>
      </c>
      <c r="CB477">
        <v>1</v>
      </c>
      <c r="CC477">
        <v>0</v>
      </c>
      <c r="CD477">
        <v>0</v>
      </c>
      <c r="CE477">
        <v>1</v>
      </c>
      <c r="CF477">
        <v>1</v>
      </c>
      <c r="CG477">
        <v>1</v>
      </c>
      <c r="CH477">
        <v>0</v>
      </c>
      <c r="CI477">
        <v>0</v>
      </c>
      <c r="CJ477" s="17">
        <v>0</v>
      </c>
      <c r="CK477">
        <v>0.123</v>
      </c>
      <c r="CL477">
        <v>226</v>
      </c>
      <c r="CM477">
        <v>1</v>
      </c>
      <c r="CN477">
        <v>0</v>
      </c>
      <c r="CO477">
        <v>29</v>
      </c>
      <c r="CP477" s="31" t="s">
        <v>80</v>
      </c>
    </row>
    <row r="478" spans="1:94" x14ac:dyDescent="0.25">
      <c r="A478">
        <v>477</v>
      </c>
      <c r="B478">
        <v>31</v>
      </c>
      <c r="C478" s="23" t="s">
        <v>141</v>
      </c>
      <c r="D478" s="12">
        <v>-1</v>
      </c>
      <c r="E478" s="13">
        <f t="shared" si="112"/>
        <v>3.8461538461538458</v>
      </c>
      <c r="F478" s="7">
        <v>-0.26</v>
      </c>
      <c r="G478" s="7">
        <f t="shared" si="105"/>
        <v>-4.8461538461538458</v>
      </c>
      <c r="H478" s="15">
        <f t="shared" si="106"/>
        <v>2.8461538461538458</v>
      </c>
      <c r="I478" s="11">
        <f t="shared" si="107"/>
        <v>-5.966273195313905E-3</v>
      </c>
      <c r="J478" s="30">
        <f t="shared" si="108"/>
        <v>2.294720459736117E-2</v>
      </c>
      <c r="K478" s="30">
        <f t="shared" si="109"/>
        <v>43.578292761419654</v>
      </c>
      <c r="L478" s="8">
        <v>1</v>
      </c>
      <c r="M478" s="9">
        <v>0</v>
      </c>
      <c r="N478" s="9">
        <v>0</v>
      </c>
      <c r="O478" s="9">
        <v>0</v>
      </c>
      <c r="P478" s="9">
        <v>0</v>
      </c>
      <c r="Q478" s="8">
        <v>1906</v>
      </c>
      <c r="R478" s="9">
        <v>6</v>
      </c>
      <c r="S478" s="9">
        <f t="shared" si="110"/>
        <v>1899</v>
      </c>
      <c r="T478" s="9">
        <f t="shared" si="111"/>
        <v>16</v>
      </c>
      <c r="U478" s="7">
        <v>7.68</v>
      </c>
      <c r="V478" s="7">
        <v>17.46</v>
      </c>
      <c r="W478" s="9">
        <v>1</v>
      </c>
      <c r="X478" s="9">
        <v>0</v>
      </c>
      <c r="Y478" s="9">
        <v>1</v>
      </c>
      <c r="Z478" s="9">
        <v>0</v>
      </c>
      <c r="AA478" s="9">
        <v>0</v>
      </c>
      <c r="AB478" s="27">
        <v>0</v>
      </c>
      <c r="AC478" s="9">
        <v>1</v>
      </c>
      <c r="AD478" s="9">
        <v>0</v>
      </c>
      <c r="AE478" s="27">
        <v>0</v>
      </c>
      <c r="AF478" s="9">
        <v>1</v>
      </c>
      <c r="AG478" s="27">
        <v>0</v>
      </c>
      <c r="AH478" s="19">
        <v>2000</v>
      </c>
      <c r="AI478" s="30" t="s">
        <v>89</v>
      </c>
      <c r="AJ478" s="30" t="s">
        <v>89</v>
      </c>
      <c r="AK478" s="30" t="s">
        <v>89</v>
      </c>
      <c r="AL478" s="37" t="s">
        <v>89</v>
      </c>
      <c r="AM478" s="36">
        <v>0.64</v>
      </c>
      <c r="AN478" s="17">
        <v>0.36</v>
      </c>
      <c r="AO478" t="s">
        <v>89</v>
      </c>
      <c r="AP478" s="34" t="s">
        <v>89</v>
      </c>
      <c r="AQ478" t="s">
        <v>89</v>
      </c>
      <c r="AR478" s="34" t="s">
        <v>89</v>
      </c>
      <c r="AS478">
        <v>0</v>
      </c>
      <c r="AT478" s="17">
        <v>1</v>
      </c>
      <c r="AU478">
        <v>1</v>
      </c>
      <c r="AV478" s="17">
        <v>0</v>
      </c>
      <c r="AW478" s="17" t="s">
        <v>5</v>
      </c>
      <c r="AX478">
        <v>0</v>
      </c>
      <c r="AY478">
        <v>1</v>
      </c>
      <c r="AZ478">
        <v>0</v>
      </c>
      <c r="BA478">
        <v>0</v>
      </c>
      <c r="BB478">
        <v>0</v>
      </c>
      <c r="BC478">
        <v>0</v>
      </c>
      <c r="BD478" s="17">
        <v>0</v>
      </c>
      <c r="BE478">
        <v>0</v>
      </c>
      <c r="BF478">
        <v>1</v>
      </c>
      <c r="BG478" s="17">
        <v>0</v>
      </c>
      <c r="BH478">
        <v>818</v>
      </c>
      <c r="BI478">
        <v>95</v>
      </c>
      <c r="BJ478" s="23">
        <v>0.29399999999999998</v>
      </c>
      <c r="BK478" s="23">
        <v>35</v>
      </c>
      <c r="BL478">
        <v>0</v>
      </c>
      <c r="BM478">
        <v>0</v>
      </c>
      <c r="BN478">
        <v>0</v>
      </c>
      <c r="BO478">
        <v>1</v>
      </c>
      <c r="BP478">
        <v>0</v>
      </c>
      <c r="BQ478" s="17">
        <v>0</v>
      </c>
      <c r="BR478">
        <v>0</v>
      </c>
      <c r="BS478">
        <v>0</v>
      </c>
      <c r="BT478">
        <v>1</v>
      </c>
      <c r="BU478" s="17">
        <v>0</v>
      </c>
      <c r="BV478">
        <v>0</v>
      </c>
      <c r="BW478">
        <v>0</v>
      </c>
      <c r="BX478" s="17">
        <v>0</v>
      </c>
      <c r="BY478">
        <v>0</v>
      </c>
      <c r="BZ478">
        <v>0</v>
      </c>
      <c r="CA478">
        <v>1</v>
      </c>
      <c r="CB478">
        <v>1</v>
      </c>
      <c r="CC478">
        <v>0</v>
      </c>
      <c r="CD478">
        <v>0</v>
      </c>
      <c r="CE478">
        <v>1</v>
      </c>
      <c r="CF478">
        <v>1</v>
      </c>
      <c r="CG478">
        <v>1</v>
      </c>
      <c r="CH478">
        <v>0</v>
      </c>
      <c r="CI478">
        <v>0</v>
      </c>
      <c r="CJ478" s="17">
        <v>0</v>
      </c>
      <c r="CK478">
        <v>0.123</v>
      </c>
      <c r="CL478">
        <v>226</v>
      </c>
      <c r="CM478">
        <v>1</v>
      </c>
      <c r="CN478">
        <v>0</v>
      </c>
      <c r="CO478">
        <v>29</v>
      </c>
      <c r="CP478" s="31" t="s">
        <v>80</v>
      </c>
    </row>
    <row r="479" spans="1:94" x14ac:dyDescent="0.25">
      <c r="A479">
        <v>478</v>
      </c>
      <c r="B479">
        <v>31</v>
      </c>
      <c r="C479" s="23" t="s">
        <v>141</v>
      </c>
      <c r="D479" s="12">
        <v>3.9</v>
      </c>
      <c r="E479" s="13">
        <f t="shared" si="112"/>
        <v>1.9509754877438719</v>
      </c>
      <c r="F479" s="7">
        <v>1.9990000000000001</v>
      </c>
      <c r="G479" s="7">
        <f t="shared" si="105"/>
        <v>1.949024512256128</v>
      </c>
      <c r="H479" s="15">
        <f t="shared" si="106"/>
        <v>5.850975487743872</v>
      </c>
      <c r="I479" s="11">
        <f t="shared" si="107"/>
        <v>6.2621945271200061E-2</v>
      </c>
      <c r="J479" s="30">
        <f t="shared" si="108"/>
        <v>3.132663595357682E-2</v>
      </c>
      <c r="K479" s="30">
        <f t="shared" si="109"/>
        <v>31.921716761477601</v>
      </c>
      <c r="L479" s="8">
        <v>1</v>
      </c>
      <c r="M479" s="9">
        <v>0</v>
      </c>
      <c r="N479" s="9">
        <v>0</v>
      </c>
      <c r="O479" s="9">
        <v>0</v>
      </c>
      <c r="P479" s="9">
        <v>0</v>
      </c>
      <c r="Q479" s="8">
        <v>1023</v>
      </c>
      <c r="R479" s="9">
        <v>7</v>
      </c>
      <c r="S479" s="9">
        <f t="shared" si="110"/>
        <v>1015</v>
      </c>
      <c r="T479" s="9">
        <f t="shared" si="111"/>
        <v>16</v>
      </c>
      <c r="U479" s="7">
        <v>5.45</v>
      </c>
      <c r="V479" s="7">
        <v>17.46</v>
      </c>
      <c r="W479" s="9">
        <v>1</v>
      </c>
      <c r="X479" s="9">
        <v>0</v>
      </c>
      <c r="Y479" s="9">
        <v>1</v>
      </c>
      <c r="Z479" s="9">
        <v>0</v>
      </c>
      <c r="AA479" s="9">
        <v>0</v>
      </c>
      <c r="AB479" s="27">
        <v>0</v>
      </c>
      <c r="AC479" s="9">
        <v>1</v>
      </c>
      <c r="AD479" s="9">
        <v>0</v>
      </c>
      <c r="AE479" s="27">
        <v>0</v>
      </c>
      <c r="AF479" s="9">
        <v>1</v>
      </c>
      <c r="AG479" s="27">
        <v>0</v>
      </c>
      <c r="AH479" s="19">
        <v>2000</v>
      </c>
      <c r="AI479" s="30" t="s">
        <v>89</v>
      </c>
      <c r="AJ479" s="30" t="s">
        <v>89</v>
      </c>
      <c r="AK479" s="30" t="s">
        <v>89</v>
      </c>
      <c r="AL479" s="37" t="s">
        <v>89</v>
      </c>
      <c r="AM479" s="36">
        <v>0.64</v>
      </c>
      <c r="AN479" s="17">
        <v>0.36</v>
      </c>
      <c r="AO479" t="s">
        <v>89</v>
      </c>
      <c r="AP479" s="34" t="s">
        <v>89</v>
      </c>
      <c r="AQ479" t="s">
        <v>89</v>
      </c>
      <c r="AR479" s="34" t="s">
        <v>89</v>
      </c>
      <c r="AS479">
        <v>0</v>
      </c>
      <c r="AT479" s="17">
        <v>1</v>
      </c>
      <c r="AU479">
        <v>1</v>
      </c>
      <c r="AV479" s="17">
        <v>0</v>
      </c>
      <c r="AW479" s="17" t="s">
        <v>5</v>
      </c>
      <c r="AX479">
        <v>0</v>
      </c>
      <c r="AY479">
        <v>1</v>
      </c>
      <c r="AZ479">
        <v>0</v>
      </c>
      <c r="BA479">
        <v>0</v>
      </c>
      <c r="BB479">
        <v>0</v>
      </c>
      <c r="BC479">
        <v>0</v>
      </c>
      <c r="BD479" s="17">
        <v>0</v>
      </c>
      <c r="BE479">
        <v>0</v>
      </c>
      <c r="BF479">
        <v>1</v>
      </c>
      <c r="BG479" s="17">
        <v>0</v>
      </c>
      <c r="BH479">
        <v>818</v>
      </c>
      <c r="BI479">
        <v>95</v>
      </c>
      <c r="BJ479" s="23">
        <v>0.29399999999999998</v>
      </c>
      <c r="BK479" s="23">
        <v>35</v>
      </c>
      <c r="BL479">
        <v>0</v>
      </c>
      <c r="BM479">
        <v>0</v>
      </c>
      <c r="BN479">
        <v>0</v>
      </c>
      <c r="BO479">
        <v>1</v>
      </c>
      <c r="BP479">
        <v>0</v>
      </c>
      <c r="BQ479" s="17">
        <v>0</v>
      </c>
      <c r="BR479">
        <v>0</v>
      </c>
      <c r="BS479">
        <v>0</v>
      </c>
      <c r="BT479">
        <v>1</v>
      </c>
      <c r="BU479" s="17">
        <v>0</v>
      </c>
      <c r="BV479">
        <v>0</v>
      </c>
      <c r="BW479">
        <v>0</v>
      </c>
      <c r="BX479" s="17">
        <v>0</v>
      </c>
      <c r="BY479">
        <v>0</v>
      </c>
      <c r="BZ479">
        <v>0</v>
      </c>
      <c r="CA479">
        <v>1</v>
      </c>
      <c r="CB479">
        <v>1</v>
      </c>
      <c r="CC479">
        <v>0</v>
      </c>
      <c r="CD479">
        <v>0</v>
      </c>
      <c r="CE479">
        <v>1</v>
      </c>
      <c r="CF479">
        <v>1</v>
      </c>
      <c r="CG479">
        <v>1</v>
      </c>
      <c r="CH479">
        <v>0</v>
      </c>
      <c r="CI479">
        <v>0</v>
      </c>
      <c r="CJ479" s="17">
        <v>0</v>
      </c>
      <c r="CK479">
        <v>0.123</v>
      </c>
      <c r="CL479">
        <v>226</v>
      </c>
      <c r="CM479">
        <v>1</v>
      </c>
      <c r="CN479">
        <v>0</v>
      </c>
      <c r="CO479">
        <v>29</v>
      </c>
      <c r="CP479" s="31" t="s">
        <v>80</v>
      </c>
    </row>
    <row r="480" spans="1:94" x14ac:dyDescent="0.25">
      <c r="A480">
        <v>479</v>
      </c>
      <c r="B480">
        <v>31</v>
      </c>
      <c r="C480" s="23" t="s">
        <v>141</v>
      </c>
      <c r="D480" s="12">
        <v>7.4</v>
      </c>
      <c r="E480" s="13">
        <f t="shared" si="112"/>
        <v>1.1297709923664123</v>
      </c>
      <c r="F480" s="7">
        <v>6.55</v>
      </c>
      <c r="G480" s="7">
        <f t="shared" si="105"/>
        <v>6.2702290076335885</v>
      </c>
      <c r="H480" s="15">
        <f t="shared" si="106"/>
        <v>8.5297709923664122</v>
      </c>
      <c r="I480" s="11">
        <f t="shared" si="107"/>
        <v>0.20138099312014243</v>
      </c>
      <c r="J480" s="30">
        <f t="shared" si="108"/>
        <v>3.0745189789334722E-2</v>
      </c>
      <c r="K480" s="30">
        <f t="shared" si="109"/>
        <v>32.52541314111167</v>
      </c>
      <c r="L480" s="8">
        <v>1</v>
      </c>
      <c r="M480" s="9">
        <v>0</v>
      </c>
      <c r="N480" s="9">
        <v>0</v>
      </c>
      <c r="O480" s="9">
        <v>0</v>
      </c>
      <c r="P480" s="9">
        <v>0</v>
      </c>
      <c r="Q480" s="8">
        <v>1023</v>
      </c>
      <c r="R480" s="9">
        <v>7</v>
      </c>
      <c r="S480" s="9">
        <f t="shared" si="110"/>
        <v>1015</v>
      </c>
      <c r="T480" s="9">
        <f t="shared" si="111"/>
        <v>16</v>
      </c>
      <c r="U480" s="7">
        <v>7.68</v>
      </c>
      <c r="V480" s="7">
        <v>17.46</v>
      </c>
      <c r="W480" s="9">
        <v>1</v>
      </c>
      <c r="X480" s="9">
        <v>0</v>
      </c>
      <c r="Y480" s="9">
        <v>1</v>
      </c>
      <c r="Z480" s="9">
        <v>0</v>
      </c>
      <c r="AA480" s="9">
        <v>0</v>
      </c>
      <c r="AB480" s="27">
        <v>0</v>
      </c>
      <c r="AC480" s="9">
        <v>1</v>
      </c>
      <c r="AD480" s="9">
        <v>0</v>
      </c>
      <c r="AE480" s="27">
        <v>0</v>
      </c>
      <c r="AF480" s="9">
        <v>1</v>
      </c>
      <c r="AG480" s="27">
        <v>0</v>
      </c>
      <c r="AH480" s="19">
        <v>2000</v>
      </c>
      <c r="AI480" s="30" t="s">
        <v>89</v>
      </c>
      <c r="AJ480" s="30" t="s">
        <v>89</v>
      </c>
      <c r="AK480" s="30" t="s">
        <v>89</v>
      </c>
      <c r="AL480" s="37" t="s">
        <v>89</v>
      </c>
      <c r="AM480" s="36">
        <v>0.64</v>
      </c>
      <c r="AN480" s="17">
        <v>0.36</v>
      </c>
      <c r="AO480" t="s">
        <v>89</v>
      </c>
      <c r="AP480" s="34" t="s">
        <v>89</v>
      </c>
      <c r="AQ480" t="s">
        <v>89</v>
      </c>
      <c r="AR480" s="34" t="s">
        <v>89</v>
      </c>
      <c r="AS480">
        <v>0</v>
      </c>
      <c r="AT480" s="17">
        <v>1</v>
      </c>
      <c r="AU480">
        <v>1</v>
      </c>
      <c r="AV480" s="17">
        <v>0</v>
      </c>
      <c r="AW480" s="17" t="s">
        <v>5</v>
      </c>
      <c r="AX480">
        <v>0</v>
      </c>
      <c r="AY480">
        <v>1</v>
      </c>
      <c r="AZ480">
        <v>0</v>
      </c>
      <c r="BA480">
        <v>0</v>
      </c>
      <c r="BB480">
        <v>0</v>
      </c>
      <c r="BC480">
        <v>0</v>
      </c>
      <c r="BD480" s="17">
        <v>0</v>
      </c>
      <c r="BE480">
        <v>0</v>
      </c>
      <c r="BF480">
        <v>1</v>
      </c>
      <c r="BG480" s="17">
        <v>0</v>
      </c>
      <c r="BH480">
        <v>818</v>
      </c>
      <c r="BI480">
        <v>95</v>
      </c>
      <c r="BJ480" s="23">
        <v>0.29399999999999998</v>
      </c>
      <c r="BK480" s="23">
        <v>35</v>
      </c>
      <c r="BL480">
        <v>0</v>
      </c>
      <c r="BM480">
        <v>0</v>
      </c>
      <c r="BN480">
        <v>0</v>
      </c>
      <c r="BO480">
        <v>1</v>
      </c>
      <c r="BP480">
        <v>0</v>
      </c>
      <c r="BQ480" s="17">
        <v>0</v>
      </c>
      <c r="BR480">
        <v>0</v>
      </c>
      <c r="BS480">
        <v>0</v>
      </c>
      <c r="BT480">
        <v>1</v>
      </c>
      <c r="BU480" s="17">
        <v>0</v>
      </c>
      <c r="BV480">
        <v>0</v>
      </c>
      <c r="BW480">
        <v>0</v>
      </c>
      <c r="BX480" s="17">
        <v>0</v>
      </c>
      <c r="BY480">
        <v>0</v>
      </c>
      <c r="BZ480">
        <v>0</v>
      </c>
      <c r="CA480">
        <v>1</v>
      </c>
      <c r="CB480">
        <v>1</v>
      </c>
      <c r="CC480">
        <v>0</v>
      </c>
      <c r="CD480">
        <v>0</v>
      </c>
      <c r="CE480">
        <v>1</v>
      </c>
      <c r="CF480">
        <v>1</v>
      </c>
      <c r="CG480">
        <v>1</v>
      </c>
      <c r="CH480">
        <v>0</v>
      </c>
      <c r="CI480">
        <v>0</v>
      </c>
      <c r="CJ480" s="17">
        <v>0</v>
      </c>
      <c r="CK480">
        <v>0.123</v>
      </c>
      <c r="CL480">
        <v>226</v>
      </c>
      <c r="CM480">
        <v>1</v>
      </c>
      <c r="CN480">
        <v>0</v>
      </c>
      <c r="CO480">
        <v>29</v>
      </c>
      <c r="CP480" s="31" t="s">
        <v>80</v>
      </c>
    </row>
    <row r="481" spans="1:94" x14ac:dyDescent="0.25">
      <c r="A481">
        <v>480</v>
      </c>
      <c r="B481">
        <v>31</v>
      </c>
      <c r="C481" s="23" t="s">
        <v>141</v>
      </c>
      <c r="D481" s="12">
        <v>6</v>
      </c>
      <c r="E481" s="13">
        <f t="shared" si="112"/>
        <v>3.333333333333333</v>
      </c>
      <c r="F481" s="7">
        <v>1.8</v>
      </c>
      <c r="G481" s="7">
        <f t="shared" si="105"/>
        <v>2.666666666666667</v>
      </c>
      <c r="H481" s="15">
        <f t="shared" si="106"/>
        <v>9.3333333333333321</v>
      </c>
      <c r="I481" s="11">
        <f t="shared" si="107"/>
        <v>6.9683742661882223E-2</v>
      </c>
      <c r="J481" s="30">
        <f t="shared" si="108"/>
        <v>3.8713190367712341E-2</v>
      </c>
      <c r="K481" s="30">
        <f t="shared" si="109"/>
        <v>25.830989140952386</v>
      </c>
      <c r="L481" s="8">
        <v>1</v>
      </c>
      <c r="M481" s="9">
        <v>0</v>
      </c>
      <c r="N481" s="9">
        <v>0</v>
      </c>
      <c r="O481" s="9">
        <v>0</v>
      </c>
      <c r="P481" s="9">
        <v>0</v>
      </c>
      <c r="Q481" s="8">
        <v>672</v>
      </c>
      <c r="R481" s="9">
        <v>7</v>
      </c>
      <c r="S481" s="9">
        <f t="shared" si="110"/>
        <v>664</v>
      </c>
      <c r="T481" s="9">
        <f t="shared" si="111"/>
        <v>16</v>
      </c>
      <c r="U481" s="7">
        <v>5.45</v>
      </c>
      <c r="V481" s="7">
        <v>17.46</v>
      </c>
      <c r="W481" s="9">
        <v>1</v>
      </c>
      <c r="X481" s="9">
        <v>0</v>
      </c>
      <c r="Y481" s="9">
        <v>1</v>
      </c>
      <c r="Z481" s="9">
        <v>0</v>
      </c>
      <c r="AA481" s="9">
        <v>0</v>
      </c>
      <c r="AB481" s="27">
        <v>0</v>
      </c>
      <c r="AC481" s="9">
        <v>1</v>
      </c>
      <c r="AD481" s="9">
        <v>0</v>
      </c>
      <c r="AE481" s="27">
        <v>0</v>
      </c>
      <c r="AF481" s="9">
        <v>1</v>
      </c>
      <c r="AG481" s="27">
        <v>0</v>
      </c>
      <c r="AH481" s="19">
        <v>2000</v>
      </c>
      <c r="AI481" s="30" t="s">
        <v>89</v>
      </c>
      <c r="AJ481" s="30" t="s">
        <v>89</v>
      </c>
      <c r="AK481" s="30" t="s">
        <v>89</v>
      </c>
      <c r="AL481" s="37" t="s">
        <v>89</v>
      </c>
      <c r="AM481" s="36">
        <v>0.64</v>
      </c>
      <c r="AN481" s="17">
        <v>0.36</v>
      </c>
      <c r="AO481" t="s">
        <v>89</v>
      </c>
      <c r="AP481" s="34" t="s">
        <v>89</v>
      </c>
      <c r="AQ481" t="s">
        <v>89</v>
      </c>
      <c r="AR481" s="34" t="s">
        <v>89</v>
      </c>
      <c r="AS481">
        <v>0</v>
      </c>
      <c r="AT481" s="17">
        <v>1</v>
      </c>
      <c r="AU481">
        <v>1</v>
      </c>
      <c r="AV481" s="17">
        <v>0</v>
      </c>
      <c r="AW481" s="17" t="s">
        <v>5</v>
      </c>
      <c r="AX481">
        <v>0</v>
      </c>
      <c r="AY481">
        <v>1</v>
      </c>
      <c r="AZ481">
        <v>0</v>
      </c>
      <c r="BA481">
        <v>0</v>
      </c>
      <c r="BB481">
        <v>0</v>
      </c>
      <c r="BC481">
        <v>0</v>
      </c>
      <c r="BD481" s="17">
        <v>0</v>
      </c>
      <c r="BE481">
        <v>0</v>
      </c>
      <c r="BF481">
        <v>1</v>
      </c>
      <c r="BG481" s="17">
        <v>0</v>
      </c>
      <c r="BH481">
        <v>818</v>
      </c>
      <c r="BI481">
        <v>95</v>
      </c>
      <c r="BJ481" s="23">
        <v>0.29399999999999998</v>
      </c>
      <c r="BK481" s="23">
        <v>35</v>
      </c>
      <c r="BL481">
        <v>0</v>
      </c>
      <c r="BM481">
        <v>0</v>
      </c>
      <c r="BN481">
        <v>0</v>
      </c>
      <c r="BO481">
        <v>1</v>
      </c>
      <c r="BP481">
        <v>0</v>
      </c>
      <c r="BQ481" s="17">
        <v>0</v>
      </c>
      <c r="BR481">
        <v>0</v>
      </c>
      <c r="BS481">
        <v>0</v>
      </c>
      <c r="BT481">
        <v>1</v>
      </c>
      <c r="BU481" s="17">
        <v>0</v>
      </c>
      <c r="BV481">
        <v>0</v>
      </c>
      <c r="BW481">
        <v>0</v>
      </c>
      <c r="BX481" s="17">
        <v>0</v>
      </c>
      <c r="BY481">
        <v>0</v>
      </c>
      <c r="BZ481">
        <v>0</v>
      </c>
      <c r="CA481">
        <v>1</v>
      </c>
      <c r="CB481">
        <v>1</v>
      </c>
      <c r="CC481">
        <v>0</v>
      </c>
      <c r="CD481">
        <v>0</v>
      </c>
      <c r="CE481">
        <v>1</v>
      </c>
      <c r="CF481">
        <v>1</v>
      </c>
      <c r="CG481">
        <v>1</v>
      </c>
      <c r="CH481">
        <v>0</v>
      </c>
      <c r="CI481">
        <v>0</v>
      </c>
      <c r="CJ481" s="17">
        <v>0</v>
      </c>
      <c r="CK481">
        <v>0.123</v>
      </c>
      <c r="CL481">
        <v>226</v>
      </c>
      <c r="CM481">
        <v>1</v>
      </c>
      <c r="CN481">
        <v>0</v>
      </c>
      <c r="CO481">
        <v>29</v>
      </c>
      <c r="CP481" s="31" t="s">
        <v>80</v>
      </c>
    </row>
    <row r="482" spans="1:94" s="41" customFormat="1" x14ac:dyDescent="0.25">
      <c r="A482" s="41">
        <v>481</v>
      </c>
      <c r="B482" s="41">
        <v>31</v>
      </c>
      <c r="C482" s="42" t="s">
        <v>141</v>
      </c>
      <c r="D482" s="43">
        <v>11.5</v>
      </c>
      <c r="E482" s="44">
        <f t="shared" si="112"/>
        <v>1.4631043256997456</v>
      </c>
      <c r="F482" s="45">
        <v>7.86</v>
      </c>
      <c r="G482" s="45">
        <f t="shared" si="105"/>
        <v>10.036895674300254</v>
      </c>
      <c r="H482" s="46">
        <f t="shared" si="106"/>
        <v>12.963104325699746</v>
      </c>
      <c r="I482" s="47">
        <f t="shared" si="107"/>
        <v>0.29175624950447748</v>
      </c>
      <c r="J482" s="48">
        <f t="shared" si="108"/>
        <v>3.7119115713037845E-2</v>
      </c>
      <c r="K482" s="48">
        <f t="shared" si="109"/>
        <v>26.940296954562324</v>
      </c>
      <c r="L482" s="49">
        <v>1</v>
      </c>
      <c r="M482" s="50">
        <v>0</v>
      </c>
      <c r="N482" s="50">
        <v>0</v>
      </c>
      <c r="O482" s="50">
        <v>0</v>
      </c>
      <c r="P482" s="50">
        <v>0</v>
      </c>
      <c r="Q482" s="49">
        <v>672</v>
      </c>
      <c r="R482" s="50">
        <v>7</v>
      </c>
      <c r="S482" s="50">
        <f t="shared" si="110"/>
        <v>664</v>
      </c>
      <c r="T482" s="50">
        <f t="shared" si="111"/>
        <v>16</v>
      </c>
      <c r="U482" s="45">
        <v>7.68</v>
      </c>
      <c r="V482" s="45">
        <v>17.46</v>
      </c>
      <c r="W482" s="50">
        <v>1</v>
      </c>
      <c r="X482" s="50">
        <v>0</v>
      </c>
      <c r="Y482" s="50">
        <v>1</v>
      </c>
      <c r="Z482" s="50">
        <v>0</v>
      </c>
      <c r="AA482" s="50">
        <v>0</v>
      </c>
      <c r="AB482" s="51">
        <v>0</v>
      </c>
      <c r="AC482" s="50">
        <v>1</v>
      </c>
      <c r="AD482" s="50">
        <v>0</v>
      </c>
      <c r="AE482" s="51">
        <v>0</v>
      </c>
      <c r="AF482" s="50">
        <v>1</v>
      </c>
      <c r="AG482" s="51">
        <v>0</v>
      </c>
      <c r="AH482" s="52">
        <v>2000</v>
      </c>
      <c r="AI482" s="48" t="s">
        <v>89</v>
      </c>
      <c r="AJ482" s="48" t="s">
        <v>89</v>
      </c>
      <c r="AK482" s="48" t="s">
        <v>89</v>
      </c>
      <c r="AL482" s="53" t="s">
        <v>89</v>
      </c>
      <c r="AM482" s="54">
        <v>0.64</v>
      </c>
      <c r="AN482" s="55">
        <v>0.36</v>
      </c>
      <c r="AO482" s="41" t="s">
        <v>89</v>
      </c>
      <c r="AP482" s="56" t="s">
        <v>89</v>
      </c>
      <c r="AQ482" s="41" t="s">
        <v>89</v>
      </c>
      <c r="AR482" s="56" t="s">
        <v>89</v>
      </c>
      <c r="AS482">
        <v>0</v>
      </c>
      <c r="AT482" s="55">
        <v>1</v>
      </c>
      <c r="AU482" s="41">
        <v>1</v>
      </c>
      <c r="AV482" s="55">
        <v>0</v>
      </c>
      <c r="AW482" s="55" t="s">
        <v>5</v>
      </c>
      <c r="AX482">
        <v>0</v>
      </c>
      <c r="AY482">
        <v>1</v>
      </c>
      <c r="AZ482">
        <v>0</v>
      </c>
      <c r="BA482">
        <v>0</v>
      </c>
      <c r="BB482">
        <v>0</v>
      </c>
      <c r="BC482">
        <v>0</v>
      </c>
      <c r="BD482" s="55">
        <v>0</v>
      </c>
      <c r="BE482">
        <v>0</v>
      </c>
      <c r="BF482">
        <v>1</v>
      </c>
      <c r="BG482" s="55">
        <v>0</v>
      </c>
      <c r="BH482">
        <v>818</v>
      </c>
      <c r="BI482">
        <v>95</v>
      </c>
      <c r="BJ482" s="42">
        <v>0.29399999999999998</v>
      </c>
      <c r="BK482" s="42">
        <v>35</v>
      </c>
      <c r="BL482" s="41">
        <v>0</v>
      </c>
      <c r="BM482" s="41">
        <v>0</v>
      </c>
      <c r="BN482" s="41">
        <v>0</v>
      </c>
      <c r="BO482" s="41">
        <v>1</v>
      </c>
      <c r="BP482" s="41">
        <v>0</v>
      </c>
      <c r="BQ482" s="55">
        <v>0</v>
      </c>
      <c r="BR482" s="41">
        <v>0</v>
      </c>
      <c r="BS482" s="41">
        <v>0</v>
      </c>
      <c r="BT482" s="41">
        <v>1</v>
      </c>
      <c r="BU482" s="55">
        <v>0</v>
      </c>
      <c r="BV482" s="41">
        <v>0</v>
      </c>
      <c r="BW482" s="41">
        <v>0</v>
      </c>
      <c r="BX482" s="55">
        <v>0</v>
      </c>
      <c r="BY482" s="41">
        <v>0</v>
      </c>
      <c r="BZ482" s="41">
        <v>0</v>
      </c>
      <c r="CA482" s="41">
        <v>1</v>
      </c>
      <c r="CB482" s="41">
        <v>1</v>
      </c>
      <c r="CC482" s="41">
        <v>0</v>
      </c>
      <c r="CD482" s="41">
        <v>0</v>
      </c>
      <c r="CE482" s="41">
        <v>1</v>
      </c>
      <c r="CF482">
        <v>1</v>
      </c>
      <c r="CG482" s="41">
        <v>1</v>
      </c>
      <c r="CH482" s="41">
        <v>0</v>
      </c>
      <c r="CI482" s="41">
        <v>0</v>
      </c>
      <c r="CJ482" s="55">
        <v>0</v>
      </c>
      <c r="CK482">
        <v>0.123</v>
      </c>
      <c r="CL482">
        <v>226</v>
      </c>
      <c r="CM482">
        <v>1</v>
      </c>
      <c r="CN482">
        <v>0</v>
      </c>
      <c r="CO482">
        <v>29</v>
      </c>
      <c r="CP482" s="31" t="s">
        <v>80</v>
      </c>
    </row>
    <row r="483" spans="1:94" x14ac:dyDescent="0.25">
      <c r="A483">
        <v>482</v>
      </c>
      <c r="B483">
        <v>32</v>
      </c>
      <c r="C483" s="23" t="s">
        <v>143</v>
      </c>
      <c r="D483" s="12">
        <v>6.62</v>
      </c>
      <c r="E483" s="13">
        <v>0.39</v>
      </c>
      <c r="F483" s="7">
        <f t="shared" ref="F483:F488" si="114">D483/E483</f>
        <v>16.974358974358974</v>
      </c>
      <c r="G483" s="7">
        <f t="shared" si="105"/>
        <v>6.23</v>
      </c>
      <c r="H483" s="15">
        <f t="shared" si="106"/>
        <v>7.01</v>
      </c>
      <c r="I483" s="11">
        <f t="shared" si="107"/>
        <v>0.7442826674266283</v>
      </c>
      <c r="J483" s="30">
        <f t="shared" si="108"/>
        <v>4.3847468322716771E-2</v>
      </c>
      <c r="K483" s="30">
        <f t="shared" si="109"/>
        <v>22.806333826163318</v>
      </c>
      <c r="L483" s="8">
        <v>1</v>
      </c>
      <c r="M483" s="9">
        <v>0</v>
      </c>
      <c r="N483" s="9">
        <v>0</v>
      </c>
      <c r="O483" s="9">
        <v>0</v>
      </c>
      <c r="P483" s="9">
        <v>0</v>
      </c>
      <c r="Q483" s="8">
        <v>237</v>
      </c>
      <c r="R483" s="9">
        <v>4</v>
      </c>
      <c r="S483" s="9">
        <f t="shared" si="110"/>
        <v>232</v>
      </c>
      <c r="T483" s="9">
        <f t="shared" si="111"/>
        <v>6</v>
      </c>
      <c r="U483" s="7">
        <v>15.046200000000001</v>
      </c>
      <c r="V483" s="7">
        <v>15.176500000000001</v>
      </c>
      <c r="W483" s="9">
        <v>1</v>
      </c>
      <c r="X483" s="9">
        <v>0</v>
      </c>
      <c r="Y483" s="9">
        <v>0</v>
      </c>
      <c r="Z483" s="9">
        <v>0</v>
      </c>
      <c r="AA483" s="9">
        <v>1</v>
      </c>
      <c r="AB483" s="27">
        <v>0</v>
      </c>
      <c r="AC483" s="9">
        <v>0</v>
      </c>
      <c r="AD483" s="9">
        <v>0</v>
      </c>
      <c r="AE483" s="27">
        <v>1</v>
      </c>
      <c r="AF483" s="9">
        <v>1</v>
      </c>
      <c r="AG483" s="27">
        <v>0</v>
      </c>
      <c r="AH483" s="19">
        <v>2017</v>
      </c>
      <c r="AI483" s="30">
        <v>0</v>
      </c>
      <c r="AJ483" s="30">
        <v>0</v>
      </c>
      <c r="AK483" s="30">
        <v>0.185</v>
      </c>
      <c r="AL483" s="37">
        <f t="shared" ref="AL483:AL488" si="115">1-AK483</f>
        <v>0.81499999999999995</v>
      </c>
      <c r="AM483" s="36">
        <v>1</v>
      </c>
      <c r="AN483" s="17">
        <v>0</v>
      </c>
      <c r="AO483">
        <v>0.36969999999999997</v>
      </c>
      <c r="AP483" s="34">
        <v>0.63029999999999997</v>
      </c>
      <c r="AQ483">
        <v>0</v>
      </c>
      <c r="AR483" s="34">
        <v>1</v>
      </c>
      <c r="AS483">
        <v>1</v>
      </c>
      <c r="AT483" s="17">
        <v>0</v>
      </c>
      <c r="AU483">
        <v>0</v>
      </c>
      <c r="AV483" s="17">
        <v>1</v>
      </c>
      <c r="AW483" s="17" t="s">
        <v>11</v>
      </c>
      <c r="AX483">
        <v>1</v>
      </c>
      <c r="AY483">
        <v>0</v>
      </c>
      <c r="AZ483">
        <v>0</v>
      </c>
      <c r="BA483">
        <v>0</v>
      </c>
      <c r="BB483">
        <v>0</v>
      </c>
      <c r="BC483">
        <v>0</v>
      </c>
      <c r="BD483" s="17">
        <v>0</v>
      </c>
      <c r="BE483">
        <v>1</v>
      </c>
      <c r="BF483">
        <v>0</v>
      </c>
      <c r="BG483" s="17">
        <v>0</v>
      </c>
      <c r="BH483">
        <v>12659</v>
      </c>
      <c r="BI483">
        <v>1092</v>
      </c>
      <c r="BJ483" s="23">
        <v>0.86599999999999999</v>
      </c>
      <c r="BK483" s="23">
        <v>40.193300000000001</v>
      </c>
      <c r="BL483">
        <v>1</v>
      </c>
      <c r="BM483">
        <v>0</v>
      </c>
      <c r="BN483">
        <v>0</v>
      </c>
      <c r="BO483">
        <v>0</v>
      </c>
      <c r="BP483">
        <v>0</v>
      </c>
      <c r="BQ483" s="17">
        <v>0</v>
      </c>
      <c r="BR483">
        <v>0</v>
      </c>
      <c r="BS483">
        <v>0</v>
      </c>
      <c r="BT483">
        <v>1</v>
      </c>
      <c r="BU483" s="17">
        <v>0</v>
      </c>
      <c r="BV483">
        <v>0</v>
      </c>
      <c r="BW483">
        <v>0</v>
      </c>
      <c r="BX483" s="17">
        <v>0</v>
      </c>
      <c r="BY483">
        <v>0</v>
      </c>
      <c r="BZ483">
        <v>0</v>
      </c>
      <c r="CA483">
        <v>1</v>
      </c>
      <c r="CB483">
        <v>1</v>
      </c>
      <c r="CC483">
        <v>0</v>
      </c>
      <c r="CD483">
        <v>0</v>
      </c>
      <c r="CE483">
        <v>1</v>
      </c>
      <c r="CF483">
        <v>1</v>
      </c>
      <c r="CG483">
        <v>0</v>
      </c>
      <c r="CH483">
        <v>0</v>
      </c>
      <c r="CI483">
        <v>0</v>
      </c>
      <c r="CJ483" s="17">
        <v>0</v>
      </c>
      <c r="CK483">
        <v>1.35</v>
      </c>
      <c r="CL483">
        <v>0</v>
      </c>
      <c r="CM483">
        <v>1</v>
      </c>
      <c r="CN483">
        <v>0</v>
      </c>
      <c r="CO483">
        <v>42</v>
      </c>
      <c r="CP483" s="31" t="s">
        <v>80</v>
      </c>
    </row>
    <row r="484" spans="1:94" x14ac:dyDescent="0.25">
      <c r="A484">
        <v>483</v>
      </c>
      <c r="B484">
        <v>32</v>
      </c>
      <c r="C484" s="23" t="s">
        <v>143</v>
      </c>
      <c r="D484" s="12">
        <v>9.9700000000000006</v>
      </c>
      <c r="E484" s="13">
        <v>1.1100000000000001</v>
      </c>
      <c r="F484" s="7">
        <f t="shared" si="114"/>
        <v>8.9819819819819813</v>
      </c>
      <c r="G484" s="7">
        <f t="shared" si="105"/>
        <v>8.8600000000000012</v>
      </c>
      <c r="H484" s="15">
        <f t="shared" si="106"/>
        <v>11.08</v>
      </c>
      <c r="I484" s="11">
        <f t="shared" si="107"/>
        <v>0.51040909554348857</v>
      </c>
      <c r="J484" s="30">
        <f t="shared" si="108"/>
        <v>5.6825887267128616E-2</v>
      </c>
      <c r="K484" s="30">
        <f t="shared" si="109"/>
        <v>17.597613483783789</v>
      </c>
      <c r="L484" s="8">
        <v>1</v>
      </c>
      <c r="M484" s="9">
        <v>0</v>
      </c>
      <c r="N484" s="9">
        <v>0</v>
      </c>
      <c r="O484" s="9">
        <v>0</v>
      </c>
      <c r="P484" s="9">
        <v>0</v>
      </c>
      <c r="Q484" s="8">
        <v>237</v>
      </c>
      <c r="R484" s="9">
        <v>7</v>
      </c>
      <c r="S484" s="9">
        <f t="shared" si="110"/>
        <v>229</v>
      </c>
      <c r="T484" s="9">
        <f t="shared" si="111"/>
        <v>6</v>
      </c>
      <c r="U484" s="7">
        <v>15.046200000000001</v>
      </c>
      <c r="V484" s="7">
        <v>15.176500000000001</v>
      </c>
      <c r="W484" s="9">
        <v>1</v>
      </c>
      <c r="X484" s="9">
        <v>0</v>
      </c>
      <c r="Y484" s="9">
        <v>0</v>
      </c>
      <c r="Z484" s="9">
        <v>0</v>
      </c>
      <c r="AA484" s="9">
        <v>1</v>
      </c>
      <c r="AB484" s="27">
        <v>0</v>
      </c>
      <c r="AC484" s="9">
        <v>0</v>
      </c>
      <c r="AD484" s="9">
        <v>0</v>
      </c>
      <c r="AE484" s="27">
        <v>1</v>
      </c>
      <c r="AF484" s="9">
        <v>1</v>
      </c>
      <c r="AG484" s="27">
        <v>0</v>
      </c>
      <c r="AH484" s="19">
        <v>2017</v>
      </c>
      <c r="AI484" s="30">
        <v>0</v>
      </c>
      <c r="AJ484" s="30">
        <v>0</v>
      </c>
      <c r="AK484" s="30">
        <v>0.185</v>
      </c>
      <c r="AL484" s="37">
        <f t="shared" si="115"/>
        <v>0.81499999999999995</v>
      </c>
      <c r="AM484" s="36">
        <v>1</v>
      </c>
      <c r="AN484" s="17">
        <v>0</v>
      </c>
      <c r="AO484">
        <v>0.36969999999999997</v>
      </c>
      <c r="AP484" s="34">
        <v>0.63029999999999997</v>
      </c>
      <c r="AQ484">
        <v>0</v>
      </c>
      <c r="AR484" s="34">
        <v>1</v>
      </c>
      <c r="AS484">
        <v>1</v>
      </c>
      <c r="AT484" s="17">
        <v>0</v>
      </c>
      <c r="AU484">
        <v>0</v>
      </c>
      <c r="AV484" s="17">
        <v>1</v>
      </c>
      <c r="AW484" s="17" t="s">
        <v>11</v>
      </c>
      <c r="AX484">
        <v>1</v>
      </c>
      <c r="AY484">
        <v>0</v>
      </c>
      <c r="AZ484">
        <v>0</v>
      </c>
      <c r="BA484">
        <v>0</v>
      </c>
      <c r="BB484">
        <v>0</v>
      </c>
      <c r="BC484">
        <v>0</v>
      </c>
      <c r="BD484" s="17">
        <v>0</v>
      </c>
      <c r="BE484">
        <v>1</v>
      </c>
      <c r="BF484">
        <v>0</v>
      </c>
      <c r="BG484" s="17">
        <v>0</v>
      </c>
      <c r="BH484">
        <v>12659</v>
      </c>
      <c r="BI484">
        <v>1092</v>
      </c>
      <c r="BJ484" s="23">
        <v>0.86599999999999999</v>
      </c>
      <c r="BK484" s="23">
        <v>40.193300000000001</v>
      </c>
      <c r="BL484">
        <v>0</v>
      </c>
      <c r="BM484">
        <v>0</v>
      </c>
      <c r="BN484">
        <v>1</v>
      </c>
      <c r="BO484">
        <v>0</v>
      </c>
      <c r="BP484">
        <v>0</v>
      </c>
      <c r="BQ484" s="17">
        <v>0</v>
      </c>
      <c r="BR484">
        <v>1</v>
      </c>
      <c r="BS484">
        <v>0</v>
      </c>
      <c r="BT484">
        <v>0</v>
      </c>
      <c r="BU484" s="17">
        <v>0</v>
      </c>
      <c r="BV484">
        <v>0</v>
      </c>
      <c r="BW484">
        <v>0</v>
      </c>
      <c r="BX484" s="17">
        <v>1</v>
      </c>
      <c r="BY484">
        <v>0</v>
      </c>
      <c r="BZ484">
        <v>0</v>
      </c>
      <c r="CA484">
        <v>1</v>
      </c>
      <c r="CB484">
        <v>1</v>
      </c>
      <c r="CC484">
        <v>0</v>
      </c>
      <c r="CD484">
        <v>0</v>
      </c>
      <c r="CE484">
        <v>1</v>
      </c>
      <c r="CF484">
        <v>1</v>
      </c>
      <c r="CG484">
        <v>0</v>
      </c>
      <c r="CH484">
        <v>0</v>
      </c>
      <c r="CI484">
        <v>0</v>
      </c>
      <c r="CJ484" s="17">
        <v>0</v>
      </c>
      <c r="CK484">
        <v>1.35</v>
      </c>
      <c r="CL484">
        <v>0</v>
      </c>
      <c r="CM484">
        <v>1</v>
      </c>
      <c r="CN484">
        <v>0</v>
      </c>
      <c r="CO484">
        <v>42</v>
      </c>
      <c r="CP484" s="31" t="s">
        <v>80</v>
      </c>
    </row>
    <row r="485" spans="1:94" x14ac:dyDescent="0.25">
      <c r="A485">
        <v>484</v>
      </c>
      <c r="B485">
        <v>32</v>
      </c>
      <c r="C485" s="23" t="s">
        <v>143</v>
      </c>
      <c r="D485" s="12">
        <v>5.72</v>
      </c>
      <c r="E485" s="13">
        <v>0.67</v>
      </c>
      <c r="F485" s="7">
        <f t="shared" si="114"/>
        <v>8.5373134328358198</v>
      </c>
      <c r="G485" s="7">
        <f t="shared" si="105"/>
        <v>5.05</v>
      </c>
      <c r="H485" s="15">
        <f t="shared" si="106"/>
        <v>6.39</v>
      </c>
      <c r="I485" s="11">
        <f t="shared" si="107"/>
        <v>0.49217600558469293</v>
      </c>
      <c r="J485" s="30">
        <f t="shared" si="108"/>
        <v>5.7649986668137115E-2</v>
      </c>
      <c r="K485" s="30">
        <f t="shared" si="109"/>
        <v>17.346057784132938</v>
      </c>
      <c r="L485" s="8">
        <v>1</v>
      </c>
      <c r="M485" s="9">
        <v>0</v>
      </c>
      <c r="N485" s="9">
        <v>0</v>
      </c>
      <c r="O485" s="9">
        <v>0</v>
      </c>
      <c r="P485" s="9">
        <v>0</v>
      </c>
      <c r="Q485" s="8">
        <v>237</v>
      </c>
      <c r="R485" s="9">
        <v>8</v>
      </c>
      <c r="S485" s="9">
        <f t="shared" si="110"/>
        <v>228</v>
      </c>
      <c r="T485" s="9">
        <f t="shared" si="111"/>
        <v>6</v>
      </c>
      <c r="U485" s="7">
        <v>15.046200000000001</v>
      </c>
      <c r="V485" s="7">
        <v>15.176500000000001</v>
      </c>
      <c r="W485" s="9">
        <v>1</v>
      </c>
      <c r="X485" s="9">
        <v>0</v>
      </c>
      <c r="Y485" s="9">
        <v>0</v>
      </c>
      <c r="Z485" s="9">
        <v>0</v>
      </c>
      <c r="AA485" s="9">
        <v>1</v>
      </c>
      <c r="AB485" s="27">
        <v>0</v>
      </c>
      <c r="AC485" s="9">
        <v>0</v>
      </c>
      <c r="AD485" s="9">
        <v>0</v>
      </c>
      <c r="AE485" s="27">
        <v>1</v>
      </c>
      <c r="AF485" s="9">
        <v>1</v>
      </c>
      <c r="AG485" s="27">
        <v>0</v>
      </c>
      <c r="AH485" s="19">
        <v>2017</v>
      </c>
      <c r="AI485" s="30">
        <v>0</v>
      </c>
      <c r="AJ485" s="30">
        <v>0</v>
      </c>
      <c r="AK485" s="30">
        <v>0.185</v>
      </c>
      <c r="AL485" s="37">
        <f t="shared" si="115"/>
        <v>0.81499999999999995</v>
      </c>
      <c r="AM485" s="36">
        <v>1</v>
      </c>
      <c r="AN485" s="17">
        <v>0</v>
      </c>
      <c r="AO485">
        <v>0.36969999999999997</v>
      </c>
      <c r="AP485" s="34">
        <v>0.63029999999999997</v>
      </c>
      <c r="AQ485">
        <v>0</v>
      </c>
      <c r="AR485" s="34">
        <v>1</v>
      </c>
      <c r="AS485">
        <v>1</v>
      </c>
      <c r="AT485" s="17">
        <v>0</v>
      </c>
      <c r="AU485">
        <v>0</v>
      </c>
      <c r="AV485" s="17">
        <v>1</v>
      </c>
      <c r="AW485" s="17" t="s">
        <v>11</v>
      </c>
      <c r="AX485">
        <v>1</v>
      </c>
      <c r="AY485">
        <v>0</v>
      </c>
      <c r="AZ485">
        <v>0</v>
      </c>
      <c r="BA485">
        <v>0</v>
      </c>
      <c r="BB485">
        <v>0</v>
      </c>
      <c r="BC485">
        <v>0</v>
      </c>
      <c r="BD485" s="17">
        <v>0</v>
      </c>
      <c r="BE485">
        <v>1</v>
      </c>
      <c r="BF485">
        <v>0</v>
      </c>
      <c r="BG485" s="17">
        <v>0</v>
      </c>
      <c r="BH485">
        <v>12659</v>
      </c>
      <c r="BI485">
        <v>1092</v>
      </c>
      <c r="BJ485" s="23">
        <v>0.86599999999999999</v>
      </c>
      <c r="BK485" s="23">
        <v>40.193300000000001</v>
      </c>
      <c r="BL485">
        <v>0</v>
      </c>
      <c r="BM485">
        <v>0</v>
      </c>
      <c r="BN485">
        <v>0</v>
      </c>
      <c r="BO485">
        <v>0</v>
      </c>
      <c r="BP485">
        <v>1</v>
      </c>
      <c r="BQ485" s="17">
        <v>0</v>
      </c>
      <c r="BR485">
        <v>0</v>
      </c>
      <c r="BS485">
        <v>1</v>
      </c>
      <c r="BT485">
        <v>0</v>
      </c>
      <c r="BU485" s="17">
        <v>0</v>
      </c>
      <c r="BV485">
        <v>0</v>
      </c>
      <c r="BW485">
        <v>0</v>
      </c>
      <c r="BX485" s="17">
        <v>1</v>
      </c>
      <c r="BY485">
        <v>0</v>
      </c>
      <c r="BZ485">
        <v>0</v>
      </c>
      <c r="CA485">
        <v>1</v>
      </c>
      <c r="CB485">
        <v>1</v>
      </c>
      <c r="CC485">
        <v>0</v>
      </c>
      <c r="CD485">
        <v>0</v>
      </c>
      <c r="CE485">
        <v>1</v>
      </c>
      <c r="CF485">
        <v>1</v>
      </c>
      <c r="CG485">
        <v>0</v>
      </c>
      <c r="CH485">
        <v>0</v>
      </c>
      <c r="CI485">
        <v>0</v>
      </c>
      <c r="CJ485" s="17">
        <v>0</v>
      </c>
      <c r="CK485">
        <v>1.35</v>
      </c>
      <c r="CL485">
        <v>0</v>
      </c>
      <c r="CM485">
        <v>1</v>
      </c>
      <c r="CN485">
        <v>0</v>
      </c>
      <c r="CO485">
        <v>42</v>
      </c>
      <c r="CP485" s="31" t="s">
        <v>80</v>
      </c>
    </row>
    <row r="486" spans="1:94" x14ac:dyDescent="0.25">
      <c r="A486">
        <v>485</v>
      </c>
      <c r="B486">
        <v>32</v>
      </c>
      <c r="C486" s="23" t="s">
        <v>143</v>
      </c>
      <c r="D486" s="12">
        <v>5.28</v>
      </c>
      <c r="E486" s="13">
        <v>0.7</v>
      </c>
      <c r="F486" s="7">
        <f t="shared" si="114"/>
        <v>7.5428571428571436</v>
      </c>
      <c r="G486" s="7">
        <f t="shared" si="105"/>
        <v>4.58</v>
      </c>
      <c r="H486" s="15">
        <f t="shared" si="106"/>
        <v>5.98</v>
      </c>
      <c r="I486" s="11">
        <f t="shared" si="107"/>
        <v>0.44688286452391052</v>
      </c>
      <c r="J486" s="30">
        <f t="shared" si="108"/>
        <v>5.924583431188208E-2</v>
      </c>
      <c r="K486" s="30">
        <f t="shared" si="109"/>
        <v>16.87882382980375</v>
      </c>
      <c r="L486" s="8">
        <v>1</v>
      </c>
      <c r="M486" s="9">
        <v>0</v>
      </c>
      <c r="N486" s="9">
        <v>0</v>
      </c>
      <c r="O486" s="9">
        <v>0</v>
      </c>
      <c r="P486" s="9">
        <v>0</v>
      </c>
      <c r="Q486" s="8">
        <v>237</v>
      </c>
      <c r="R486" s="9">
        <v>8</v>
      </c>
      <c r="S486" s="9">
        <f t="shared" si="110"/>
        <v>228</v>
      </c>
      <c r="T486" s="9">
        <f t="shared" si="111"/>
        <v>6</v>
      </c>
      <c r="U486" s="7">
        <v>15.046200000000001</v>
      </c>
      <c r="V486" s="7">
        <v>15.176500000000001</v>
      </c>
      <c r="W486" s="9">
        <v>1</v>
      </c>
      <c r="X486" s="9">
        <v>0</v>
      </c>
      <c r="Y486" s="9">
        <v>0</v>
      </c>
      <c r="Z486" s="9">
        <v>0</v>
      </c>
      <c r="AA486" s="9">
        <v>1</v>
      </c>
      <c r="AB486" s="27">
        <v>0</v>
      </c>
      <c r="AC486" s="9">
        <v>0</v>
      </c>
      <c r="AD486" s="9">
        <v>0</v>
      </c>
      <c r="AE486" s="27">
        <v>1</v>
      </c>
      <c r="AF486" s="9">
        <v>1</v>
      </c>
      <c r="AG486" s="27">
        <v>0</v>
      </c>
      <c r="AH486" s="19">
        <v>2017</v>
      </c>
      <c r="AI486" s="30">
        <v>0</v>
      </c>
      <c r="AJ486" s="30">
        <v>0</v>
      </c>
      <c r="AK486" s="30">
        <v>0.185</v>
      </c>
      <c r="AL486" s="37">
        <f t="shared" si="115"/>
        <v>0.81499999999999995</v>
      </c>
      <c r="AM486" s="36">
        <v>1</v>
      </c>
      <c r="AN486" s="17">
        <v>0</v>
      </c>
      <c r="AO486">
        <v>0.36969999999999997</v>
      </c>
      <c r="AP486" s="34">
        <v>0.63029999999999997</v>
      </c>
      <c r="AQ486">
        <v>0</v>
      </c>
      <c r="AR486" s="34">
        <v>1</v>
      </c>
      <c r="AS486">
        <v>1</v>
      </c>
      <c r="AT486" s="17">
        <v>0</v>
      </c>
      <c r="AU486">
        <v>0</v>
      </c>
      <c r="AV486" s="17">
        <v>1</v>
      </c>
      <c r="AW486" s="17" t="s">
        <v>11</v>
      </c>
      <c r="AX486">
        <v>1</v>
      </c>
      <c r="AY486">
        <v>0</v>
      </c>
      <c r="AZ486">
        <v>0</v>
      </c>
      <c r="BA486">
        <v>0</v>
      </c>
      <c r="BB486">
        <v>0</v>
      </c>
      <c r="BC486">
        <v>0</v>
      </c>
      <c r="BD486" s="17">
        <v>0</v>
      </c>
      <c r="BE486">
        <v>1</v>
      </c>
      <c r="BF486">
        <v>0</v>
      </c>
      <c r="BG486" s="17">
        <v>0</v>
      </c>
      <c r="BH486">
        <v>12659</v>
      </c>
      <c r="BI486">
        <v>1092</v>
      </c>
      <c r="BJ486" s="23">
        <v>0.86599999999999999</v>
      </c>
      <c r="BK486" s="23">
        <v>40.193300000000001</v>
      </c>
      <c r="BL486">
        <v>0</v>
      </c>
      <c r="BM486">
        <v>0</v>
      </c>
      <c r="BN486">
        <v>1</v>
      </c>
      <c r="BO486">
        <v>0</v>
      </c>
      <c r="BP486">
        <v>0</v>
      </c>
      <c r="BQ486" s="17">
        <v>0</v>
      </c>
      <c r="BR486">
        <v>0</v>
      </c>
      <c r="BS486">
        <v>1</v>
      </c>
      <c r="BT486">
        <v>0</v>
      </c>
      <c r="BU486" s="17">
        <v>0</v>
      </c>
      <c r="BV486">
        <v>0</v>
      </c>
      <c r="BW486">
        <v>0</v>
      </c>
      <c r="BX486" s="17">
        <v>1</v>
      </c>
      <c r="BY486">
        <v>0</v>
      </c>
      <c r="BZ486">
        <v>0</v>
      </c>
      <c r="CA486">
        <v>1</v>
      </c>
      <c r="CB486">
        <v>1</v>
      </c>
      <c r="CC486">
        <v>0</v>
      </c>
      <c r="CD486">
        <v>0</v>
      </c>
      <c r="CE486">
        <v>1</v>
      </c>
      <c r="CF486">
        <v>1</v>
      </c>
      <c r="CG486">
        <v>0</v>
      </c>
      <c r="CH486">
        <v>0</v>
      </c>
      <c r="CI486">
        <v>0</v>
      </c>
      <c r="CJ486" s="17">
        <v>0</v>
      </c>
      <c r="CK486">
        <v>1.35</v>
      </c>
      <c r="CL486">
        <v>0</v>
      </c>
      <c r="CM486">
        <v>1</v>
      </c>
      <c r="CN486">
        <v>0</v>
      </c>
      <c r="CO486">
        <v>42</v>
      </c>
      <c r="CP486" s="31" t="s">
        <v>80</v>
      </c>
    </row>
    <row r="487" spans="1:94" x14ac:dyDescent="0.25">
      <c r="A487">
        <v>486</v>
      </c>
      <c r="B487">
        <v>32</v>
      </c>
      <c r="C487" s="23" t="s">
        <v>143</v>
      </c>
      <c r="D487" s="12">
        <v>8.99</v>
      </c>
      <c r="E487" s="13">
        <v>1.39</v>
      </c>
      <c r="F487" s="7">
        <f t="shared" si="114"/>
        <v>6.4676258992805762</v>
      </c>
      <c r="G487" s="7">
        <f t="shared" si="105"/>
        <v>7.6000000000000005</v>
      </c>
      <c r="H487" s="15">
        <f t="shared" si="106"/>
        <v>10.38</v>
      </c>
      <c r="I487" s="11">
        <f t="shared" si="107"/>
        <v>0.39373101472301469</v>
      </c>
      <c r="J487" s="30">
        <f t="shared" si="108"/>
        <v>6.0877209172968898E-2</v>
      </c>
      <c r="K487" s="30">
        <f t="shared" si="109"/>
        <v>16.426508599609502</v>
      </c>
      <c r="L487" s="8">
        <v>1</v>
      </c>
      <c r="M487" s="9">
        <v>0</v>
      </c>
      <c r="N487" s="9">
        <v>0</v>
      </c>
      <c r="O487" s="9">
        <v>0</v>
      </c>
      <c r="P487" s="9">
        <v>0</v>
      </c>
      <c r="Q487" s="8">
        <v>237</v>
      </c>
      <c r="R487" s="9">
        <v>8</v>
      </c>
      <c r="S487" s="9">
        <f t="shared" si="110"/>
        <v>228</v>
      </c>
      <c r="T487" s="9">
        <f t="shared" si="111"/>
        <v>6</v>
      </c>
      <c r="U487" s="7">
        <v>15.046200000000001</v>
      </c>
      <c r="V487" s="7">
        <v>15.176500000000001</v>
      </c>
      <c r="W487" s="9">
        <v>1</v>
      </c>
      <c r="X487" s="9">
        <v>0</v>
      </c>
      <c r="Y487" s="9">
        <v>0</v>
      </c>
      <c r="Z487" s="9">
        <v>0</v>
      </c>
      <c r="AA487" s="9">
        <v>1</v>
      </c>
      <c r="AB487" s="27">
        <v>0</v>
      </c>
      <c r="AC487" s="9">
        <v>0</v>
      </c>
      <c r="AD487" s="9">
        <v>0</v>
      </c>
      <c r="AE487" s="27">
        <v>1</v>
      </c>
      <c r="AF487" s="9">
        <v>1</v>
      </c>
      <c r="AG487" s="27">
        <v>0</v>
      </c>
      <c r="AH487" s="19">
        <v>2017</v>
      </c>
      <c r="AI487" s="30">
        <v>0</v>
      </c>
      <c r="AJ487" s="30">
        <v>0</v>
      </c>
      <c r="AK487" s="30">
        <v>0.185</v>
      </c>
      <c r="AL487" s="37">
        <f t="shared" si="115"/>
        <v>0.81499999999999995</v>
      </c>
      <c r="AM487" s="36">
        <v>1</v>
      </c>
      <c r="AN487" s="17">
        <v>0</v>
      </c>
      <c r="AO487">
        <v>0.36969999999999997</v>
      </c>
      <c r="AP487" s="34">
        <v>0.63029999999999997</v>
      </c>
      <c r="AQ487">
        <v>0</v>
      </c>
      <c r="AR487" s="34">
        <v>1</v>
      </c>
      <c r="AS487">
        <v>1</v>
      </c>
      <c r="AT487" s="17">
        <v>0</v>
      </c>
      <c r="AU487">
        <v>0</v>
      </c>
      <c r="AV487" s="17">
        <v>1</v>
      </c>
      <c r="AW487" s="17" t="s">
        <v>11</v>
      </c>
      <c r="AX487">
        <v>1</v>
      </c>
      <c r="AY487">
        <v>0</v>
      </c>
      <c r="AZ487">
        <v>0</v>
      </c>
      <c r="BA487">
        <v>0</v>
      </c>
      <c r="BB487">
        <v>0</v>
      </c>
      <c r="BC487">
        <v>0</v>
      </c>
      <c r="BD487" s="17">
        <v>0</v>
      </c>
      <c r="BE487">
        <v>1</v>
      </c>
      <c r="BF487">
        <v>0</v>
      </c>
      <c r="BG487" s="17">
        <v>0</v>
      </c>
      <c r="BH487">
        <v>12659</v>
      </c>
      <c r="BI487">
        <v>1092</v>
      </c>
      <c r="BJ487" s="23">
        <v>0.86599999999999999</v>
      </c>
      <c r="BK487" s="23">
        <v>40.193300000000001</v>
      </c>
      <c r="BL487">
        <v>0</v>
      </c>
      <c r="BM487">
        <v>0</v>
      </c>
      <c r="BN487">
        <v>0</v>
      </c>
      <c r="BO487">
        <v>0</v>
      </c>
      <c r="BP487">
        <v>1</v>
      </c>
      <c r="BQ487" s="17">
        <v>0</v>
      </c>
      <c r="BR487">
        <v>0</v>
      </c>
      <c r="BS487">
        <v>1</v>
      </c>
      <c r="BT487">
        <v>0</v>
      </c>
      <c r="BU487" s="17">
        <v>0</v>
      </c>
      <c r="BV487">
        <v>0</v>
      </c>
      <c r="BW487">
        <v>0</v>
      </c>
      <c r="BX487" s="17">
        <v>1</v>
      </c>
      <c r="BY487">
        <v>0</v>
      </c>
      <c r="BZ487">
        <v>0</v>
      </c>
      <c r="CA487">
        <v>1</v>
      </c>
      <c r="CB487">
        <v>1</v>
      </c>
      <c r="CC487">
        <v>0</v>
      </c>
      <c r="CD487">
        <v>0</v>
      </c>
      <c r="CE487">
        <v>1</v>
      </c>
      <c r="CF487">
        <v>1</v>
      </c>
      <c r="CG487">
        <v>0</v>
      </c>
      <c r="CH487">
        <v>0</v>
      </c>
      <c r="CI487">
        <v>0</v>
      </c>
      <c r="CJ487" s="17">
        <v>0</v>
      </c>
      <c r="CK487">
        <v>1.35</v>
      </c>
      <c r="CL487">
        <v>0</v>
      </c>
      <c r="CM487">
        <v>1</v>
      </c>
      <c r="CN487">
        <v>0</v>
      </c>
      <c r="CO487">
        <v>42</v>
      </c>
      <c r="CP487" s="31" t="s">
        <v>80</v>
      </c>
    </row>
    <row r="488" spans="1:94" s="41" customFormat="1" x14ac:dyDescent="0.25">
      <c r="A488" s="41">
        <v>487</v>
      </c>
      <c r="B488" s="41">
        <v>32</v>
      </c>
      <c r="C488" s="42" t="s">
        <v>143</v>
      </c>
      <c r="D488" s="43">
        <v>7.98</v>
      </c>
      <c r="E488" s="44">
        <v>1.8</v>
      </c>
      <c r="F488" s="45">
        <f t="shared" si="114"/>
        <v>4.4333333333333336</v>
      </c>
      <c r="G488" s="45">
        <f t="shared" si="105"/>
        <v>6.1800000000000006</v>
      </c>
      <c r="H488" s="46">
        <f t="shared" si="106"/>
        <v>9.7800000000000011</v>
      </c>
      <c r="I488" s="47">
        <f t="shared" si="107"/>
        <v>0.28171328190061568</v>
      </c>
      <c r="J488" s="48">
        <f t="shared" si="108"/>
        <v>6.3544349300890743E-2</v>
      </c>
      <c r="K488" s="48">
        <f t="shared" si="109"/>
        <v>15.737040523695823</v>
      </c>
      <c r="L488" s="49">
        <v>1</v>
      </c>
      <c r="M488" s="50">
        <v>0</v>
      </c>
      <c r="N488" s="50">
        <v>0</v>
      </c>
      <c r="O488" s="50">
        <v>0</v>
      </c>
      <c r="P488" s="50">
        <v>0</v>
      </c>
      <c r="Q488" s="49">
        <v>237</v>
      </c>
      <c r="R488" s="50">
        <v>8</v>
      </c>
      <c r="S488" s="50">
        <f t="shared" si="110"/>
        <v>228</v>
      </c>
      <c r="T488" s="50">
        <f t="shared" si="111"/>
        <v>6</v>
      </c>
      <c r="U488" s="45">
        <v>15.046200000000001</v>
      </c>
      <c r="V488" s="45">
        <v>15.176500000000001</v>
      </c>
      <c r="W488" s="50">
        <v>1</v>
      </c>
      <c r="X488" s="50">
        <v>0</v>
      </c>
      <c r="Y488" s="50">
        <v>0</v>
      </c>
      <c r="Z488" s="50">
        <v>0</v>
      </c>
      <c r="AA488" s="50">
        <v>1</v>
      </c>
      <c r="AB488" s="51">
        <v>0</v>
      </c>
      <c r="AC488" s="50">
        <v>0</v>
      </c>
      <c r="AD488" s="50">
        <v>0</v>
      </c>
      <c r="AE488" s="51">
        <v>1</v>
      </c>
      <c r="AF488" s="50">
        <v>1</v>
      </c>
      <c r="AG488" s="51">
        <v>0</v>
      </c>
      <c r="AH488" s="52">
        <v>2017</v>
      </c>
      <c r="AI488" s="48">
        <v>0</v>
      </c>
      <c r="AJ488" s="48">
        <v>0</v>
      </c>
      <c r="AK488" s="48">
        <v>0.185</v>
      </c>
      <c r="AL488" s="53">
        <f t="shared" si="115"/>
        <v>0.81499999999999995</v>
      </c>
      <c r="AM488" s="54">
        <v>1</v>
      </c>
      <c r="AN488" s="55">
        <v>0</v>
      </c>
      <c r="AO488" s="41">
        <v>0.36969999999999997</v>
      </c>
      <c r="AP488" s="56">
        <v>0.63029999999999997</v>
      </c>
      <c r="AQ488" s="41">
        <v>0</v>
      </c>
      <c r="AR488" s="56">
        <v>1</v>
      </c>
      <c r="AS488">
        <v>1</v>
      </c>
      <c r="AT488" s="55">
        <v>0</v>
      </c>
      <c r="AU488" s="41">
        <v>0</v>
      </c>
      <c r="AV488" s="55">
        <v>1</v>
      </c>
      <c r="AW488" s="55" t="s">
        <v>11</v>
      </c>
      <c r="AX488">
        <v>1</v>
      </c>
      <c r="AY488">
        <v>0</v>
      </c>
      <c r="AZ488">
        <v>0</v>
      </c>
      <c r="BA488">
        <v>0</v>
      </c>
      <c r="BB488">
        <v>0</v>
      </c>
      <c r="BC488">
        <v>0</v>
      </c>
      <c r="BD488" s="55">
        <v>0</v>
      </c>
      <c r="BE488">
        <v>1</v>
      </c>
      <c r="BF488">
        <v>0</v>
      </c>
      <c r="BG488" s="55">
        <v>0</v>
      </c>
      <c r="BH488">
        <v>12659</v>
      </c>
      <c r="BI488">
        <v>1092</v>
      </c>
      <c r="BJ488" s="42">
        <v>0.86599999999999999</v>
      </c>
      <c r="BK488" s="42">
        <v>40.193300000000001</v>
      </c>
      <c r="BL488" s="41">
        <v>0</v>
      </c>
      <c r="BM488" s="41">
        <v>0</v>
      </c>
      <c r="BN488" s="41">
        <v>1</v>
      </c>
      <c r="BO488" s="41">
        <v>0</v>
      </c>
      <c r="BP488" s="41">
        <v>0</v>
      </c>
      <c r="BQ488" s="55">
        <v>0</v>
      </c>
      <c r="BR488" s="41">
        <v>0</v>
      </c>
      <c r="BS488" s="41">
        <v>1</v>
      </c>
      <c r="BT488" s="41">
        <v>0</v>
      </c>
      <c r="BU488" s="55">
        <v>0</v>
      </c>
      <c r="BV488" s="41">
        <v>0</v>
      </c>
      <c r="BW488" s="41">
        <v>0</v>
      </c>
      <c r="BX488" s="55">
        <v>1</v>
      </c>
      <c r="BY488" s="41">
        <v>0</v>
      </c>
      <c r="BZ488" s="41">
        <v>0</v>
      </c>
      <c r="CA488" s="41">
        <v>1</v>
      </c>
      <c r="CB488" s="41">
        <v>1</v>
      </c>
      <c r="CC488" s="41">
        <v>0</v>
      </c>
      <c r="CD488" s="41">
        <v>0</v>
      </c>
      <c r="CE488" s="41">
        <v>1</v>
      </c>
      <c r="CF488">
        <v>1</v>
      </c>
      <c r="CG488" s="41">
        <v>0</v>
      </c>
      <c r="CH488" s="41">
        <v>0</v>
      </c>
      <c r="CI488" s="41">
        <v>0</v>
      </c>
      <c r="CJ488" s="55">
        <v>0</v>
      </c>
      <c r="CK488">
        <v>1.35</v>
      </c>
      <c r="CL488">
        <v>0</v>
      </c>
      <c r="CM488">
        <v>1</v>
      </c>
      <c r="CN488">
        <v>0</v>
      </c>
      <c r="CO488">
        <v>42</v>
      </c>
      <c r="CP488" s="31" t="s">
        <v>80</v>
      </c>
    </row>
    <row r="489" spans="1:94" x14ac:dyDescent="0.25">
      <c r="A489">
        <v>488</v>
      </c>
      <c r="B489">
        <v>33</v>
      </c>
      <c r="C489" s="23" t="s">
        <v>144</v>
      </c>
      <c r="D489" s="12">
        <v>7.9902948865804291</v>
      </c>
      <c r="E489" s="13">
        <v>0.17866041433441621</v>
      </c>
      <c r="F489" s="7">
        <v>44.723364805503103</v>
      </c>
      <c r="G489" s="7">
        <f t="shared" si="105"/>
        <v>7.8116344722460127</v>
      </c>
      <c r="H489" s="15">
        <f t="shared" si="106"/>
        <v>8.1689553009148455</v>
      </c>
      <c r="I489" s="11">
        <f t="shared" si="107"/>
        <v>0.20944511908071708</v>
      </c>
      <c r="J489" s="30">
        <f t="shared" si="108"/>
        <v>4.6831252521264983E-3</v>
      </c>
      <c r="K489" s="30">
        <f t="shared" si="109"/>
        <v>213.53261895908577</v>
      </c>
      <c r="L489" s="8">
        <v>0</v>
      </c>
      <c r="M489" s="9">
        <v>0</v>
      </c>
      <c r="N489" s="9">
        <v>1</v>
      </c>
      <c r="O489" s="9">
        <v>0</v>
      </c>
      <c r="P489" s="9">
        <v>0</v>
      </c>
      <c r="Q489" s="8">
        <v>43611</v>
      </c>
      <c r="R489" s="9">
        <v>14</v>
      </c>
      <c r="S489" s="9">
        <f t="shared" si="110"/>
        <v>43596</v>
      </c>
      <c r="T489" s="9">
        <f t="shared" si="111"/>
        <v>16</v>
      </c>
      <c r="U489" s="7">
        <v>16</v>
      </c>
      <c r="V489" s="7">
        <f t="shared" ref="V489:V528" si="116">BK489-U489-6</f>
        <v>15.829000000000001</v>
      </c>
      <c r="W489" s="9">
        <v>0</v>
      </c>
      <c r="X489" s="9">
        <v>1</v>
      </c>
      <c r="Y489" s="9">
        <v>0</v>
      </c>
      <c r="Z489" s="9">
        <v>0</v>
      </c>
      <c r="AA489" s="9">
        <v>1</v>
      </c>
      <c r="AB489" s="27">
        <v>0</v>
      </c>
      <c r="AC489" s="9">
        <v>1</v>
      </c>
      <c r="AD489" s="9">
        <v>0</v>
      </c>
      <c r="AE489" s="27">
        <v>0</v>
      </c>
      <c r="AF489" s="9">
        <v>0</v>
      </c>
      <c r="AG489" s="27">
        <v>1</v>
      </c>
      <c r="AH489" s="19">
        <v>2008</v>
      </c>
      <c r="AI489" s="30">
        <v>0</v>
      </c>
      <c r="AJ489" s="30">
        <v>0</v>
      </c>
      <c r="AK489" s="30">
        <v>0.20100000000000001</v>
      </c>
      <c r="AL489" s="37">
        <v>0.79900000000000004</v>
      </c>
      <c r="AM489" s="36" t="s">
        <v>89</v>
      </c>
      <c r="AN489" s="17" t="s">
        <v>89</v>
      </c>
      <c r="AO489" s="33">
        <f t="shared" ref="AO489:AO500" si="117">1-AP489</f>
        <v>0.42900000000000005</v>
      </c>
      <c r="AP489" s="34">
        <v>0.57099999999999995</v>
      </c>
      <c r="AQ489">
        <v>0.61499999999999999</v>
      </c>
      <c r="AR489" s="34">
        <f t="shared" ref="AR489:AR504" si="118">1-AQ489</f>
        <v>0.38500000000000001</v>
      </c>
      <c r="AS489">
        <v>0</v>
      </c>
      <c r="AT489" s="17">
        <v>1</v>
      </c>
      <c r="AU489">
        <f t="shared" ref="AU489:AU504" si="119">1-AV489</f>
        <v>0.47399999999999998</v>
      </c>
      <c r="AV489" s="17">
        <v>0.52600000000000002</v>
      </c>
      <c r="AW489" s="17" t="s">
        <v>28</v>
      </c>
      <c r="AX489">
        <v>0</v>
      </c>
      <c r="AY489">
        <v>1</v>
      </c>
      <c r="AZ489">
        <v>0</v>
      </c>
      <c r="BA489">
        <v>0</v>
      </c>
      <c r="BB489">
        <v>0</v>
      </c>
      <c r="BC489">
        <v>0</v>
      </c>
      <c r="BD489" s="17">
        <v>0</v>
      </c>
      <c r="BE489">
        <v>0</v>
      </c>
      <c r="BF489">
        <v>1</v>
      </c>
      <c r="BG489" s="17">
        <v>0</v>
      </c>
      <c r="BH489">
        <v>2572</v>
      </c>
      <c r="BI489">
        <v>214</v>
      </c>
      <c r="BJ489" s="23">
        <v>0.46200000000000002</v>
      </c>
      <c r="BK489" s="23">
        <v>37.829000000000001</v>
      </c>
      <c r="BL489">
        <v>1</v>
      </c>
      <c r="BM489">
        <v>0</v>
      </c>
      <c r="BN489">
        <v>0</v>
      </c>
      <c r="BO489">
        <v>0</v>
      </c>
      <c r="BP489">
        <v>0</v>
      </c>
      <c r="BQ489" s="17">
        <v>0</v>
      </c>
      <c r="BR489">
        <v>0</v>
      </c>
      <c r="BS489">
        <v>0</v>
      </c>
      <c r="BT489">
        <v>1</v>
      </c>
      <c r="BU489" s="17">
        <v>0</v>
      </c>
      <c r="BV489">
        <v>0</v>
      </c>
      <c r="BW489">
        <v>0</v>
      </c>
      <c r="BX489" s="17">
        <v>0</v>
      </c>
      <c r="BY489">
        <v>1</v>
      </c>
      <c r="BZ489">
        <v>1</v>
      </c>
      <c r="CA489">
        <v>0</v>
      </c>
      <c r="CB489">
        <v>0</v>
      </c>
      <c r="CC489">
        <v>0</v>
      </c>
      <c r="CD489">
        <v>0</v>
      </c>
      <c r="CE489">
        <v>1</v>
      </c>
      <c r="CF489">
        <v>1</v>
      </c>
      <c r="CG489">
        <v>1</v>
      </c>
      <c r="CH489">
        <v>0</v>
      </c>
      <c r="CI489">
        <v>1</v>
      </c>
      <c r="CJ489" s="17">
        <v>1</v>
      </c>
      <c r="CK489">
        <v>1.232</v>
      </c>
      <c r="CL489">
        <v>2</v>
      </c>
      <c r="CM489">
        <v>1</v>
      </c>
      <c r="CN489">
        <v>0</v>
      </c>
      <c r="CO489">
        <v>36</v>
      </c>
      <c r="CP489" s="31" t="s">
        <v>80</v>
      </c>
    </row>
    <row r="490" spans="1:94" x14ac:dyDescent="0.25">
      <c r="A490">
        <v>489</v>
      </c>
      <c r="B490">
        <v>33</v>
      </c>
      <c r="C490" s="23" t="s">
        <v>144</v>
      </c>
      <c r="D490" s="12">
        <v>14.89125293076059</v>
      </c>
      <c r="E490" s="13">
        <v>0.68810235320397528</v>
      </c>
      <c r="F490" s="7">
        <v>21.641043460210859</v>
      </c>
      <c r="G490" s="7">
        <f t="shared" si="105"/>
        <v>14.203150577556615</v>
      </c>
      <c r="H490" s="15">
        <f t="shared" si="106"/>
        <v>15.579355283964565</v>
      </c>
      <c r="I490" s="11">
        <f t="shared" si="107"/>
        <v>0.10309428434442659</v>
      </c>
      <c r="J490" s="30">
        <f t="shared" si="108"/>
        <v>4.7638314914886315E-3</v>
      </c>
      <c r="K490" s="30">
        <f t="shared" si="109"/>
        <v>209.91506559093546</v>
      </c>
      <c r="L490" s="8">
        <v>0</v>
      </c>
      <c r="M490" s="9">
        <v>0</v>
      </c>
      <c r="N490" s="9">
        <v>1</v>
      </c>
      <c r="O490" s="9">
        <v>0</v>
      </c>
      <c r="P490" s="9">
        <v>0</v>
      </c>
      <c r="Q490" s="8">
        <v>43611</v>
      </c>
      <c r="R490" s="9">
        <v>14</v>
      </c>
      <c r="S490" s="9">
        <f t="shared" si="110"/>
        <v>43596</v>
      </c>
      <c r="T490" s="9">
        <f t="shared" si="111"/>
        <v>16</v>
      </c>
      <c r="U490" s="7">
        <v>18</v>
      </c>
      <c r="V490" s="7">
        <f t="shared" si="116"/>
        <v>13.829000000000001</v>
      </c>
      <c r="W490" s="9">
        <v>0</v>
      </c>
      <c r="X490" s="9">
        <v>1</v>
      </c>
      <c r="Y490" s="9">
        <v>0</v>
      </c>
      <c r="Z490" s="9">
        <v>0</v>
      </c>
      <c r="AA490" s="9">
        <v>1</v>
      </c>
      <c r="AB490" s="27">
        <v>0</v>
      </c>
      <c r="AC490" s="9">
        <v>1</v>
      </c>
      <c r="AD490" s="9">
        <v>0</v>
      </c>
      <c r="AE490" s="27">
        <v>0</v>
      </c>
      <c r="AF490" s="9">
        <v>0</v>
      </c>
      <c r="AG490" s="27">
        <v>1</v>
      </c>
      <c r="AH490" s="19">
        <v>2008</v>
      </c>
      <c r="AI490" s="30">
        <v>0</v>
      </c>
      <c r="AJ490" s="30">
        <v>0</v>
      </c>
      <c r="AK490" s="30">
        <v>0.20100000000000001</v>
      </c>
      <c r="AL490" s="37">
        <v>0.79900000000000004</v>
      </c>
      <c r="AM490" s="36" t="s">
        <v>89</v>
      </c>
      <c r="AN490" s="17" t="s">
        <v>89</v>
      </c>
      <c r="AO490" s="33">
        <f t="shared" si="117"/>
        <v>0.42900000000000005</v>
      </c>
      <c r="AP490" s="34">
        <v>0.57099999999999995</v>
      </c>
      <c r="AQ490">
        <v>0.61499999999999999</v>
      </c>
      <c r="AR490" s="34">
        <f t="shared" si="118"/>
        <v>0.38500000000000001</v>
      </c>
      <c r="AS490">
        <v>0</v>
      </c>
      <c r="AT490" s="17">
        <v>1</v>
      </c>
      <c r="AU490">
        <f t="shared" si="119"/>
        <v>0.47399999999999998</v>
      </c>
      <c r="AV490" s="17">
        <v>0.52600000000000002</v>
      </c>
      <c r="AW490" s="17" t="s">
        <v>28</v>
      </c>
      <c r="AX490">
        <v>0</v>
      </c>
      <c r="AY490">
        <v>1</v>
      </c>
      <c r="AZ490">
        <v>0</v>
      </c>
      <c r="BA490">
        <v>0</v>
      </c>
      <c r="BB490">
        <v>0</v>
      </c>
      <c r="BC490">
        <v>0</v>
      </c>
      <c r="BD490" s="17">
        <v>0</v>
      </c>
      <c r="BE490">
        <v>0</v>
      </c>
      <c r="BF490">
        <v>1</v>
      </c>
      <c r="BG490" s="17">
        <v>0</v>
      </c>
      <c r="BH490">
        <v>2572</v>
      </c>
      <c r="BI490">
        <v>214</v>
      </c>
      <c r="BJ490" s="23">
        <v>0.46200000000000002</v>
      </c>
      <c r="BK490" s="23">
        <v>37.829000000000001</v>
      </c>
      <c r="BL490">
        <v>1</v>
      </c>
      <c r="BM490">
        <v>0</v>
      </c>
      <c r="BN490">
        <v>0</v>
      </c>
      <c r="BO490">
        <v>0</v>
      </c>
      <c r="BP490">
        <v>0</v>
      </c>
      <c r="BQ490" s="17">
        <v>0</v>
      </c>
      <c r="BR490">
        <v>0</v>
      </c>
      <c r="BS490">
        <v>0</v>
      </c>
      <c r="BT490">
        <v>1</v>
      </c>
      <c r="BU490" s="17">
        <v>0</v>
      </c>
      <c r="BV490">
        <v>0</v>
      </c>
      <c r="BW490">
        <v>0</v>
      </c>
      <c r="BX490" s="17">
        <v>0</v>
      </c>
      <c r="BY490">
        <v>1</v>
      </c>
      <c r="BZ490">
        <v>1</v>
      </c>
      <c r="CA490">
        <v>0</v>
      </c>
      <c r="CB490">
        <v>0</v>
      </c>
      <c r="CC490">
        <v>0</v>
      </c>
      <c r="CD490">
        <v>0</v>
      </c>
      <c r="CE490">
        <v>1</v>
      </c>
      <c r="CF490">
        <v>1</v>
      </c>
      <c r="CG490">
        <v>1</v>
      </c>
      <c r="CH490">
        <v>0</v>
      </c>
      <c r="CI490">
        <v>1</v>
      </c>
      <c r="CJ490" s="17">
        <v>1</v>
      </c>
      <c r="CK490">
        <v>1.232</v>
      </c>
      <c r="CL490">
        <v>2</v>
      </c>
      <c r="CM490">
        <v>1</v>
      </c>
      <c r="CN490">
        <v>0</v>
      </c>
      <c r="CO490">
        <v>36</v>
      </c>
      <c r="CP490" s="31" t="s">
        <v>80</v>
      </c>
    </row>
    <row r="491" spans="1:94" x14ac:dyDescent="0.25">
      <c r="A491">
        <v>490</v>
      </c>
      <c r="B491">
        <v>33</v>
      </c>
      <c r="C491" s="23" t="s">
        <v>144</v>
      </c>
      <c r="D491" s="12">
        <v>8.1882614275672125</v>
      </c>
      <c r="E491" s="13">
        <v>0.11845430083310279</v>
      </c>
      <c r="F491" s="7">
        <v>69.125910751895248</v>
      </c>
      <c r="G491" s="7">
        <f t="shared" si="105"/>
        <v>8.0698071267341103</v>
      </c>
      <c r="H491" s="15">
        <f t="shared" si="106"/>
        <v>8.3067157284003148</v>
      </c>
      <c r="I491" s="11">
        <f t="shared" si="107"/>
        <v>0.31429509080329177</v>
      </c>
      <c r="J491" s="30">
        <f t="shared" si="108"/>
        <v>4.5467045191107973E-3</v>
      </c>
      <c r="K491" s="30">
        <f t="shared" si="109"/>
        <v>219.93951790726237</v>
      </c>
      <c r="L491" s="8">
        <v>0</v>
      </c>
      <c r="M491" s="9">
        <v>0</v>
      </c>
      <c r="N491" s="9">
        <v>1</v>
      </c>
      <c r="O491" s="9">
        <v>0</v>
      </c>
      <c r="P491" s="9">
        <v>0</v>
      </c>
      <c r="Q491" s="8">
        <v>43611</v>
      </c>
      <c r="R491" s="9">
        <v>15</v>
      </c>
      <c r="S491" s="9">
        <f t="shared" si="110"/>
        <v>43595</v>
      </c>
      <c r="T491" s="9">
        <f t="shared" si="111"/>
        <v>16</v>
      </c>
      <c r="U491" s="7">
        <v>16</v>
      </c>
      <c r="V491" s="7">
        <f t="shared" si="116"/>
        <v>15.829000000000001</v>
      </c>
      <c r="W491" s="9">
        <v>0</v>
      </c>
      <c r="X491" s="9">
        <v>1</v>
      </c>
      <c r="Y491" s="9">
        <v>0</v>
      </c>
      <c r="Z491" s="9">
        <v>0</v>
      </c>
      <c r="AA491" s="9">
        <v>1</v>
      </c>
      <c r="AB491" s="27">
        <v>0</v>
      </c>
      <c r="AC491" s="9">
        <v>1</v>
      </c>
      <c r="AD491" s="9">
        <v>0</v>
      </c>
      <c r="AE491" s="27">
        <v>0</v>
      </c>
      <c r="AF491" s="9">
        <v>0</v>
      </c>
      <c r="AG491" s="27">
        <v>1</v>
      </c>
      <c r="AH491" s="19">
        <v>2008</v>
      </c>
      <c r="AI491" s="30">
        <v>0</v>
      </c>
      <c r="AJ491" s="30">
        <v>0</v>
      </c>
      <c r="AK491" s="30">
        <v>0.20100000000000001</v>
      </c>
      <c r="AL491" s="37">
        <v>0.79900000000000004</v>
      </c>
      <c r="AM491" s="36" t="s">
        <v>89</v>
      </c>
      <c r="AN491" s="17" t="s">
        <v>89</v>
      </c>
      <c r="AO491" s="33">
        <f t="shared" si="117"/>
        <v>0.42900000000000005</v>
      </c>
      <c r="AP491" s="34">
        <v>0.57099999999999995</v>
      </c>
      <c r="AQ491">
        <v>0.61499999999999999</v>
      </c>
      <c r="AR491" s="34">
        <f t="shared" si="118"/>
        <v>0.38500000000000001</v>
      </c>
      <c r="AS491">
        <v>0</v>
      </c>
      <c r="AT491" s="17">
        <v>1</v>
      </c>
      <c r="AU491">
        <f t="shared" si="119"/>
        <v>0.47399999999999998</v>
      </c>
      <c r="AV491" s="17">
        <v>0.52600000000000002</v>
      </c>
      <c r="AW491" s="17" t="s">
        <v>28</v>
      </c>
      <c r="AX491">
        <v>0</v>
      </c>
      <c r="AY491">
        <v>1</v>
      </c>
      <c r="AZ491">
        <v>0</v>
      </c>
      <c r="BA491">
        <v>0</v>
      </c>
      <c r="BB491">
        <v>0</v>
      </c>
      <c r="BC491">
        <v>0</v>
      </c>
      <c r="BD491" s="17">
        <v>0</v>
      </c>
      <c r="BE491">
        <v>0</v>
      </c>
      <c r="BF491">
        <v>1</v>
      </c>
      <c r="BG491" s="17">
        <v>0</v>
      </c>
      <c r="BH491">
        <v>2572</v>
      </c>
      <c r="BI491">
        <v>214</v>
      </c>
      <c r="BJ491" s="23">
        <v>0.46200000000000002</v>
      </c>
      <c r="BK491" s="23">
        <v>37.829000000000001</v>
      </c>
      <c r="BL491">
        <v>1</v>
      </c>
      <c r="BM491">
        <v>0</v>
      </c>
      <c r="BN491">
        <v>0</v>
      </c>
      <c r="BO491">
        <v>0</v>
      </c>
      <c r="BP491">
        <v>0</v>
      </c>
      <c r="BQ491" s="17">
        <v>0</v>
      </c>
      <c r="BR491">
        <v>0</v>
      </c>
      <c r="BS491">
        <v>0</v>
      </c>
      <c r="BT491">
        <v>1</v>
      </c>
      <c r="BU491" s="17">
        <v>0</v>
      </c>
      <c r="BV491">
        <v>0</v>
      </c>
      <c r="BW491">
        <v>0</v>
      </c>
      <c r="BX491" s="17">
        <v>0</v>
      </c>
      <c r="BY491">
        <v>1</v>
      </c>
      <c r="BZ491">
        <v>1</v>
      </c>
      <c r="CA491">
        <v>0</v>
      </c>
      <c r="CB491">
        <v>0</v>
      </c>
      <c r="CC491">
        <v>0</v>
      </c>
      <c r="CD491">
        <v>0</v>
      </c>
      <c r="CE491">
        <v>1</v>
      </c>
      <c r="CF491">
        <v>1</v>
      </c>
      <c r="CG491">
        <v>1</v>
      </c>
      <c r="CH491">
        <v>0</v>
      </c>
      <c r="CI491">
        <v>1</v>
      </c>
      <c r="CJ491" s="17">
        <v>1</v>
      </c>
      <c r="CK491">
        <v>1.232</v>
      </c>
      <c r="CL491">
        <v>2</v>
      </c>
      <c r="CM491">
        <v>1</v>
      </c>
      <c r="CN491">
        <v>0</v>
      </c>
      <c r="CO491">
        <v>36</v>
      </c>
      <c r="CP491" s="31" t="s">
        <v>80</v>
      </c>
    </row>
    <row r="492" spans="1:94" x14ac:dyDescent="0.25">
      <c r="A492">
        <v>491</v>
      </c>
      <c r="B492">
        <v>33</v>
      </c>
      <c r="C492" s="23" t="s">
        <v>144</v>
      </c>
      <c r="D492" s="12">
        <v>14.891252930760571</v>
      </c>
      <c r="E492" s="13">
        <v>0.4707344358456359</v>
      </c>
      <c r="F492" s="7">
        <v>31.63408452158307</v>
      </c>
      <c r="G492" s="7">
        <f t="shared" si="105"/>
        <v>14.420518494914935</v>
      </c>
      <c r="H492" s="15">
        <f t="shared" si="106"/>
        <v>15.361987366606206</v>
      </c>
      <c r="I492" s="11">
        <f t="shared" si="107"/>
        <v>0.14979892733291628</v>
      </c>
      <c r="J492" s="30">
        <f t="shared" si="108"/>
        <v>4.7353647054559954E-3</v>
      </c>
      <c r="K492" s="30">
        <f t="shared" si="109"/>
        <v>211.1769762628461</v>
      </c>
      <c r="L492" s="8">
        <v>0</v>
      </c>
      <c r="M492" s="9">
        <v>0</v>
      </c>
      <c r="N492" s="9">
        <v>1</v>
      </c>
      <c r="O492" s="9">
        <v>0</v>
      </c>
      <c r="P492" s="9">
        <v>0</v>
      </c>
      <c r="Q492" s="8">
        <v>43611</v>
      </c>
      <c r="R492" s="9">
        <v>15</v>
      </c>
      <c r="S492" s="9">
        <f t="shared" si="110"/>
        <v>43595</v>
      </c>
      <c r="T492" s="9">
        <f t="shared" si="111"/>
        <v>16</v>
      </c>
      <c r="U492" s="7">
        <v>18</v>
      </c>
      <c r="V492" s="7">
        <f t="shared" si="116"/>
        <v>13.829000000000001</v>
      </c>
      <c r="W492" s="9">
        <v>0</v>
      </c>
      <c r="X492" s="9">
        <v>1</v>
      </c>
      <c r="Y492" s="9">
        <v>0</v>
      </c>
      <c r="Z492" s="9">
        <v>0</v>
      </c>
      <c r="AA492" s="9">
        <v>1</v>
      </c>
      <c r="AB492" s="27">
        <v>0</v>
      </c>
      <c r="AC492" s="9">
        <v>1</v>
      </c>
      <c r="AD492" s="9">
        <v>0</v>
      </c>
      <c r="AE492" s="27">
        <v>0</v>
      </c>
      <c r="AF492" s="9">
        <v>0</v>
      </c>
      <c r="AG492" s="27">
        <v>1</v>
      </c>
      <c r="AH492" s="19">
        <v>2008</v>
      </c>
      <c r="AI492" s="30">
        <v>0</v>
      </c>
      <c r="AJ492" s="30">
        <v>0</v>
      </c>
      <c r="AK492" s="30">
        <v>0.20100000000000001</v>
      </c>
      <c r="AL492" s="37">
        <v>0.79900000000000004</v>
      </c>
      <c r="AM492" s="36" t="s">
        <v>89</v>
      </c>
      <c r="AN492" s="17" t="s">
        <v>89</v>
      </c>
      <c r="AO492" s="33">
        <f t="shared" si="117"/>
        <v>0.42900000000000005</v>
      </c>
      <c r="AP492" s="34">
        <v>0.57099999999999995</v>
      </c>
      <c r="AQ492">
        <v>0.61499999999999999</v>
      </c>
      <c r="AR492" s="34">
        <f t="shared" si="118"/>
        <v>0.38500000000000001</v>
      </c>
      <c r="AS492">
        <v>0</v>
      </c>
      <c r="AT492" s="17">
        <v>1</v>
      </c>
      <c r="AU492">
        <f t="shared" si="119"/>
        <v>0.47399999999999998</v>
      </c>
      <c r="AV492" s="17">
        <v>0.52600000000000002</v>
      </c>
      <c r="AW492" s="17" t="s">
        <v>28</v>
      </c>
      <c r="AX492">
        <v>0</v>
      </c>
      <c r="AY492">
        <v>1</v>
      </c>
      <c r="AZ492">
        <v>0</v>
      </c>
      <c r="BA492">
        <v>0</v>
      </c>
      <c r="BB492">
        <v>0</v>
      </c>
      <c r="BC492">
        <v>0</v>
      </c>
      <c r="BD492" s="17">
        <v>0</v>
      </c>
      <c r="BE492">
        <v>0</v>
      </c>
      <c r="BF492">
        <v>1</v>
      </c>
      <c r="BG492" s="17">
        <v>0</v>
      </c>
      <c r="BH492">
        <v>2572</v>
      </c>
      <c r="BI492">
        <v>214</v>
      </c>
      <c r="BJ492" s="23">
        <v>0.46200000000000002</v>
      </c>
      <c r="BK492" s="23">
        <v>37.829000000000001</v>
      </c>
      <c r="BL492">
        <v>1</v>
      </c>
      <c r="BM492">
        <v>0</v>
      </c>
      <c r="BN492">
        <v>0</v>
      </c>
      <c r="BO492">
        <v>0</v>
      </c>
      <c r="BP492">
        <v>0</v>
      </c>
      <c r="BQ492" s="17">
        <v>0</v>
      </c>
      <c r="BR492">
        <v>0</v>
      </c>
      <c r="BS492">
        <v>0</v>
      </c>
      <c r="BT492">
        <v>1</v>
      </c>
      <c r="BU492" s="17">
        <v>0</v>
      </c>
      <c r="BV492">
        <v>0</v>
      </c>
      <c r="BW492">
        <v>0</v>
      </c>
      <c r="BX492" s="17">
        <v>0</v>
      </c>
      <c r="BY492">
        <v>1</v>
      </c>
      <c r="BZ492">
        <v>1</v>
      </c>
      <c r="CA492">
        <v>0</v>
      </c>
      <c r="CB492">
        <v>0</v>
      </c>
      <c r="CC492">
        <v>0</v>
      </c>
      <c r="CD492">
        <v>0</v>
      </c>
      <c r="CE492">
        <v>1</v>
      </c>
      <c r="CF492">
        <v>1</v>
      </c>
      <c r="CG492">
        <v>1</v>
      </c>
      <c r="CH492">
        <v>0</v>
      </c>
      <c r="CI492">
        <v>1</v>
      </c>
      <c r="CJ492" s="17">
        <v>1</v>
      </c>
      <c r="CK492">
        <v>1.232</v>
      </c>
      <c r="CL492">
        <v>2</v>
      </c>
      <c r="CM492">
        <v>1</v>
      </c>
      <c r="CN492">
        <v>0</v>
      </c>
      <c r="CO492">
        <v>36</v>
      </c>
      <c r="CP492" s="31" t="s">
        <v>80</v>
      </c>
    </row>
    <row r="493" spans="1:94" x14ac:dyDescent="0.25">
      <c r="A493">
        <v>492</v>
      </c>
      <c r="B493">
        <v>33</v>
      </c>
      <c r="C493" s="23" t="s">
        <v>144</v>
      </c>
      <c r="D493" s="12">
        <v>7.9902948865804291</v>
      </c>
      <c r="E493" s="13">
        <v>0.1191069428896108</v>
      </c>
      <c r="F493" s="7">
        <v>67.085047208254636</v>
      </c>
      <c r="G493" s="7">
        <f t="shared" si="105"/>
        <v>7.8711879436908179</v>
      </c>
      <c r="H493" s="15">
        <f t="shared" si="106"/>
        <v>8.1094018294700394</v>
      </c>
      <c r="I493" s="11">
        <f t="shared" si="107"/>
        <v>0.305899282352177</v>
      </c>
      <c r="J493" s="30">
        <f t="shared" si="108"/>
        <v>4.559872804479996E-3</v>
      </c>
      <c r="K493" s="30">
        <f t="shared" si="109"/>
        <v>219.30436283606801</v>
      </c>
      <c r="L493" s="8">
        <v>0</v>
      </c>
      <c r="M493" s="9">
        <v>0</v>
      </c>
      <c r="N493" s="9">
        <v>1</v>
      </c>
      <c r="O493" s="9">
        <v>0</v>
      </c>
      <c r="P493" s="9">
        <v>0</v>
      </c>
      <c r="Q493" s="8">
        <v>43611</v>
      </c>
      <c r="R493" s="9">
        <v>16</v>
      </c>
      <c r="S493" s="9">
        <f t="shared" si="110"/>
        <v>43594</v>
      </c>
      <c r="T493" s="9">
        <f t="shared" si="111"/>
        <v>16</v>
      </c>
      <c r="U493" s="7">
        <v>16</v>
      </c>
      <c r="V493" s="7">
        <f t="shared" si="116"/>
        <v>15.829000000000001</v>
      </c>
      <c r="W493" s="9">
        <v>0</v>
      </c>
      <c r="X493" s="9">
        <v>1</v>
      </c>
      <c r="Y493" s="9">
        <v>0</v>
      </c>
      <c r="Z493" s="9">
        <v>0</v>
      </c>
      <c r="AA493" s="9">
        <v>1</v>
      </c>
      <c r="AB493" s="27">
        <v>0</v>
      </c>
      <c r="AC493" s="9">
        <v>1</v>
      </c>
      <c r="AD493" s="9">
        <v>0</v>
      </c>
      <c r="AE493" s="27">
        <v>0</v>
      </c>
      <c r="AF493" s="9">
        <v>0</v>
      </c>
      <c r="AG493" s="27">
        <v>1</v>
      </c>
      <c r="AH493" s="19">
        <v>2008</v>
      </c>
      <c r="AI493" s="30">
        <v>0</v>
      </c>
      <c r="AJ493" s="30">
        <v>0</v>
      </c>
      <c r="AK493" s="30">
        <v>0.20100000000000001</v>
      </c>
      <c r="AL493" s="37">
        <v>0.79900000000000004</v>
      </c>
      <c r="AM493" s="36" t="s">
        <v>89</v>
      </c>
      <c r="AN493" s="17" t="s">
        <v>89</v>
      </c>
      <c r="AO493" s="33">
        <f t="shared" si="117"/>
        <v>0.42900000000000005</v>
      </c>
      <c r="AP493" s="34">
        <v>0.57099999999999995</v>
      </c>
      <c r="AQ493">
        <v>0.61499999999999999</v>
      </c>
      <c r="AR493" s="34">
        <f t="shared" si="118"/>
        <v>0.38500000000000001</v>
      </c>
      <c r="AS493">
        <v>0</v>
      </c>
      <c r="AT493" s="17">
        <v>1</v>
      </c>
      <c r="AU493">
        <f t="shared" si="119"/>
        <v>0.47399999999999998</v>
      </c>
      <c r="AV493" s="17">
        <v>0.52600000000000002</v>
      </c>
      <c r="AW493" s="17" t="s">
        <v>28</v>
      </c>
      <c r="AX493">
        <v>0</v>
      </c>
      <c r="AY493">
        <v>1</v>
      </c>
      <c r="AZ493">
        <v>0</v>
      </c>
      <c r="BA493">
        <v>0</v>
      </c>
      <c r="BB493">
        <v>0</v>
      </c>
      <c r="BC493">
        <v>0</v>
      </c>
      <c r="BD493" s="17">
        <v>0</v>
      </c>
      <c r="BE493">
        <v>0</v>
      </c>
      <c r="BF493">
        <v>1</v>
      </c>
      <c r="BG493" s="17">
        <v>0</v>
      </c>
      <c r="BH493">
        <v>2572</v>
      </c>
      <c r="BI493">
        <v>214</v>
      </c>
      <c r="BJ493" s="23">
        <v>0.46200000000000002</v>
      </c>
      <c r="BK493" s="23">
        <v>37.829000000000001</v>
      </c>
      <c r="BL493">
        <v>1</v>
      </c>
      <c r="BM493">
        <v>0</v>
      </c>
      <c r="BN493">
        <v>0</v>
      </c>
      <c r="BO493">
        <v>0</v>
      </c>
      <c r="BP493">
        <v>0</v>
      </c>
      <c r="BQ493" s="17">
        <v>0</v>
      </c>
      <c r="BR493">
        <v>0</v>
      </c>
      <c r="BS493">
        <v>0</v>
      </c>
      <c r="BT493">
        <v>1</v>
      </c>
      <c r="BU493" s="17">
        <v>0</v>
      </c>
      <c r="BV493">
        <v>0</v>
      </c>
      <c r="BW493">
        <v>0</v>
      </c>
      <c r="BX493" s="17">
        <v>0</v>
      </c>
      <c r="BY493">
        <v>1</v>
      </c>
      <c r="BZ493">
        <v>1</v>
      </c>
      <c r="CA493">
        <v>0</v>
      </c>
      <c r="CB493">
        <v>0</v>
      </c>
      <c r="CC493">
        <v>0</v>
      </c>
      <c r="CD493">
        <v>0</v>
      </c>
      <c r="CE493">
        <v>1</v>
      </c>
      <c r="CF493">
        <v>1</v>
      </c>
      <c r="CG493">
        <v>1</v>
      </c>
      <c r="CH493">
        <v>0</v>
      </c>
      <c r="CI493">
        <v>1</v>
      </c>
      <c r="CJ493" s="17">
        <v>1</v>
      </c>
      <c r="CK493">
        <v>1.232</v>
      </c>
      <c r="CL493">
        <v>2</v>
      </c>
      <c r="CM493">
        <v>1</v>
      </c>
      <c r="CN493">
        <v>0</v>
      </c>
      <c r="CO493">
        <v>36</v>
      </c>
      <c r="CP493" s="31" t="s">
        <v>80</v>
      </c>
    </row>
    <row r="494" spans="1:94" x14ac:dyDescent="0.25">
      <c r="A494">
        <v>493</v>
      </c>
      <c r="B494">
        <v>33</v>
      </c>
      <c r="C494" s="23" t="s">
        <v>144</v>
      </c>
      <c r="D494" s="12">
        <v>14.89125293076059</v>
      </c>
      <c r="E494" s="13">
        <v>0.47073443584563579</v>
      </c>
      <c r="F494" s="7">
        <v>31.634084521583119</v>
      </c>
      <c r="G494" s="7">
        <f t="shared" si="105"/>
        <v>14.420518494914955</v>
      </c>
      <c r="H494" s="15">
        <f t="shared" si="106"/>
        <v>15.361987366606225</v>
      </c>
      <c r="I494" s="11">
        <f t="shared" si="107"/>
        <v>0.1498006068826854</v>
      </c>
      <c r="J494" s="30">
        <f t="shared" si="108"/>
        <v>4.7354177984977033E-3</v>
      </c>
      <c r="K494" s="30">
        <f t="shared" si="109"/>
        <v>211.17460856722019</v>
      </c>
      <c r="L494" s="8">
        <v>0</v>
      </c>
      <c r="M494" s="9">
        <v>0</v>
      </c>
      <c r="N494" s="9">
        <v>1</v>
      </c>
      <c r="O494" s="9">
        <v>0</v>
      </c>
      <c r="P494" s="9">
        <v>0</v>
      </c>
      <c r="Q494" s="8">
        <v>43611</v>
      </c>
      <c r="R494" s="9">
        <v>16</v>
      </c>
      <c r="S494" s="9">
        <f t="shared" si="110"/>
        <v>43594</v>
      </c>
      <c r="T494" s="9">
        <f t="shared" si="111"/>
        <v>16</v>
      </c>
      <c r="U494" s="7">
        <v>18</v>
      </c>
      <c r="V494" s="7">
        <f t="shared" si="116"/>
        <v>13.829000000000001</v>
      </c>
      <c r="W494" s="9">
        <v>0</v>
      </c>
      <c r="X494" s="9">
        <v>1</v>
      </c>
      <c r="Y494" s="9">
        <v>0</v>
      </c>
      <c r="Z494" s="9">
        <v>0</v>
      </c>
      <c r="AA494" s="9">
        <v>1</v>
      </c>
      <c r="AB494" s="27">
        <v>0</v>
      </c>
      <c r="AC494" s="9">
        <v>1</v>
      </c>
      <c r="AD494" s="9">
        <v>0</v>
      </c>
      <c r="AE494" s="27">
        <v>0</v>
      </c>
      <c r="AF494" s="9">
        <v>0</v>
      </c>
      <c r="AG494" s="27">
        <v>1</v>
      </c>
      <c r="AH494" s="19">
        <v>2008</v>
      </c>
      <c r="AI494" s="30">
        <v>0</v>
      </c>
      <c r="AJ494" s="30">
        <v>0</v>
      </c>
      <c r="AK494" s="30">
        <v>0.20100000000000001</v>
      </c>
      <c r="AL494" s="37">
        <v>0.79900000000000004</v>
      </c>
      <c r="AM494" s="36" t="s">
        <v>89</v>
      </c>
      <c r="AN494" s="17" t="s">
        <v>89</v>
      </c>
      <c r="AO494" s="33">
        <f t="shared" si="117"/>
        <v>0.42900000000000005</v>
      </c>
      <c r="AP494" s="34">
        <v>0.57099999999999995</v>
      </c>
      <c r="AQ494">
        <v>0.61499999999999999</v>
      </c>
      <c r="AR494" s="34">
        <f t="shared" si="118"/>
        <v>0.38500000000000001</v>
      </c>
      <c r="AS494">
        <v>0</v>
      </c>
      <c r="AT494" s="17">
        <v>1</v>
      </c>
      <c r="AU494">
        <f t="shared" si="119"/>
        <v>0.47399999999999998</v>
      </c>
      <c r="AV494" s="17">
        <v>0.52600000000000002</v>
      </c>
      <c r="AW494" s="17" t="s">
        <v>28</v>
      </c>
      <c r="AX494">
        <v>0</v>
      </c>
      <c r="AY494">
        <v>1</v>
      </c>
      <c r="AZ494">
        <v>0</v>
      </c>
      <c r="BA494">
        <v>0</v>
      </c>
      <c r="BB494">
        <v>0</v>
      </c>
      <c r="BC494">
        <v>0</v>
      </c>
      <c r="BD494" s="17">
        <v>0</v>
      </c>
      <c r="BE494">
        <v>0</v>
      </c>
      <c r="BF494">
        <v>1</v>
      </c>
      <c r="BG494" s="17">
        <v>0</v>
      </c>
      <c r="BH494">
        <v>2572</v>
      </c>
      <c r="BI494">
        <v>214</v>
      </c>
      <c r="BJ494" s="23">
        <v>0.46200000000000002</v>
      </c>
      <c r="BK494" s="23">
        <v>37.829000000000001</v>
      </c>
      <c r="BL494">
        <v>1</v>
      </c>
      <c r="BM494">
        <v>0</v>
      </c>
      <c r="BN494">
        <v>0</v>
      </c>
      <c r="BO494">
        <v>0</v>
      </c>
      <c r="BP494">
        <v>0</v>
      </c>
      <c r="BQ494" s="17">
        <v>0</v>
      </c>
      <c r="BR494">
        <v>0</v>
      </c>
      <c r="BS494">
        <v>0</v>
      </c>
      <c r="BT494">
        <v>1</v>
      </c>
      <c r="BU494" s="17">
        <v>0</v>
      </c>
      <c r="BV494">
        <v>0</v>
      </c>
      <c r="BW494">
        <v>0</v>
      </c>
      <c r="BX494" s="17">
        <v>0</v>
      </c>
      <c r="BY494">
        <v>1</v>
      </c>
      <c r="BZ494">
        <v>1</v>
      </c>
      <c r="CA494">
        <v>0</v>
      </c>
      <c r="CB494">
        <v>0</v>
      </c>
      <c r="CC494">
        <v>0</v>
      </c>
      <c r="CD494">
        <v>0</v>
      </c>
      <c r="CE494">
        <v>1</v>
      </c>
      <c r="CF494">
        <v>1</v>
      </c>
      <c r="CG494">
        <v>1</v>
      </c>
      <c r="CH494">
        <v>0</v>
      </c>
      <c r="CI494">
        <v>1</v>
      </c>
      <c r="CJ494" s="17">
        <v>1</v>
      </c>
      <c r="CK494">
        <v>1.232</v>
      </c>
      <c r="CL494">
        <v>2</v>
      </c>
      <c r="CM494">
        <v>1</v>
      </c>
      <c r="CN494">
        <v>0</v>
      </c>
      <c r="CO494">
        <v>36</v>
      </c>
      <c r="CP494" s="31" t="s">
        <v>80</v>
      </c>
    </row>
    <row r="495" spans="1:94" x14ac:dyDescent="0.25">
      <c r="A495">
        <v>494</v>
      </c>
      <c r="B495">
        <v>33</v>
      </c>
      <c r="C495" s="23" t="s">
        <v>144</v>
      </c>
      <c r="D495" s="12">
        <v>7.9902948865804291</v>
      </c>
      <c r="E495" s="13">
        <v>0.1191069428896108</v>
      </c>
      <c r="F495" s="7">
        <v>67.085047208254636</v>
      </c>
      <c r="G495" s="7">
        <f t="shared" si="105"/>
        <v>7.8711879436908179</v>
      </c>
      <c r="H495" s="15">
        <f t="shared" si="106"/>
        <v>8.1094018294700394</v>
      </c>
      <c r="I495" s="11">
        <f t="shared" si="107"/>
        <v>0.30590246259800707</v>
      </c>
      <c r="J495" s="30">
        <f t="shared" si="108"/>
        <v>4.5599202106600973E-3</v>
      </c>
      <c r="K495" s="30">
        <f t="shared" si="109"/>
        <v>219.30208288781424</v>
      </c>
      <c r="L495" s="8">
        <v>0</v>
      </c>
      <c r="M495" s="9">
        <v>0</v>
      </c>
      <c r="N495" s="9">
        <v>1</v>
      </c>
      <c r="O495" s="9">
        <v>0</v>
      </c>
      <c r="P495" s="9">
        <v>0</v>
      </c>
      <c r="Q495" s="8">
        <v>43611</v>
      </c>
      <c r="R495" s="9">
        <v>17</v>
      </c>
      <c r="S495" s="9">
        <f t="shared" si="110"/>
        <v>43593</v>
      </c>
      <c r="T495" s="9">
        <f t="shared" si="111"/>
        <v>16</v>
      </c>
      <c r="U495" s="7">
        <v>16</v>
      </c>
      <c r="V495" s="7">
        <f t="shared" si="116"/>
        <v>15.829000000000001</v>
      </c>
      <c r="W495" s="9">
        <v>0</v>
      </c>
      <c r="X495" s="9">
        <v>1</v>
      </c>
      <c r="Y495" s="9">
        <v>0</v>
      </c>
      <c r="Z495" s="9">
        <v>0</v>
      </c>
      <c r="AA495" s="9">
        <v>1</v>
      </c>
      <c r="AB495" s="27">
        <v>0</v>
      </c>
      <c r="AC495" s="9">
        <v>1</v>
      </c>
      <c r="AD495" s="9">
        <v>0</v>
      </c>
      <c r="AE495" s="27">
        <v>0</v>
      </c>
      <c r="AF495" s="9">
        <v>0</v>
      </c>
      <c r="AG495" s="27">
        <v>1</v>
      </c>
      <c r="AH495" s="19">
        <v>2008</v>
      </c>
      <c r="AI495" s="30">
        <v>0</v>
      </c>
      <c r="AJ495" s="30">
        <v>0</v>
      </c>
      <c r="AK495" s="30">
        <v>0.20100000000000001</v>
      </c>
      <c r="AL495" s="37">
        <v>0.79900000000000004</v>
      </c>
      <c r="AM495" s="36" t="s">
        <v>89</v>
      </c>
      <c r="AN495" s="17" t="s">
        <v>89</v>
      </c>
      <c r="AO495" s="33">
        <f t="shared" si="117"/>
        <v>0.42900000000000005</v>
      </c>
      <c r="AP495" s="34">
        <v>0.57099999999999995</v>
      </c>
      <c r="AQ495">
        <v>0.61499999999999999</v>
      </c>
      <c r="AR495" s="34">
        <f t="shared" si="118"/>
        <v>0.38500000000000001</v>
      </c>
      <c r="AS495">
        <v>0</v>
      </c>
      <c r="AT495" s="17">
        <v>1</v>
      </c>
      <c r="AU495">
        <f t="shared" si="119"/>
        <v>0.47399999999999998</v>
      </c>
      <c r="AV495" s="17">
        <v>0.52600000000000002</v>
      </c>
      <c r="AW495" s="17" t="s">
        <v>28</v>
      </c>
      <c r="AX495">
        <v>0</v>
      </c>
      <c r="AY495">
        <v>1</v>
      </c>
      <c r="AZ495">
        <v>0</v>
      </c>
      <c r="BA495">
        <v>0</v>
      </c>
      <c r="BB495">
        <v>0</v>
      </c>
      <c r="BC495">
        <v>0</v>
      </c>
      <c r="BD495" s="17">
        <v>0</v>
      </c>
      <c r="BE495">
        <v>0</v>
      </c>
      <c r="BF495">
        <v>1</v>
      </c>
      <c r="BG495" s="17">
        <v>0</v>
      </c>
      <c r="BH495">
        <v>2572</v>
      </c>
      <c r="BI495">
        <v>214</v>
      </c>
      <c r="BJ495" s="23">
        <v>0.46200000000000002</v>
      </c>
      <c r="BK495" s="23">
        <v>37.829000000000001</v>
      </c>
      <c r="BL495">
        <v>1</v>
      </c>
      <c r="BM495">
        <v>0</v>
      </c>
      <c r="BN495">
        <v>0</v>
      </c>
      <c r="BO495">
        <v>0</v>
      </c>
      <c r="BP495">
        <v>0</v>
      </c>
      <c r="BQ495" s="17">
        <v>0</v>
      </c>
      <c r="BR495">
        <v>0</v>
      </c>
      <c r="BS495">
        <v>0</v>
      </c>
      <c r="BT495">
        <v>1</v>
      </c>
      <c r="BU495" s="17">
        <v>0</v>
      </c>
      <c r="BV495">
        <v>0</v>
      </c>
      <c r="BW495">
        <v>0</v>
      </c>
      <c r="BX495" s="17">
        <v>0</v>
      </c>
      <c r="BY495">
        <v>1</v>
      </c>
      <c r="BZ495">
        <v>1</v>
      </c>
      <c r="CA495">
        <v>0</v>
      </c>
      <c r="CB495">
        <v>0</v>
      </c>
      <c r="CC495">
        <v>0</v>
      </c>
      <c r="CD495">
        <v>0</v>
      </c>
      <c r="CE495">
        <v>1</v>
      </c>
      <c r="CF495">
        <v>1</v>
      </c>
      <c r="CG495">
        <v>1</v>
      </c>
      <c r="CH495">
        <v>0</v>
      </c>
      <c r="CI495">
        <v>1</v>
      </c>
      <c r="CJ495" s="17">
        <v>1</v>
      </c>
      <c r="CK495">
        <v>1.232</v>
      </c>
      <c r="CL495">
        <v>2</v>
      </c>
      <c r="CM495">
        <v>1</v>
      </c>
      <c r="CN495">
        <v>0</v>
      </c>
      <c r="CO495">
        <v>36</v>
      </c>
      <c r="CP495" s="31" t="s">
        <v>80</v>
      </c>
    </row>
    <row r="496" spans="1:94" x14ac:dyDescent="0.25">
      <c r="A496">
        <v>495</v>
      </c>
      <c r="B496">
        <v>33</v>
      </c>
      <c r="C496" s="23" t="s">
        <v>144</v>
      </c>
      <c r="D496" s="12">
        <v>14.45523142259597</v>
      </c>
      <c r="E496" s="13">
        <v>0.47252771638084001</v>
      </c>
      <c r="F496" s="7">
        <v>30.591287921290071</v>
      </c>
      <c r="G496" s="7">
        <f t="shared" si="105"/>
        <v>13.98270370621513</v>
      </c>
      <c r="H496" s="15">
        <f t="shared" si="106"/>
        <v>14.927759138976811</v>
      </c>
      <c r="I496" s="11">
        <f t="shared" si="107"/>
        <v>0.14496966476562506</v>
      </c>
      <c r="J496" s="30">
        <f t="shared" si="108"/>
        <v>4.7389199545512803E-3</v>
      </c>
      <c r="K496" s="30">
        <f t="shared" si="109"/>
        <v>211.01854633345209</v>
      </c>
      <c r="L496" s="8">
        <v>0</v>
      </c>
      <c r="M496" s="9">
        <v>0</v>
      </c>
      <c r="N496" s="9">
        <v>1</v>
      </c>
      <c r="O496" s="9">
        <v>0</v>
      </c>
      <c r="P496" s="9">
        <v>0</v>
      </c>
      <c r="Q496" s="8">
        <v>43611</v>
      </c>
      <c r="R496" s="9">
        <v>17</v>
      </c>
      <c r="S496" s="9">
        <f t="shared" si="110"/>
        <v>43593</v>
      </c>
      <c r="T496" s="9">
        <f t="shared" si="111"/>
        <v>16</v>
      </c>
      <c r="U496" s="7">
        <v>18</v>
      </c>
      <c r="V496" s="7">
        <f t="shared" si="116"/>
        <v>13.829000000000001</v>
      </c>
      <c r="W496" s="9">
        <v>0</v>
      </c>
      <c r="X496" s="9">
        <v>1</v>
      </c>
      <c r="Y496" s="9">
        <v>0</v>
      </c>
      <c r="Z496" s="9">
        <v>0</v>
      </c>
      <c r="AA496" s="9">
        <v>1</v>
      </c>
      <c r="AB496" s="27">
        <v>0</v>
      </c>
      <c r="AC496" s="9">
        <v>1</v>
      </c>
      <c r="AD496" s="9">
        <v>0</v>
      </c>
      <c r="AE496" s="27">
        <v>0</v>
      </c>
      <c r="AF496" s="9">
        <v>0</v>
      </c>
      <c r="AG496" s="27">
        <v>1</v>
      </c>
      <c r="AH496" s="19">
        <v>2008</v>
      </c>
      <c r="AI496" s="30">
        <v>0</v>
      </c>
      <c r="AJ496" s="30">
        <v>0</v>
      </c>
      <c r="AK496" s="30">
        <v>0.20100000000000001</v>
      </c>
      <c r="AL496" s="37">
        <v>0.79900000000000004</v>
      </c>
      <c r="AM496" s="36" t="s">
        <v>89</v>
      </c>
      <c r="AN496" s="17" t="s">
        <v>89</v>
      </c>
      <c r="AO496" s="33">
        <f t="shared" si="117"/>
        <v>0.42900000000000005</v>
      </c>
      <c r="AP496" s="34">
        <v>0.57099999999999995</v>
      </c>
      <c r="AQ496">
        <v>0.61499999999999999</v>
      </c>
      <c r="AR496" s="34">
        <f t="shared" si="118"/>
        <v>0.38500000000000001</v>
      </c>
      <c r="AS496">
        <v>0</v>
      </c>
      <c r="AT496" s="17">
        <v>1</v>
      </c>
      <c r="AU496">
        <f t="shared" si="119"/>
        <v>0.47399999999999998</v>
      </c>
      <c r="AV496" s="17">
        <v>0.52600000000000002</v>
      </c>
      <c r="AW496" s="17" t="s">
        <v>28</v>
      </c>
      <c r="AX496">
        <v>0</v>
      </c>
      <c r="AY496">
        <v>1</v>
      </c>
      <c r="AZ496">
        <v>0</v>
      </c>
      <c r="BA496">
        <v>0</v>
      </c>
      <c r="BB496">
        <v>0</v>
      </c>
      <c r="BC496">
        <v>0</v>
      </c>
      <c r="BD496" s="17">
        <v>0</v>
      </c>
      <c r="BE496">
        <v>0</v>
      </c>
      <c r="BF496">
        <v>1</v>
      </c>
      <c r="BG496" s="17">
        <v>0</v>
      </c>
      <c r="BH496">
        <v>2572</v>
      </c>
      <c r="BI496">
        <v>214</v>
      </c>
      <c r="BJ496" s="23">
        <v>0.46200000000000002</v>
      </c>
      <c r="BK496" s="23">
        <v>37.829000000000001</v>
      </c>
      <c r="BL496">
        <v>1</v>
      </c>
      <c r="BM496">
        <v>0</v>
      </c>
      <c r="BN496">
        <v>0</v>
      </c>
      <c r="BO496">
        <v>0</v>
      </c>
      <c r="BP496">
        <v>0</v>
      </c>
      <c r="BQ496" s="17">
        <v>0</v>
      </c>
      <c r="BR496">
        <v>0</v>
      </c>
      <c r="BS496">
        <v>0</v>
      </c>
      <c r="BT496">
        <v>1</v>
      </c>
      <c r="BU496" s="17">
        <v>0</v>
      </c>
      <c r="BV496">
        <v>0</v>
      </c>
      <c r="BW496">
        <v>0</v>
      </c>
      <c r="BX496" s="17">
        <v>0</v>
      </c>
      <c r="BY496">
        <v>1</v>
      </c>
      <c r="BZ496">
        <v>1</v>
      </c>
      <c r="CA496">
        <v>0</v>
      </c>
      <c r="CB496">
        <v>0</v>
      </c>
      <c r="CC496">
        <v>0</v>
      </c>
      <c r="CD496">
        <v>0</v>
      </c>
      <c r="CE496">
        <v>1</v>
      </c>
      <c r="CF496">
        <v>1</v>
      </c>
      <c r="CG496">
        <v>1</v>
      </c>
      <c r="CH496">
        <v>0</v>
      </c>
      <c r="CI496">
        <v>1</v>
      </c>
      <c r="CJ496" s="17">
        <v>1</v>
      </c>
      <c r="CK496">
        <v>1.232</v>
      </c>
      <c r="CL496">
        <v>2</v>
      </c>
      <c r="CM496">
        <v>1</v>
      </c>
      <c r="CN496">
        <v>0</v>
      </c>
      <c r="CO496">
        <v>36</v>
      </c>
      <c r="CP496" s="31" t="s">
        <v>80</v>
      </c>
    </row>
    <row r="497" spans="1:94" x14ac:dyDescent="0.25">
      <c r="A497">
        <v>496</v>
      </c>
      <c r="B497">
        <v>33</v>
      </c>
      <c r="C497" s="23" t="s">
        <v>144</v>
      </c>
      <c r="D497" s="12">
        <v>8.5809657470018905</v>
      </c>
      <c r="E497" s="13">
        <v>0.27340530943489683</v>
      </c>
      <c r="F497" s="7">
        <v>31.3855124640335</v>
      </c>
      <c r="G497" s="7">
        <f t="shared" si="105"/>
        <v>8.3075604375669929</v>
      </c>
      <c r="H497" s="15">
        <f t="shared" si="106"/>
        <v>8.8543710564367881</v>
      </c>
      <c r="I497" s="11">
        <f t="shared" si="107"/>
        <v>0.15552435505459455</v>
      </c>
      <c r="J497" s="30">
        <f t="shared" si="108"/>
        <v>4.9552912425062049E-3</v>
      </c>
      <c r="K497" s="30">
        <f t="shared" si="109"/>
        <v>201.80448556122337</v>
      </c>
      <c r="L497" s="8">
        <v>0</v>
      </c>
      <c r="M497" s="9">
        <v>0</v>
      </c>
      <c r="N497" s="9">
        <v>1</v>
      </c>
      <c r="O497" s="9">
        <v>0</v>
      </c>
      <c r="P497" s="9">
        <v>0</v>
      </c>
      <c r="Q497" s="8">
        <v>39756</v>
      </c>
      <c r="R497" s="9">
        <v>15</v>
      </c>
      <c r="S497" s="9">
        <f t="shared" si="110"/>
        <v>39740</v>
      </c>
      <c r="T497" s="9">
        <f t="shared" si="111"/>
        <v>16</v>
      </c>
      <c r="U497" s="7">
        <v>16</v>
      </c>
      <c r="V497" s="7">
        <f t="shared" si="116"/>
        <v>15.829000000000001</v>
      </c>
      <c r="W497" s="9">
        <v>0</v>
      </c>
      <c r="X497" s="9">
        <v>1</v>
      </c>
      <c r="Y497" s="9">
        <v>0</v>
      </c>
      <c r="Z497" s="9">
        <v>0</v>
      </c>
      <c r="AA497" s="9">
        <v>1</v>
      </c>
      <c r="AB497" s="27">
        <v>0</v>
      </c>
      <c r="AC497" s="9">
        <v>1</v>
      </c>
      <c r="AD497" s="9">
        <v>0</v>
      </c>
      <c r="AE497" s="27">
        <v>0</v>
      </c>
      <c r="AF497" s="9">
        <v>0</v>
      </c>
      <c r="AG497" s="27">
        <v>1</v>
      </c>
      <c r="AH497" s="19">
        <v>2008</v>
      </c>
      <c r="AI497" s="30">
        <v>0</v>
      </c>
      <c r="AJ497" s="30">
        <v>0</v>
      </c>
      <c r="AK497" s="30">
        <v>0.20100000000000001</v>
      </c>
      <c r="AL497" s="37">
        <v>0.79900000000000004</v>
      </c>
      <c r="AM497" s="36" t="s">
        <v>89</v>
      </c>
      <c r="AN497" s="17" t="s">
        <v>89</v>
      </c>
      <c r="AO497" s="33">
        <f t="shared" si="117"/>
        <v>0.42900000000000005</v>
      </c>
      <c r="AP497" s="34">
        <v>0.57099999999999995</v>
      </c>
      <c r="AQ497">
        <v>0.61499999999999999</v>
      </c>
      <c r="AR497" s="34">
        <f t="shared" si="118"/>
        <v>0.38500000000000001</v>
      </c>
      <c r="AS497">
        <v>0</v>
      </c>
      <c r="AT497" s="17">
        <v>1</v>
      </c>
      <c r="AU497">
        <f t="shared" si="119"/>
        <v>0.47399999999999998</v>
      </c>
      <c r="AV497" s="17">
        <v>0.52600000000000002</v>
      </c>
      <c r="AW497" s="17" t="s">
        <v>28</v>
      </c>
      <c r="AX497">
        <v>0</v>
      </c>
      <c r="AY497">
        <v>1</v>
      </c>
      <c r="AZ497">
        <v>0</v>
      </c>
      <c r="BA497">
        <v>0</v>
      </c>
      <c r="BB497">
        <v>0</v>
      </c>
      <c r="BC497">
        <v>0</v>
      </c>
      <c r="BD497" s="17">
        <v>0</v>
      </c>
      <c r="BE497">
        <v>0</v>
      </c>
      <c r="BF497">
        <v>1</v>
      </c>
      <c r="BG497" s="17">
        <v>0</v>
      </c>
      <c r="BH497">
        <v>2572</v>
      </c>
      <c r="BI497">
        <v>214</v>
      </c>
      <c r="BJ497" s="23">
        <v>0.46200000000000002</v>
      </c>
      <c r="BK497" s="23">
        <v>37.829000000000001</v>
      </c>
      <c r="BL497">
        <v>0</v>
      </c>
      <c r="BM497">
        <v>0</v>
      </c>
      <c r="BN497">
        <v>0</v>
      </c>
      <c r="BO497">
        <v>0</v>
      </c>
      <c r="BP497">
        <v>0</v>
      </c>
      <c r="BQ497" s="17">
        <v>1</v>
      </c>
      <c r="BR497">
        <v>0</v>
      </c>
      <c r="BS497">
        <v>1</v>
      </c>
      <c r="BT497">
        <v>0</v>
      </c>
      <c r="BU497" s="17">
        <v>0</v>
      </c>
      <c r="BV497">
        <v>0</v>
      </c>
      <c r="BW497">
        <v>1</v>
      </c>
      <c r="BX497" s="17">
        <v>0</v>
      </c>
      <c r="BY497">
        <v>1</v>
      </c>
      <c r="BZ497">
        <v>1</v>
      </c>
      <c r="CA497">
        <v>0</v>
      </c>
      <c r="CB497">
        <v>0</v>
      </c>
      <c r="CC497">
        <v>0</v>
      </c>
      <c r="CD497">
        <v>0</v>
      </c>
      <c r="CE497">
        <v>1</v>
      </c>
      <c r="CF497">
        <v>1</v>
      </c>
      <c r="CG497">
        <v>1</v>
      </c>
      <c r="CH497">
        <v>0</v>
      </c>
      <c r="CI497">
        <v>1</v>
      </c>
      <c r="CJ497" s="17">
        <v>1</v>
      </c>
      <c r="CK497">
        <v>1.232</v>
      </c>
      <c r="CL497">
        <v>2</v>
      </c>
      <c r="CM497">
        <v>1</v>
      </c>
      <c r="CN497">
        <v>0</v>
      </c>
      <c r="CO497">
        <v>36</v>
      </c>
      <c r="CP497" s="31" t="s">
        <v>80</v>
      </c>
    </row>
    <row r="498" spans="1:94" x14ac:dyDescent="0.25">
      <c r="A498">
        <v>497</v>
      </c>
      <c r="B498">
        <v>33</v>
      </c>
      <c r="C498" s="23" t="s">
        <v>144</v>
      </c>
      <c r="D498" s="12">
        <v>14.45523142259597</v>
      </c>
      <c r="E498" s="13">
        <v>0.9620667955417489</v>
      </c>
      <c r="F498" s="7">
        <v>15.02518483080595</v>
      </c>
      <c r="G498" s="7">
        <f t="shared" si="105"/>
        <v>13.493164627054222</v>
      </c>
      <c r="H498" s="15">
        <f t="shared" si="106"/>
        <v>15.417298218137718</v>
      </c>
      <c r="I498" s="11">
        <f t="shared" si="107"/>
        <v>7.5158102299731286E-2</v>
      </c>
      <c r="J498" s="30">
        <f t="shared" si="108"/>
        <v>5.0021416139677411E-3</v>
      </c>
      <c r="K498" s="30">
        <f t="shared" si="109"/>
        <v>199.91437211766413</v>
      </c>
      <c r="L498" s="8">
        <v>0</v>
      </c>
      <c r="M498" s="9">
        <v>0</v>
      </c>
      <c r="N498" s="9">
        <v>1</v>
      </c>
      <c r="O498" s="9">
        <v>0</v>
      </c>
      <c r="P498" s="9">
        <v>0</v>
      </c>
      <c r="Q498" s="8">
        <v>39756</v>
      </c>
      <c r="R498" s="9">
        <v>15</v>
      </c>
      <c r="S498" s="9">
        <f t="shared" si="110"/>
        <v>39740</v>
      </c>
      <c r="T498" s="9">
        <f t="shared" si="111"/>
        <v>16</v>
      </c>
      <c r="U498" s="7">
        <v>18</v>
      </c>
      <c r="V498" s="7">
        <f t="shared" si="116"/>
        <v>13.829000000000001</v>
      </c>
      <c r="W498" s="9">
        <v>0</v>
      </c>
      <c r="X498" s="9">
        <v>1</v>
      </c>
      <c r="Y498" s="9">
        <v>0</v>
      </c>
      <c r="Z498" s="9">
        <v>0</v>
      </c>
      <c r="AA498" s="9">
        <v>1</v>
      </c>
      <c r="AB498" s="27">
        <v>0</v>
      </c>
      <c r="AC498" s="9">
        <v>1</v>
      </c>
      <c r="AD498" s="9">
        <v>0</v>
      </c>
      <c r="AE498" s="27">
        <v>0</v>
      </c>
      <c r="AF498" s="9">
        <v>0</v>
      </c>
      <c r="AG498" s="27">
        <v>1</v>
      </c>
      <c r="AH498" s="19">
        <v>2008</v>
      </c>
      <c r="AI498" s="30">
        <v>0</v>
      </c>
      <c r="AJ498" s="30">
        <v>0</v>
      </c>
      <c r="AK498" s="30">
        <v>0.20100000000000001</v>
      </c>
      <c r="AL498" s="37">
        <v>0.79900000000000004</v>
      </c>
      <c r="AM498" s="36" t="s">
        <v>89</v>
      </c>
      <c r="AN498" s="17" t="s">
        <v>89</v>
      </c>
      <c r="AO498" s="33">
        <f t="shared" si="117"/>
        <v>0.42900000000000005</v>
      </c>
      <c r="AP498" s="34">
        <v>0.57099999999999995</v>
      </c>
      <c r="AQ498">
        <v>0.61499999999999999</v>
      </c>
      <c r="AR498" s="34">
        <f t="shared" si="118"/>
        <v>0.38500000000000001</v>
      </c>
      <c r="AS498">
        <v>0</v>
      </c>
      <c r="AT498" s="17">
        <v>1</v>
      </c>
      <c r="AU498">
        <f t="shared" si="119"/>
        <v>0.47399999999999998</v>
      </c>
      <c r="AV498" s="17">
        <v>0.52600000000000002</v>
      </c>
      <c r="AW498" s="17" t="s">
        <v>28</v>
      </c>
      <c r="AX498">
        <v>0</v>
      </c>
      <c r="AY498">
        <v>1</v>
      </c>
      <c r="AZ498">
        <v>0</v>
      </c>
      <c r="BA498">
        <v>0</v>
      </c>
      <c r="BB498">
        <v>0</v>
      </c>
      <c r="BC498">
        <v>0</v>
      </c>
      <c r="BD498" s="17">
        <v>0</v>
      </c>
      <c r="BE498">
        <v>0</v>
      </c>
      <c r="BF498">
        <v>1</v>
      </c>
      <c r="BG498" s="17">
        <v>0</v>
      </c>
      <c r="BH498">
        <v>2572</v>
      </c>
      <c r="BI498">
        <v>214</v>
      </c>
      <c r="BJ498" s="23">
        <v>0.46200000000000002</v>
      </c>
      <c r="BK498" s="23">
        <v>37.829000000000001</v>
      </c>
      <c r="BL498">
        <v>0</v>
      </c>
      <c r="BM498">
        <v>0</v>
      </c>
      <c r="BN498">
        <v>0</v>
      </c>
      <c r="BO498">
        <v>0</v>
      </c>
      <c r="BP498">
        <v>0</v>
      </c>
      <c r="BQ498" s="17">
        <v>1</v>
      </c>
      <c r="BR498">
        <v>0</v>
      </c>
      <c r="BS498">
        <v>1</v>
      </c>
      <c r="BT498">
        <v>0</v>
      </c>
      <c r="BU498" s="17">
        <v>0</v>
      </c>
      <c r="BV498">
        <v>0</v>
      </c>
      <c r="BW498">
        <v>1</v>
      </c>
      <c r="BX498" s="17">
        <v>0</v>
      </c>
      <c r="BY498">
        <v>1</v>
      </c>
      <c r="BZ498">
        <v>1</v>
      </c>
      <c r="CA498">
        <v>0</v>
      </c>
      <c r="CB498">
        <v>0</v>
      </c>
      <c r="CC498">
        <v>0</v>
      </c>
      <c r="CD498">
        <v>0</v>
      </c>
      <c r="CE498">
        <v>1</v>
      </c>
      <c r="CF498">
        <v>1</v>
      </c>
      <c r="CG498">
        <v>1</v>
      </c>
      <c r="CH498">
        <v>0</v>
      </c>
      <c r="CI498">
        <v>1</v>
      </c>
      <c r="CJ498" s="17">
        <v>1</v>
      </c>
      <c r="CK498">
        <v>1.232</v>
      </c>
      <c r="CL498">
        <v>2</v>
      </c>
      <c r="CM498">
        <v>1</v>
      </c>
      <c r="CN498">
        <v>0</v>
      </c>
      <c r="CO498">
        <v>36</v>
      </c>
      <c r="CP498" s="31" t="s">
        <v>80</v>
      </c>
    </row>
    <row r="499" spans="1:94" x14ac:dyDescent="0.25">
      <c r="A499">
        <v>498</v>
      </c>
      <c r="B499">
        <v>33</v>
      </c>
      <c r="C499" s="23" t="s">
        <v>144</v>
      </c>
      <c r="D499" s="12">
        <v>7.59106330355801</v>
      </c>
      <c r="E499" s="13">
        <v>1.043793897721085</v>
      </c>
      <c r="F499" s="7">
        <v>7.2725691538641639</v>
      </c>
      <c r="G499" s="7">
        <f t="shared" si="105"/>
        <v>6.547269405836925</v>
      </c>
      <c r="H499" s="15">
        <f t="shared" si="106"/>
        <v>8.634857201279095</v>
      </c>
      <c r="I499" s="11">
        <f t="shared" si="107"/>
        <v>0.11657557506701297</v>
      </c>
      <c r="J499" s="30">
        <f t="shared" si="108"/>
        <v>1.6029490074366964E-2</v>
      </c>
      <c r="K499" s="30">
        <f t="shared" si="109"/>
        <v>62.385016326821109</v>
      </c>
      <c r="L499" s="8">
        <v>0</v>
      </c>
      <c r="M499" s="9">
        <v>0</v>
      </c>
      <c r="N499" s="9">
        <v>1</v>
      </c>
      <c r="O499" s="9">
        <v>0</v>
      </c>
      <c r="P499" s="9">
        <v>0</v>
      </c>
      <c r="Q499" s="8">
        <v>3855</v>
      </c>
      <c r="R499" s="9">
        <v>15</v>
      </c>
      <c r="S499" s="9">
        <f t="shared" si="110"/>
        <v>3839</v>
      </c>
      <c r="T499" s="9">
        <f t="shared" si="111"/>
        <v>16</v>
      </c>
      <c r="U499" s="7">
        <v>16</v>
      </c>
      <c r="V499" s="7">
        <f t="shared" si="116"/>
        <v>15.829000000000001</v>
      </c>
      <c r="W499" s="9">
        <v>0</v>
      </c>
      <c r="X499" s="9">
        <v>1</v>
      </c>
      <c r="Y499" s="9">
        <v>0</v>
      </c>
      <c r="Z499" s="9">
        <v>0</v>
      </c>
      <c r="AA499" s="9">
        <v>1</v>
      </c>
      <c r="AB499" s="27">
        <v>0</v>
      </c>
      <c r="AC499" s="9">
        <v>1</v>
      </c>
      <c r="AD499" s="9">
        <v>0</v>
      </c>
      <c r="AE499" s="27">
        <v>0</v>
      </c>
      <c r="AF499" s="9">
        <v>0</v>
      </c>
      <c r="AG499" s="27">
        <v>1</v>
      </c>
      <c r="AH499" s="19">
        <v>2008</v>
      </c>
      <c r="AI499" s="30">
        <v>0</v>
      </c>
      <c r="AJ499" s="30">
        <v>0</v>
      </c>
      <c r="AK499" s="30">
        <v>0.20100000000000001</v>
      </c>
      <c r="AL499" s="37">
        <v>0.79900000000000004</v>
      </c>
      <c r="AM499" s="36" t="s">
        <v>89</v>
      </c>
      <c r="AN499" s="17" t="s">
        <v>89</v>
      </c>
      <c r="AO499" s="33">
        <f t="shared" si="117"/>
        <v>0.42900000000000005</v>
      </c>
      <c r="AP499" s="34">
        <v>0.57099999999999995</v>
      </c>
      <c r="AQ499">
        <v>0.61499999999999999</v>
      </c>
      <c r="AR499" s="34">
        <f t="shared" si="118"/>
        <v>0.38500000000000001</v>
      </c>
      <c r="AS499">
        <v>0</v>
      </c>
      <c r="AT499" s="17">
        <v>1</v>
      </c>
      <c r="AU499">
        <f t="shared" si="119"/>
        <v>0.47399999999999998</v>
      </c>
      <c r="AV499" s="17">
        <v>0.52600000000000002</v>
      </c>
      <c r="AW499" s="17" t="s">
        <v>28</v>
      </c>
      <c r="AX499">
        <v>0</v>
      </c>
      <c r="AY499">
        <v>1</v>
      </c>
      <c r="AZ499">
        <v>0</v>
      </c>
      <c r="BA499">
        <v>0</v>
      </c>
      <c r="BB499">
        <v>0</v>
      </c>
      <c r="BC499">
        <v>0</v>
      </c>
      <c r="BD499" s="17">
        <v>0</v>
      </c>
      <c r="BE499">
        <v>0</v>
      </c>
      <c r="BF499">
        <v>1</v>
      </c>
      <c r="BG499" s="17">
        <v>0</v>
      </c>
      <c r="BH499">
        <v>2572</v>
      </c>
      <c r="BI499">
        <v>214</v>
      </c>
      <c r="BJ499" s="23">
        <v>0.46200000000000002</v>
      </c>
      <c r="BK499" s="23">
        <v>37.829000000000001</v>
      </c>
      <c r="BL499">
        <v>0</v>
      </c>
      <c r="BM499">
        <v>0</v>
      </c>
      <c r="BN499">
        <v>0</v>
      </c>
      <c r="BO499">
        <v>0</v>
      </c>
      <c r="BP499">
        <v>0</v>
      </c>
      <c r="BQ499" s="17">
        <v>1</v>
      </c>
      <c r="BR499">
        <v>0</v>
      </c>
      <c r="BS499">
        <v>1</v>
      </c>
      <c r="BT499">
        <v>0</v>
      </c>
      <c r="BU499" s="17">
        <v>0</v>
      </c>
      <c r="BV499">
        <v>0</v>
      </c>
      <c r="BW499">
        <v>1</v>
      </c>
      <c r="BX499" s="17">
        <v>0</v>
      </c>
      <c r="BY499">
        <v>1</v>
      </c>
      <c r="BZ499">
        <v>1</v>
      </c>
      <c r="CA499">
        <v>0</v>
      </c>
      <c r="CB499">
        <v>0</v>
      </c>
      <c r="CC499">
        <v>0</v>
      </c>
      <c r="CD499">
        <v>0</v>
      </c>
      <c r="CE499">
        <v>1</v>
      </c>
      <c r="CF499">
        <v>1</v>
      </c>
      <c r="CG499">
        <v>1</v>
      </c>
      <c r="CH499">
        <v>0</v>
      </c>
      <c r="CI499">
        <v>1</v>
      </c>
      <c r="CJ499" s="17">
        <v>1</v>
      </c>
      <c r="CK499">
        <v>1.232</v>
      </c>
      <c r="CL499">
        <v>2</v>
      </c>
      <c r="CM499">
        <v>1</v>
      </c>
      <c r="CN499">
        <v>0</v>
      </c>
      <c r="CO499">
        <v>36</v>
      </c>
      <c r="CP499" s="31" t="s">
        <v>80</v>
      </c>
    </row>
    <row r="500" spans="1:94" x14ac:dyDescent="0.25">
      <c r="A500">
        <v>499</v>
      </c>
      <c r="B500">
        <v>33</v>
      </c>
      <c r="C500" s="23" t="s">
        <v>144</v>
      </c>
      <c r="D500" s="12">
        <v>15.75836902790226</v>
      </c>
      <c r="E500" s="13">
        <v>2.781870947788422</v>
      </c>
      <c r="F500" s="7">
        <v>5.6646657316832449</v>
      </c>
      <c r="G500" s="7">
        <f t="shared" si="105"/>
        <v>12.976498080113839</v>
      </c>
      <c r="H500" s="15">
        <f t="shared" si="106"/>
        <v>18.540239975690682</v>
      </c>
      <c r="I500" s="11">
        <f t="shared" si="107"/>
        <v>9.104534394777121E-2</v>
      </c>
      <c r="J500" s="30">
        <f t="shared" si="108"/>
        <v>1.6072500701769962E-2</v>
      </c>
      <c r="K500" s="30">
        <f t="shared" si="109"/>
        <v>62.218071633985147</v>
      </c>
      <c r="L500" s="8">
        <v>0</v>
      </c>
      <c r="M500" s="9">
        <v>0</v>
      </c>
      <c r="N500" s="9">
        <v>1</v>
      </c>
      <c r="O500" s="9">
        <v>0</v>
      </c>
      <c r="P500" s="9">
        <v>0</v>
      </c>
      <c r="Q500" s="8">
        <v>3855</v>
      </c>
      <c r="R500" s="9">
        <v>15</v>
      </c>
      <c r="S500" s="9">
        <f t="shared" si="110"/>
        <v>3839</v>
      </c>
      <c r="T500" s="9">
        <f t="shared" si="111"/>
        <v>16</v>
      </c>
      <c r="U500" s="7">
        <v>18</v>
      </c>
      <c r="V500" s="7">
        <f t="shared" si="116"/>
        <v>13.829000000000001</v>
      </c>
      <c r="W500" s="9">
        <v>0</v>
      </c>
      <c r="X500" s="9">
        <v>1</v>
      </c>
      <c r="Y500" s="9">
        <v>0</v>
      </c>
      <c r="Z500" s="9">
        <v>0</v>
      </c>
      <c r="AA500" s="9">
        <v>1</v>
      </c>
      <c r="AB500" s="27">
        <v>0</v>
      </c>
      <c r="AC500" s="9">
        <v>1</v>
      </c>
      <c r="AD500" s="9">
        <v>0</v>
      </c>
      <c r="AE500" s="27">
        <v>0</v>
      </c>
      <c r="AF500" s="9">
        <v>0</v>
      </c>
      <c r="AG500" s="27">
        <v>1</v>
      </c>
      <c r="AH500" s="19">
        <v>2008</v>
      </c>
      <c r="AI500" s="30">
        <v>0</v>
      </c>
      <c r="AJ500" s="30">
        <v>0</v>
      </c>
      <c r="AK500" s="30">
        <v>0.20100000000000001</v>
      </c>
      <c r="AL500" s="37">
        <v>0.79900000000000004</v>
      </c>
      <c r="AM500" s="36" t="s">
        <v>89</v>
      </c>
      <c r="AN500" s="17" t="s">
        <v>89</v>
      </c>
      <c r="AO500" s="33">
        <f t="shared" si="117"/>
        <v>0.42900000000000005</v>
      </c>
      <c r="AP500" s="34">
        <v>0.57099999999999995</v>
      </c>
      <c r="AQ500">
        <v>0.61499999999999999</v>
      </c>
      <c r="AR500" s="34">
        <f t="shared" si="118"/>
        <v>0.38500000000000001</v>
      </c>
      <c r="AS500">
        <v>0</v>
      </c>
      <c r="AT500" s="17">
        <v>1</v>
      </c>
      <c r="AU500">
        <f t="shared" si="119"/>
        <v>0.47399999999999998</v>
      </c>
      <c r="AV500" s="17">
        <v>0.52600000000000002</v>
      </c>
      <c r="AW500" s="17" t="s">
        <v>28</v>
      </c>
      <c r="AX500">
        <v>0</v>
      </c>
      <c r="AY500">
        <v>1</v>
      </c>
      <c r="AZ500">
        <v>0</v>
      </c>
      <c r="BA500">
        <v>0</v>
      </c>
      <c r="BB500">
        <v>0</v>
      </c>
      <c r="BC500">
        <v>0</v>
      </c>
      <c r="BD500" s="17">
        <v>0</v>
      </c>
      <c r="BE500">
        <v>0</v>
      </c>
      <c r="BF500">
        <v>1</v>
      </c>
      <c r="BG500" s="17">
        <v>0</v>
      </c>
      <c r="BH500">
        <v>2572</v>
      </c>
      <c r="BI500">
        <v>214</v>
      </c>
      <c r="BJ500" s="23">
        <v>0.46200000000000002</v>
      </c>
      <c r="BK500" s="23">
        <v>37.829000000000001</v>
      </c>
      <c r="BL500">
        <v>0</v>
      </c>
      <c r="BM500">
        <v>0</v>
      </c>
      <c r="BN500">
        <v>0</v>
      </c>
      <c r="BO500">
        <v>0</v>
      </c>
      <c r="BP500">
        <v>0</v>
      </c>
      <c r="BQ500" s="17">
        <v>1</v>
      </c>
      <c r="BR500">
        <v>0</v>
      </c>
      <c r="BS500">
        <v>1</v>
      </c>
      <c r="BT500">
        <v>0</v>
      </c>
      <c r="BU500" s="17">
        <v>0</v>
      </c>
      <c r="BV500">
        <v>0</v>
      </c>
      <c r="BW500">
        <v>1</v>
      </c>
      <c r="BX500" s="17">
        <v>0</v>
      </c>
      <c r="BY500">
        <v>1</v>
      </c>
      <c r="BZ500">
        <v>1</v>
      </c>
      <c r="CA500">
        <v>0</v>
      </c>
      <c r="CB500">
        <v>0</v>
      </c>
      <c r="CC500">
        <v>0</v>
      </c>
      <c r="CD500">
        <v>0</v>
      </c>
      <c r="CE500">
        <v>1</v>
      </c>
      <c r="CF500">
        <v>1</v>
      </c>
      <c r="CG500">
        <v>1</v>
      </c>
      <c r="CH500">
        <v>0</v>
      </c>
      <c r="CI500">
        <v>1</v>
      </c>
      <c r="CJ500" s="17">
        <v>1</v>
      </c>
      <c r="CK500">
        <v>1.232</v>
      </c>
      <c r="CL500">
        <v>2</v>
      </c>
      <c r="CM500">
        <v>1</v>
      </c>
      <c r="CN500">
        <v>0</v>
      </c>
      <c r="CO500">
        <v>36</v>
      </c>
      <c r="CP500" s="31" t="s">
        <v>80</v>
      </c>
    </row>
    <row r="501" spans="1:94" x14ac:dyDescent="0.25">
      <c r="A501">
        <v>500</v>
      </c>
      <c r="B501">
        <v>33</v>
      </c>
      <c r="C501" s="23" t="s">
        <v>144</v>
      </c>
      <c r="D501" s="12">
        <v>7.9902948865804291</v>
      </c>
      <c r="E501" s="13">
        <v>0.17866041433441621</v>
      </c>
      <c r="F501" s="7">
        <v>44.723364805503103</v>
      </c>
      <c r="G501" s="7">
        <f t="shared" si="105"/>
        <v>7.8116344722460127</v>
      </c>
      <c r="H501" s="15">
        <f t="shared" si="106"/>
        <v>8.1689553009148455</v>
      </c>
      <c r="I501" s="11">
        <f t="shared" si="107"/>
        <v>0.31085503547156479</v>
      </c>
      <c r="J501" s="30">
        <f t="shared" si="108"/>
        <v>6.9506182467137367E-3</v>
      </c>
      <c r="K501" s="30">
        <f t="shared" si="109"/>
        <v>143.87209374832256</v>
      </c>
      <c r="L501" s="8">
        <v>0</v>
      </c>
      <c r="M501" s="9">
        <v>0</v>
      </c>
      <c r="N501" s="9">
        <v>1</v>
      </c>
      <c r="O501" s="9">
        <v>0</v>
      </c>
      <c r="P501" s="9">
        <v>0</v>
      </c>
      <c r="Q501" s="8">
        <v>18716</v>
      </c>
      <c r="R501" s="9">
        <v>16</v>
      </c>
      <c r="S501" s="9">
        <f t="shared" si="110"/>
        <v>18699</v>
      </c>
      <c r="T501" s="9">
        <f t="shared" si="111"/>
        <v>16</v>
      </c>
      <c r="U501" s="7">
        <v>16</v>
      </c>
      <c r="V501" s="7">
        <f t="shared" si="116"/>
        <v>15.829000000000001</v>
      </c>
      <c r="W501" s="9">
        <v>0</v>
      </c>
      <c r="X501" s="9">
        <v>1</v>
      </c>
      <c r="Y501" s="9">
        <v>0</v>
      </c>
      <c r="Z501" s="9">
        <v>0</v>
      </c>
      <c r="AA501" s="9">
        <v>1</v>
      </c>
      <c r="AB501" s="27">
        <v>0</v>
      </c>
      <c r="AC501" s="9">
        <v>1</v>
      </c>
      <c r="AD501" s="9">
        <v>0</v>
      </c>
      <c r="AE501" s="27">
        <v>0</v>
      </c>
      <c r="AF501" s="9">
        <v>0</v>
      </c>
      <c r="AG501" s="27">
        <v>1</v>
      </c>
      <c r="AH501" s="19">
        <v>2008</v>
      </c>
      <c r="AI501" s="30">
        <v>0</v>
      </c>
      <c r="AJ501" s="30">
        <v>0</v>
      </c>
      <c r="AK501" s="30">
        <v>0.20100000000000001</v>
      </c>
      <c r="AL501" s="37">
        <v>0.79900000000000004</v>
      </c>
      <c r="AM501" s="36" t="s">
        <v>89</v>
      </c>
      <c r="AN501" s="17" t="s">
        <v>89</v>
      </c>
      <c r="AO501">
        <v>1</v>
      </c>
      <c r="AP501" s="34">
        <v>0</v>
      </c>
      <c r="AQ501">
        <v>0.61499999999999999</v>
      </c>
      <c r="AR501" s="34">
        <f t="shared" si="118"/>
        <v>0.38500000000000001</v>
      </c>
      <c r="AS501">
        <v>0</v>
      </c>
      <c r="AT501" s="17">
        <v>1</v>
      </c>
      <c r="AU501">
        <f t="shared" si="119"/>
        <v>0.47399999999999998</v>
      </c>
      <c r="AV501" s="17">
        <v>0.52600000000000002</v>
      </c>
      <c r="AW501" s="17" t="s">
        <v>28</v>
      </c>
      <c r="AX501">
        <v>0</v>
      </c>
      <c r="AY501">
        <v>1</v>
      </c>
      <c r="AZ501">
        <v>0</v>
      </c>
      <c r="BA501">
        <v>0</v>
      </c>
      <c r="BB501">
        <v>0</v>
      </c>
      <c r="BC501">
        <v>0</v>
      </c>
      <c r="BD501" s="17">
        <v>0</v>
      </c>
      <c r="BE501">
        <v>0</v>
      </c>
      <c r="BF501">
        <v>1</v>
      </c>
      <c r="BG501" s="17">
        <v>0</v>
      </c>
      <c r="BH501">
        <v>2572</v>
      </c>
      <c r="BI501">
        <v>214</v>
      </c>
      <c r="BJ501" s="23">
        <v>0.46200000000000002</v>
      </c>
      <c r="BK501" s="23">
        <v>37.829000000000001</v>
      </c>
      <c r="BL501">
        <v>1</v>
      </c>
      <c r="BM501">
        <v>0</v>
      </c>
      <c r="BN501">
        <v>0</v>
      </c>
      <c r="BO501">
        <v>0</v>
      </c>
      <c r="BP501">
        <v>0</v>
      </c>
      <c r="BQ501" s="17">
        <v>0</v>
      </c>
      <c r="BR501">
        <v>0</v>
      </c>
      <c r="BS501">
        <v>0</v>
      </c>
      <c r="BT501">
        <v>1</v>
      </c>
      <c r="BU501" s="17">
        <v>0</v>
      </c>
      <c r="BV501">
        <v>0</v>
      </c>
      <c r="BW501">
        <v>0</v>
      </c>
      <c r="BX501" s="17">
        <v>0</v>
      </c>
      <c r="BY501">
        <v>1</v>
      </c>
      <c r="BZ501">
        <v>1</v>
      </c>
      <c r="CA501">
        <v>0</v>
      </c>
      <c r="CB501">
        <v>0</v>
      </c>
      <c r="CC501">
        <v>0</v>
      </c>
      <c r="CD501">
        <v>0</v>
      </c>
      <c r="CE501">
        <v>0</v>
      </c>
      <c r="CF501">
        <v>1</v>
      </c>
      <c r="CG501">
        <v>1</v>
      </c>
      <c r="CH501">
        <v>0</v>
      </c>
      <c r="CI501">
        <v>1</v>
      </c>
      <c r="CJ501" s="17">
        <v>1</v>
      </c>
      <c r="CK501">
        <v>1.232</v>
      </c>
      <c r="CL501">
        <v>2</v>
      </c>
      <c r="CM501">
        <v>1</v>
      </c>
      <c r="CN501">
        <v>0</v>
      </c>
      <c r="CO501">
        <v>36</v>
      </c>
      <c r="CP501" s="31" t="s">
        <v>80</v>
      </c>
    </row>
    <row r="502" spans="1:94" x14ac:dyDescent="0.25">
      <c r="A502">
        <v>501</v>
      </c>
      <c r="B502">
        <v>33</v>
      </c>
      <c r="C502" s="23" t="s">
        <v>144</v>
      </c>
      <c r="D502" s="12">
        <v>14.89125293076059</v>
      </c>
      <c r="E502" s="13">
        <v>0.68810235320397528</v>
      </c>
      <c r="F502" s="7">
        <v>21.641043460210859</v>
      </c>
      <c r="G502" s="7">
        <f t="shared" si="105"/>
        <v>14.203150577556615</v>
      </c>
      <c r="H502" s="15">
        <f t="shared" si="106"/>
        <v>15.579355283964565</v>
      </c>
      <c r="I502" s="11">
        <f t="shared" si="107"/>
        <v>0.15631380441427717</v>
      </c>
      <c r="J502" s="30">
        <f t="shared" si="108"/>
        <v>7.2230252992040393E-3</v>
      </c>
      <c r="K502" s="30">
        <f t="shared" si="109"/>
        <v>138.44614390457662</v>
      </c>
      <c r="L502" s="8">
        <v>0</v>
      </c>
      <c r="M502" s="9">
        <v>0</v>
      </c>
      <c r="N502" s="9">
        <v>1</v>
      </c>
      <c r="O502" s="9">
        <v>0</v>
      </c>
      <c r="P502" s="9">
        <v>0</v>
      </c>
      <c r="Q502" s="8">
        <v>18716</v>
      </c>
      <c r="R502" s="9">
        <v>16</v>
      </c>
      <c r="S502" s="9">
        <f t="shared" si="110"/>
        <v>18699</v>
      </c>
      <c r="T502" s="9">
        <f t="shared" si="111"/>
        <v>16</v>
      </c>
      <c r="U502" s="7">
        <v>18</v>
      </c>
      <c r="V502" s="7">
        <f t="shared" si="116"/>
        <v>13.829000000000001</v>
      </c>
      <c r="W502" s="9">
        <v>0</v>
      </c>
      <c r="X502" s="9">
        <v>1</v>
      </c>
      <c r="Y502" s="9">
        <v>0</v>
      </c>
      <c r="Z502" s="9">
        <v>0</v>
      </c>
      <c r="AA502" s="9">
        <v>1</v>
      </c>
      <c r="AB502" s="27">
        <v>0</v>
      </c>
      <c r="AC502" s="9">
        <v>1</v>
      </c>
      <c r="AD502" s="9">
        <v>0</v>
      </c>
      <c r="AE502" s="27">
        <v>0</v>
      </c>
      <c r="AF502" s="9">
        <v>0</v>
      </c>
      <c r="AG502" s="27">
        <v>1</v>
      </c>
      <c r="AH502" s="19">
        <v>2008</v>
      </c>
      <c r="AI502" s="30">
        <v>0</v>
      </c>
      <c r="AJ502" s="30">
        <v>0</v>
      </c>
      <c r="AK502" s="30">
        <v>0.20100000000000001</v>
      </c>
      <c r="AL502" s="37">
        <v>0.79900000000000004</v>
      </c>
      <c r="AM502" s="36" t="s">
        <v>89</v>
      </c>
      <c r="AN502" s="17" t="s">
        <v>89</v>
      </c>
      <c r="AO502">
        <v>1</v>
      </c>
      <c r="AP502" s="34">
        <v>0</v>
      </c>
      <c r="AQ502">
        <v>0.61499999999999999</v>
      </c>
      <c r="AR502" s="34">
        <f t="shared" si="118"/>
        <v>0.38500000000000001</v>
      </c>
      <c r="AS502">
        <v>0</v>
      </c>
      <c r="AT502" s="17">
        <v>1</v>
      </c>
      <c r="AU502">
        <f t="shared" si="119"/>
        <v>0.47399999999999998</v>
      </c>
      <c r="AV502" s="17">
        <v>0.52600000000000002</v>
      </c>
      <c r="AW502" s="17" t="s">
        <v>28</v>
      </c>
      <c r="AX502">
        <v>0</v>
      </c>
      <c r="AY502">
        <v>1</v>
      </c>
      <c r="AZ502">
        <v>0</v>
      </c>
      <c r="BA502">
        <v>0</v>
      </c>
      <c r="BB502">
        <v>0</v>
      </c>
      <c r="BC502">
        <v>0</v>
      </c>
      <c r="BD502" s="17">
        <v>0</v>
      </c>
      <c r="BE502">
        <v>0</v>
      </c>
      <c r="BF502">
        <v>1</v>
      </c>
      <c r="BG502" s="17">
        <v>0</v>
      </c>
      <c r="BH502">
        <v>2572</v>
      </c>
      <c r="BI502">
        <v>214</v>
      </c>
      <c r="BJ502" s="23">
        <v>0.46200000000000002</v>
      </c>
      <c r="BK502" s="23">
        <v>37.829000000000001</v>
      </c>
      <c r="BL502">
        <v>1</v>
      </c>
      <c r="BM502">
        <v>0</v>
      </c>
      <c r="BN502">
        <v>0</v>
      </c>
      <c r="BO502">
        <v>0</v>
      </c>
      <c r="BP502">
        <v>0</v>
      </c>
      <c r="BQ502" s="17">
        <v>0</v>
      </c>
      <c r="BR502">
        <v>0</v>
      </c>
      <c r="BS502">
        <v>0</v>
      </c>
      <c r="BT502">
        <v>1</v>
      </c>
      <c r="BU502" s="17">
        <v>0</v>
      </c>
      <c r="BV502">
        <v>0</v>
      </c>
      <c r="BW502">
        <v>0</v>
      </c>
      <c r="BX502" s="17">
        <v>0</v>
      </c>
      <c r="BY502">
        <v>1</v>
      </c>
      <c r="BZ502">
        <v>1</v>
      </c>
      <c r="CA502">
        <v>0</v>
      </c>
      <c r="CB502">
        <v>0</v>
      </c>
      <c r="CC502">
        <v>0</v>
      </c>
      <c r="CD502">
        <v>0</v>
      </c>
      <c r="CE502">
        <v>0</v>
      </c>
      <c r="CF502">
        <v>1</v>
      </c>
      <c r="CG502">
        <v>1</v>
      </c>
      <c r="CH502">
        <v>0</v>
      </c>
      <c r="CI502">
        <v>1</v>
      </c>
      <c r="CJ502" s="17">
        <v>1</v>
      </c>
      <c r="CK502">
        <v>1.232</v>
      </c>
      <c r="CL502">
        <v>2</v>
      </c>
      <c r="CM502">
        <v>1</v>
      </c>
      <c r="CN502">
        <v>0</v>
      </c>
      <c r="CO502">
        <v>36</v>
      </c>
      <c r="CP502" s="31" t="s">
        <v>80</v>
      </c>
    </row>
    <row r="503" spans="1:94" x14ac:dyDescent="0.25">
      <c r="A503">
        <v>502</v>
      </c>
      <c r="B503">
        <v>33</v>
      </c>
      <c r="C503" s="23" t="s">
        <v>144</v>
      </c>
      <c r="D503" s="12">
        <v>8.1882614275672125</v>
      </c>
      <c r="E503" s="13">
        <v>0.15793906777747041</v>
      </c>
      <c r="F503" s="7">
        <v>51.844433063921443</v>
      </c>
      <c r="G503" s="7">
        <f t="shared" si="105"/>
        <v>8.0303223597897428</v>
      </c>
      <c r="H503" s="15">
        <f t="shared" si="106"/>
        <v>8.3462004953446822</v>
      </c>
      <c r="I503" s="11">
        <f t="shared" si="107"/>
        <v>0.31224309419238472</v>
      </c>
      <c r="J503" s="30">
        <f t="shared" si="108"/>
        <v>6.0226928088384256E-3</v>
      </c>
      <c r="K503" s="30">
        <f t="shared" si="109"/>
        <v>166.03868597323765</v>
      </c>
      <c r="L503" s="8">
        <v>0</v>
      </c>
      <c r="M503" s="9">
        <v>0</v>
      </c>
      <c r="N503" s="9">
        <v>1</v>
      </c>
      <c r="O503" s="9">
        <v>0</v>
      </c>
      <c r="P503" s="9">
        <v>0</v>
      </c>
      <c r="Q503" s="8">
        <v>24898</v>
      </c>
      <c r="R503" s="9">
        <v>16</v>
      </c>
      <c r="S503" s="9">
        <f t="shared" si="110"/>
        <v>24881</v>
      </c>
      <c r="T503" s="9">
        <f t="shared" si="111"/>
        <v>16</v>
      </c>
      <c r="U503" s="7">
        <v>16</v>
      </c>
      <c r="V503" s="7">
        <f t="shared" si="116"/>
        <v>15.829000000000001</v>
      </c>
      <c r="W503" s="9">
        <v>0</v>
      </c>
      <c r="X503" s="9">
        <v>1</v>
      </c>
      <c r="Y503" s="9">
        <v>0</v>
      </c>
      <c r="Z503" s="9">
        <v>0</v>
      </c>
      <c r="AA503" s="9">
        <v>1</v>
      </c>
      <c r="AB503" s="27">
        <v>0</v>
      </c>
      <c r="AC503" s="9">
        <v>1</v>
      </c>
      <c r="AD503" s="9">
        <v>0</v>
      </c>
      <c r="AE503" s="27">
        <v>0</v>
      </c>
      <c r="AF503" s="9">
        <v>0</v>
      </c>
      <c r="AG503" s="27">
        <v>1</v>
      </c>
      <c r="AH503" s="19">
        <v>2008</v>
      </c>
      <c r="AI503" s="30">
        <v>0</v>
      </c>
      <c r="AJ503" s="30">
        <v>0</v>
      </c>
      <c r="AK503" s="30">
        <v>0.20100000000000001</v>
      </c>
      <c r="AL503" s="37">
        <v>0.79900000000000004</v>
      </c>
      <c r="AM503" s="36" t="s">
        <v>89</v>
      </c>
      <c r="AN503" s="17" t="s">
        <v>89</v>
      </c>
      <c r="AO503">
        <v>0</v>
      </c>
      <c r="AP503" s="34">
        <v>1</v>
      </c>
      <c r="AQ503">
        <v>0.61499999999999999</v>
      </c>
      <c r="AR503" s="34">
        <f t="shared" si="118"/>
        <v>0.38500000000000001</v>
      </c>
      <c r="AS503">
        <v>0</v>
      </c>
      <c r="AT503" s="17">
        <v>1</v>
      </c>
      <c r="AU503">
        <f t="shared" si="119"/>
        <v>0.47399999999999998</v>
      </c>
      <c r="AV503" s="17">
        <v>0.52600000000000002</v>
      </c>
      <c r="AW503" s="17" t="s">
        <v>28</v>
      </c>
      <c r="AX503">
        <v>0</v>
      </c>
      <c r="AY503">
        <v>1</v>
      </c>
      <c r="AZ503">
        <v>0</v>
      </c>
      <c r="BA503">
        <v>0</v>
      </c>
      <c r="BB503">
        <v>0</v>
      </c>
      <c r="BC503">
        <v>0</v>
      </c>
      <c r="BD503" s="17">
        <v>0</v>
      </c>
      <c r="BE503">
        <v>0</v>
      </c>
      <c r="BF503">
        <v>1</v>
      </c>
      <c r="BG503" s="17">
        <v>0</v>
      </c>
      <c r="BH503">
        <v>2572</v>
      </c>
      <c r="BI503">
        <v>214</v>
      </c>
      <c r="BJ503" s="23">
        <v>0.46200000000000002</v>
      </c>
      <c r="BK503" s="23">
        <v>37.829000000000001</v>
      </c>
      <c r="BL503">
        <v>1</v>
      </c>
      <c r="BM503">
        <v>0</v>
      </c>
      <c r="BN503">
        <v>0</v>
      </c>
      <c r="BO503">
        <v>0</v>
      </c>
      <c r="BP503">
        <v>0</v>
      </c>
      <c r="BQ503" s="17">
        <v>0</v>
      </c>
      <c r="BR503">
        <v>0</v>
      </c>
      <c r="BS503">
        <v>0</v>
      </c>
      <c r="BT503">
        <v>1</v>
      </c>
      <c r="BU503" s="17">
        <v>0</v>
      </c>
      <c r="BV503">
        <v>0</v>
      </c>
      <c r="BW503">
        <v>0</v>
      </c>
      <c r="BX503" s="17">
        <v>0</v>
      </c>
      <c r="BY503">
        <v>1</v>
      </c>
      <c r="BZ503">
        <v>1</v>
      </c>
      <c r="CA503">
        <v>0</v>
      </c>
      <c r="CB503">
        <v>0</v>
      </c>
      <c r="CC503">
        <v>0</v>
      </c>
      <c r="CD503">
        <v>0</v>
      </c>
      <c r="CE503">
        <v>0</v>
      </c>
      <c r="CF503">
        <v>1</v>
      </c>
      <c r="CG503">
        <v>1</v>
      </c>
      <c r="CH503">
        <v>0</v>
      </c>
      <c r="CI503">
        <v>1</v>
      </c>
      <c r="CJ503" s="17">
        <v>1</v>
      </c>
      <c r="CK503">
        <v>1.232</v>
      </c>
      <c r="CL503">
        <v>2</v>
      </c>
      <c r="CM503">
        <v>1</v>
      </c>
      <c r="CN503">
        <v>0</v>
      </c>
      <c r="CO503">
        <v>36</v>
      </c>
      <c r="CP503" s="31" t="s">
        <v>80</v>
      </c>
    </row>
    <row r="504" spans="1:94" x14ac:dyDescent="0.25">
      <c r="A504">
        <v>503</v>
      </c>
      <c r="B504">
        <v>33</v>
      </c>
      <c r="C504" s="23" t="s">
        <v>144</v>
      </c>
      <c r="D504" s="12">
        <v>14.891252930760571</v>
      </c>
      <c r="E504" s="13">
        <v>0.62764591446084783</v>
      </c>
      <c r="F504" s="7">
        <v>23.725563391187301</v>
      </c>
      <c r="G504" s="7">
        <f t="shared" si="105"/>
        <v>14.263607016299723</v>
      </c>
      <c r="H504" s="15">
        <f t="shared" si="106"/>
        <v>15.518898845221418</v>
      </c>
      <c r="I504" s="11">
        <f t="shared" si="107"/>
        <v>0.14873893718426734</v>
      </c>
      <c r="J504" s="30">
        <f t="shared" si="108"/>
        <v>6.2691424743791507E-3</v>
      </c>
      <c r="K504" s="30">
        <f t="shared" si="109"/>
        <v>159.51144898793078</v>
      </c>
      <c r="L504" s="8">
        <v>0</v>
      </c>
      <c r="M504" s="9">
        <v>0</v>
      </c>
      <c r="N504" s="9">
        <v>1</v>
      </c>
      <c r="O504" s="9">
        <v>0</v>
      </c>
      <c r="P504" s="9">
        <v>0</v>
      </c>
      <c r="Q504" s="8">
        <v>24898</v>
      </c>
      <c r="R504" s="9">
        <v>16</v>
      </c>
      <c r="S504" s="9">
        <f t="shared" si="110"/>
        <v>24881</v>
      </c>
      <c r="T504" s="9">
        <f t="shared" si="111"/>
        <v>16</v>
      </c>
      <c r="U504" s="7">
        <v>18</v>
      </c>
      <c r="V504" s="7">
        <f t="shared" si="116"/>
        <v>13.829000000000001</v>
      </c>
      <c r="W504" s="9">
        <v>0</v>
      </c>
      <c r="X504" s="9">
        <v>1</v>
      </c>
      <c r="Y504" s="9">
        <v>0</v>
      </c>
      <c r="Z504" s="9">
        <v>0</v>
      </c>
      <c r="AA504" s="9">
        <v>1</v>
      </c>
      <c r="AB504" s="27">
        <v>0</v>
      </c>
      <c r="AC504" s="9">
        <v>1</v>
      </c>
      <c r="AD504" s="9">
        <v>0</v>
      </c>
      <c r="AE504" s="27">
        <v>0</v>
      </c>
      <c r="AF504" s="9">
        <v>0</v>
      </c>
      <c r="AG504" s="27">
        <v>1</v>
      </c>
      <c r="AH504" s="19">
        <v>2008</v>
      </c>
      <c r="AI504" s="30">
        <v>0</v>
      </c>
      <c r="AJ504" s="30">
        <v>0</v>
      </c>
      <c r="AK504" s="30">
        <v>0.20100000000000001</v>
      </c>
      <c r="AL504" s="37">
        <v>0.79900000000000004</v>
      </c>
      <c r="AM504" s="36" t="s">
        <v>89</v>
      </c>
      <c r="AN504" s="17" t="s">
        <v>89</v>
      </c>
      <c r="AO504">
        <v>0</v>
      </c>
      <c r="AP504" s="34">
        <v>1</v>
      </c>
      <c r="AQ504">
        <v>0.61499999999999999</v>
      </c>
      <c r="AR504" s="34">
        <f t="shared" si="118"/>
        <v>0.38500000000000001</v>
      </c>
      <c r="AS504">
        <v>0</v>
      </c>
      <c r="AT504" s="17">
        <v>1</v>
      </c>
      <c r="AU504">
        <f t="shared" si="119"/>
        <v>0.47399999999999998</v>
      </c>
      <c r="AV504" s="17">
        <v>0.52600000000000002</v>
      </c>
      <c r="AW504" s="17" t="s">
        <v>28</v>
      </c>
      <c r="AX504">
        <v>0</v>
      </c>
      <c r="AY504">
        <v>1</v>
      </c>
      <c r="AZ504">
        <v>0</v>
      </c>
      <c r="BA504">
        <v>0</v>
      </c>
      <c r="BB504">
        <v>0</v>
      </c>
      <c r="BC504">
        <v>0</v>
      </c>
      <c r="BD504" s="17">
        <v>0</v>
      </c>
      <c r="BE504">
        <v>0</v>
      </c>
      <c r="BF504">
        <v>1</v>
      </c>
      <c r="BG504" s="17">
        <v>0</v>
      </c>
      <c r="BH504">
        <v>2572</v>
      </c>
      <c r="BI504">
        <v>214</v>
      </c>
      <c r="BJ504" s="23">
        <v>0.46200000000000002</v>
      </c>
      <c r="BK504" s="23">
        <v>37.829000000000001</v>
      </c>
      <c r="BL504">
        <v>1</v>
      </c>
      <c r="BM504">
        <v>0</v>
      </c>
      <c r="BN504">
        <v>0</v>
      </c>
      <c r="BO504">
        <v>0</v>
      </c>
      <c r="BP504">
        <v>0</v>
      </c>
      <c r="BQ504" s="17">
        <v>0</v>
      </c>
      <c r="BR504">
        <v>0</v>
      </c>
      <c r="BS504">
        <v>0</v>
      </c>
      <c r="BT504">
        <v>1</v>
      </c>
      <c r="BU504" s="17">
        <v>0</v>
      </c>
      <c r="BV504">
        <v>0</v>
      </c>
      <c r="BW504">
        <v>0</v>
      </c>
      <c r="BX504" s="17">
        <v>0</v>
      </c>
      <c r="BY504">
        <v>1</v>
      </c>
      <c r="BZ504">
        <v>1</v>
      </c>
      <c r="CA504">
        <v>0</v>
      </c>
      <c r="CB504">
        <v>0</v>
      </c>
      <c r="CC504">
        <v>0</v>
      </c>
      <c r="CD504">
        <v>0</v>
      </c>
      <c r="CE504">
        <v>0</v>
      </c>
      <c r="CF504">
        <v>1</v>
      </c>
      <c r="CG504">
        <v>1</v>
      </c>
      <c r="CH504">
        <v>0</v>
      </c>
      <c r="CI504">
        <v>1</v>
      </c>
      <c r="CJ504" s="17">
        <v>1</v>
      </c>
      <c r="CK504">
        <v>1.232</v>
      </c>
      <c r="CL504">
        <v>2</v>
      </c>
      <c r="CM504">
        <v>1</v>
      </c>
      <c r="CN504">
        <v>0</v>
      </c>
      <c r="CO504">
        <v>36</v>
      </c>
      <c r="CP504" s="31" t="s">
        <v>80</v>
      </c>
    </row>
    <row r="505" spans="1:94" s="62" customFormat="1" x14ac:dyDescent="0.25">
      <c r="A505" s="62">
        <v>504</v>
      </c>
      <c r="B505" s="62">
        <v>34</v>
      </c>
      <c r="C505" s="63" t="s">
        <v>145</v>
      </c>
      <c r="D505" s="64">
        <v>8.07</v>
      </c>
      <c r="E505" s="65">
        <v>0.36</v>
      </c>
      <c r="F505" s="66">
        <f t="shared" ref="F505:F528" si="120">D505/E505</f>
        <v>22.416666666666668</v>
      </c>
      <c r="G505" s="66">
        <f t="shared" si="105"/>
        <v>7.71</v>
      </c>
      <c r="H505" s="67">
        <f t="shared" si="106"/>
        <v>8.43</v>
      </c>
      <c r="I505" s="68">
        <f t="shared" si="107"/>
        <v>0.13448371164683043</v>
      </c>
      <c r="J505" s="69">
        <f t="shared" si="108"/>
        <v>5.9992733820147404E-3</v>
      </c>
      <c r="K505" s="69">
        <f t="shared" si="109"/>
        <v>166.68685294420925</v>
      </c>
      <c r="L505" s="70">
        <v>0</v>
      </c>
      <c r="M505" s="71">
        <v>0</v>
      </c>
      <c r="N505" s="71">
        <v>1</v>
      </c>
      <c r="O505" s="71">
        <v>0</v>
      </c>
      <c r="P505" s="71">
        <v>0</v>
      </c>
      <c r="Q505" s="70">
        <v>27356</v>
      </c>
      <c r="R505" s="71">
        <v>73</v>
      </c>
      <c r="S505" s="71">
        <f t="shared" si="110"/>
        <v>27282</v>
      </c>
      <c r="T505" s="71">
        <f t="shared" si="111"/>
        <v>24</v>
      </c>
      <c r="U505" s="66">
        <v>5</v>
      </c>
      <c r="V505" s="66">
        <f t="shared" si="116"/>
        <v>23.878999999999998</v>
      </c>
      <c r="W505" s="71">
        <v>1</v>
      </c>
      <c r="X505" s="71">
        <v>0</v>
      </c>
      <c r="Y505" s="71">
        <v>1</v>
      </c>
      <c r="Z505" s="71">
        <v>0</v>
      </c>
      <c r="AA505" s="71">
        <v>0</v>
      </c>
      <c r="AB505" s="72">
        <v>0</v>
      </c>
      <c r="AC505" s="71">
        <v>0</v>
      </c>
      <c r="AD505" s="71">
        <v>1</v>
      </c>
      <c r="AE505" s="72">
        <v>0</v>
      </c>
      <c r="AF505" s="71">
        <v>0</v>
      </c>
      <c r="AG505" s="72">
        <v>1</v>
      </c>
      <c r="AH505" s="73">
        <v>1983</v>
      </c>
      <c r="AI505" s="69">
        <f t="shared" ref="AI505:AI528" si="121">1-SUM(AJ505:AL505)</f>
        <v>0.28200000000000003</v>
      </c>
      <c r="AJ505" s="69">
        <v>0.1472</v>
      </c>
      <c r="AK505" s="69">
        <v>0.43049999999999999</v>
      </c>
      <c r="AL505" s="74">
        <v>0.14030000000000001</v>
      </c>
      <c r="AM505" s="75">
        <f t="shared" ref="AM505:AM528" si="122">1-AN505</f>
        <v>0.54134831999999999</v>
      </c>
      <c r="AN505" s="76">
        <f>(0.6116*AU505+0.39*AV505)</f>
        <v>0.45865168000000001</v>
      </c>
      <c r="AO505" s="62">
        <v>1</v>
      </c>
      <c r="AP505" s="77">
        <v>0</v>
      </c>
      <c r="AQ505" s="62" t="s">
        <v>89</v>
      </c>
      <c r="AR505" s="77" t="s">
        <v>89</v>
      </c>
      <c r="AS505">
        <v>0</v>
      </c>
      <c r="AT505" s="76">
        <v>1</v>
      </c>
      <c r="AU505" s="62">
        <v>0.30980000000000002</v>
      </c>
      <c r="AV505" s="76">
        <f t="shared" ref="AV505:AV528" si="123">1-AU505</f>
        <v>0.69019999999999992</v>
      </c>
      <c r="AW505" s="76" t="s">
        <v>12</v>
      </c>
      <c r="AX505">
        <v>0</v>
      </c>
      <c r="AY505">
        <v>0</v>
      </c>
      <c r="AZ505">
        <v>0</v>
      </c>
      <c r="BA505">
        <v>0</v>
      </c>
      <c r="BB505">
        <v>0</v>
      </c>
      <c r="BC505">
        <v>1</v>
      </c>
      <c r="BD505" s="76">
        <v>0</v>
      </c>
      <c r="BE505">
        <v>0</v>
      </c>
      <c r="BF505">
        <v>1</v>
      </c>
      <c r="BG505" s="76">
        <v>0</v>
      </c>
      <c r="BH505">
        <v>329</v>
      </c>
      <c r="BI505">
        <v>27</v>
      </c>
      <c r="BJ505" s="63">
        <v>0.67300000000000004</v>
      </c>
      <c r="BK505" s="63">
        <v>34.878999999999998</v>
      </c>
      <c r="BL505" s="62">
        <v>0</v>
      </c>
      <c r="BM505" s="62">
        <v>0</v>
      </c>
      <c r="BN505" s="62">
        <v>0</v>
      </c>
      <c r="BO505" s="62">
        <v>0</v>
      </c>
      <c r="BP505" s="62">
        <v>1</v>
      </c>
      <c r="BQ505" s="76">
        <v>0</v>
      </c>
      <c r="BR505" s="62">
        <v>0</v>
      </c>
      <c r="BS505" s="62">
        <v>0</v>
      </c>
      <c r="BT505" s="62">
        <v>0</v>
      </c>
      <c r="BU505" s="76">
        <v>1</v>
      </c>
      <c r="BV505" s="62">
        <v>0</v>
      </c>
      <c r="BW505" s="62">
        <v>0</v>
      </c>
      <c r="BX505" s="76">
        <v>0</v>
      </c>
      <c r="BY505" s="62">
        <v>1</v>
      </c>
      <c r="BZ505" s="62">
        <v>0</v>
      </c>
      <c r="CA505" s="62">
        <v>0</v>
      </c>
      <c r="CB505" s="62">
        <v>0</v>
      </c>
      <c r="CC505" s="62">
        <v>1</v>
      </c>
      <c r="CD505" s="62">
        <v>0</v>
      </c>
      <c r="CE505" s="62">
        <v>0</v>
      </c>
      <c r="CF505" s="62">
        <v>1</v>
      </c>
      <c r="CG505" s="62">
        <v>0</v>
      </c>
      <c r="CH505" s="62">
        <v>1</v>
      </c>
      <c r="CI505" s="62">
        <v>1</v>
      </c>
      <c r="CJ505" s="76">
        <v>1</v>
      </c>
      <c r="CK505">
        <v>0.14599999999999999</v>
      </c>
      <c r="CL505">
        <v>118</v>
      </c>
      <c r="CM505">
        <v>1</v>
      </c>
      <c r="CN505">
        <v>0</v>
      </c>
      <c r="CO505">
        <v>27</v>
      </c>
      <c r="CP505" s="31" t="s">
        <v>80</v>
      </c>
    </row>
    <row r="506" spans="1:94" x14ac:dyDescent="0.25">
      <c r="A506">
        <v>505</v>
      </c>
      <c r="B506">
        <v>34</v>
      </c>
      <c r="C506" s="23" t="s">
        <v>145</v>
      </c>
      <c r="D506" s="12">
        <v>5.0999999999999996</v>
      </c>
      <c r="E506" s="13">
        <v>0.47</v>
      </c>
      <c r="F506" s="7">
        <f t="shared" si="120"/>
        <v>10.851063829787234</v>
      </c>
      <c r="G506" s="7">
        <f t="shared" si="105"/>
        <v>4.63</v>
      </c>
      <c r="H506" s="15">
        <f t="shared" si="106"/>
        <v>5.5699999999999994</v>
      </c>
      <c r="I506" s="11">
        <f t="shared" si="107"/>
        <v>6.6744826887680936E-2</v>
      </c>
      <c r="J506" s="30">
        <f t="shared" si="108"/>
        <v>6.1509938504333405E-3</v>
      </c>
      <c r="K506" s="30">
        <f t="shared" si="109"/>
        <v>162.5753535633188</v>
      </c>
      <c r="L506" s="8">
        <v>0</v>
      </c>
      <c r="M506" s="9">
        <v>0</v>
      </c>
      <c r="N506" s="9">
        <v>1</v>
      </c>
      <c r="O506" s="9">
        <v>0</v>
      </c>
      <c r="P506" s="9">
        <v>0</v>
      </c>
      <c r="Q506" s="8">
        <v>26387</v>
      </c>
      <c r="R506" s="9">
        <v>73</v>
      </c>
      <c r="S506" s="9">
        <f t="shared" si="110"/>
        <v>26313</v>
      </c>
      <c r="T506" s="9">
        <f t="shared" si="111"/>
        <v>24</v>
      </c>
      <c r="U506" s="7">
        <v>5</v>
      </c>
      <c r="V506" s="7">
        <f t="shared" si="116"/>
        <v>25.769599999999997</v>
      </c>
      <c r="W506" s="9">
        <v>1</v>
      </c>
      <c r="X506" s="9">
        <v>0</v>
      </c>
      <c r="Y506" s="9">
        <v>1</v>
      </c>
      <c r="Z506" s="9">
        <v>0</v>
      </c>
      <c r="AA506" s="9">
        <v>0</v>
      </c>
      <c r="AB506" s="27">
        <v>0</v>
      </c>
      <c r="AC506" s="9">
        <v>0</v>
      </c>
      <c r="AD506" s="9">
        <v>1</v>
      </c>
      <c r="AE506" s="27">
        <v>0</v>
      </c>
      <c r="AF506" s="9">
        <v>0</v>
      </c>
      <c r="AG506" s="27">
        <v>1</v>
      </c>
      <c r="AH506" s="19">
        <v>1993</v>
      </c>
      <c r="AI506" s="30">
        <f t="shared" si="121"/>
        <v>0.19130000000000003</v>
      </c>
      <c r="AJ506" s="30">
        <v>0.1027</v>
      </c>
      <c r="AK506" s="30">
        <v>0.4718</v>
      </c>
      <c r="AL506" s="37">
        <v>0.23419999999999999</v>
      </c>
      <c r="AM506" s="36">
        <f t="shared" si="122"/>
        <v>0.52929399999999993</v>
      </c>
      <c r="AN506" s="17">
        <f>(0.622*AU506+0.4104*AV506)</f>
        <v>0.47070600000000001</v>
      </c>
      <c r="AO506">
        <v>1</v>
      </c>
      <c r="AP506" s="34">
        <v>0</v>
      </c>
      <c r="AQ506" t="s">
        <v>89</v>
      </c>
      <c r="AR506" s="34" t="s">
        <v>89</v>
      </c>
      <c r="AS506">
        <v>0</v>
      </c>
      <c r="AT506" s="17">
        <v>1</v>
      </c>
      <c r="AU506">
        <v>0.28499999999999998</v>
      </c>
      <c r="AV506" s="17">
        <f t="shared" si="123"/>
        <v>0.71500000000000008</v>
      </c>
      <c r="AW506" s="17" t="s">
        <v>12</v>
      </c>
      <c r="AX506">
        <v>0</v>
      </c>
      <c r="AY506">
        <v>0</v>
      </c>
      <c r="AZ506">
        <v>0</v>
      </c>
      <c r="BA506">
        <v>0</v>
      </c>
      <c r="BB506">
        <v>0</v>
      </c>
      <c r="BC506">
        <v>1</v>
      </c>
      <c r="BD506" s="17">
        <v>0</v>
      </c>
      <c r="BE506">
        <v>0</v>
      </c>
      <c r="BF506">
        <v>1</v>
      </c>
      <c r="BG506" s="17">
        <v>0</v>
      </c>
      <c r="BH506">
        <v>386</v>
      </c>
      <c r="BI506">
        <v>221</v>
      </c>
      <c r="BJ506" s="23">
        <v>0.71</v>
      </c>
      <c r="BK506" s="23">
        <v>36.769599999999997</v>
      </c>
      <c r="BL506">
        <v>0</v>
      </c>
      <c r="BM506">
        <v>0</v>
      </c>
      <c r="BN506">
        <v>0</v>
      </c>
      <c r="BO506">
        <v>0</v>
      </c>
      <c r="BP506">
        <v>1</v>
      </c>
      <c r="BQ506" s="17">
        <v>0</v>
      </c>
      <c r="BR506">
        <v>0</v>
      </c>
      <c r="BS506">
        <v>0</v>
      </c>
      <c r="BT506">
        <v>0</v>
      </c>
      <c r="BU506" s="17">
        <v>1</v>
      </c>
      <c r="BV506">
        <v>0</v>
      </c>
      <c r="BW506">
        <v>0</v>
      </c>
      <c r="BX506" s="17">
        <v>0</v>
      </c>
      <c r="BY506">
        <v>1</v>
      </c>
      <c r="BZ506">
        <v>0</v>
      </c>
      <c r="CA506">
        <v>0</v>
      </c>
      <c r="CB506">
        <v>0</v>
      </c>
      <c r="CC506">
        <v>1</v>
      </c>
      <c r="CD506">
        <v>0</v>
      </c>
      <c r="CE506">
        <v>0</v>
      </c>
      <c r="CF506">
        <v>1</v>
      </c>
      <c r="CG506">
        <v>0</v>
      </c>
      <c r="CH506">
        <v>1</v>
      </c>
      <c r="CI506">
        <v>1</v>
      </c>
      <c r="CJ506" s="17">
        <v>1</v>
      </c>
      <c r="CK506">
        <v>0.14599999999999999</v>
      </c>
      <c r="CL506">
        <v>118</v>
      </c>
      <c r="CM506">
        <v>1</v>
      </c>
      <c r="CN506">
        <v>0</v>
      </c>
      <c r="CO506">
        <v>27</v>
      </c>
      <c r="CP506" s="31" t="s">
        <v>80</v>
      </c>
    </row>
    <row r="507" spans="1:94" x14ac:dyDescent="0.25">
      <c r="A507">
        <v>506</v>
      </c>
      <c r="B507">
        <v>34</v>
      </c>
      <c r="C507" s="23" t="s">
        <v>145</v>
      </c>
      <c r="D507" s="12">
        <v>5.6</v>
      </c>
      <c r="E507" s="13">
        <v>0.55999999999999994</v>
      </c>
      <c r="F507" s="7">
        <f t="shared" si="120"/>
        <v>10</v>
      </c>
      <c r="G507" s="7">
        <f t="shared" si="105"/>
        <v>5.04</v>
      </c>
      <c r="H507" s="15">
        <f t="shared" si="106"/>
        <v>6.1599999999999993</v>
      </c>
      <c r="I507" s="11">
        <f t="shared" si="107"/>
        <v>6.0499488705856599E-2</v>
      </c>
      <c r="J507" s="30">
        <f t="shared" si="108"/>
        <v>6.0499488705856603E-3</v>
      </c>
      <c r="K507" s="30">
        <f t="shared" si="109"/>
        <v>165.29065309327083</v>
      </c>
      <c r="L507" s="8">
        <v>0</v>
      </c>
      <c r="M507" s="9">
        <v>0</v>
      </c>
      <c r="N507" s="9">
        <v>1</v>
      </c>
      <c r="O507" s="9">
        <v>0</v>
      </c>
      <c r="P507" s="9">
        <v>0</v>
      </c>
      <c r="Q507" s="8">
        <v>27295</v>
      </c>
      <c r="R507" s="9">
        <v>73</v>
      </c>
      <c r="S507" s="9">
        <f t="shared" si="110"/>
        <v>27221</v>
      </c>
      <c r="T507" s="9">
        <f t="shared" si="111"/>
        <v>24</v>
      </c>
      <c r="U507" s="7">
        <v>5</v>
      </c>
      <c r="V507" s="7">
        <f t="shared" si="116"/>
        <v>26.110999999999997</v>
      </c>
      <c r="W507" s="9">
        <v>1</v>
      </c>
      <c r="X507" s="9">
        <v>0</v>
      </c>
      <c r="Y507" s="9">
        <v>1</v>
      </c>
      <c r="Z507" s="9">
        <v>0</v>
      </c>
      <c r="AA507" s="9">
        <v>0</v>
      </c>
      <c r="AB507" s="27">
        <v>0</v>
      </c>
      <c r="AC507" s="9">
        <v>0</v>
      </c>
      <c r="AD507" s="9">
        <v>1</v>
      </c>
      <c r="AE507" s="27">
        <v>0</v>
      </c>
      <c r="AF507" s="9">
        <v>0</v>
      </c>
      <c r="AG507" s="27">
        <v>1</v>
      </c>
      <c r="AH507" s="19">
        <v>1999</v>
      </c>
      <c r="AI507" s="30">
        <f t="shared" si="121"/>
        <v>0.16289999999999993</v>
      </c>
      <c r="AJ507" s="30">
        <v>9.69E-2</v>
      </c>
      <c r="AK507" s="30">
        <v>0.49940000000000001</v>
      </c>
      <c r="AL507" s="37">
        <v>0.24079999999999999</v>
      </c>
      <c r="AM507" s="36">
        <f t="shared" si="122"/>
        <v>0.53514991000000001</v>
      </c>
      <c r="AN507" s="17">
        <f>(0.5965*AU507+0.4124*AV507)</f>
        <v>0.46485008999999999</v>
      </c>
      <c r="AO507">
        <v>1</v>
      </c>
      <c r="AP507" s="34">
        <v>0</v>
      </c>
      <c r="AQ507" t="s">
        <v>89</v>
      </c>
      <c r="AR507" s="34" t="s">
        <v>89</v>
      </c>
      <c r="AS507">
        <v>0</v>
      </c>
      <c r="AT507" s="17">
        <v>1</v>
      </c>
      <c r="AU507">
        <v>0.28489999999999999</v>
      </c>
      <c r="AV507" s="17">
        <f t="shared" si="123"/>
        <v>0.71510000000000007</v>
      </c>
      <c r="AW507" s="17" t="s">
        <v>12</v>
      </c>
      <c r="AX507">
        <v>0</v>
      </c>
      <c r="AY507">
        <v>0</v>
      </c>
      <c r="AZ507">
        <v>0</v>
      </c>
      <c r="BA507">
        <v>0</v>
      </c>
      <c r="BB507">
        <v>0</v>
      </c>
      <c r="BC507">
        <v>1</v>
      </c>
      <c r="BD507" s="17">
        <v>0</v>
      </c>
      <c r="BE507">
        <v>0</v>
      </c>
      <c r="BF507">
        <v>1</v>
      </c>
      <c r="BG507" s="17">
        <v>0</v>
      </c>
      <c r="BH507">
        <v>480</v>
      </c>
      <c r="BI507">
        <v>347</v>
      </c>
      <c r="BJ507" s="23">
        <v>0.67600000000000005</v>
      </c>
      <c r="BK507" s="23">
        <v>37.110999999999997</v>
      </c>
      <c r="BL507">
        <v>0</v>
      </c>
      <c r="BM507">
        <v>0</v>
      </c>
      <c r="BN507">
        <v>0</v>
      </c>
      <c r="BO507">
        <v>0</v>
      </c>
      <c r="BP507">
        <v>1</v>
      </c>
      <c r="BQ507" s="17">
        <v>0</v>
      </c>
      <c r="BR507">
        <v>0</v>
      </c>
      <c r="BS507">
        <v>0</v>
      </c>
      <c r="BT507">
        <v>0</v>
      </c>
      <c r="BU507" s="17">
        <v>1</v>
      </c>
      <c r="BV507">
        <v>0</v>
      </c>
      <c r="BW507">
        <v>0</v>
      </c>
      <c r="BX507" s="17">
        <v>0</v>
      </c>
      <c r="BY507">
        <v>1</v>
      </c>
      <c r="BZ507">
        <v>0</v>
      </c>
      <c r="CA507">
        <v>0</v>
      </c>
      <c r="CB507">
        <v>0</v>
      </c>
      <c r="CC507">
        <v>1</v>
      </c>
      <c r="CD507">
        <v>0</v>
      </c>
      <c r="CE507">
        <v>0</v>
      </c>
      <c r="CF507">
        <v>1</v>
      </c>
      <c r="CG507">
        <v>0</v>
      </c>
      <c r="CH507">
        <v>1</v>
      </c>
      <c r="CI507">
        <v>1</v>
      </c>
      <c r="CJ507" s="17">
        <v>1</v>
      </c>
      <c r="CK507">
        <v>0.14599999999999999</v>
      </c>
      <c r="CL507">
        <v>118</v>
      </c>
      <c r="CM507">
        <v>1</v>
      </c>
      <c r="CN507">
        <v>0</v>
      </c>
      <c r="CO507">
        <v>27</v>
      </c>
      <c r="CP507" s="31" t="s">
        <v>80</v>
      </c>
    </row>
    <row r="508" spans="1:94" x14ac:dyDescent="0.25">
      <c r="A508">
        <v>507</v>
      </c>
      <c r="B508">
        <v>34</v>
      </c>
      <c r="C508" s="23" t="s">
        <v>145</v>
      </c>
      <c r="D508" s="12">
        <v>3.42</v>
      </c>
      <c r="E508" s="13">
        <v>0.26</v>
      </c>
      <c r="F508" s="7">
        <f t="shared" si="120"/>
        <v>13.153846153846153</v>
      </c>
      <c r="G508" s="7">
        <f t="shared" si="105"/>
        <v>3.16</v>
      </c>
      <c r="H508" s="15">
        <f t="shared" si="106"/>
        <v>3.6799999999999997</v>
      </c>
      <c r="I508" s="11">
        <f t="shared" si="107"/>
        <v>7.9385621078379501E-2</v>
      </c>
      <c r="J508" s="30">
        <f t="shared" si="108"/>
        <v>6.0351641755493181E-3</v>
      </c>
      <c r="K508" s="30">
        <f t="shared" si="109"/>
        <v>165.69557528382904</v>
      </c>
      <c r="L508" s="8">
        <v>0</v>
      </c>
      <c r="M508" s="9">
        <v>0</v>
      </c>
      <c r="N508" s="9">
        <v>1</v>
      </c>
      <c r="O508" s="9">
        <v>0</v>
      </c>
      <c r="P508" s="9">
        <v>0</v>
      </c>
      <c r="Q508" s="8">
        <v>27356</v>
      </c>
      <c r="R508" s="9">
        <v>73</v>
      </c>
      <c r="S508" s="9">
        <f t="shared" si="110"/>
        <v>27282</v>
      </c>
      <c r="T508" s="9">
        <f t="shared" si="111"/>
        <v>24</v>
      </c>
      <c r="U508" s="7">
        <v>8</v>
      </c>
      <c r="V508" s="7">
        <f t="shared" si="116"/>
        <v>20.878999999999998</v>
      </c>
      <c r="W508" s="9">
        <v>1</v>
      </c>
      <c r="X508" s="9">
        <v>0</v>
      </c>
      <c r="Y508" s="9">
        <v>1</v>
      </c>
      <c r="Z508" s="9">
        <v>0</v>
      </c>
      <c r="AA508" s="9">
        <v>0</v>
      </c>
      <c r="AB508" s="27">
        <v>0</v>
      </c>
      <c r="AC508" s="9">
        <v>0</v>
      </c>
      <c r="AD508" s="9">
        <v>1</v>
      </c>
      <c r="AE508" s="27">
        <v>0</v>
      </c>
      <c r="AF508" s="9">
        <v>0</v>
      </c>
      <c r="AG508" s="27">
        <v>1</v>
      </c>
      <c r="AH508" s="19">
        <v>1983</v>
      </c>
      <c r="AI508" s="30">
        <f t="shared" si="121"/>
        <v>0.28200000000000003</v>
      </c>
      <c r="AJ508" s="30">
        <v>0.1472</v>
      </c>
      <c r="AK508" s="30">
        <v>0.43049999999999999</v>
      </c>
      <c r="AL508" s="37">
        <v>0.14030000000000001</v>
      </c>
      <c r="AM508" s="36">
        <f t="shared" si="122"/>
        <v>0.54134831999999999</v>
      </c>
      <c r="AN508" s="17">
        <v>0.45865168000000001</v>
      </c>
      <c r="AO508">
        <v>1</v>
      </c>
      <c r="AP508" s="34">
        <v>0</v>
      </c>
      <c r="AQ508" t="s">
        <v>89</v>
      </c>
      <c r="AR508" s="34" t="s">
        <v>89</v>
      </c>
      <c r="AS508">
        <v>0</v>
      </c>
      <c r="AT508" s="17">
        <v>1</v>
      </c>
      <c r="AU508">
        <v>0.30980000000000002</v>
      </c>
      <c r="AV508" s="17">
        <f t="shared" si="123"/>
        <v>0.69019999999999992</v>
      </c>
      <c r="AW508" s="17" t="s">
        <v>12</v>
      </c>
      <c r="AX508">
        <v>0</v>
      </c>
      <c r="AY508">
        <v>0</v>
      </c>
      <c r="AZ508">
        <v>0</v>
      </c>
      <c r="BA508">
        <v>0</v>
      </c>
      <c r="BB508">
        <v>0</v>
      </c>
      <c r="BC508">
        <v>1</v>
      </c>
      <c r="BD508" s="17">
        <v>0</v>
      </c>
      <c r="BE508">
        <v>0</v>
      </c>
      <c r="BF508">
        <v>1</v>
      </c>
      <c r="BG508" s="17">
        <v>0</v>
      </c>
      <c r="BH508">
        <v>329</v>
      </c>
      <c r="BI508">
        <v>27</v>
      </c>
      <c r="BJ508" s="23">
        <v>0.67300000000000004</v>
      </c>
      <c r="BK508" s="23">
        <v>34.878999999999998</v>
      </c>
      <c r="BL508">
        <v>0</v>
      </c>
      <c r="BM508">
        <v>0</v>
      </c>
      <c r="BN508">
        <v>0</v>
      </c>
      <c r="BO508">
        <v>0</v>
      </c>
      <c r="BP508">
        <v>1</v>
      </c>
      <c r="BQ508" s="17">
        <v>0</v>
      </c>
      <c r="BR508">
        <v>0</v>
      </c>
      <c r="BS508">
        <v>0</v>
      </c>
      <c r="BT508">
        <v>0</v>
      </c>
      <c r="BU508" s="17">
        <v>1</v>
      </c>
      <c r="BV508">
        <v>0</v>
      </c>
      <c r="BW508">
        <v>0</v>
      </c>
      <c r="BX508" s="17">
        <v>0</v>
      </c>
      <c r="BY508">
        <v>1</v>
      </c>
      <c r="BZ508">
        <v>0</v>
      </c>
      <c r="CA508">
        <v>0</v>
      </c>
      <c r="CB508">
        <v>0</v>
      </c>
      <c r="CC508">
        <v>1</v>
      </c>
      <c r="CD508">
        <v>0</v>
      </c>
      <c r="CE508">
        <v>0</v>
      </c>
      <c r="CF508">
        <v>1</v>
      </c>
      <c r="CG508">
        <v>0</v>
      </c>
      <c r="CH508">
        <v>1</v>
      </c>
      <c r="CI508">
        <v>1</v>
      </c>
      <c r="CJ508" s="17">
        <v>1</v>
      </c>
      <c r="CK508">
        <v>0.14599999999999999</v>
      </c>
      <c r="CL508">
        <v>118</v>
      </c>
      <c r="CM508">
        <v>1</v>
      </c>
      <c r="CN508">
        <v>0</v>
      </c>
      <c r="CO508">
        <v>27</v>
      </c>
      <c r="CP508" s="31" t="s">
        <v>80</v>
      </c>
    </row>
    <row r="509" spans="1:94" x14ac:dyDescent="0.25">
      <c r="A509">
        <v>508</v>
      </c>
      <c r="B509">
        <v>34</v>
      </c>
      <c r="C509" s="23" t="s">
        <v>145</v>
      </c>
      <c r="D509" s="12">
        <v>3.14</v>
      </c>
      <c r="E509" s="13">
        <v>0.32</v>
      </c>
      <c r="F509" s="7">
        <f t="shared" si="120"/>
        <v>9.8125</v>
      </c>
      <c r="G509" s="7">
        <f t="shared" si="105"/>
        <v>2.8200000000000003</v>
      </c>
      <c r="H509" s="15">
        <f t="shared" si="106"/>
        <v>3.46</v>
      </c>
      <c r="I509" s="11">
        <f t="shared" si="107"/>
        <v>6.0381145354891051E-2</v>
      </c>
      <c r="J509" s="30">
        <f t="shared" si="108"/>
        <v>6.1534925202436745E-3</v>
      </c>
      <c r="K509" s="30">
        <f t="shared" si="109"/>
        <v>162.50933867396668</v>
      </c>
      <c r="L509" s="8">
        <v>0</v>
      </c>
      <c r="M509" s="9">
        <v>0</v>
      </c>
      <c r="N509" s="9">
        <v>1</v>
      </c>
      <c r="O509" s="9">
        <v>0</v>
      </c>
      <c r="P509" s="9">
        <v>0</v>
      </c>
      <c r="Q509" s="8">
        <v>26387</v>
      </c>
      <c r="R509" s="9">
        <v>73</v>
      </c>
      <c r="S509" s="9">
        <f t="shared" si="110"/>
        <v>26313</v>
      </c>
      <c r="T509" s="9">
        <f t="shared" si="111"/>
        <v>24</v>
      </c>
      <c r="U509" s="7">
        <v>8</v>
      </c>
      <c r="V509" s="7">
        <f t="shared" si="116"/>
        <v>22.769599999999997</v>
      </c>
      <c r="W509" s="9">
        <v>1</v>
      </c>
      <c r="X509" s="9">
        <v>0</v>
      </c>
      <c r="Y509" s="9">
        <v>1</v>
      </c>
      <c r="Z509" s="9">
        <v>0</v>
      </c>
      <c r="AA509" s="9">
        <v>0</v>
      </c>
      <c r="AB509" s="27">
        <v>0</v>
      </c>
      <c r="AC509" s="9">
        <v>0</v>
      </c>
      <c r="AD509" s="9">
        <v>1</v>
      </c>
      <c r="AE509" s="27">
        <v>0</v>
      </c>
      <c r="AF509" s="9">
        <v>0</v>
      </c>
      <c r="AG509" s="27">
        <v>1</v>
      </c>
      <c r="AH509" s="19">
        <v>1993</v>
      </c>
      <c r="AI509" s="30">
        <f t="shared" si="121"/>
        <v>0.19130000000000003</v>
      </c>
      <c r="AJ509" s="30">
        <v>0.1027</v>
      </c>
      <c r="AK509" s="30">
        <v>0.4718</v>
      </c>
      <c r="AL509" s="37">
        <v>0.23419999999999999</v>
      </c>
      <c r="AM509" s="36">
        <f t="shared" si="122"/>
        <v>0.52929399999999993</v>
      </c>
      <c r="AN509" s="17">
        <v>0.47070600000000001</v>
      </c>
      <c r="AO509">
        <v>1</v>
      </c>
      <c r="AP509" s="34">
        <v>0</v>
      </c>
      <c r="AQ509" t="s">
        <v>89</v>
      </c>
      <c r="AR509" s="34" t="s">
        <v>89</v>
      </c>
      <c r="AS509">
        <v>0</v>
      </c>
      <c r="AT509" s="17">
        <v>1</v>
      </c>
      <c r="AU509">
        <v>0.28499999999999998</v>
      </c>
      <c r="AV509" s="17">
        <f t="shared" si="123"/>
        <v>0.71500000000000008</v>
      </c>
      <c r="AW509" s="17" t="s">
        <v>12</v>
      </c>
      <c r="AX509">
        <v>0</v>
      </c>
      <c r="AY509">
        <v>0</v>
      </c>
      <c r="AZ509">
        <v>0</v>
      </c>
      <c r="BA509">
        <v>0</v>
      </c>
      <c r="BB509">
        <v>0</v>
      </c>
      <c r="BC509">
        <v>1</v>
      </c>
      <c r="BD509" s="17">
        <v>0</v>
      </c>
      <c r="BE509">
        <v>0</v>
      </c>
      <c r="BF509">
        <v>1</v>
      </c>
      <c r="BG509" s="17">
        <v>0</v>
      </c>
      <c r="BH509">
        <v>386</v>
      </c>
      <c r="BI509">
        <v>221</v>
      </c>
      <c r="BJ509" s="23">
        <v>0.71</v>
      </c>
      <c r="BK509" s="23">
        <v>36.769599999999997</v>
      </c>
      <c r="BL509">
        <v>0</v>
      </c>
      <c r="BM509">
        <v>0</v>
      </c>
      <c r="BN509">
        <v>0</v>
      </c>
      <c r="BO509">
        <v>0</v>
      </c>
      <c r="BP509">
        <v>1</v>
      </c>
      <c r="BQ509" s="17">
        <v>0</v>
      </c>
      <c r="BR509">
        <v>0</v>
      </c>
      <c r="BS509">
        <v>0</v>
      </c>
      <c r="BT509">
        <v>0</v>
      </c>
      <c r="BU509" s="17">
        <v>1</v>
      </c>
      <c r="BV509">
        <v>0</v>
      </c>
      <c r="BW509">
        <v>0</v>
      </c>
      <c r="BX509" s="17">
        <v>0</v>
      </c>
      <c r="BY509">
        <v>1</v>
      </c>
      <c r="BZ509">
        <v>0</v>
      </c>
      <c r="CA509">
        <v>0</v>
      </c>
      <c r="CB509">
        <v>0</v>
      </c>
      <c r="CC509">
        <v>1</v>
      </c>
      <c r="CD509">
        <v>0</v>
      </c>
      <c r="CE509">
        <v>0</v>
      </c>
      <c r="CF509">
        <v>1</v>
      </c>
      <c r="CG509">
        <v>0</v>
      </c>
      <c r="CH509">
        <v>1</v>
      </c>
      <c r="CI509">
        <v>1</v>
      </c>
      <c r="CJ509" s="17">
        <v>1</v>
      </c>
      <c r="CK509">
        <v>0.14599999999999999</v>
      </c>
      <c r="CL509">
        <v>118</v>
      </c>
      <c r="CM509">
        <v>1</v>
      </c>
      <c r="CN509">
        <v>0</v>
      </c>
      <c r="CO509">
        <v>27</v>
      </c>
      <c r="CP509" s="31" t="s">
        <v>80</v>
      </c>
    </row>
    <row r="510" spans="1:94" x14ac:dyDescent="0.25">
      <c r="A510">
        <v>509</v>
      </c>
      <c r="B510">
        <v>34</v>
      </c>
      <c r="C510" s="23" t="s">
        <v>145</v>
      </c>
      <c r="D510" s="12">
        <v>3.53</v>
      </c>
      <c r="E510" s="13">
        <v>0.36</v>
      </c>
      <c r="F510" s="7">
        <f t="shared" si="120"/>
        <v>9.8055555555555554</v>
      </c>
      <c r="G510" s="7">
        <f t="shared" si="105"/>
        <v>3.17</v>
      </c>
      <c r="H510" s="15">
        <f t="shared" si="106"/>
        <v>3.8899999999999997</v>
      </c>
      <c r="I510" s="11">
        <f t="shared" si="107"/>
        <v>5.9327291198186465E-2</v>
      </c>
      <c r="J510" s="30">
        <f t="shared" si="108"/>
        <v>6.0503753063306312E-3</v>
      </c>
      <c r="K510" s="30">
        <f t="shared" si="109"/>
        <v>165.27900326343055</v>
      </c>
      <c r="L510" s="8">
        <v>0</v>
      </c>
      <c r="M510" s="9">
        <v>0</v>
      </c>
      <c r="N510" s="9">
        <v>1</v>
      </c>
      <c r="O510" s="9">
        <v>0</v>
      </c>
      <c r="P510" s="9">
        <v>0</v>
      </c>
      <c r="Q510" s="8">
        <v>27295</v>
      </c>
      <c r="R510" s="9">
        <v>73</v>
      </c>
      <c r="S510" s="9">
        <f t="shared" si="110"/>
        <v>27221</v>
      </c>
      <c r="T510" s="9">
        <f t="shared" si="111"/>
        <v>24</v>
      </c>
      <c r="U510" s="7">
        <v>8</v>
      </c>
      <c r="V510" s="7">
        <f t="shared" si="116"/>
        <v>23.110999999999997</v>
      </c>
      <c r="W510" s="9">
        <v>1</v>
      </c>
      <c r="X510" s="9">
        <v>0</v>
      </c>
      <c r="Y510" s="9">
        <v>1</v>
      </c>
      <c r="Z510" s="9">
        <v>0</v>
      </c>
      <c r="AA510" s="9">
        <v>0</v>
      </c>
      <c r="AB510" s="27">
        <v>0</v>
      </c>
      <c r="AC510" s="9">
        <v>0</v>
      </c>
      <c r="AD510" s="9">
        <v>1</v>
      </c>
      <c r="AE510" s="27">
        <v>0</v>
      </c>
      <c r="AF510" s="9">
        <v>0</v>
      </c>
      <c r="AG510" s="27">
        <v>1</v>
      </c>
      <c r="AH510" s="19">
        <v>1999</v>
      </c>
      <c r="AI510" s="30">
        <f t="shared" si="121"/>
        <v>0.16289999999999993</v>
      </c>
      <c r="AJ510" s="30">
        <v>9.69E-2</v>
      </c>
      <c r="AK510" s="30">
        <v>0.49940000000000001</v>
      </c>
      <c r="AL510" s="37">
        <v>0.24079999999999999</v>
      </c>
      <c r="AM510" s="36">
        <f t="shared" si="122"/>
        <v>0.53514991000000001</v>
      </c>
      <c r="AN510" s="17">
        <v>0.46485008999999999</v>
      </c>
      <c r="AO510">
        <v>1</v>
      </c>
      <c r="AP510" s="34">
        <v>0</v>
      </c>
      <c r="AQ510" t="s">
        <v>89</v>
      </c>
      <c r="AR510" s="34" t="s">
        <v>89</v>
      </c>
      <c r="AS510">
        <v>0</v>
      </c>
      <c r="AT510" s="17">
        <v>1</v>
      </c>
      <c r="AU510">
        <v>0.28489999999999999</v>
      </c>
      <c r="AV510" s="17">
        <f t="shared" si="123"/>
        <v>0.71510000000000007</v>
      </c>
      <c r="AW510" s="17" t="s">
        <v>12</v>
      </c>
      <c r="AX510">
        <v>0</v>
      </c>
      <c r="AY510">
        <v>0</v>
      </c>
      <c r="AZ510">
        <v>0</v>
      </c>
      <c r="BA510">
        <v>0</v>
      </c>
      <c r="BB510">
        <v>0</v>
      </c>
      <c r="BC510">
        <v>1</v>
      </c>
      <c r="BD510" s="17">
        <v>0</v>
      </c>
      <c r="BE510">
        <v>0</v>
      </c>
      <c r="BF510">
        <v>1</v>
      </c>
      <c r="BG510" s="17">
        <v>0</v>
      </c>
      <c r="BH510">
        <v>480</v>
      </c>
      <c r="BI510">
        <v>347</v>
      </c>
      <c r="BJ510" s="23">
        <v>0.67600000000000005</v>
      </c>
      <c r="BK510" s="23">
        <v>37.110999999999997</v>
      </c>
      <c r="BL510">
        <v>0</v>
      </c>
      <c r="BM510">
        <v>0</v>
      </c>
      <c r="BN510">
        <v>0</v>
      </c>
      <c r="BO510">
        <v>0</v>
      </c>
      <c r="BP510">
        <v>1</v>
      </c>
      <c r="BQ510" s="17">
        <v>0</v>
      </c>
      <c r="BR510">
        <v>0</v>
      </c>
      <c r="BS510">
        <v>0</v>
      </c>
      <c r="BT510">
        <v>0</v>
      </c>
      <c r="BU510" s="17">
        <v>1</v>
      </c>
      <c r="BV510">
        <v>0</v>
      </c>
      <c r="BW510">
        <v>0</v>
      </c>
      <c r="BX510" s="17">
        <v>0</v>
      </c>
      <c r="BY510">
        <v>1</v>
      </c>
      <c r="BZ510">
        <v>0</v>
      </c>
      <c r="CA510">
        <v>0</v>
      </c>
      <c r="CB510">
        <v>0</v>
      </c>
      <c r="CC510">
        <v>1</v>
      </c>
      <c r="CD510">
        <v>0</v>
      </c>
      <c r="CE510">
        <v>0</v>
      </c>
      <c r="CF510">
        <v>1</v>
      </c>
      <c r="CG510">
        <v>0</v>
      </c>
      <c r="CH510">
        <v>1</v>
      </c>
      <c r="CI510">
        <v>1</v>
      </c>
      <c r="CJ510" s="17">
        <v>1</v>
      </c>
      <c r="CK510">
        <v>0.14599999999999999</v>
      </c>
      <c r="CL510">
        <v>118</v>
      </c>
      <c r="CM510">
        <v>1</v>
      </c>
      <c r="CN510">
        <v>0</v>
      </c>
      <c r="CO510">
        <v>27</v>
      </c>
      <c r="CP510" s="31" t="s">
        <v>80</v>
      </c>
    </row>
    <row r="511" spans="1:94" x14ac:dyDescent="0.25">
      <c r="A511">
        <v>510</v>
      </c>
      <c r="B511">
        <v>34</v>
      </c>
      <c r="C511" s="23" t="s">
        <v>145</v>
      </c>
      <c r="D511" s="12">
        <v>6</v>
      </c>
      <c r="E511" s="13">
        <v>0.18</v>
      </c>
      <c r="F511" s="7">
        <f t="shared" si="120"/>
        <v>33.333333333333336</v>
      </c>
      <c r="G511" s="7">
        <f t="shared" si="105"/>
        <v>5.82</v>
      </c>
      <c r="H511" s="15">
        <f t="shared" si="106"/>
        <v>6.18</v>
      </c>
      <c r="I511" s="11">
        <f t="shared" si="107"/>
        <v>0.1978209368545675</v>
      </c>
      <c r="J511" s="30">
        <f t="shared" si="108"/>
        <v>5.9346281056370243E-3</v>
      </c>
      <c r="K511" s="30">
        <f t="shared" si="109"/>
        <v>168.50255520647485</v>
      </c>
      <c r="L511" s="8">
        <v>0</v>
      </c>
      <c r="M511" s="9">
        <v>0</v>
      </c>
      <c r="N511" s="9">
        <v>1</v>
      </c>
      <c r="O511" s="9">
        <v>0</v>
      </c>
      <c r="P511" s="9">
        <v>0</v>
      </c>
      <c r="Q511" s="8">
        <v>27356</v>
      </c>
      <c r="R511" s="9">
        <v>73</v>
      </c>
      <c r="S511" s="9">
        <f t="shared" si="110"/>
        <v>27282</v>
      </c>
      <c r="T511" s="9">
        <f t="shared" si="111"/>
        <v>24</v>
      </c>
      <c r="U511" s="7">
        <v>12</v>
      </c>
      <c r="V511" s="7">
        <f t="shared" si="116"/>
        <v>16.878999999999998</v>
      </c>
      <c r="W511" s="9">
        <v>1</v>
      </c>
      <c r="X511" s="9">
        <v>0</v>
      </c>
      <c r="Y511" s="9">
        <v>1</v>
      </c>
      <c r="Z511" s="9">
        <v>0</v>
      </c>
      <c r="AA511" s="9">
        <v>0</v>
      </c>
      <c r="AB511" s="27">
        <v>0</v>
      </c>
      <c r="AC511" s="9">
        <v>0</v>
      </c>
      <c r="AD511" s="9">
        <v>1</v>
      </c>
      <c r="AE511" s="27">
        <v>0</v>
      </c>
      <c r="AF511" s="9">
        <v>0</v>
      </c>
      <c r="AG511" s="27">
        <v>1</v>
      </c>
      <c r="AH511" s="19">
        <v>1983</v>
      </c>
      <c r="AI511" s="30">
        <f t="shared" si="121"/>
        <v>0.28200000000000003</v>
      </c>
      <c r="AJ511" s="30">
        <v>0.1472</v>
      </c>
      <c r="AK511" s="30">
        <v>0.43049999999999999</v>
      </c>
      <c r="AL511" s="37">
        <v>0.14030000000000001</v>
      </c>
      <c r="AM511" s="36">
        <f t="shared" si="122"/>
        <v>0.54134831999999999</v>
      </c>
      <c r="AN511" s="17">
        <v>0.45865168000000001</v>
      </c>
      <c r="AO511">
        <v>1</v>
      </c>
      <c r="AP511" s="34">
        <v>0</v>
      </c>
      <c r="AQ511" t="s">
        <v>89</v>
      </c>
      <c r="AR511" s="34" t="s">
        <v>89</v>
      </c>
      <c r="AS511">
        <v>0</v>
      </c>
      <c r="AT511" s="17">
        <v>1</v>
      </c>
      <c r="AU511">
        <v>0.30980000000000002</v>
      </c>
      <c r="AV511" s="17">
        <f t="shared" si="123"/>
        <v>0.69019999999999992</v>
      </c>
      <c r="AW511" s="17" t="s">
        <v>12</v>
      </c>
      <c r="AX511">
        <v>0</v>
      </c>
      <c r="AY511">
        <v>0</v>
      </c>
      <c r="AZ511">
        <v>0</v>
      </c>
      <c r="BA511">
        <v>0</v>
      </c>
      <c r="BB511">
        <v>0</v>
      </c>
      <c r="BC511">
        <v>1</v>
      </c>
      <c r="BD511" s="17">
        <v>0</v>
      </c>
      <c r="BE511">
        <v>0</v>
      </c>
      <c r="BF511">
        <v>1</v>
      </c>
      <c r="BG511" s="17">
        <v>0</v>
      </c>
      <c r="BH511">
        <v>329</v>
      </c>
      <c r="BI511">
        <v>27</v>
      </c>
      <c r="BJ511" s="23">
        <v>0.67300000000000004</v>
      </c>
      <c r="BK511" s="23">
        <v>34.878999999999998</v>
      </c>
      <c r="BL511">
        <v>0</v>
      </c>
      <c r="BM511">
        <v>0</v>
      </c>
      <c r="BN511">
        <v>0</v>
      </c>
      <c r="BO511">
        <v>0</v>
      </c>
      <c r="BP511">
        <v>1</v>
      </c>
      <c r="BQ511" s="17">
        <v>0</v>
      </c>
      <c r="BR511">
        <v>0</v>
      </c>
      <c r="BS511">
        <v>0</v>
      </c>
      <c r="BT511">
        <v>0</v>
      </c>
      <c r="BU511" s="17">
        <v>1</v>
      </c>
      <c r="BV511">
        <v>0</v>
      </c>
      <c r="BW511">
        <v>0</v>
      </c>
      <c r="BX511" s="17">
        <v>0</v>
      </c>
      <c r="BY511">
        <v>1</v>
      </c>
      <c r="BZ511">
        <v>0</v>
      </c>
      <c r="CA511">
        <v>0</v>
      </c>
      <c r="CB511">
        <v>0</v>
      </c>
      <c r="CC511">
        <v>1</v>
      </c>
      <c r="CD511">
        <v>0</v>
      </c>
      <c r="CE511">
        <v>0</v>
      </c>
      <c r="CF511">
        <v>1</v>
      </c>
      <c r="CG511">
        <v>0</v>
      </c>
      <c r="CH511">
        <v>1</v>
      </c>
      <c r="CI511">
        <v>1</v>
      </c>
      <c r="CJ511" s="17">
        <v>1</v>
      </c>
      <c r="CK511">
        <v>0.14599999999999999</v>
      </c>
      <c r="CL511">
        <v>118</v>
      </c>
      <c r="CM511">
        <v>1</v>
      </c>
      <c r="CN511">
        <v>0</v>
      </c>
      <c r="CO511">
        <v>27</v>
      </c>
      <c r="CP511" s="31" t="s">
        <v>80</v>
      </c>
    </row>
    <row r="512" spans="1:94" x14ac:dyDescent="0.25">
      <c r="A512">
        <v>511</v>
      </c>
      <c r="B512">
        <v>34</v>
      </c>
      <c r="C512" s="23" t="s">
        <v>145</v>
      </c>
      <c r="D512" s="12">
        <v>5.37</v>
      </c>
      <c r="E512" s="13">
        <v>0.2</v>
      </c>
      <c r="F512" s="7">
        <f t="shared" si="120"/>
        <v>26.849999999999998</v>
      </c>
      <c r="G512" s="7">
        <f t="shared" si="105"/>
        <v>5.17</v>
      </c>
      <c r="H512" s="15">
        <f t="shared" si="106"/>
        <v>5.57</v>
      </c>
      <c r="I512" s="11">
        <f t="shared" si="107"/>
        <v>0.16330134352703748</v>
      </c>
      <c r="J512" s="30">
        <f t="shared" si="108"/>
        <v>6.0819867235395713E-3</v>
      </c>
      <c r="K512" s="30">
        <f t="shared" si="109"/>
        <v>164.41995773019772</v>
      </c>
      <c r="L512" s="8">
        <v>0</v>
      </c>
      <c r="M512" s="9">
        <v>0</v>
      </c>
      <c r="N512" s="9">
        <v>1</v>
      </c>
      <c r="O512" s="9">
        <v>0</v>
      </c>
      <c r="P512" s="9">
        <v>0</v>
      </c>
      <c r="Q512" s="8">
        <v>26387</v>
      </c>
      <c r="R512" s="9">
        <v>73</v>
      </c>
      <c r="S512" s="9">
        <f t="shared" si="110"/>
        <v>26313</v>
      </c>
      <c r="T512" s="9">
        <f t="shared" si="111"/>
        <v>24</v>
      </c>
      <c r="U512" s="7">
        <v>12</v>
      </c>
      <c r="V512" s="7">
        <f t="shared" si="116"/>
        <v>18.769599999999997</v>
      </c>
      <c r="W512" s="9">
        <v>1</v>
      </c>
      <c r="X512" s="9">
        <v>0</v>
      </c>
      <c r="Y512" s="9">
        <v>1</v>
      </c>
      <c r="Z512" s="9">
        <v>0</v>
      </c>
      <c r="AA512" s="9">
        <v>0</v>
      </c>
      <c r="AB512" s="27">
        <v>0</v>
      </c>
      <c r="AC512" s="9">
        <v>0</v>
      </c>
      <c r="AD512" s="9">
        <v>1</v>
      </c>
      <c r="AE512" s="27">
        <v>0</v>
      </c>
      <c r="AF512" s="9">
        <v>0</v>
      </c>
      <c r="AG512" s="27">
        <v>1</v>
      </c>
      <c r="AH512" s="19">
        <v>1993</v>
      </c>
      <c r="AI512" s="30">
        <f t="shared" si="121"/>
        <v>0.19130000000000003</v>
      </c>
      <c r="AJ512" s="30">
        <v>0.1027</v>
      </c>
      <c r="AK512" s="30">
        <v>0.4718</v>
      </c>
      <c r="AL512" s="37">
        <v>0.23419999999999999</v>
      </c>
      <c r="AM512" s="36">
        <f t="shared" si="122"/>
        <v>0.52929399999999993</v>
      </c>
      <c r="AN512" s="17">
        <v>0.47070600000000001</v>
      </c>
      <c r="AO512">
        <v>1</v>
      </c>
      <c r="AP512" s="34">
        <v>0</v>
      </c>
      <c r="AQ512" t="s">
        <v>89</v>
      </c>
      <c r="AR512" s="34" t="s">
        <v>89</v>
      </c>
      <c r="AS512">
        <v>0</v>
      </c>
      <c r="AT512" s="17">
        <v>1</v>
      </c>
      <c r="AU512">
        <v>0.28499999999999998</v>
      </c>
      <c r="AV512" s="17">
        <f t="shared" si="123"/>
        <v>0.71500000000000008</v>
      </c>
      <c r="AW512" s="17" t="s">
        <v>12</v>
      </c>
      <c r="AX512">
        <v>0</v>
      </c>
      <c r="AY512">
        <v>0</v>
      </c>
      <c r="AZ512">
        <v>0</v>
      </c>
      <c r="BA512">
        <v>0</v>
      </c>
      <c r="BB512">
        <v>0</v>
      </c>
      <c r="BC512">
        <v>1</v>
      </c>
      <c r="BD512" s="17">
        <v>0</v>
      </c>
      <c r="BE512">
        <v>0</v>
      </c>
      <c r="BF512">
        <v>1</v>
      </c>
      <c r="BG512" s="17">
        <v>0</v>
      </c>
      <c r="BH512">
        <v>386</v>
      </c>
      <c r="BI512">
        <v>221</v>
      </c>
      <c r="BJ512" s="23">
        <v>0.71</v>
      </c>
      <c r="BK512" s="23">
        <v>36.769599999999997</v>
      </c>
      <c r="BL512">
        <v>0</v>
      </c>
      <c r="BM512">
        <v>0</v>
      </c>
      <c r="BN512">
        <v>0</v>
      </c>
      <c r="BO512">
        <v>0</v>
      </c>
      <c r="BP512">
        <v>1</v>
      </c>
      <c r="BQ512" s="17">
        <v>0</v>
      </c>
      <c r="BR512">
        <v>0</v>
      </c>
      <c r="BS512">
        <v>0</v>
      </c>
      <c r="BT512">
        <v>0</v>
      </c>
      <c r="BU512" s="17">
        <v>1</v>
      </c>
      <c r="BV512">
        <v>0</v>
      </c>
      <c r="BW512">
        <v>0</v>
      </c>
      <c r="BX512" s="17">
        <v>0</v>
      </c>
      <c r="BY512">
        <v>1</v>
      </c>
      <c r="BZ512">
        <v>0</v>
      </c>
      <c r="CA512">
        <v>0</v>
      </c>
      <c r="CB512">
        <v>0</v>
      </c>
      <c r="CC512">
        <v>1</v>
      </c>
      <c r="CD512">
        <v>0</v>
      </c>
      <c r="CE512">
        <v>0</v>
      </c>
      <c r="CF512">
        <v>1</v>
      </c>
      <c r="CG512">
        <v>0</v>
      </c>
      <c r="CH512">
        <v>1</v>
      </c>
      <c r="CI512">
        <v>1</v>
      </c>
      <c r="CJ512" s="17">
        <v>1</v>
      </c>
      <c r="CK512">
        <v>0.14599999999999999</v>
      </c>
      <c r="CL512">
        <v>118</v>
      </c>
      <c r="CM512">
        <v>1</v>
      </c>
      <c r="CN512">
        <v>0</v>
      </c>
      <c r="CO512">
        <v>27</v>
      </c>
      <c r="CP512" s="31" t="s">
        <v>80</v>
      </c>
    </row>
    <row r="513" spans="1:94" x14ac:dyDescent="0.25">
      <c r="A513">
        <v>512</v>
      </c>
      <c r="B513">
        <v>34</v>
      </c>
      <c r="C513" s="23" t="s">
        <v>145</v>
      </c>
      <c r="D513" s="12">
        <v>6.12</v>
      </c>
      <c r="E513" s="13">
        <v>0.21</v>
      </c>
      <c r="F513" s="7">
        <f t="shared" si="120"/>
        <v>29.142857142857146</v>
      </c>
      <c r="G513" s="7">
        <f t="shared" si="105"/>
        <v>5.91</v>
      </c>
      <c r="H513" s="15">
        <f t="shared" si="106"/>
        <v>6.33</v>
      </c>
      <c r="I513" s="11">
        <f t="shared" si="107"/>
        <v>0.17394363957968195</v>
      </c>
      <c r="J513" s="30">
        <f t="shared" si="108"/>
        <v>5.9686542993028112E-3</v>
      </c>
      <c r="K513" s="30">
        <f t="shared" si="109"/>
        <v>167.54195332050114</v>
      </c>
      <c r="L513" s="8">
        <v>0</v>
      </c>
      <c r="M513" s="9">
        <v>0</v>
      </c>
      <c r="N513" s="9">
        <v>1</v>
      </c>
      <c r="O513" s="9">
        <v>0</v>
      </c>
      <c r="P513" s="9">
        <v>0</v>
      </c>
      <c r="Q513" s="8">
        <v>27295</v>
      </c>
      <c r="R513" s="9">
        <v>73</v>
      </c>
      <c r="S513" s="9">
        <f t="shared" si="110"/>
        <v>27221</v>
      </c>
      <c r="T513" s="9">
        <f t="shared" si="111"/>
        <v>24</v>
      </c>
      <c r="U513" s="7">
        <v>12</v>
      </c>
      <c r="V513" s="7">
        <f t="shared" si="116"/>
        <v>19.110999999999997</v>
      </c>
      <c r="W513" s="9">
        <v>1</v>
      </c>
      <c r="X513" s="9">
        <v>0</v>
      </c>
      <c r="Y513" s="9">
        <v>1</v>
      </c>
      <c r="Z513" s="9">
        <v>0</v>
      </c>
      <c r="AA513" s="9">
        <v>0</v>
      </c>
      <c r="AB513" s="27">
        <v>0</v>
      </c>
      <c r="AC513" s="9">
        <v>0</v>
      </c>
      <c r="AD513" s="9">
        <v>1</v>
      </c>
      <c r="AE513" s="27">
        <v>0</v>
      </c>
      <c r="AF513" s="9">
        <v>0</v>
      </c>
      <c r="AG513" s="27">
        <v>1</v>
      </c>
      <c r="AH513" s="19">
        <v>1999</v>
      </c>
      <c r="AI513" s="30">
        <f t="shared" si="121"/>
        <v>0.16289999999999993</v>
      </c>
      <c r="AJ513" s="30">
        <v>9.69E-2</v>
      </c>
      <c r="AK513" s="30">
        <v>0.49940000000000001</v>
      </c>
      <c r="AL513" s="37">
        <v>0.24079999999999999</v>
      </c>
      <c r="AM513" s="36">
        <f t="shared" si="122"/>
        <v>0.53514991000000001</v>
      </c>
      <c r="AN513" s="17">
        <v>0.46485008999999999</v>
      </c>
      <c r="AO513">
        <v>1</v>
      </c>
      <c r="AP513" s="34">
        <v>0</v>
      </c>
      <c r="AQ513" t="s">
        <v>89</v>
      </c>
      <c r="AR513" s="34" t="s">
        <v>89</v>
      </c>
      <c r="AS513">
        <v>0</v>
      </c>
      <c r="AT513" s="17">
        <v>1</v>
      </c>
      <c r="AU513">
        <v>0.28489999999999999</v>
      </c>
      <c r="AV513" s="17">
        <f t="shared" si="123"/>
        <v>0.71510000000000007</v>
      </c>
      <c r="AW513" s="17" t="s">
        <v>12</v>
      </c>
      <c r="AX513">
        <v>0</v>
      </c>
      <c r="AY513">
        <v>0</v>
      </c>
      <c r="AZ513">
        <v>0</v>
      </c>
      <c r="BA513">
        <v>0</v>
      </c>
      <c r="BB513">
        <v>0</v>
      </c>
      <c r="BC513">
        <v>1</v>
      </c>
      <c r="BD513" s="17">
        <v>0</v>
      </c>
      <c r="BE513">
        <v>0</v>
      </c>
      <c r="BF513">
        <v>1</v>
      </c>
      <c r="BG513" s="17">
        <v>0</v>
      </c>
      <c r="BH513">
        <v>480</v>
      </c>
      <c r="BI513">
        <v>347</v>
      </c>
      <c r="BJ513" s="23">
        <v>0.67600000000000005</v>
      </c>
      <c r="BK513" s="23">
        <v>37.110999999999997</v>
      </c>
      <c r="BL513">
        <v>0</v>
      </c>
      <c r="BM513">
        <v>0</v>
      </c>
      <c r="BN513">
        <v>0</v>
      </c>
      <c r="BO513">
        <v>0</v>
      </c>
      <c r="BP513">
        <v>1</v>
      </c>
      <c r="BQ513" s="17">
        <v>0</v>
      </c>
      <c r="BR513">
        <v>0</v>
      </c>
      <c r="BS513">
        <v>0</v>
      </c>
      <c r="BT513">
        <v>0</v>
      </c>
      <c r="BU513" s="17">
        <v>1</v>
      </c>
      <c r="BV513">
        <v>0</v>
      </c>
      <c r="BW513">
        <v>0</v>
      </c>
      <c r="BX513" s="17">
        <v>0</v>
      </c>
      <c r="BY513">
        <v>1</v>
      </c>
      <c r="BZ513">
        <v>0</v>
      </c>
      <c r="CA513">
        <v>0</v>
      </c>
      <c r="CB513">
        <v>0</v>
      </c>
      <c r="CC513">
        <v>1</v>
      </c>
      <c r="CD513">
        <v>0</v>
      </c>
      <c r="CE513">
        <v>0</v>
      </c>
      <c r="CF513">
        <v>1</v>
      </c>
      <c r="CG513">
        <v>0</v>
      </c>
      <c r="CH513">
        <v>1</v>
      </c>
      <c r="CI513">
        <v>1</v>
      </c>
      <c r="CJ513" s="17">
        <v>1</v>
      </c>
      <c r="CK513">
        <v>0.14599999999999999</v>
      </c>
      <c r="CL513">
        <v>118</v>
      </c>
      <c r="CM513">
        <v>1</v>
      </c>
      <c r="CN513">
        <v>0</v>
      </c>
      <c r="CO513">
        <v>27</v>
      </c>
      <c r="CP513" s="31" t="s">
        <v>80</v>
      </c>
    </row>
    <row r="514" spans="1:94" x14ac:dyDescent="0.25">
      <c r="A514">
        <v>513</v>
      </c>
      <c r="B514">
        <v>34</v>
      </c>
      <c r="C514" s="23" t="s">
        <v>145</v>
      </c>
      <c r="D514" s="12">
        <v>9.9700000000000006</v>
      </c>
      <c r="E514" s="13">
        <v>0.28000000000000003</v>
      </c>
      <c r="F514" s="7">
        <f t="shared" si="120"/>
        <v>35.607142857142854</v>
      </c>
      <c r="G514" s="7">
        <f t="shared" ref="G514:G577" si="124">D514-E514</f>
        <v>9.6900000000000013</v>
      </c>
      <c r="H514" s="15">
        <f t="shared" ref="H514:H577" si="125">D514+E514</f>
        <v>10.25</v>
      </c>
      <c r="I514" s="11">
        <f t="shared" ref="I514:I577" si="126">IFERROR(F514/SQRT(F514^2+S514), "X")</f>
        <v>0.21073422283035778</v>
      </c>
      <c r="J514" s="30">
        <f t="shared" ref="J514:J577" si="127">IFERROR(SQRT((1-I514^2)/S514), "X")</f>
        <v>5.9183131787863769E-3</v>
      </c>
      <c r="K514" s="30">
        <f t="shared" ref="K514:K577" si="128">IFERROR(1/J514, "X")</f>
        <v>168.96706372085944</v>
      </c>
      <c r="L514" s="8">
        <v>0</v>
      </c>
      <c r="M514" s="9">
        <v>0</v>
      </c>
      <c r="N514" s="9">
        <v>1</v>
      </c>
      <c r="O514" s="9">
        <v>0</v>
      </c>
      <c r="P514" s="9">
        <v>0</v>
      </c>
      <c r="Q514" s="8">
        <v>27356</v>
      </c>
      <c r="R514" s="9">
        <v>73</v>
      </c>
      <c r="S514" s="9">
        <f t="shared" ref="S514:S577" si="129">Q514-R514-1</f>
        <v>27282</v>
      </c>
      <c r="T514" s="9">
        <f t="shared" ref="T514:T577" si="130">COUNTIF(B:B,B514)</f>
        <v>24</v>
      </c>
      <c r="U514" s="7">
        <v>15.5</v>
      </c>
      <c r="V514" s="7">
        <f t="shared" si="116"/>
        <v>13.378999999999998</v>
      </c>
      <c r="W514" s="9">
        <v>1</v>
      </c>
      <c r="X514" s="9">
        <v>0</v>
      </c>
      <c r="Y514" s="9">
        <v>1</v>
      </c>
      <c r="Z514" s="9">
        <v>0</v>
      </c>
      <c r="AA514" s="9">
        <v>0</v>
      </c>
      <c r="AB514" s="27">
        <v>0</v>
      </c>
      <c r="AC514" s="9">
        <v>0</v>
      </c>
      <c r="AD514" s="9">
        <v>1</v>
      </c>
      <c r="AE514" s="27">
        <v>0</v>
      </c>
      <c r="AF514" s="9">
        <v>0</v>
      </c>
      <c r="AG514" s="27">
        <v>1</v>
      </c>
      <c r="AH514" s="19">
        <v>1983</v>
      </c>
      <c r="AI514" s="30">
        <f t="shared" si="121"/>
        <v>0.28200000000000003</v>
      </c>
      <c r="AJ514" s="30">
        <v>0.1472</v>
      </c>
      <c r="AK514" s="30">
        <v>0.43049999999999999</v>
      </c>
      <c r="AL514" s="37">
        <v>0.14030000000000001</v>
      </c>
      <c r="AM514" s="36">
        <f t="shared" si="122"/>
        <v>0.54134831999999999</v>
      </c>
      <c r="AN514" s="17">
        <v>0.45865168000000001</v>
      </c>
      <c r="AO514">
        <v>1</v>
      </c>
      <c r="AP514" s="34">
        <v>0</v>
      </c>
      <c r="AQ514" t="s">
        <v>89</v>
      </c>
      <c r="AR514" s="34" t="s">
        <v>89</v>
      </c>
      <c r="AS514">
        <v>0</v>
      </c>
      <c r="AT514" s="17">
        <v>1</v>
      </c>
      <c r="AU514">
        <v>0.30980000000000002</v>
      </c>
      <c r="AV514" s="17">
        <f t="shared" si="123"/>
        <v>0.69019999999999992</v>
      </c>
      <c r="AW514" s="17" t="s">
        <v>12</v>
      </c>
      <c r="AX514">
        <v>0</v>
      </c>
      <c r="AY514">
        <v>0</v>
      </c>
      <c r="AZ514">
        <v>0</v>
      </c>
      <c r="BA514">
        <v>0</v>
      </c>
      <c r="BB514">
        <v>0</v>
      </c>
      <c r="BC514">
        <v>1</v>
      </c>
      <c r="BD514" s="17">
        <v>0</v>
      </c>
      <c r="BE514">
        <v>0</v>
      </c>
      <c r="BF514">
        <v>1</v>
      </c>
      <c r="BG514" s="17">
        <v>0</v>
      </c>
      <c r="BH514">
        <v>329</v>
      </c>
      <c r="BI514">
        <v>27</v>
      </c>
      <c r="BJ514" s="23">
        <v>0.67300000000000004</v>
      </c>
      <c r="BK514" s="23">
        <v>34.878999999999998</v>
      </c>
      <c r="BL514">
        <v>0</v>
      </c>
      <c r="BM514">
        <v>0</v>
      </c>
      <c r="BN514">
        <v>0</v>
      </c>
      <c r="BO514">
        <v>0</v>
      </c>
      <c r="BP514">
        <v>1</v>
      </c>
      <c r="BQ514" s="17">
        <v>0</v>
      </c>
      <c r="BR514">
        <v>0</v>
      </c>
      <c r="BS514">
        <v>0</v>
      </c>
      <c r="BT514">
        <v>0</v>
      </c>
      <c r="BU514" s="17">
        <v>1</v>
      </c>
      <c r="BV514">
        <v>0</v>
      </c>
      <c r="BW514">
        <v>0</v>
      </c>
      <c r="BX514" s="17">
        <v>0</v>
      </c>
      <c r="BY514">
        <v>1</v>
      </c>
      <c r="BZ514">
        <v>0</v>
      </c>
      <c r="CA514">
        <v>0</v>
      </c>
      <c r="CB514">
        <v>0</v>
      </c>
      <c r="CC514">
        <v>1</v>
      </c>
      <c r="CD514">
        <v>0</v>
      </c>
      <c r="CE514">
        <v>0</v>
      </c>
      <c r="CF514">
        <v>1</v>
      </c>
      <c r="CG514">
        <v>0</v>
      </c>
      <c r="CH514">
        <v>1</v>
      </c>
      <c r="CI514">
        <v>1</v>
      </c>
      <c r="CJ514" s="17">
        <v>1</v>
      </c>
      <c r="CK514">
        <v>0.14599999999999999</v>
      </c>
      <c r="CL514">
        <v>118</v>
      </c>
      <c r="CM514">
        <v>1</v>
      </c>
      <c r="CN514">
        <v>0</v>
      </c>
      <c r="CO514">
        <v>27</v>
      </c>
      <c r="CP514" s="31" t="s">
        <v>80</v>
      </c>
    </row>
    <row r="515" spans="1:94" x14ac:dyDescent="0.25">
      <c r="A515">
        <v>514</v>
      </c>
      <c r="B515">
        <v>34</v>
      </c>
      <c r="C515" s="23" t="s">
        <v>145</v>
      </c>
      <c r="D515" s="12">
        <v>10.94</v>
      </c>
      <c r="E515" s="13">
        <v>0.28000000000000003</v>
      </c>
      <c r="F515" s="7">
        <f t="shared" si="120"/>
        <v>39.071428571428569</v>
      </c>
      <c r="G515" s="7">
        <f t="shared" si="124"/>
        <v>10.66</v>
      </c>
      <c r="H515" s="15">
        <f t="shared" si="125"/>
        <v>11.219999999999999</v>
      </c>
      <c r="I515" s="11">
        <f t="shared" si="126"/>
        <v>0.23416823266045317</v>
      </c>
      <c r="J515" s="30">
        <f t="shared" si="127"/>
        <v>5.9933368505417639E-3</v>
      </c>
      <c r="K515" s="30">
        <f t="shared" si="128"/>
        <v>166.85195992439597</v>
      </c>
      <c r="L515" s="8">
        <v>0</v>
      </c>
      <c r="M515" s="9">
        <v>0</v>
      </c>
      <c r="N515" s="9">
        <v>1</v>
      </c>
      <c r="O515" s="9">
        <v>0</v>
      </c>
      <c r="P515" s="9">
        <v>0</v>
      </c>
      <c r="Q515" s="8">
        <v>26387</v>
      </c>
      <c r="R515" s="9">
        <v>73</v>
      </c>
      <c r="S515" s="9">
        <f t="shared" si="129"/>
        <v>26313</v>
      </c>
      <c r="T515" s="9">
        <f t="shared" si="130"/>
        <v>24</v>
      </c>
      <c r="U515" s="7">
        <v>15.5</v>
      </c>
      <c r="V515" s="7">
        <f t="shared" si="116"/>
        <v>15.269599999999997</v>
      </c>
      <c r="W515" s="9">
        <v>1</v>
      </c>
      <c r="X515" s="9">
        <v>0</v>
      </c>
      <c r="Y515" s="9">
        <v>1</v>
      </c>
      <c r="Z515" s="9">
        <v>0</v>
      </c>
      <c r="AA515" s="9">
        <v>0</v>
      </c>
      <c r="AB515" s="27">
        <v>0</v>
      </c>
      <c r="AC515" s="9">
        <v>0</v>
      </c>
      <c r="AD515" s="9">
        <v>1</v>
      </c>
      <c r="AE515" s="27">
        <v>0</v>
      </c>
      <c r="AF515" s="9">
        <v>0</v>
      </c>
      <c r="AG515" s="27">
        <v>1</v>
      </c>
      <c r="AH515" s="19">
        <v>1993</v>
      </c>
      <c r="AI515" s="30">
        <f t="shared" si="121"/>
        <v>0.19130000000000003</v>
      </c>
      <c r="AJ515" s="30">
        <v>0.1027</v>
      </c>
      <c r="AK515" s="30">
        <v>0.4718</v>
      </c>
      <c r="AL515" s="37">
        <v>0.23419999999999999</v>
      </c>
      <c r="AM515" s="36">
        <f t="shared" si="122"/>
        <v>0.52929399999999993</v>
      </c>
      <c r="AN515" s="17">
        <v>0.47070600000000001</v>
      </c>
      <c r="AO515">
        <v>1</v>
      </c>
      <c r="AP515" s="34">
        <v>0</v>
      </c>
      <c r="AQ515" t="s">
        <v>89</v>
      </c>
      <c r="AR515" s="34" t="s">
        <v>89</v>
      </c>
      <c r="AS515">
        <v>0</v>
      </c>
      <c r="AT515" s="17">
        <v>1</v>
      </c>
      <c r="AU515">
        <v>0.28499999999999998</v>
      </c>
      <c r="AV515" s="17">
        <f t="shared" si="123"/>
        <v>0.71500000000000008</v>
      </c>
      <c r="AW515" s="17" t="s">
        <v>12</v>
      </c>
      <c r="AX515">
        <v>0</v>
      </c>
      <c r="AY515">
        <v>0</v>
      </c>
      <c r="AZ515">
        <v>0</v>
      </c>
      <c r="BA515">
        <v>0</v>
      </c>
      <c r="BB515">
        <v>0</v>
      </c>
      <c r="BC515">
        <v>1</v>
      </c>
      <c r="BD515" s="17">
        <v>0</v>
      </c>
      <c r="BE515">
        <v>0</v>
      </c>
      <c r="BF515">
        <v>1</v>
      </c>
      <c r="BG515" s="17">
        <v>0</v>
      </c>
      <c r="BH515">
        <v>386</v>
      </c>
      <c r="BI515">
        <v>221</v>
      </c>
      <c r="BJ515" s="23">
        <v>0.71</v>
      </c>
      <c r="BK515" s="23">
        <v>36.769599999999997</v>
      </c>
      <c r="BL515">
        <v>0</v>
      </c>
      <c r="BM515">
        <v>0</v>
      </c>
      <c r="BN515">
        <v>0</v>
      </c>
      <c r="BO515">
        <v>0</v>
      </c>
      <c r="BP515">
        <v>1</v>
      </c>
      <c r="BQ515" s="17">
        <v>0</v>
      </c>
      <c r="BR515">
        <v>0</v>
      </c>
      <c r="BS515">
        <v>0</v>
      </c>
      <c r="BT515">
        <v>0</v>
      </c>
      <c r="BU515" s="17">
        <v>1</v>
      </c>
      <c r="BV515">
        <v>0</v>
      </c>
      <c r="BW515">
        <v>0</v>
      </c>
      <c r="BX515" s="17">
        <v>0</v>
      </c>
      <c r="BY515">
        <v>1</v>
      </c>
      <c r="BZ515">
        <v>0</v>
      </c>
      <c r="CA515">
        <v>0</v>
      </c>
      <c r="CB515">
        <v>0</v>
      </c>
      <c r="CC515">
        <v>1</v>
      </c>
      <c r="CD515">
        <v>0</v>
      </c>
      <c r="CE515">
        <v>0</v>
      </c>
      <c r="CF515">
        <v>1</v>
      </c>
      <c r="CG515">
        <v>0</v>
      </c>
      <c r="CH515">
        <v>1</v>
      </c>
      <c r="CI515">
        <v>1</v>
      </c>
      <c r="CJ515" s="17">
        <v>1</v>
      </c>
      <c r="CK515">
        <v>0.14599999999999999</v>
      </c>
      <c r="CL515">
        <v>118</v>
      </c>
      <c r="CM515">
        <v>1</v>
      </c>
      <c r="CN515">
        <v>0</v>
      </c>
      <c r="CO515">
        <v>27</v>
      </c>
      <c r="CP515" s="31" t="s">
        <v>80</v>
      </c>
    </row>
    <row r="516" spans="1:94" x14ac:dyDescent="0.25">
      <c r="A516">
        <v>515</v>
      </c>
      <c r="B516">
        <v>34</v>
      </c>
      <c r="C516" s="23" t="s">
        <v>145</v>
      </c>
      <c r="D516" s="12">
        <v>12.29</v>
      </c>
      <c r="E516" s="13">
        <v>0.28000000000000003</v>
      </c>
      <c r="F516" s="7">
        <f t="shared" si="120"/>
        <v>43.892857142857139</v>
      </c>
      <c r="G516" s="7">
        <f t="shared" si="124"/>
        <v>12.01</v>
      </c>
      <c r="H516" s="15">
        <f t="shared" si="125"/>
        <v>12.569999999999999</v>
      </c>
      <c r="I516" s="11">
        <f t="shared" si="126"/>
        <v>0.25709437715131611</v>
      </c>
      <c r="J516" s="30">
        <f t="shared" si="127"/>
        <v>5.8573169733416195E-3</v>
      </c>
      <c r="K516" s="30">
        <f t="shared" si="128"/>
        <v>170.7266320998668</v>
      </c>
      <c r="L516" s="8">
        <v>0</v>
      </c>
      <c r="M516" s="9">
        <v>0</v>
      </c>
      <c r="N516" s="9">
        <v>1</v>
      </c>
      <c r="O516" s="9">
        <v>0</v>
      </c>
      <c r="P516" s="9">
        <v>0</v>
      </c>
      <c r="Q516" s="8">
        <v>27295</v>
      </c>
      <c r="R516" s="9">
        <v>73</v>
      </c>
      <c r="S516" s="9">
        <f t="shared" si="129"/>
        <v>27221</v>
      </c>
      <c r="T516" s="9">
        <f t="shared" si="130"/>
        <v>24</v>
      </c>
      <c r="U516" s="7">
        <v>15.5</v>
      </c>
      <c r="V516" s="7">
        <f t="shared" si="116"/>
        <v>15.610999999999997</v>
      </c>
      <c r="W516" s="9">
        <v>1</v>
      </c>
      <c r="X516" s="9">
        <v>0</v>
      </c>
      <c r="Y516" s="9">
        <v>1</v>
      </c>
      <c r="Z516" s="9">
        <v>0</v>
      </c>
      <c r="AA516" s="9">
        <v>0</v>
      </c>
      <c r="AB516" s="27">
        <v>0</v>
      </c>
      <c r="AC516" s="9">
        <v>0</v>
      </c>
      <c r="AD516" s="9">
        <v>1</v>
      </c>
      <c r="AE516" s="27">
        <v>0</v>
      </c>
      <c r="AF516" s="9">
        <v>0</v>
      </c>
      <c r="AG516" s="27">
        <v>1</v>
      </c>
      <c r="AH516" s="19">
        <v>1999</v>
      </c>
      <c r="AI516" s="30">
        <f t="shared" si="121"/>
        <v>0.16289999999999993</v>
      </c>
      <c r="AJ516" s="30">
        <v>9.69E-2</v>
      </c>
      <c r="AK516" s="30">
        <v>0.49940000000000001</v>
      </c>
      <c r="AL516" s="37">
        <v>0.24079999999999999</v>
      </c>
      <c r="AM516" s="36">
        <f t="shared" si="122"/>
        <v>0.53514991000000001</v>
      </c>
      <c r="AN516" s="17">
        <v>0.46485008999999999</v>
      </c>
      <c r="AO516">
        <v>1</v>
      </c>
      <c r="AP516" s="34">
        <v>0</v>
      </c>
      <c r="AQ516" t="s">
        <v>89</v>
      </c>
      <c r="AR516" s="34" t="s">
        <v>89</v>
      </c>
      <c r="AS516">
        <v>0</v>
      </c>
      <c r="AT516" s="17">
        <v>1</v>
      </c>
      <c r="AU516">
        <v>0.28489999999999999</v>
      </c>
      <c r="AV516" s="17">
        <f t="shared" si="123"/>
        <v>0.71510000000000007</v>
      </c>
      <c r="AW516" s="17" t="s">
        <v>12</v>
      </c>
      <c r="AX516">
        <v>0</v>
      </c>
      <c r="AY516">
        <v>0</v>
      </c>
      <c r="AZ516">
        <v>0</v>
      </c>
      <c r="BA516">
        <v>0</v>
      </c>
      <c r="BB516">
        <v>0</v>
      </c>
      <c r="BC516">
        <v>1</v>
      </c>
      <c r="BD516" s="17">
        <v>0</v>
      </c>
      <c r="BE516">
        <v>0</v>
      </c>
      <c r="BF516">
        <v>1</v>
      </c>
      <c r="BG516" s="17">
        <v>0</v>
      </c>
      <c r="BH516">
        <v>480</v>
      </c>
      <c r="BI516">
        <v>347</v>
      </c>
      <c r="BJ516" s="23">
        <v>0.67600000000000005</v>
      </c>
      <c r="BK516" s="23">
        <v>37.110999999999997</v>
      </c>
      <c r="BL516">
        <v>0</v>
      </c>
      <c r="BM516">
        <v>0</v>
      </c>
      <c r="BN516">
        <v>0</v>
      </c>
      <c r="BO516">
        <v>0</v>
      </c>
      <c r="BP516">
        <v>1</v>
      </c>
      <c r="BQ516" s="17">
        <v>0</v>
      </c>
      <c r="BR516">
        <v>0</v>
      </c>
      <c r="BS516">
        <v>0</v>
      </c>
      <c r="BT516">
        <v>0</v>
      </c>
      <c r="BU516" s="17">
        <v>1</v>
      </c>
      <c r="BV516">
        <v>0</v>
      </c>
      <c r="BW516">
        <v>0</v>
      </c>
      <c r="BX516" s="17">
        <v>0</v>
      </c>
      <c r="BY516">
        <v>1</v>
      </c>
      <c r="BZ516">
        <v>0</v>
      </c>
      <c r="CA516">
        <v>0</v>
      </c>
      <c r="CB516">
        <v>0</v>
      </c>
      <c r="CC516">
        <v>1</v>
      </c>
      <c r="CD516">
        <v>0</v>
      </c>
      <c r="CE516">
        <v>0</v>
      </c>
      <c r="CF516">
        <v>1</v>
      </c>
      <c r="CG516">
        <v>0</v>
      </c>
      <c r="CH516">
        <v>1</v>
      </c>
      <c r="CI516">
        <v>1</v>
      </c>
      <c r="CJ516" s="17">
        <v>1</v>
      </c>
      <c r="CK516">
        <v>0.14599999999999999</v>
      </c>
      <c r="CL516">
        <v>118</v>
      </c>
      <c r="CM516">
        <v>1</v>
      </c>
      <c r="CN516">
        <v>0</v>
      </c>
      <c r="CO516">
        <v>27</v>
      </c>
      <c r="CP516" s="31" t="s">
        <v>80</v>
      </c>
    </row>
    <row r="517" spans="1:94" x14ac:dyDescent="0.25">
      <c r="A517">
        <v>516</v>
      </c>
      <c r="B517">
        <v>34</v>
      </c>
      <c r="C517" s="23" t="s">
        <v>145</v>
      </c>
      <c r="D517" s="12">
        <v>5.17</v>
      </c>
      <c r="E517" s="13">
        <v>0.24</v>
      </c>
      <c r="F517" s="7">
        <f t="shared" si="120"/>
        <v>21.541666666666668</v>
      </c>
      <c r="G517" s="7">
        <f t="shared" si="124"/>
        <v>4.93</v>
      </c>
      <c r="H517" s="15">
        <f t="shared" si="125"/>
        <v>5.41</v>
      </c>
      <c r="I517" s="11">
        <f t="shared" si="126"/>
        <v>0.12596594997664462</v>
      </c>
      <c r="J517" s="30">
        <f t="shared" si="127"/>
        <v>5.8475489350860175E-3</v>
      </c>
      <c r="K517" s="30">
        <f t="shared" si="128"/>
        <v>171.01182240645755</v>
      </c>
      <c r="L517" s="8">
        <v>0</v>
      </c>
      <c r="M517" s="9">
        <v>0</v>
      </c>
      <c r="N517" s="9">
        <v>1</v>
      </c>
      <c r="O517" s="9">
        <v>0</v>
      </c>
      <c r="P517" s="9">
        <v>0</v>
      </c>
      <c r="Q517" s="8">
        <v>28855</v>
      </c>
      <c r="R517" s="9">
        <v>73</v>
      </c>
      <c r="S517" s="9">
        <f t="shared" si="129"/>
        <v>28781</v>
      </c>
      <c r="T517" s="9">
        <f t="shared" si="130"/>
        <v>24</v>
      </c>
      <c r="U517" s="7">
        <v>5</v>
      </c>
      <c r="V517" s="7">
        <f t="shared" si="116"/>
        <v>21.476599999999998</v>
      </c>
      <c r="W517" s="9">
        <v>1</v>
      </c>
      <c r="X517" s="9">
        <v>0</v>
      </c>
      <c r="Y517" s="9">
        <v>1</v>
      </c>
      <c r="Z517" s="9">
        <v>0</v>
      </c>
      <c r="AA517" s="9">
        <v>0</v>
      </c>
      <c r="AB517" s="27">
        <v>0</v>
      </c>
      <c r="AC517" s="9">
        <v>0</v>
      </c>
      <c r="AD517" s="9">
        <v>1</v>
      </c>
      <c r="AE517" s="27">
        <v>0</v>
      </c>
      <c r="AF517" s="9">
        <v>0</v>
      </c>
      <c r="AG517" s="27">
        <v>1</v>
      </c>
      <c r="AH517" s="19">
        <v>1983</v>
      </c>
      <c r="AI517" s="30">
        <f t="shared" si="121"/>
        <v>0.75960000000000005</v>
      </c>
      <c r="AJ517" s="30">
        <v>0.14369999999999999</v>
      </c>
      <c r="AK517" s="30">
        <v>9.5100000000000004E-2</v>
      </c>
      <c r="AL517" s="37">
        <v>1.6000000000000001E-3</v>
      </c>
      <c r="AM517" s="36">
        <f t="shared" si="122"/>
        <v>0.54134831999999999</v>
      </c>
      <c r="AN517" s="17">
        <v>0.45865168000000001</v>
      </c>
      <c r="AO517">
        <v>1</v>
      </c>
      <c r="AP517" s="34">
        <v>0</v>
      </c>
      <c r="AQ517" t="s">
        <v>89</v>
      </c>
      <c r="AR517" s="34" t="s">
        <v>89</v>
      </c>
      <c r="AS517">
        <v>0</v>
      </c>
      <c r="AT517" s="17">
        <v>1</v>
      </c>
      <c r="AU517">
        <v>0.79579999999999995</v>
      </c>
      <c r="AV517" s="17">
        <f t="shared" si="123"/>
        <v>0.20420000000000005</v>
      </c>
      <c r="AW517" s="17" t="s">
        <v>12</v>
      </c>
      <c r="AX517">
        <v>0</v>
      </c>
      <c r="AY517">
        <v>0</v>
      </c>
      <c r="AZ517">
        <v>0</v>
      </c>
      <c r="BA517">
        <v>0</v>
      </c>
      <c r="BB517">
        <v>0</v>
      </c>
      <c r="BC517">
        <v>1</v>
      </c>
      <c r="BD517" s="17">
        <v>0</v>
      </c>
      <c r="BE517">
        <v>0</v>
      </c>
      <c r="BF517">
        <v>1</v>
      </c>
      <c r="BG517" s="17">
        <v>0</v>
      </c>
      <c r="BH517">
        <v>329</v>
      </c>
      <c r="BI517">
        <v>27</v>
      </c>
      <c r="BJ517" s="23">
        <v>0.67300000000000004</v>
      </c>
      <c r="BK517" s="23">
        <v>32.476599999999998</v>
      </c>
      <c r="BL517">
        <v>0</v>
      </c>
      <c r="BM517">
        <v>0</v>
      </c>
      <c r="BN517">
        <v>0</v>
      </c>
      <c r="BO517">
        <v>0</v>
      </c>
      <c r="BP517">
        <v>1</v>
      </c>
      <c r="BQ517" s="17">
        <v>0</v>
      </c>
      <c r="BR517">
        <v>0</v>
      </c>
      <c r="BS517">
        <v>0</v>
      </c>
      <c r="BT517">
        <v>0</v>
      </c>
      <c r="BU517" s="17">
        <v>1</v>
      </c>
      <c r="BV517">
        <v>0</v>
      </c>
      <c r="BW517">
        <v>0</v>
      </c>
      <c r="BX517" s="17">
        <v>0</v>
      </c>
      <c r="BY517">
        <v>1</v>
      </c>
      <c r="BZ517">
        <v>0</v>
      </c>
      <c r="CA517">
        <v>0</v>
      </c>
      <c r="CB517">
        <v>0</v>
      </c>
      <c r="CC517">
        <v>1</v>
      </c>
      <c r="CD517">
        <v>0</v>
      </c>
      <c r="CE517">
        <v>0</v>
      </c>
      <c r="CF517">
        <v>1</v>
      </c>
      <c r="CG517">
        <v>0</v>
      </c>
      <c r="CH517">
        <v>1</v>
      </c>
      <c r="CI517">
        <v>1</v>
      </c>
      <c r="CJ517" s="17">
        <v>1</v>
      </c>
      <c r="CK517">
        <v>0.14599999999999999</v>
      </c>
      <c r="CL517">
        <v>118</v>
      </c>
      <c r="CM517">
        <v>1</v>
      </c>
      <c r="CN517">
        <v>0</v>
      </c>
      <c r="CO517">
        <v>27</v>
      </c>
      <c r="CP517" s="31" t="s">
        <v>80</v>
      </c>
    </row>
    <row r="518" spans="1:94" x14ac:dyDescent="0.25">
      <c r="A518">
        <v>517</v>
      </c>
      <c r="B518">
        <v>34</v>
      </c>
      <c r="C518" s="23" t="s">
        <v>145</v>
      </c>
      <c r="D518" s="12">
        <v>5.09</v>
      </c>
      <c r="E518" s="13">
        <v>0.25</v>
      </c>
      <c r="F518" s="7">
        <f t="shared" si="120"/>
        <v>20.36</v>
      </c>
      <c r="G518" s="7">
        <f t="shared" si="124"/>
        <v>4.84</v>
      </c>
      <c r="H518" s="15">
        <f t="shared" si="125"/>
        <v>5.34</v>
      </c>
      <c r="I518" s="11">
        <f t="shared" si="126"/>
        <v>0.1245113704291685</v>
      </c>
      <c r="J518" s="30">
        <f t="shared" si="127"/>
        <v>6.1154897067371566E-3</v>
      </c>
      <c r="K518" s="30">
        <f t="shared" si="128"/>
        <v>163.51920254208679</v>
      </c>
      <c r="L518" s="8">
        <v>0</v>
      </c>
      <c r="M518" s="9">
        <v>0</v>
      </c>
      <c r="N518" s="9">
        <v>1</v>
      </c>
      <c r="O518" s="9">
        <v>0</v>
      </c>
      <c r="P518" s="9">
        <v>0</v>
      </c>
      <c r="Q518" s="8">
        <v>26398</v>
      </c>
      <c r="R518" s="9">
        <v>73</v>
      </c>
      <c r="S518" s="9">
        <f t="shared" si="129"/>
        <v>26324</v>
      </c>
      <c r="T518" s="9">
        <f t="shared" si="130"/>
        <v>24</v>
      </c>
      <c r="U518" s="7">
        <v>5</v>
      </c>
      <c r="V518" s="7">
        <f t="shared" si="116"/>
        <v>22.099899999999998</v>
      </c>
      <c r="W518" s="9">
        <v>1</v>
      </c>
      <c r="X518" s="9">
        <v>0</v>
      </c>
      <c r="Y518" s="9">
        <v>1</v>
      </c>
      <c r="Z518" s="9">
        <v>0</v>
      </c>
      <c r="AA518" s="9">
        <v>0</v>
      </c>
      <c r="AB518" s="27">
        <v>0</v>
      </c>
      <c r="AC518" s="9">
        <v>0</v>
      </c>
      <c r="AD518" s="9">
        <v>1</v>
      </c>
      <c r="AE518" s="27">
        <v>0</v>
      </c>
      <c r="AF518" s="9">
        <v>0</v>
      </c>
      <c r="AG518" s="27">
        <v>1</v>
      </c>
      <c r="AH518" s="19">
        <v>1993</v>
      </c>
      <c r="AI518" s="30">
        <f t="shared" si="121"/>
        <v>0.69320000000000004</v>
      </c>
      <c r="AJ518" s="30">
        <v>0.1447</v>
      </c>
      <c r="AK518" s="30">
        <v>0.1585</v>
      </c>
      <c r="AL518" s="37">
        <v>3.5999999999999999E-3</v>
      </c>
      <c r="AM518" s="36">
        <f t="shared" si="122"/>
        <v>0.52929399999999993</v>
      </c>
      <c r="AN518" s="17">
        <v>0.47070600000000001</v>
      </c>
      <c r="AO518">
        <v>1</v>
      </c>
      <c r="AP518" s="34">
        <v>0</v>
      </c>
      <c r="AQ518" t="s">
        <v>89</v>
      </c>
      <c r="AR518" s="34" t="s">
        <v>89</v>
      </c>
      <c r="AS518">
        <v>0</v>
      </c>
      <c r="AT518" s="17">
        <v>1</v>
      </c>
      <c r="AU518">
        <v>0.76400000000000001</v>
      </c>
      <c r="AV518" s="17">
        <f t="shared" si="123"/>
        <v>0.23599999999999999</v>
      </c>
      <c r="AW518" s="17" t="s">
        <v>12</v>
      </c>
      <c r="AX518">
        <v>0</v>
      </c>
      <c r="AY518">
        <v>0</v>
      </c>
      <c r="AZ518">
        <v>0</v>
      </c>
      <c r="BA518">
        <v>0</v>
      </c>
      <c r="BB518">
        <v>0</v>
      </c>
      <c r="BC518">
        <v>1</v>
      </c>
      <c r="BD518" s="17">
        <v>0</v>
      </c>
      <c r="BE518">
        <v>0</v>
      </c>
      <c r="BF518">
        <v>1</v>
      </c>
      <c r="BG518" s="17">
        <v>0</v>
      </c>
      <c r="BH518">
        <v>386</v>
      </c>
      <c r="BI518">
        <v>221</v>
      </c>
      <c r="BJ518" s="23">
        <v>0.71</v>
      </c>
      <c r="BK518" s="23">
        <v>33.099899999999998</v>
      </c>
      <c r="BL518">
        <v>0</v>
      </c>
      <c r="BM518">
        <v>0</v>
      </c>
      <c r="BN518">
        <v>0</v>
      </c>
      <c r="BO518">
        <v>0</v>
      </c>
      <c r="BP518">
        <v>1</v>
      </c>
      <c r="BQ518" s="17">
        <v>0</v>
      </c>
      <c r="BR518">
        <v>0</v>
      </c>
      <c r="BS518">
        <v>0</v>
      </c>
      <c r="BT518">
        <v>0</v>
      </c>
      <c r="BU518" s="17">
        <v>1</v>
      </c>
      <c r="BV518">
        <v>0</v>
      </c>
      <c r="BW518">
        <v>0</v>
      </c>
      <c r="BX518" s="17">
        <v>0</v>
      </c>
      <c r="BY518">
        <v>1</v>
      </c>
      <c r="BZ518">
        <v>0</v>
      </c>
      <c r="CA518">
        <v>0</v>
      </c>
      <c r="CB518">
        <v>0</v>
      </c>
      <c r="CC518">
        <v>1</v>
      </c>
      <c r="CD518">
        <v>0</v>
      </c>
      <c r="CE518">
        <v>0</v>
      </c>
      <c r="CF518">
        <v>1</v>
      </c>
      <c r="CG518">
        <v>0</v>
      </c>
      <c r="CH518">
        <v>1</v>
      </c>
      <c r="CI518">
        <v>1</v>
      </c>
      <c r="CJ518" s="17">
        <v>1</v>
      </c>
      <c r="CK518">
        <v>0.14599999999999999</v>
      </c>
      <c r="CL518">
        <v>118</v>
      </c>
      <c r="CM518">
        <v>1</v>
      </c>
      <c r="CN518">
        <v>0</v>
      </c>
      <c r="CO518">
        <v>27</v>
      </c>
      <c r="CP518" s="31" t="s">
        <v>80</v>
      </c>
    </row>
    <row r="519" spans="1:94" x14ac:dyDescent="0.25">
      <c r="A519">
        <v>518</v>
      </c>
      <c r="B519">
        <v>34</v>
      </c>
      <c r="C519" s="23" t="s">
        <v>145</v>
      </c>
      <c r="D519" s="12">
        <v>5.15</v>
      </c>
      <c r="E519" s="13">
        <v>0.25</v>
      </c>
      <c r="F519" s="7">
        <f t="shared" si="120"/>
        <v>20.6</v>
      </c>
      <c r="G519" s="7">
        <f t="shared" si="124"/>
        <v>4.9000000000000004</v>
      </c>
      <c r="H519" s="15">
        <f t="shared" si="125"/>
        <v>5.4</v>
      </c>
      <c r="I519" s="11">
        <f t="shared" si="126"/>
        <v>0.11862738625856023</v>
      </c>
      <c r="J519" s="30">
        <f t="shared" si="127"/>
        <v>5.7586109834252535E-3</v>
      </c>
      <c r="K519" s="30">
        <f t="shared" si="128"/>
        <v>173.65298730514255</v>
      </c>
      <c r="L519" s="8">
        <v>0</v>
      </c>
      <c r="M519" s="9">
        <v>0</v>
      </c>
      <c r="N519" s="9">
        <v>1</v>
      </c>
      <c r="O519" s="9">
        <v>0</v>
      </c>
      <c r="P519" s="9">
        <v>0</v>
      </c>
      <c r="Q519" s="8">
        <v>29805</v>
      </c>
      <c r="R519" s="9">
        <v>73</v>
      </c>
      <c r="S519" s="9">
        <f t="shared" si="129"/>
        <v>29731</v>
      </c>
      <c r="T519" s="9">
        <f t="shared" si="130"/>
        <v>24</v>
      </c>
      <c r="U519" s="7">
        <v>5</v>
      </c>
      <c r="V519" s="7">
        <f t="shared" si="116"/>
        <v>22.079599999999999</v>
      </c>
      <c r="W519" s="9">
        <v>1</v>
      </c>
      <c r="X519" s="9">
        <v>0</v>
      </c>
      <c r="Y519" s="9">
        <v>1</v>
      </c>
      <c r="Z519" s="9">
        <v>0</v>
      </c>
      <c r="AA519" s="9">
        <v>0</v>
      </c>
      <c r="AB519" s="27">
        <v>0</v>
      </c>
      <c r="AC519" s="9">
        <v>0</v>
      </c>
      <c r="AD519" s="9">
        <v>1</v>
      </c>
      <c r="AE519" s="27">
        <v>0</v>
      </c>
      <c r="AF519" s="9">
        <v>0</v>
      </c>
      <c r="AG519" s="27">
        <v>1</v>
      </c>
      <c r="AH519" s="19">
        <v>1999</v>
      </c>
      <c r="AI519" s="30">
        <f t="shared" si="121"/>
        <v>0.61990000000000001</v>
      </c>
      <c r="AJ519" s="30">
        <v>0.14649999999999999</v>
      </c>
      <c r="AK519" s="30">
        <v>0.22819999999999999</v>
      </c>
      <c r="AL519" s="37">
        <v>5.4000000000000003E-3</v>
      </c>
      <c r="AM519" s="36">
        <f t="shared" si="122"/>
        <v>0.53514991000000001</v>
      </c>
      <c r="AN519" s="17">
        <v>0.46485008999999999</v>
      </c>
      <c r="AO519">
        <v>1</v>
      </c>
      <c r="AP519" s="34">
        <v>0</v>
      </c>
      <c r="AQ519" t="s">
        <v>89</v>
      </c>
      <c r="AR519" s="34" t="s">
        <v>89</v>
      </c>
      <c r="AS519">
        <v>0</v>
      </c>
      <c r="AT519" s="17">
        <v>1</v>
      </c>
      <c r="AU519">
        <v>0.75</v>
      </c>
      <c r="AV519" s="17">
        <f t="shared" si="123"/>
        <v>0.25</v>
      </c>
      <c r="AW519" s="17" t="s">
        <v>12</v>
      </c>
      <c r="AX519">
        <v>0</v>
      </c>
      <c r="AY519">
        <v>0</v>
      </c>
      <c r="AZ519">
        <v>0</v>
      </c>
      <c r="BA519">
        <v>0</v>
      </c>
      <c r="BB519">
        <v>0</v>
      </c>
      <c r="BC519">
        <v>1</v>
      </c>
      <c r="BD519" s="17">
        <v>0</v>
      </c>
      <c r="BE519">
        <v>0</v>
      </c>
      <c r="BF519">
        <v>1</v>
      </c>
      <c r="BG519" s="17">
        <v>0</v>
      </c>
      <c r="BH519">
        <v>480</v>
      </c>
      <c r="BI519">
        <v>347</v>
      </c>
      <c r="BJ519" s="23">
        <v>0.67600000000000005</v>
      </c>
      <c r="BK519" s="23">
        <v>33.079599999999999</v>
      </c>
      <c r="BL519">
        <v>0</v>
      </c>
      <c r="BM519">
        <v>0</v>
      </c>
      <c r="BN519">
        <v>0</v>
      </c>
      <c r="BO519">
        <v>0</v>
      </c>
      <c r="BP519">
        <v>1</v>
      </c>
      <c r="BQ519" s="17">
        <v>0</v>
      </c>
      <c r="BR519">
        <v>0</v>
      </c>
      <c r="BS519">
        <v>0</v>
      </c>
      <c r="BT519">
        <v>0</v>
      </c>
      <c r="BU519" s="17">
        <v>1</v>
      </c>
      <c r="BV519">
        <v>0</v>
      </c>
      <c r="BW519">
        <v>0</v>
      </c>
      <c r="BX519" s="17">
        <v>0</v>
      </c>
      <c r="BY519">
        <v>1</v>
      </c>
      <c r="BZ519">
        <v>0</v>
      </c>
      <c r="CA519">
        <v>0</v>
      </c>
      <c r="CB519">
        <v>0</v>
      </c>
      <c r="CC519">
        <v>1</v>
      </c>
      <c r="CD519">
        <v>0</v>
      </c>
      <c r="CE519">
        <v>0</v>
      </c>
      <c r="CF519">
        <v>1</v>
      </c>
      <c r="CG519">
        <v>0</v>
      </c>
      <c r="CH519">
        <v>1</v>
      </c>
      <c r="CI519">
        <v>1</v>
      </c>
      <c r="CJ519" s="17">
        <v>1</v>
      </c>
      <c r="CK519">
        <v>0.14599999999999999</v>
      </c>
      <c r="CL519">
        <v>118</v>
      </c>
      <c r="CM519">
        <v>1</v>
      </c>
      <c r="CN519">
        <v>0</v>
      </c>
      <c r="CO519">
        <v>27</v>
      </c>
      <c r="CP519" s="31" t="s">
        <v>80</v>
      </c>
    </row>
    <row r="520" spans="1:94" x14ac:dyDescent="0.25">
      <c r="A520">
        <v>519</v>
      </c>
      <c r="B520">
        <v>34</v>
      </c>
      <c r="C520" s="23" t="s">
        <v>145</v>
      </c>
      <c r="D520" s="12">
        <v>0.82</v>
      </c>
      <c r="E520" s="13">
        <v>0.26</v>
      </c>
      <c r="F520" s="7">
        <f t="shared" si="120"/>
        <v>3.1538461538461537</v>
      </c>
      <c r="G520" s="7">
        <f t="shared" si="124"/>
        <v>0.55999999999999994</v>
      </c>
      <c r="H520" s="15">
        <f t="shared" si="125"/>
        <v>1.08</v>
      </c>
      <c r="I520" s="11">
        <f t="shared" si="126"/>
        <v>1.8587138339873844E-2</v>
      </c>
      <c r="J520" s="30">
        <f t="shared" si="127"/>
        <v>5.8934828882526826E-3</v>
      </c>
      <c r="K520" s="30">
        <f t="shared" si="128"/>
        <v>169.67895198156467</v>
      </c>
      <c r="L520" s="8">
        <v>0</v>
      </c>
      <c r="M520" s="9">
        <v>0</v>
      </c>
      <c r="N520" s="9">
        <v>1</v>
      </c>
      <c r="O520" s="9">
        <v>0</v>
      </c>
      <c r="P520" s="9">
        <v>0</v>
      </c>
      <c r="Q520" s="8">
        <v>28855</v>
      </c>
      <c r="R520" s="9">
        <v>73</v>
      </c>
      <c r="S520" s="9">
        <f t="shared" si="129"/>
        <v>28781</v>
      </c>
      <c r="T520" s="9">
        <f t="shared" si="130"/>
        <v>24</v>
      </c>
      <c r="U520" s="7">
        <v>8</v>
      </c>
      <c r="V520" s="7">
        <f t="shared" si="116"/>
        <v>20.878999999999998</v>
      </c>
      <c r="W520" s="9">
        <v>1</v>
      </c>
      <c r="X520" s="9">
        <v>0</v>
      </c>
      <c r="Y520" s="9">
        <v>1</v>
      </c>
      <c r="Z520" s="9">
        <v>0</v>
      </c>
      <c r="AA520" s="9">
        <v>0</v>
      </c>
      <c r="AB520" s="27">
        <v>0</v>
      </c>
      <c r="AC520" s="9">
        <v>0</v>
      </c>
      <c r="AD520" s="9">
        <v>1</v>
      </c>
      <c r="AE520" s="27">
        <v>0</v>
      </c>
      <c r="AF520" s="9">
        <v>0</v>
      </c>
      <c r="AG520" s="27">
        <v>1</v>
      </c>
      <c r="AH520" s="19">
        <v>1983</v>
      </c>
      <c r="AI520" s="30">
        <f t="shared" si="121"/>
        <v>0.75960000000000005</v>
      </c>
      <c r="AJ520" s="30">
        <v>0.14369999999999999</v>
      </c>
      <c r="AK520" s="30">
        <v>9.5100000000000004E-2</v>
      </c>
      <c r="AL520" s="37">
        <v>1.6000000000000001E-3</v>
      </c>
      <c r="AM520" s="36">
        <f t="shared" si="122"/>
        <v>0.54134831999999999</v>
      </c>
      <c r="AN520" s="17">
        <v>0.45865168000000001</v>
      </c>
      <c r="AO520">
        <v>1</v>
      </c>
      <c r="AP520" s="34">
        <v>0</v>
      </c>
      <c r="AQ520" t="s">
        <v>89</v>
      </c>
      <c r="AR520" s="34" t="s">
        <v>89</v>
      </c>
      <c r="AS520">
        <v>0</v>
      </c>
      <c r="AT520" s="17">
        <v>1</v>
      </c>
      <c r="AU520">
        <v>0.30980000000000002</v>
      </c>
      <c r="AV520" s="17">
        <f t="shared" si="123"/>
        <v>0.69019999999999992</v>
      </c>
      <c r="AW520" s="17" t="s">
        <v>12</v>
      </c>
      <c r="AX520">
        <v>0</v>
      </c>
      <c r="AY520">
        <v>0</v>
      </c>
      <c r="AZ520">
        <v>0</v>
      </c>
      <c r="BA520">
        <v>0</v>
      </c>
      <c r="BB520">
        <v>0</v>
      </c>
      <c r="BC520">
        <v>1</v>
      </c>
      <c r="BD520" s="17">
        <v>0</v>
      </c>
      <c r="BE520">
        <v>0</v>
      </c>
      <c r="BF520">
        <v>1</v>
      </c>
      <c r="BG520" s="17">
        <v>0</v>
      </c>
      <c r="BH520">
        <v>329</v>
      </c>
      <c r="BI520">
        <v>27</v>
      </c>
      <c r="BJ520" s="23">
        <v>0.67300000000000004</v>
      </c>
      <c r="BK520" s="23">
        <v>34.878999999999998</v>
      </c>
      <c r="BL520">
        <v>0</v>
      </c>
      <c r="BM520">
        <v>0</v>
      </c>
      <c r="BN520">
        <v>0</v>
      </c>
      <c r="BO520">
        <v>0</v>
      </c>
      <c r="BP520">
        <v>1</v>
      </c>
      <c r="BQ520" s="17">
        <v>0</v>
      </c>
      <c r="BR520">
        <v>0</v>
      </c>
      <c r="BS520">
        <v>0</v>
      </c>
      <c r="BT520">
        <v>0</v>
      </c>
      <c r="BU520" s="17">
        <v>1</v>
      </c>
      <c r="BV520">
        <v>0</v>
      </c>
      <c r="BW520">
        <v>0</v>
      </c>
      <c r="BX520" s="17">
        <v>0</v>
      </c>
      <c r="BY520">
        <v>1</v>
      </c>
      <c r="BZ520">
        <v>0</v>
      </c>
      <c r="CA520">
        <v>0</v>
      </c>
      <c r="CB520">
        <v>0</v>
      </c>
      <c r="CC520">
        <v>1</v>
      </c>
      <c r="CD520">
        <v>0</v>
      </c>
      <c r="CE520">
        <v>0</v>
      </c>
      <c r="CF520">
        <v>1</v>
      </c>
      <c r="CG520">
        <v>0</v>
      </c>
      <c r="CH520">
        <v>1</v>
      </c>
      <c r="CI520">
        <v>1</v>
      </c>
      <c r="CJ520" s="17">
        <v>1</v>
      </c>
      <c r="CK520">
        <v>0.14599999999999999</v>
      </c>
      <c r="CL520">
        <v>118</v>
      </c>
      <c r="CM520">
        <v>1</v>
      </c>
      <c r="CN520">
        <v>0</v>
      </c>
      <c r="CO520">
        <v>27</v>
      </c>
      <c r="CP520" s="31" t="s">
        <v>80</v>
      </c>
    </row>
    <row r="521" spans="1:94" x14ac:dyDescent="0.25">
      <c r="A521">
        <v>520</v>
      </c>
      <c r="B521">
        <v>34</v>
      </c>
      <c r="C521" s="23" t="s">
        <v>145</v>
      </c>
      <c r="D521" s="12">
        <v>0.72</v>
      </c>
      <c r="E521" s="13">
        <v>0.24</v>
      </c>
      <c r="F521" s="7">
        <f t="shared" si="120"/>
        <v>3</v>
      </c>
      <c r="G521" s="7">
        <f t="shared" si="124"/>
        <v>0.48</v>
      </c>
      <c r="H521" s="15">
        <f t="shared" si="125"/>
        <v>0.96</v>
      </c>
      <c r="I521" s="11">
        <f t="shared" si="126"/>
        <v>1.8487197683350179E-2</v>
      </c>
      <c r="J521" s="30">
        <f t="shared" si="127"/>
        <v>6.1623992277833927E-3</v>
      </c>
      <c r="K521" s="30">
        <f t="shared" si="128"/>
        <v>162.27445886522005</v>
      </c>
      <c r="L521" s="8">
        <v>0</v>
      </c>
      <c r="M521" s="9">
        <v>0</v>
      </c>
      <c r="N521" s="9">
        <v>1</v>
      </c>
      <c r="O521" s="9">
        <v>0</v>
      </c>
      <c r="P521" s="9">
        <v>0</v>
      </c>
      <c r="Q521" s="8">
        <v>26398</v>
      </c>
      <c r="R521" s="9">
        <v>73</v>
      </c>
      <c r="S521" s="9">
        <f t="shared" si="129"/>
        <v>26324</v>
      </c>
      <c r="T521" s="9">
        <f t="shared" si="130"/>
        <v>24</v>
      </c>
      <c r="U521" s="7">
        <v>8</v>
      </c>
      <c r="V521" s="7">
        <f t="shared" si="116"/>
        <v>22.769599999999997</v>
      </c>
      <c r="W521" s="9">
        <v>1</v>
      </c>
      <c r="X521" s="9">
        <v>0</v>
      </c>
      <c r="Y521" s="9">
        <v>1</v>
      </c>
      <c r="Z521" s="9">
        <v>0</v>
      </c>
      <c r="AA521" s="9">
        <v>0</v>
      </c>
      <c r="AB521" s="27">
        <v>0</v>
      </c>
      <c r="AC521" s="9">
        <v>0</v>
      </c>
      <c r="AD521" s="9">
        <v>1</v>
      </c>
      <c r="AE521" s="27">
        <v>0</v>
      </c>
      <c r="AF521" s="9">
        <v>0</v>
      </c>
      <c r="AG521" s="27">
        <v>1</v>
      </c>
      <c r="AH521" s="19">
        <v>1993</v>
      </c>
      <c r="AI521" s="30">
        <f t="shared" si="121"/>
        <v>0.69320000000000004</v>
      </c>
      <c r="AJ521" s="30">
        <v>0.1447</v>
      </c>
      <c r="AK521" s="30">
        <v>0.1585</v>
      </c>
      <c r="AL521" s="37">
        <v>3.5999999999999999E-3</v>
      </c>
      <c r="AM521" s="36">
        <f t="shared" si="122"/>
        <v>0.52929399999999993</v>
      </c>
      <c r="AN521" s="17">
        <v>0.47070600000000001</v>
      </c>
      <c r="AO521">
        <v>1</v>
      </c>
      <c r="AP521" s="34">
        <v>0</v>
      </c>
      <c r="AQ521" t="s">
        <v>89</v>
      </c>
      <c r="AR521" s="34" t="s">
        <v>89</v>
      </c>
      <c r="AS521">
        <v>0</v>
      </c>
      <c r="AT521" s="17">
        <v>1</v>
      </c>
      <c r="AU521">
        <v>0.28499999999999998</v>
      </c>
      <c r="AV521" s="17">
        <f t="shared" si="123"/>
        <v>0.71500000000000008</v>
      </c>
      <c r="AW521" s="17" t="s">
        <v>12</v>
      </c>
      <c r="AX521">
        <v>0</v>
      </c>
      <c r="AY521">
        <v>0</v>
      </c>
      <c r="AZ521">
        <v>0</v>
      </c>
      <c r="BA521">
        <v>0</v>
      </c>
      <c r="BB521">
        <v>0</v>
      </c>
      <c r="BC521">
        <v>1</v>
      </c>
      <c r="BD521" s="17">
        <v>0</v>
      </c>
      <c r="BE521">
        <v>0</v>
      </c>
      <c r="BF521">
        <v>1</v>
      </c>
      <c r="BG521" s="17">
        <v>0</v>
      </c>
      <c r="BH521">
        <v>386</v>
      </c>
      <c r="BI521">
        <v>221</v>
      </c>
      <c r="BJ521" s="23">
        <v>0.71</v>
      </c>
      <c r="BK521" s="23">
        <v>36.769599999999997</v>
      </c>
      <c r="BL521">
        <v>0</v>
      </c>
      <c r="BM521">
        <v>0</v>
      </c>
      <c r="BN521">
        <v>0</v>
      </c>
      <c r="BO521">
        <v>0</v>
      </c>
      <c r="BP521">
        <v>1</v>
      </c>
      <c r="BQ521" s="17">
        <v>0</v>
      </c>
      <c r="BR521">
        <v>0</v>
      </c>
      <c r="BS521">
        <v>0</v>
      </c>
      <c r="BT521">
        <v>0</v>
      </c>
      <c r="BU521" s="17">
        <v>1</v>
      </c>
      <c r="BV521">
        <v>0</v>
      </c>
      <c r="BW521">
        <v>0</v>
      </c>
      <c r="BX521" s="17">
        <v>0</v>
      </c>
      <c r="BY521">
        <v>1</v>
      </c>
      <c r="BZ521">
        <v>0</v>
      </c>
      <c r="CA521">
        <v>0</v>
      </c>
      <c r="CB521">
        <v>0</v>
      </c>
      <c r="CC521">
        <v>1</v>
      </c>
      <c r="CD521">
        <v>0</v>
      </c>
      <c r="CE521">
        <v>0</v>
      </c>
      <c r="CF521">
        <v>1</v>
      </c>
      <c r="CG521">
        <v>0</v>
      </c>
      <c r="CH521">
        <v>1</v>
      </c>
      <c r="CI521">
        <v>1</v>
      </c>
      <c r="CJ521" s="17">
        <v>1</v>
      </c>
      <c r="CK521">
        <v>0.14599999999999999</v>
      </c>
      <c r="CL521">
        <v>118</v>
      </c>
      <c r="CM521">
        <v>1</v>
      </c>
      <c r="CN521">
        <v>0</v>
      </c>
      <c r="CO521">
        <v>27</v>
      </c>
      <c r="CP521" s="31" t="s">
        <v>80</v>
      </c>
    </row>
    <row r="522" spans="1:94" x14ac:dyDescent="0.25">
      <c r="A522">
        <v>521</v>
      </c>
      <c r="B522">
        <v>34</v>
      </c>
      <c r="C522" s="23" t="s">
        <v>145</v>
      </c>
      <c r="D522" s="12">
        <v>0.72</v>
      </c>
      <c r="E522" s="13">
        <v>0.22</v>
      </c>
      <c r="F522" s="7">
        <f t="shared" si="120"/>
        <v>3.2727272727272725</v>
      </c>
      <c r="G522" s="7">
        <f t="shared" si="124"/>
        <v>0.5</v>
      </c>
      <c r="H522" s="15">
        <f t="shared" si="125"/>
        <v>0.94</v>
      </c>
      <c r="I522" s="11">
        <f t="shared" si="126"/>
        <v>1.8976968768129054E-2</v>
      </c>
      <c r="J522" s="30">
        <f t="shared" si="127"/>
        <v>5.7985182347060999E-3</v>
      </c>
      <c r="K522" s="30">
        <f t="shared" si="128"/>
        <v>172.45785207928822</v>
      </c>
      <c r="L522" s="8">
        <v>0</v>
      </c>
      <c r="M522" s="9">
        <v>0</v>
      </c>
      <c r="N522" s="9">
        <v>1</v>
      </c>
      <c r="O522" s="9">
        <v>0</v>
      </c>
      <c r="P522" s="9">
        <v>0</v>
      </c>
      <c r="Q522" s="8">
        <v>29805</v>
      </c>
      <c r="R522" s="9">
        <v>73</v>
      </c>
      <c r="S522" s="9">
        <f t="shared" si="129"/>
        <v>29731</v>
      </c>
      <c r="T522" s="9">
        <f t="shared" si="130"/>
        <v>24</v>
      </c>
      <c r="U522" s="7">
        <v>8</v>
      </c>
      <c r="V522" s="7">
        <f t="shared" si="116"/>
        <v>23.110999999999997</v>
      </c>
      <c r="W522" s="9">
        <v>1</v>
      </c>
      <c r="X522" s="9">
        <v>0</v>
      </c>
      <c r="Y522" s="9">
        <v>1</v>
      </c>
      <c r="Z522" s="9">
        <v>0</v>
      </c>
      <c r="AA522" s="9">
        <v>0</v>
      </c>
      <c r="AB522" s="27">
        <v>0</v>
      </c>
      <c r="AC522" s="9">
        <v>0</v>
      </c>
      <c r="AD522" s="9">
        <v>1</v>
      </c>
      <c r="AE522" s="27">
        <v>0</v>
      </c>
      <c r="AF522" s="9">
        <v>0</v>
      </c>
      <c r="AG522" s="27">
        <v>1</v>
      </c>
      <c r="AH522" s="19">
        <v>1999</v>
      </c>
      <c r="AI522" s="30">
        <f t="shared" si="121"/>
        <v>0.61990000000000001</v>
      </c>
      <c r="AJ522" s="30">
        <v>0.14649999999999999</v>
      </c>
      <c r="AK522" s="30">
        <v>0.22819999999999999</v>
      </c>
      <c r="AL522" s="37">
        <v>5.4000000000000003E-3</v>
      </c>
      <c r="AM522" s="36">
        <f t="shared" si="122"/>
        <v>0.53514991000000001</v>
      </c>
      <c r="AN522" s="17">
        <v>0.46485008999999999</v>
      </c>
      <c r="AO522">
        <v>1</v>
      </c>
      <c r="AP522" s="34">
        <v>0</v>
      </c>
      <c r="AQ522" t="s">
        <v>89</v>
      </c>
      <c r="AR522" s="34" t="s">
        <v>89</v>
      </c>
      <c r="AS522">
        <v>0</v>
      </c>
      <c r="AT522" s="17">
        <v>1</v>
      </c>
      <c r="AU522">
        <v>0.28489999999999999</v>
      </c>
      <c r="AV522" s="17">
        <f t="shared" si="123"/>
        <v>0.71510000000000007</v>
      </c>
      <c r="AW522" s="17" t="s">
        <v>12</v>
      </c>
      <c r="AX522">
        <v>0</v>
      </c>
      <c r="AY522">
        <v>0</v>
      </c>
      <c r="AZ522">
        <v>0</v>
      </c>
      <c r="BA522">
        <v>0</v>
      </c>
      <c r="BB522">
        <v>0</v>
      </c>
      <c r="BC522">
        <v>1</v>
      </c>
      <c r="BD522" s="17">
        <v>0</v>
      </c>
      <c r="BE522">
        <v>0</v>
      </c>
      <c r="BF522">
        <v>1</v>
      </c>
      <c r="BG522" s="17">
        <v>0</v>
      </c>
      <c r="BH522">
        <v>480</v>
      </c>
      <c r="BI522">
        <v>347</v>
      </c>
      <c r="BJ522" s="23">
        <v>0.67600000000000005</v>
      </c>
      <c r="BK522" s="23">
        <v>37.110999999999997</v>
      </c>
      <c r="BL522">
        <v>0</v>
      </c>
      <c r="BM522">
        <v>0</v>
      </c>
      <c r="BN522">
        <v>0</v>
      </c>
      <c r="BO522">
        <v>0</v>
      </c>
      <c r="BP522">
        <v>1</v>
      </c>
      <c r="BQ522" s="17">
        <v>0</v>
      </c>
      <c r="BR522">
        <v>0</v>
      </c>
      <c r="BS522">
        <v>0</v>
      </c>
      <c r="BT522">
        <v>0</v>
      </c>
      <c r="BU522" s="17">
        <v>1</v>
      </c>
      <c r="BV522">
        <v>0</v>
      </c>
      <c r="BW522">
        <v>0</v>
      </c>
      <c r="BX522" s="17">
        <v>0</v>
      </c>
      <c r="BY522">
        <v>1</v>
      </c>
      <c r="BZ522">
        <v>0</v>
      </c>
      <c r="CA522">
        <v>0</v>
      </c>
      <c r="CB522">
        <v>0</v>
      </c>
      <c r="CC522">
        <v>1</v>
      </c>
      <c r="CD522">
        <v>0</v>
      </c>
      <c r="CE522">
        <v>0</v>
      </c>
      <c r="CF522">
        <v>1</v>
      </c>
      <c r="CG522">
        <v>0</v>
      </c>
      <c r="CH522">
        <v>1</v>
      </c>
      <c r="CI522">
        <v>1</v>
      </c>
      <c r="CJ522" s="17">
        <v>1</v>
      </c>
      <c r="CK522">
        <v>0.14599999999999999</v>
      </c>
      <c r="CL522">
        <v>118</v>
      </c>
      <c r="CM522">
        <v>1</v>
      </c>
      <c r="CN522">
        <v>0</v>
      </c>
      <c r="CO522">
        <v>27</v>
      </c>
      <c r="CP522" s="31" t="s">
        <v>80</v>
      </c>
    </row>
    <row r="523" spans="1:94" x14ac:dyDescent="0.25">
      <c r="A523">
        <v>522</v>
      </c>
      <c r="B523">
        <v>34</v>
      </c>
      <c r="C523" s="23" t="s">
        <v>145</v>
      </c>
      <c r="D523" s="12">
        <v>0.69</v>
      </c>
      <c r="E523" s="13">
        <v>0.36</v>
      </c>
      <c r="F523" s="7">
        <f t="shared" si="120"/>
        <v>1.9166666666666665</v>
      </c>
      <c r="G523" s="7">
        <f t="shared" si="124"/>
        <v>0.32999999999999996</v>
      </c>
      <c r="H523" s="15">
        <f t="shared" si="125"/>
        <v>1.0499999999999998</v>
      </c>
      <c r="I523" s="11">
        <f t="shared" si="126"/>
        <v>1.1297073004638739E-2</v>
      </c>
      <c r="J523" s="30">
        <f t="shared" si="127"/>
        <v>5.8941250458984726E-3</v>
      </c>
      <c r="K523" s="30">
        <f t="shared" si="128"/>
        <v>169.66046566926283</v>
      </c>
      <c r="L523" s="8">
        <v>0</v>
      </c>
      <c r="M523" s="9">
        <v>0</v>
      </c>
      <c r="N523" s="9">
        <v>1</v>
      </c>
      <c r="O523" s="9">
        <v>0</v>
      </c>
      <c r="P523" s="9">
        <v>0</v>
      </c>
      <c r="Q523" s="8">
        <v>28855</v>
      </c>
      <c r="R523" s="9">
        <v>73</v>
      </c>
      <c r="S523" s="9">
        <f t="shared" si="129"/>
        <v>28781</v>
      </c>
      <c r="T523" s="9">
        <f t="shared" si="130"/>
        <v>24</v>
      </c>
      <c r="U523" s="7">
        <v>12</v>
      </c>
      <c r="V523" s="7">
        <f t="shared" si="116"/>
        <v>16.878999999999998</v>
      </c>
      <c r="W523" s="9">
        <v>1</v>
      </c>
      <c r="X523" s="9">
        <v>0</v>
      </c>
      <c r="Y523" s="9">
        <v>1</v>
      </c>
      <c r="Z523" s="9">
        <v>0</v>
      </c>
      <c r="AA523" s="9">
        <v>0</v>
      </c>
      <c r="AB523" s="27">
        <v>0</v>
      </c>
      <c r="AC523" s="9">
        <v>0</v>
      </c>
      <c r="AD523" s="9">
        <v>1</v>
      </c>
      <c r="AE523" s="27">
        <v>0</v>
      </c>
      <c r="AF523" s="9">
        <v>0</v>
      </c>
      <c r="AG523" s="27">
        <v>1</v>
      </c>
      <c r="AH523" s="19">
        <v>1983</v>
      </c>
      <c r="AI523" s="30">
        <f t="shared" si="121"/>
        <v>0.75960000000000005</v>
      </c>
      <c r="AJ523" s="30">
        <v>0.14369999999999999</v>
      </c>
      <c r="AK523" s="30">
        <v>9.5100000000000004E-2</v>
      </c>
      <c r="AL523" s="37">
        <v>1.6000000000000001E-3</v>
      </c>
      <c r="AM523" s="36">
        <f t="shared" si="122"/>
        <v>0.54134831999999999</v>
      </c>
      <c r="AN523" s="17">
        <v>0.45865168000000001</v>
      </c>
      <c r="AO523">
        <v>1</v>
      </c>
      <c r="AP523" s="34">
        <v>0</v>
      </c>
      <c r="AQ523" t="s">
        <v>89</v>
      </c>
      <c r="AR523" s="34" t="s">
        <v>89</v>
      </c>
      <c r="AS523">
        <v>0</v>
      </c>
      <c r="AT523" s="17">
        <v>1</v>
      </c>
      <c r="AU523">
        <v>0.30980000000000002</v>
      </c>
      <c r="AV523" s="17">
        <f t="shared" si="123"/>
        <v>0.69019999999999992</v>
      </c>
      <c r="AW523" s="17" t="s">
        <v>12</v>
      </c>
      <c r="AX523">
        <v>0</v>
      </c>
      <c r="AY523">
        <v>0</v>
      </c>
      <c r="AZ523">
        <v>0</v>
      </c>
      <c r="BA523">
        <v>0</v>
      </c>
      <c r="BB523">
        <v>0</v>
      </c>
      <c r="BC523">
        <v>1</v>
      </c>
      <c r="BD523" s="17">
        <v>0</v>
      </c>
      <c r="BE523">
        <v>0</v>
      </c>
      <c r="BF523">
        <v>1</v>
      </c>
      <c r="BG523" s="17">
        <v>0</v>
      </c>
      <c r="BH523">
        <v>329</v>
      </c>
      <c r="BI523">
        <v>27</v>
      </c>
      <c r="BJ523" s="23">
        <v>0.67300000000000004</v>
      </c>
      <c r="BK523" s="23">
        <v>34.878999999999998</v>
      </c>
      <c r="BL523">
        <v>0</v>
      </c>
      <c r="BM523">
        <v>0</v>
      </c>
      <c r="BN523">
        <v>0</v>
      </c>
      <c r="BO523">
        <v>0</v>
      </c>
      <c r="BP523">
        <v>1</v>
      </c>
      <c r="BQ523" s="17">
        <v>0</v>
      </c>
      <c r="BR523">
        <v>0</v>
      </c>
      <c r="BS523">
        <v>0</v>
      </c>
      <c r="BT523">
        <v>0</v>
      </c>
      <c r="BU523" s="17">
        <v>1</v>
      </c>
      <c r="BV523">
        <v>0</v>
      </c>
      <c r="BW523">
        <v>0</v>
      </c>
      <c r="BX523" s="17">
        <v>0</v>
      </c>
      <c r="BY523">
        <v>1</v>
      </c>
      <c r="BZ523">
        <v>0</v>
      </c>
      <c r="CA523">
        <v>0</v>
      </c>
      <c r="CB523">
        <v>0</v>
      </c>
      <c r="CC523">
        <v>1</v>
      </c>
      <c r="CD523">
        <v>0</v>
      </c>
      <c r="CE523">
        <v>0</v>
      </c>
      <c r="CF523">
        <v>1</v>
      </c>
      <c r="CG523">
        <v>0</v>
      </c>
      <c r="CH523">
        <v>1</v>
      </c>
      <c r="CI523">
        <v>1</v>
      </c>
      <c r="CJ523" s="17">
        <v>1</v>
      </c>
      <c r="CK523">
        <v>0.14599999999999999</v>
      </c>
      <c r="CL523">
        <v>118</v>
      </c>
      <c r="CM523">
        <v>1</v>
      </c>
      <c r="CN523">
        <v>0</v>
      </c>
      <c r="CO523">
        <v>27</v>
      </c>
      <c r="CP523" s="31" t="s">
        <v>80</v>
      </c>
    </row>
    <row r="524" spans="1:94" x14ac:dyDescent="0.25">
      <c r="A524">
        <v>523</v>
      </c>
      <c r="B524">
        <v>34</v>
      </c>
      <c r="C524" s="23" t="s">
        <v>145</v>
      </c>
      <c r="D524" s="12">
        <f>0.47</f>
        <v>0.47</v>
      </c>
      <c r="E524" s="13">
        <v>0.26</v>
      </c>
      <c r="F524" s="7">
        <f t="shared" si="120"/>
        <v>1.8076923076923075</v>
      </c>
      <c r="G524" s="7">
        <f t="shared" si="124"/>
        <v>0.20999999999999996</v>
      </c>
      <c r="H524" s="15">
        <f t="shared" si="125"/>
        <v>0.73</v>
      </c>
      <c r="I524" s="11">
        <f t="shared" si="126"/>
        <v>1.1140934343436375E-2</v>
      </c>
      <c r="J524" s="30">
        <f t="shared" si="127"/>
        <v>6.1630700623265056E-3</v>
      </c>
      <c r="K524" s="30">
        <f t="shared" si="128"/>
        <v>162.25679570199608</v>
      </c>
      <c r="L524" s="8">
        <v>0</v>
      </c>
      <c r="M524" s="9">
        <v>0</v>
      </c>
      <c r="N524" s="9">
        <v>1</v>
      </c>
      <c r="O524" s="9">
        <v>0</v>
      </c>
      <c r="P524" s="9">
        <v>0</v>
      </c>
      <c r="Q524" s="8">
        <v>26398</v>
      </c>
      <c r="R524" s="9">
        <v>73</v>
      </c>
      <c r="S524" s="9">
        <f t="shared" si="129"/>
        <v>26324</v>
      </c>
      <c r="T524" s="9">
        <f t="shared" si="130"/>
        <v>24</v>
      </c>
      <c r="U524" s="7">
        <v>12</v>
      </c>
      <c r="V524" s="7">
        <f t="shared" si="116"/>
        <v>18.769599999999997</v>
      </c>
      <c r="W524" s="9">
        <v>1</v>
      </c>
      <c r="X524" s="9">
        <v>0</v>
      </c>
      <c r="Y524" s="9">
        <v>1</v>
      </c>
      <c r="Z524" s="9">
        <v>0</v>
      </c>
      <c r="AA524" s="9">
        <v>0</v>
      </c>
      <c r="AB524" s="27">
        <v>0</v>
      </c>
      <c r="AC524" s="9">
        <v>0</v>
      </c>
      <c r="AD524" s="9">
        <v>1</v>
      </c>
      <c r="AE524" s="27">
        <v>0</v>
      </c>
      <c r="AF524" s="9">
        <v>0</v>
      </c>
      <c r="AG524" s="27">
        <v>1</v>
      </c>
      <c r="AH524" s="19">
        <v>1993</v>
      </c>
      <c r="AI524" s="30">
        <f t="shared" si="121"/>
        <v>0.69320000000000004</v>
      </c>
      <c r="AJ524" s="30">
        <v>0.1447</v>
      </c>
      <c r="AK524" s="30">
        <v>0.1585</v>
      </c>
      <c r="AL524" s="37">
        <v>3.5999999999999999E-3</v>
      </c>
      <c r="AM524" s="36">
        <f t="shared" si="122"/>
        <v>0.52929399999999993</v>
      </c>
      <c r="AN524" s="17">
        <v>0.47070600000000001</v>
      </c>
      <c r="AO524">
        <v>1</v>
      </c>
      <c r="AP524" s="34">
        <v>0</v>
      </c>
      <c r="AQ524" t="s">
        <v>89</v>
      </c>
      <c r="AR524" s="34" t="s">
        <v>89</v>
      </c>
      <c r="AS524">
        <v>0</v>
      </c>
      <c r="AT524" s="17">
        <v>1</v>
      </c>
      <c r="AU524">
        <v>0.28499999999999998</v>
      </c>
      <c r="AV524" s="17">
        <f t="shared" si="123"/>
        <v>0.71500000000000008</v>
      </c>
      <c r="AW524" s="17" t="s">
        <v>12</v>
      </c>
      <c r="AX524">
        <v>0</v>
      </c>
      <c r="AY524">
        <v>0</v>
      </c>
      <c r="AZ524">
        <v>0</v>
      </c>
      <c r="BA524">
        <v>0</v>
      </c>
      <c r="BB524">
        <v>0</v>
      </c>
      <c r="BC524">
        <v>1</v>
      </c>
      <c r="BD524" s="17">
        <v>0</v>
      </c>
      <c r="BE524">
        <v>0</v>
      </c>
      <c r="BF524">
        <v>1</v>
      </c>
      <c r="BG524" s="17">
        <v>0</v>
      </c>
      <c r="BH524">
        <v>386</v>
      </c>
      <c r="BI524">
        <v>221</v>
      </c>
      <c r="BJ524" s="23">
        <v>0.71</v>
      </c>
      <c r="BK524" s="23">
        <v>36.769599999999997</v>
      </c>
      <c r="BL524">
        <v>0</v>
      </c>
      <c r="BM524">
        <v>0</v>
      </c>
      <c r="BN524">
        <v>0</v>
      </c>
      <c r="BO524">
        <v>0</v>
      </c>
      <c r="BP524">
        <v>1</v>
      </c>
      <c r="BQ524" s="17">
        <v>0</v>
      </c>
      <c r="BR524">
        <v>0</v>
      </c>
      <c r="BS524">
        <v>0</v>
      </c>
      <c r="BT524">
        <v>0</v>
      </c>
      <c r="BU524" s="17">
        <v>1</v>
      </c>
      <c r="BV524">
        <v>0</v>
      </c>
      <c r="BW524">
        <v>0</v>
      </c>
      <c r="BX524" s="17">
        <v>0</v>
      </c>
      <c r="BY524">
        <v>1</v>
      </c>
      <c r="BZ524">
        <v>0</v>
      </c>
      <c r="CA524">
        <v>0</v>
      </c>
      <c r="CB524">
        <v>0</v>
      </c>
      <c r="CC524">
        <v>1</v>
      </c>
      <c r="CD524">
        <v>0</v>
      </c>
      <c r="CE524">
        <v>0</v>
      </c>
      <c r="CF524">
        <v>1</v>
      </c>
      <c r="CG524">
        <v>0</v>
      </c>
      <c r="CH524">
        <v>1</v>
      </c>
      <c r="CI524">
        <v>1</v>
      </c>
      <c r="CJ524" s="17">
        <v>1</v>
      </c>
      <c r="CK524">
        <v>0.14599999999999999</v>
      </c>
      <c r="CL524">
        <v>118</v>
      </c>
      <c r="CM524">
        <v>1</v>
      </c>
      <c r="CN524">
        <v>0</v>
      </c>
      <c r="CO524">
        <v>27</v>
      </c>
      <c r="CP524" s="31" t="s">
        <v>80</v>
      </c>
    </row>
    <row r="525" spans="1:94" x14ac:dyDescent="0.25">
      <c r="A525">
        <v>524</v>
      </c>
      <c r="B525">
        <v>34</v>
      </c>
      <c r="C525" s="23" t="s">
        <v>145</v>
      </c>
      <c r="D525" s="12">
        <v>0.16</v>
      </c>
      <c r="E525" s="13">
        <v>0.21</v>
      </c>
      <c r="F525" s="7">
        <f t="shared" si="120"/>
        <v>0.76190476190476197</v>
      </c>
      <c r="G525" s="7">
        <f t="shared" si="124"/>
        <v>-4.9999999999999989E-2</v>
      </c>
      <c r="H525" s="15">
        <f t="shared" si="125"/>
        <v>0.37</v>
      </c>
      <c r="I525" s="11">
        <f t="shared" si="126"/>
        <v>4.4186712350274774E-3</v>
      </c>
      <c r="J525" s="30">
        <f t="shared" si="127"/>
        <v>5.799505995973564E-3</v>
      </c>
      <c r="K525" s="30">
        <f t="shared" si="128"/>
        <v>172.42847937294525</v>
      </c>
      <c r="L525" s="8">
        <v>0</v>
      </c>
      <c r="M525" s="9">
        <v>0</v>
      </c>
      <c r="N525" s="9">
        <v>1</v>
      </c>
      <c r="O525" s="9">
        <v>0</v>
      </c>
      <c r="P525" s="9">
        <v>0</v>
      </c>
      <c r="Q525" s="8">
        <v>29805</v>
      </c>
      <c r="R525" s="9">
        <v>73</v>
      </c>
      <c r="S525" s="9">
        <f t="shared" si="129"/>
        <v>29731</v>
      </c>
      <c r="T525" s="9">
        <f t="shared" si="130"/>
        <v>24</v>
      </c>
      <c r="U525" s="7">
        <v>12</v>
      </c>
      <c r="V525" s="7">
        <f t="shared" si="116"/>
        <v>19.110999999999997</v>
      </c>
      <c r="W525" s="9">
        <v>1</v>
      </c>
      <c r="X525" s="9">
        <v>0</v>
      </c>
      <c r="Y525" s="9">
        <v>1</v>
      </c>
      <c r="Z525" s="9">
        <v>0</v>
      </c>
      <c r="AA525" s="9">
        <v>0</v>
      </c>
      <c r="AB525" s="27">
        <v>0</v>
      </c>
      <c r="AC525" s="9">
        <v>0</v>
      </c>
      <c r="AD525" s="9">
        <v>1</v>
      </c>
      <c r="AE525" s="27">
        <v>0</v>
      </c>
      <c r="AF525" s="9">
        <v>0</v>
      </c>
      <c r="AG525" s="27">
        <v>1</v>
      </c>
      <c r="AH525" s="19">
        <v>1999</v>
      </c>
      <c r="AI525" s="30">
        <f t="shared" si="121"/>
        <v>0.61990000000000001</v>
      </c>
      <c r="AJ525" s="30">
        <v>0.14649999999999999</v>
      </c>
      <c r="AK525" s="30">
        <v>0.22819999999999999</v>
      </c>
      <c r="AL525" s="37">
        <v>5.4000000000000003E-3</v>
      </c>
      <c r="AM525" s="36">
        <f t="shared" si="122"/>
        <v>0.53514991000000001</v>
      </c>
      <c r="AN525" s="17">
        <v>0.46485008999999999</v>
      </c>
      <c r="AO525">
        <v>1</v>
      </c>
      <c r="AP525" s="34">
        <v>0</v>
      </c>
      <c r="AQ525" t="s">
        <v>89</v>
      </c>
      <c r="AR525" s="34" t="s">
        <v>89</v>
      </c>
      <c r="AS525">
        <v>0</v>
      </c>
      <c r="AT525" s="17">
        <v>1</v>
      </c>
      <c r="AU525">
        <v>0.28489999999999999</v>
      </c>
      <c r="AV525" s="17">
        <f t="shared" si="123"/>
        <v>0.71510000000000007</v>
      </c>
      <c r="AW525" s="17" t="s">
        <v>12</v>
      </c>
      <c r="AX525">
        <v>0</v>
      </c>
      <c r="AY525">
        <v>0</v>
      </c>
      <c r="AZ525">
        <v>0</v>
      </c>
      <c r="BA525">
        <v>0</v>
      </c>
      <c r="BB525">
        <v>0</v>
      </c>
      <c r="BC525">
        <v>1</v>
      </c>
      <c r="BD525" s="17">
        <v>0</v>
      </c>
      <c r="BE525">
        <v>0</v>
      </c>
      <c r="BF525">
        <v>1</v>
      </c>
      <c r="BG525" s="17">
        <v>0</v>
      </c>
      <c r="BH525">
        <v>480</v>
      </c>
      <c r="BI525">
        <v>347</v>
      </c>
      <c r="BJ525" s="23">
        <v>0.67600000000000005</v>
      </c>
      <c r="BK525" s="23">
        <v>37.110999999999997</v>
      </c>
      <c r="BL525">
        <v>0</v>
      </c>
      <c r="BM525">
        <v>0</v>
      </c>
      <c r="BN525">
        <v>0</v>
      </c>
      <c r="BO525">
        <v>0</v>
      </c>
      <c r="BP525">
        <v>1</v>
      </c>
      <c r="BQ525" s="17">
        <v>0</v>
      </c>
      <c r="BR525">
        <v>0</v>
      </c>
      <c r="BS525">
        <v>0</v>
      </c>
      <c r="BT525">
        <v>0</v>
      </c>
      <c r="BU525" s="17">
        <v>1</v>
      </c>
      <c r="BV525">
        <v>0</v>
      </c>
      <c r="BW525">
        <v>0</v>
      </c>
      <c r="BX525" s="17">
        <v>0</v>
      </c>
      <c r="BY525">
        <v>1</v>
      </c>
      <c r="BZ525">
        <v>0</v>
      </c>
      <c r="CA525">
        <v>0</v>
      </c>
      <c r="CB525">
        <v>0</v>
      </c>
      <c r="CC525">
        <v>1</v>
      </c>
      <c r="CD525">
        <v>0</v>
      </c>
      <c r="CE525">
        <v>0</v>
      </c>
      <c r="CF525">
        <v>1</v>
      </c>
      <c r="CG525">
        <v>0</v>
      </c>
      <c r="CH525">
        <v>1</v>
      </c>
      <c r="CI525">
        <v>1</v>
      </c>
      <c r="CJ525" s="17">
        <v>1</v>
      </c>
      <c r="CK525">
        <v>0.14599999999999999</v>
      </c>
      <c r="CL525">
        <v>118</v>
      </c>
      <c r="CM525">
        <v>1</v>
      </c>
      <c r="CN525">
        <v>0</v>
      </c>
      <c r="CO525">
        <v>27</v>
      </c>
      <c r="CP525" s="31" t="s">
        <v>80</v>
      </c>
    </row>
    <row r="526" spans="1:94" x14ac:dyDescent="0.25">
      <c r="A526">
        <v>525</v>
      </c>
      <c r="B526">
        <v>34</v>
      </c>
      <c r="C526" s="23" t="s">
        <v>145</v>
      </c>
      <c r="D526" s="12">
        <v>2.1800000000000002</v>
      </c>
      <c r="E526" s="13">
        <v>1.84</v>
      </c>
      <c r="F526" s="7">
        <f t="shared" si="120"/>
        <v>1.1847826086956521</v>
      </c>
      <c r="G526" s="7">
        <f t="shared" si="124"/>
        <v>0.34000000000000008</v>
      </c>
      <c r="H526" s="15">
        <f t="shared" si="125"/>
        <v>4.0200000000000005</v>
      </c>
      <c r="I526" s="11">
        <f t="shared" si="126"/>
        <v>6.9835322069161185E-3</v>
      </c>
      <c r="J526" s="30">
        <f t="shared" si="127"/>
        <v>5.8943574590484679E-3</v>
      </c>
      <c r="K526" s="30">
        <f t="shared" si="128"/>
        <v>169.65377599637995</v>
      </c>
      <c r="L526" s="8">
        <v>0</v>
      </c>
      <c r="M526" s="9">
        <v>0</v>
      </c>
      <c r="N526" s="9">
        <v>1</v>
      </c>
      <c r="O526" s="9">
        <v>0</v>
      </c>
      <c r="P526" s="9">
        <v>0</v>
      </c>
      <c r="Q526" s="8">
        <v>28855</v>
      </c>
      <c r="R526" s="9">
        <v>73</v>
      </c>
      <c r="S526" s="9">
        <f t="shared" si="129"/>
        <v>28781</v>
      </c>
      <c r="T526" s="9">
        <f t="shared" si="130"/>
        <v>24</v>
      </c>
      <c r="U526" s="7">
        <v>15.5</v>
      </c>
      <c r="V526" s="7">
        <f t="shared" si="116"/>
        <v>13.378999999999998</v>
      </c>
      <c r="W526" s="9">
        <v>1</v>
      </c>
      <c r="X526" s="9">
        <v>0</v>
      </c>
      <c r="Y526" s="9">
        <v>1</v>
      </c>
      <c r="Z526" s="9">
        <v>0</v>
      </c>
      <c r="AA526" s="9">
        <v>0</v>
      </c>
      <c r="AB526" s="27">
        <v>0</v>
      </c>
      <c r="AC526" s="9">
        <v>0</v>
      </c>
      <c r="AD526" s="9">
        <v>1</v>
      </c>
      <c r="AE526" s="27">
        <v>0</v>
      </c>
      <c r="AF526" s="9">
        <v>0</v>
      </c>
      <c r="AG526" s="27">
        <v>1</v>
      </c>
      <c r="AH526" s="19">
        <v>1983</v>
      </c>
      <c r="AI526" s="30">
        <f t="shared" si="121"/>
        <v>0.75960000000000005</v>
      </c>
      <c r="AJ526" s="30">
        <v>0.14369999999999999</v>
      </c>
      <c r="AK526" s="30">
        <v>9.5100000000000004E-2</v>
      </c>
      <c r="AL526" s="37">
        <v>1.6000000000000001E-3</v>
      </c>
      <c r="AM526" s="36">
        <f t="shared" si="122"/>
        <v>0.54134831999999999</v>
      </c>
      <c r="AN526" s="17">
        <v>0.45865168000000001</v>
      </c>
      <c r="AO526">
        <v>1</v>
      </c>
      <c r="AP526" s="34">
        <v>0</v>
      </c>
      <c r="AQ526" t="s">
        <v>89</v>
      </c>
      <c r="AR526" s="34" t="s">
        <v>89</v>
      </c>
      <c r="AS526">
        <v>0</v>
      </c>
      <c r="AT526" s="17">
        <v>1</v>
      </c>
      <c r="AU526">
        <v>0.30980000000000002</v>
      </c>
      <c r="AV526" s="17">
        <f t="shared" si="123"/>
        <v>0.69019999999999992</v>
      </c>
      <c r="AW526" s="17" t="s">
        <v>12</v>
      </c>
      <c r="AX526">
        <v>0</v>
      </c>
      <c r="AY526">
        <v>0</v>
      </c>
      <c r="AZ526">
        <v>0</v>
      </c>
      <c r="BA526">
        <v>0</v>
      </c>
      <c r="BB526">
        <v>0</v>
      </c>
      <c r="BC526">
        <v>1</v>
      </c>
      <c r="BD526" s="17">
        <v>0</v>
      </c>
      <c r="BE526">
        <v>0</v>
      </c>
      <c r="BF526">
        <v>1</v>
      </c>
      <c r="BG526" s="17">
        <v>0</v>
      </c>
      <c r="BH526">
        <v>329</v>
      </c>
      <c r="BI526">
        <v>27</v>
      </c>
      <c r="BJ526" s="23">
        <v>0.67300000000000004</v>
      </c>
      <c r="BK526" s="23">
        <v>34.878999999999998</v>
      </c>
      <c r="BL526">
        <v>0</v>
      </c>
      <c r="BM526">
        <v>0</v>
      </c>
      <c r="BN526">
        <v>0</v>
      </c>
      <c r="BO526">
        <v>0</v>
      </c>
      <c r="BP526">
        <v>1</v>
      </c>
      <c r="BQ526" s="17">
        <v>0</v>
      </c>
      <c r="BR526">
        <v>0</v>
      </c>
      <c r="BS526">
        <v>0</v>
      </c>
      <c r="BT526">
        <v>0</v>
      </c>
      <c r="BU526" s="17">
        <v>1</v>
      </c>
      <c r="BV526">
        <v>0</v>
      </c>
      <c r="BW526">
        <v>0</v>
      </c>
      <c r="BX526" s="17">
        <v>0</v>
      </c>
      <c r="BY526">
        <v>1</v>
      </c>
      <c r="BZ526">
        <v>0</v>
      </c>
      <c r="CA526">
        <v>0</v>
      </c>
      <c r="CB526">
        <v>0</v>
      </c>
      <c r="CC526">
        <v>1</v>
      </c>
      <c r="CD526">
        <v>0</v>
      </c>
      <c r="CE526">
        <v>0</v>
      </c>
      <c r="CF526">
        <v>1</v>
      </c>
      <c r="CG526">
        <v>0</v>
      </c>
      <c r="CH526">
        <v>1</v>
      </c>
      <c r="CI526">
        <v>1</v>
      </c>
      <c r="CJ526" s="17">
        <v>1</v>
      </c>
      <c r="CK526">
        <v>0.14599999999999999</v>
      </c>
      <c r="CL526">
        <v>118</v>
      </c>
      <c r="CM526">
        <v>1</v>
      </c>
      <c r="CN526">
        <v>0</v>
      </c>
      <c r="CO526">
        <v>27</v>
      </c>
      <c r="CP526" s="31" t="s">
        <v>80</v>
      </c>
    </row>
    <row r="527" spans="1:94" x14ac:dyDescent="0.25">
      <c r="A527">
        <v>526</v>
      </c>
      <c r="B527">
        <v>34</v>
      </c>
      <c r="C527" s="23" t="s">
        <v>145</v>
      </c>
      <c r="D527" s="12">
        <v>-2.11</v>
      </c>
      <c r="E527" s="13">
        <v>1.1499999999999999</v>
      </c>
      <c r="F527" s="7">
        <f t="shared" si="120"/>
        <v>-1.8347826086956522</v>
      </c>
      <c r="G527" s="7">
        <f t="shared" si="124"/>
        <v>-3.26</v>
      </c>
      <c r="H527" s="15">
        <f t="shared" si="125"/>
        <v>-0.96</v>
      </c>
      <c r="I527" s="11">
        <f t="shared" si="126"/>
        <v>-1.1307872575350824E-2</v>
      </c>
      <c r="J527" s="30">
        <f t="shared" si="127"/>
        <v>6.1630585126319663E-3</v>
      </c>
      <c r="K527" s="30">
        <f t="shared" si="128"/>
        <v>162.2570997744665</v>
      </c>
      <c r="L527" s="8">
        <v>0</v>
      </c>
      <c r="M527" s="9">
        <v>0</v>
      </c>
      <c r="N527" s="9">
        <v>1</v>
      </c>
      <c r="O527" s="9">
        <v>0</v>
      </c>
      <c r="P527" s="9">
        <v>0</v>
      </c>
      <c r="Q527" s="8">
        <v>26398</v>
      </c>
      <c r="R527" s="9">
        <v>73</v>
      </c>
      <c r="S527" s="9">
        <f t="shared" si="129"/>
        <v>26324</v>
      </c>
      <c r="T527" s="9">
        <f t="shared" si="130"/>
        <v>24</v>
      </c>
      <c r="U527" s="7">
        <v>15.5</v>
      </c>
      <c r="V527" s="7">
        <f t="shared" si="116"/>
        <v>15.269599999999997</v>
      </c>
      <c r="W527" s="9">
        <v>1</v>
      </c>
      <c r="X527" s="9">
        <v>0</v>
      </c>
      <c r="Y527" s="9">
        <v>1</v>
      </c>
      <c r="Z527" s="9">
        <v>0</v>
      </c>
      <c r="AA527" s="9">
        <v>0</v>
      </c>
      <c r="AB527" s="27">
        <v>0</v>
      </c>
      <c r="AC527" s="9">
        <v>0</v>
      </c>
      <c r="AD527" s="9">
        <v>1</v>
      </c>
      <c r="AE527" s="27">
        <v>0</v>
      </c>
      <c r="AF527" s="9">
        <v>0</v>
      </c>
      <c r="AG527" s="27">
        <v>1</v>
      </c>
      <c r="AH527" s="19">
        <v>1993</v>
      </c>
      <c r="AI527" s="30">
        <f t="shared" si="121"/>
        <v>0.69320000000000004</v>
      </c>
      <c r="AJ527" s="30">
        <v>0.1447</v>
      </c>
      <c r="AK527" s="30">
        <v>0.1585</v>
      </c>
      <c r="AL527" s="37">
        <v>3.5999999999999999E-3</v>
      </c>
      <c r="AM527" s="36">
        <f t="shared" si="122"/>
        <v>0.52929399999999993</v>
      </c>
      <c r="AN527" s="17">
        <v>0.47070600000000001</v>
      </c>
      <c r="AO527">
        <v>1</v>
      </c>
      <c r="AP527" s="34">
        <v>0</v>
      </c>
      <c r="AQ527" t="s">
        <v>89</v>
      </c>
      <c r="AR527" s="34" t="s">
        <v>89</v>
      </c>
      <c r="AS527">
        <v>0</v>
      </c>
      <c r="AT527" s="17">
        <v>1</v>
      </c>
      <c r="AU527">
        <v>0.28499999999999998</v>
      </c>
      <c r="AV527" s="17">
        <f t="shared" si="123"/>
        <v>0.71500000000000008</v>
      </c>
      <c r="AW527" s="17" t="s">
        <v>12</v>
      </c>
      <c r="AX527">
        <v>0</v>
      </c>
      <c r="AY527">
        <v>0</v>
      </c>
      <c r="AZ527">
        <v>0</v>
      </c>
      <c r="BA527">
        <v>0</v>
      </c>
      <c r="BB527">
        <v>0</v>
      </c>
      <c r="BC527">
        <v>1</v>
      </c>
      <c r="BD527" s="17">
        <v>0</v>
      </c>
      <c r="BE527">
        <v>0</v>
      </c>
      <c r="BF527">
        <v>1</v>
      </c>
      <c r="BG527" s="17">
        <v>0</v>
      </c>
      <c r="BH527">
        <v>386</v>
      </c>
      <c r="BI527">
        <v>221</v>
      </c>
      <c r="BJ527" s="23">
        <v>0.71</v>
      </c>
      <c r="BK527" s="23">
        <v>36.769599999999997</v>
      </c>
      <c r="BL527">
        <v>0</v>
      </c>
      <c r="BM527">
        <v>0</v>
      </c>
      <c r="BN527">
        <v>0</v>
      </c>
      <c r="BO527">
        <v>0</v>
      </c>
      <c r="BP527">
        <v>1</v>
      </c>
      <c r="BQ527" s="17">
        <v>0</v>
      </c>
      <c r="BR527">
        <v>0</v>
      </c>
      <c r="BS527">
        <v>0</v>
      </c>
      <c r="BT527">
        <v>0</v>
      </c>
      <c r="BU527" s="17">
        <v>1</v>
      </c>
      <c r="BV527">
        <v>0</v>
      </c>
      <c r="BW527">
        <v>0</v>
      </c>
      <c r="BX527" s="17">
        <v>0</v>
      </c>
      <c r="BY527">
        <v>1</v>
      </c>
      <c r="BZ527">
        <v>0</v>
      </c>
      <c r="CA527">
        <v>0</v>
      </c>
      <c r="CB527">
        <v>0</v>
      </c>
      <c r="CC527">
        <v>1</v>
      </c>
      <c r="CD527">
        <v>0</v>
      </c>
      <c r="CE527">
        <v>0</v>
      </c>
      <c r="CF527">
        <v>1</v>
      </c>
      <c r="CG527">
        <v>0</v>
      </c>
      <c r="CH527">
        <v>1</v>
      </c>
      <c r="CI527">
        <v>1</v>
      </c>
      <c r="CJ527" s="17">
        <v>1</v>
      </c>
      <c r="CK527">
        <v>0.14599999999999999</v>
      </c>
      <c r="CL527">
        <v>118</v>
      </c>
      <c r="CM527">
        <v>1</v>
      </c>
      <c r="CN527">
        <v>0</v>
      </c>
      <c r="CO527">
        <v>27</v>
      </c>
      <c r="CP527" s="31" t="s">
        <v>80</v>
      </c>
    </row>
    <row r="528" spans="1:94" x14ac:dyDescent="0.25">
      <c r="A528">
        <v>527</v>
      </c>
      <c r="B528">
        <v>34</v>
      </c>
      <c r="C528" s="23" t="s">
        <v>145</v>
      </c>
      <c r="D528" s="12">
        <v>-7.0000000000000007E-2</v>
      </c>
      <c r="E528" s="13">
        <v>0.95</v>
      </c>
      <c r="F528" s="7">
        <f t="shared" si="120"/>
        <v>-7.3684210526315796E-2</v>
      </c>
      <c r="G528" s="7">
        <f t="shared" si="124"/>
        <v>-1.02</v>
      </c>
      <c r="H528" s="15">
        <f t="shared" si="125"/>
        <v>0.87999999999999989</v>
      </c>
      <c r="I528" s="11">
        <f t="shared" si="126"/>
        <v>-4.2733615355302289E-4</v>
      </c>
      <c r="J528" s="30">
        <f t="shared" si="127"/>
        <v>5.7995620839338818E-3</v>
      </c>
      <c r="K528" s="30">
        <f t="shared" si="128"/>
        <v>172.42681180536536</v>
      </c>
      <c r="L528" s="8">
        <v>0</v>
      </c>
      <c r="M528" s="9">
        <v>0</v>
      </c>
      <c r="N528" s="9">
        <v>1</v>
      </c>
      <c r="O528" s="9">
        <v>0</v>
      </c>
      <c r="P528" s="9">
        <v>0</v>
      </c>
      <c r="Q528" s="8">
        <v>29805</v>
      </c>
      <c r="R528" s="9">
        <v>73</v>
      </c>
      <c r="S528" s="9">
        <f t="shared" si="129"/>
        <v>29731</v>
      </c>
      <c r="T528" s="9">
        <f t="shared" si="130"/>
        <v>24</v>
      </c>
      <c r="U528" s="7">
        <v>15.5</v>
      </c>
      <c r="V528" s="7">
        <f t="shared" si="116"/>
        <v>15.610999999999997</v>
      </c>
      <c r="W528" s="9">
        <v>1</v>
      </c>
      <c r="X528" s="9">
        <v>0</v>
      </c>
      <c r="Y528" s="9">
        <v>1</v>
      </c>
      <c r="Z528" s="9">
        <v>0</v>
      </c>
      <c r="AA528" s="9">
        <v>0</v>
      </c>
      <c r="AB528" s="27">
        <v>0</v>
      </c>
      <c r="AC528" s="9">
        <v>0</v>
      </c>
      <c r="AD528" s="9">
        <v>1</v>
      </c>
      <c r="AE528" s="27">
        <v>0</v>
      </c>
      <c r="AF528" s="9">
        <v>0</v>
      </c>
      <c r="AG528" s="27">
        <v>1</v>
      </c>
      <c r="AH528" s="19">
        <v>1999</v>
      </c>
      <c r="AI528" s="30">
        <f t="shared" si="121"/>
        <v>0.61990000000000001</v>
      </c>
      <c r="AJ528" s="30">
        <v>0.14649999999999999</v>
      </c>
      <c r="AK528" s="30">
        <v>0.22819999999999999</v>
      </c>
      <c r="AL528" s="37">
        <v>5.4000000000000003E-3</v>
      </c>
      <c r="AM528" s="36">
        <f t="shared" si="122"/>
        <v>0.53514991000000001</v>
      </c>
      <c r="AN528" s="17">
        <v>0.46485008999999999</v>
      </c>
      <c r="AO528">
        <v>1</v>
      </c>
      <c r="AP528" s="34">
        <v>0</v>
      </c>
      <c r="AQ528" t="s">
        <v>89</v>
      </c>
      <c r="AR528" s="34" t="s">
        <v>89</v>
      </c>
      <c r="AS528">
        <v>0</v>
      </c>
      <c r="AT528" s="17">
        <v>1</v>
      </c>
      <c r="AU528">
        <v>0.28489999999999999</v>
      </c>
      <c r="AV528" s="17">
        <f t="shared" si="123"/>
        <v>0.71510000000000007</v>
      </c>
      <c r="AW528" s="17" t="s">
        <v>12</v>
      </c>
      <c r="AX528">
        <v>0</v>
      </c>
      <c r="AY528">
        <v>0</v>
      </c>
      <c r="AZ528">
        <v>0</v>
      </c>
      <c r="BA528">
        <v>0</v>
      </c>
      <c r="BB528">
        <v>0</v>
      </c>
      <c r="BC528">
        <v>1</v>
      </c>
      <c r="BD528" s="17">
        <v>0</v>
      </c>
      <c r="BE528">
        <v>0</v>
      </c>
      <c r="BF528">
        <v>1</v>
      </c>
      <c r="BG528" s="17">
        <v>0</v>
      </c>
      <c r="BH528">
        <v>480</v>
      </c>
      <c r="BI528">
        <v>347</v>
      </c>
      <c r="BJ528" s="23">
        <v>0.67600000000000005</v>
      </c>
      <c r="BK528" s="23">
        <v>37.110999999999997</v>
      </c>
      <c r="BL528">
        <v>0</v>
      </c>
      <c r="BM528">
        <v>0</v>
      </c>
      <c r="BN528">
        <v>0</v>
      </c>
      <c r="BO528">
        <v>0</v>
      </c>
      <c r="BP528">
        <v>1</v>
      </c>
      <c r="BQ528" s="17">
        <v>0</v>
      </c>
      <c r="BR528">
        <v>0</v>
      </c>
      <c r="BS528">
        <v>0</v>
      </c>
      <c r="BT528">
        <v>0</v>
      </c>
      <c r="BU528" s="17">
        <v>1</v>
      </c>
      <c r="BV528">
        <v>0</v>
      </c>
      <c r="BW528">
        <v>0</v>
      </c>
      <c r="BX528" s="17">
        <v>0</v>
      </c>
      <c r="BY528">
        <v>1</v>
      </c>
      <c r="BZ528">
        <v>0</v>
      </c>
      <c r="CA528">
        <v>0</v>
      </c>
      <c r="CB528">
        <v>0</v>
      </c>
      <c r="CC528">
        <v>1</v>
      </c>
      <c r="CD528">
        <v>0</v>
      </c>
      <c r="CE528">
        <v>0</v>
      </c>
      <c r="CF528">
        <v>1</v>
      </c>
      <c r="CG528">
        <v>0</v>
      </c>
      <c r="CH528">
        <v>1</v>
      </c>
      <c r="CI528">
        <v>1</v>
      </c>
      <c r="CJ528" s="17">
        <v>1</v>
      </c>
      <c r="CK528">
        <v>0.14599999999999999</v>
      </c>
      <c r="CL528">
        <v>118</v>
      </c>
      <c r="CM528">
        <v>1</v>
      </c>
      <c r="CN528">
        <v>0</v>
      </c>
      <c r="CO528">
        <v>27</v>
      </c>
      <c r="CP528" s="31" t="s">
        <v>80</v>
      </c>
    </row>
    <row r="529" spans="1:94" s="62" customFormat="1" x14ac:dyDescent="0.25">
      <c r="A529" s="62">
        <v>528</v>
      </c>
      <c r="B529" s="62">
        <v>35</v>
      </c>
      <c r="C529" s="63" t="s">
        <v>149</v>
      </c>
      <c r="D529" s="64">
        <v>11.1</v>
      </c>
      <c r="E529" s="65">
        <f t="shared" ref="E529:E543" si="131">D529/F529</f>
        <v>0.44758064516129031</v>
      </c>
      <c r="F529" s="66">
        <v>24.8</v>
      </c>
      <c r="G529" s="66">
        <f t="shared" si="124"/>
        <v>10.65241935483871</v>
      </c>
      <c r="H529" s="67">
        <f t="shared" si="125"/>
        <v>11.54758064516129</v>
      </c>
      <c r="I529" s="68">
        <f t="shared" si="126"/>
        <v>0.53861649976244053</v>
      </c>
      <c r="J529" s="69">
        <f t="shared" si="127"/>
        <v>2.1718407248485505E-2</v>
      </c>
      <c r="K529" s="69">
        <f t="shared" si="128"/>
        <v>46.043892103079209</v>
      </c>
      <c r="L529" s="70">
        <v>0</v>
      </c>
      <c r="M529" s="71">
        <v>0</v>
      </c>
      <c r="N529" s="71">
        <v>0</v>
      </c>
      <c r="O529" s="71">
        <v>1</v>
      </c>
      <c r="P529" s="71">
        <v>0</v>
      </c>
      <c r="Q529" s="70">
        <v>1510</v>
      </c>
      <c r="R529" s="71">
        <v>4</v>
      </c>
      <c r="S529" s="71">
        <f t="shared" si="129"/>
        <v>1505</v>
      </c>
      <c r="T529" s="71">
        <f t="shared" si="130"/>
        <v>15</v>
      </c>
      <c r="U529" s="66">
        <f>(7.477*$AO529+9.003*$AP529)</f>
        <v>7.66012</v>
      </c>
      <c r="V529" s="66">
        <f t="shared" ref="V529:V543" si="132">(17.561*$AO529+11.448*$AP529)</f>
        <v>16.827439999999999</v>
      </c>
      <c r="W529" s="71">
        <v>1</v>
      </c>
      <c r="X529" s="71">
        <v>0</v>
      </c>
      <c r="Y529" s="71">
        <v>1</v>
      </c>
      <c r="Z529" s="71">
        <v>0</v>
      </c>
      <c r="AA529" s="71">
        <v>0</v>
      </c>
      <c r="AB529" s="72">
        <v>0</v>
      </c>
      <c r="AC529" s="71">
        <v>1</v>
      </c>
      <c r="AD529" s="71">
        <v>0</v>
      </c>
      <c r="AE529" s="72">
        <v>0</v>
      </c>
      <c r="AF529" s="71">
        <v>0</v>
      </c>
      <c r="AG529" s="72">
        <v>1</v>
      </c>
      <c r="AH529" s="73">
        <v>1986</v>
      </c>
      <c r="AI529" s="69">
        <v>0.36</v>
      </c>
      <c r="AJ529" s="69">
        <v>0.49</v>
      </c>
      <c r="AK529" s="69">
        <v>0.13</v>
      </c>
      <c r="AL529" s="74">
        <v>0.02</v>
      </c>
      <c r="AM529" s="75">
        <v>1</v>
      </c>
      <c r="AN529" s="76">
        <v>0</v>
      </c>
      <c r="AO529" s="62">
        <v>0.88</v>
      </c>
      <c r="AP529" s="77">
        <f>1-AO529</f>
        <v>0.12</v>
      </c>
      <c r="AQ529" s="78">
        <f t="shared" ref="AQ529:AQ543" si="133">1-AR529</f>
        <v>0.54400000000000004</v>
      </c>
      <c r="AR529" s="77">
        <f t="shared" ref="AR529:AR543" si="134">(0.45*$AO529+0.5*$AP529)</f>
        <v>0.45600000000000002</v>
      </c>
      <c r="AS529">
        <v>0</v>
      </c>
      <c r="AT529" s="76">
        <v>1</v>
      </c>
      <c r="AU529" s="62">
        <v>0</v>
      </c>
      <c r="AV529" s="76">
        <v>1</v>
      </c>
      <c r="AW529" s="76" t="s">
        <v>21</v>
      </c>
      <c r="AX529">
        <v>0</v>
      </c>
      <c r="AY529">
        <v>1</v>
      </c>
      <c r="AZ529">
        <v>0</v>
      </c>
      <c r="BA529">
        <v>0</v>
      </c>
      <c r="BB529">
        <v>0</v>
      </c>
      <c r="BC529">
        <v>0</v>
      </c>
      <c r="BD529" s="76">
        <v>0</v>
      </c>
      <c r="BE529">
        <v>0</v>
      </c>
      <c r="BF529">
        <v>1</v>
      </c>
      <c r="BG529" s="76">
        <v>0</v>
      </c>
      <c r="BH529" t="s">
        <v>89</v>
      </c>
      <c r="BI529" t="s">
        <v>89</v>
      </c>
      <c r="BJ529" s="79">
        <v>0.90600000000000003</v>
      </c>
      <c r="BK529" s="79">
        <f t="shared" ref="BK529:BK543" si="135">V529+U529+7</f>
        <v>31.487559999999998</v>
      </c>
      <c r="BL529" s="62">
        <v>1</v>
      </c>
      <c r="BM529" s="62">
        <v>0</v>
      </c>
      <c r="BN529" s="62">
        <v>0</v>
      </c>
      <c r="BO529" s="62">
        <v>0</v>
      </c>
      <c r="BP529" s="62">
        <v>0</v>
      </c>
      <c r="BQ529" s="76">
        <v>0</v>
      </c>
      <c r="BR529" s="62">
        <v>0</v>
      </c>
      <c r="BS529" s="62">
        <v>0</v>
      </c>
      <c r="BT529" s="62">
        <v>0</v>
      </c>
      <c r="BU529" s="76">
        <v>1</v>
      </c>
      <c r="BV529" s="62">
        <v>0</v>
      </c>
      <c r="BW529" s="62">
        <v>0</v>
      </c>
      <c r="BX529" s="76">
        <v>0</v>
      </c>
      <c r="BY529" s="62">
        <v>0</v>
      </c>
      <c r="BZ529" s="62">
        <v>0</v>
      </c>
      <c r="CA529" s="62">
        <v>0</v>
      </c>
      <c r="CB529" s="62">
        <v>1</v>
      </c>
      <c r="CC529" s="62">
        <v>0</v>
      </c>
      <c r="CD529" s="62">
        <v>0</v>
      </c>
      <c r="CE529" s="62">
        <v>1</v>
      </c>
      <c r="CF529" s="62">
        <v>1</v>
      </c>
      <c r="CG529" s="62">
        <v>0</v>
      </c>
      <c r="CH529" s="62">
        <v>0</v>
      </c>
      <c r="CI529" s="62">
        <v>0</v>
      </c>
      <c r="CJ529" s="76">
        <v>0</v>
      </c>
      <c r="CK529">
        <v>0.29799999999999999</v>
      </c>
      <c r="CL529">
        <v>18</v>
      </c>
      <c r="CM529">
        <v>1</v>
      </c>
      <c r="CN529">
        <v>0</v>
      </c>
      <c r="CO529">
        <v>27</v>
      </c>
      <c r="CP529" s="31" t="s">
        <v>80</v>
      </c>
    </row>
    <row r="530" spans="1:94" x14ac:dyDescent="0.25">
      <c r="A530">
        <v>529</v>
      </c>
      <c r="B530">
        <v>35</v>
      </c>
      <c r="C530" s="23" t="s">
        <v>149</v>
      </c>
      <c r="D530" s="12">
        <v>10.9</v>
      </c>
      <c r="E530" s="13">
        <f t="shared" si="131"/>
        <v>0.47996477322765302</v>
      </c>
      <c r="F530" s="7">
        <v>22.71</v>
      </c>
      <c r="G530" s="7">
        <f t="shared" si="124"/>
        <v>10.420035226772347</v>
      </c>
      <c r="H530" s="15">
        <f t="shared" si="125"/>
        <v>11.379964773227654</v>
      </c>
      <c r="I530" s="11">
        <f t="shared" si="126"/>
        <v>0.54588442624056877</v>
      </c>
      <c r="J530" s="30">
        <f t="shared" si="127"/>
        <v>2.4037183013675419E-2</v>
      </c>
      <c r="K530" s="30">
        <f t="shared" si="128"/>
        <v>41.602212681538944</v>
      </c>
      <c r="L530" s="8">
        <v>0</v>
      </c>
      <c r="M530" s="9">
        <v>0</v>
      </c>
      <c r="N530" s="9">
        <v>0</v>
      </c>
      <c r="O530" s="9">
        <v>1</v>
      </c>
      <c r="P530" s="9">
        <v>0</v>
      </c>
      <c r="Q530" s="8">
        <v>1220</v>
      </c>
      <c r="R530" s="9">
        <v>4</v>
      </c>
      <c r="S530" s="9">
        <f t="shared" si="129"/>
        <v>1215</v>
      </c>
      <c r="T530" s="9">
        <f t="shared" si="130"/>
        <v>15</v>
      </c>
      <c r="U530" s="7">
        <f t="shared" ref="U530:U543" si="136">(7.477*AO530+9.003*AP530)</f>
        <v>7.4770000000000003</v>
      </c>
      <c r="V530" s="7">
        <f t="shared" si="132"/>
        <v>17.561</v>
      </c>
      <c r="W530" s="9">
        <v>1</v>
      </c>
      <c r="X530" s="9">
        <v>0</v>
      </c>
      <c r="Y530" s="9">
        <v>1</v>
      </c>
      <c r="Z530" s="9">
        <v>0</v>
      </c>
      <c r="AA530" s="9">
        <v>0</v>
      </c>
      <c r="AB530" s="27">
        <v>0</v>
      </c>
      <c r="AC530" s="9">
        <v>1</v>
      </c>
      <c r="AD530" s="9">
        <v>0</v>
      </c>
      <c r="AE530" s="27">
        <v>0</v>
      </c>
      <c r="AF530" s="9">
        <v>0</v>
      </c>
      <c r="AG530" s="27">
        <v>1</v>
      </c>
      <c r="AH530" s="19">
        <v>1986</v>
      </c>
      <c r="AI530" s="30">
        <v>0.36</v>
      </c>
      <c r="AJ530" s="30">
        <v>0.49</v>
      </c>
      <c r="AK530" s="30">
        <v>0.13</v>
      </c>
      <c r="AL530" s="37">
        <v>0.02</v>
      </c>
      <c r="AM530" s="36">
        <v>1</v>
      </c>
      <c r="AN530" s="17">
        <v>0</v>
      </c>
      <c r="AO530">
        <v>1</v>
      </c>
      <c r="AP530" s="34">
        <v>0</v>
      </c>
      <c r="AQ530" s="33">
        <f t="shared" si="133"/>
        <v>0.55000000000000004</v>
      </c>
      <c r="AR530" s="34">
        <f t="shared" si="134"/>
        <v>0.45</v>
      </c>
      <c r="AS530">
        <v>0</v>
      </c>
      <c r="AT530" s="17">
        <v>1</v>
      </c>
      <c r="AU530">
        <v>0</v>
      </c>
      <c r="AV530" s="17">
        <v>1</v>
      </c>
      <c r="AW530" s="17" t="s">
        <v>21</v>
      </c>
      <c r="AX530">
        <v>0</v>
      </c>
      <c r="AY530">
        <v>1</v>
      </c>
      <c r="AZ530">
        <v>0</v>
      </c>
      <c r="BA530">
        <v>0</v>
      </c>
      <c r="BB530">
        <v>0</v>
      </c>
      <c r="BC530">
        <v>0</v>
      </c>
      <c r="BD530" s="17">
        <v>0</v>
      </c>
      <c r="BE530">
        <v>0</v>
      </c>
      <c r="BF530">
        <v>1</v>
      </c>
      <c r="BG530" s="17">
        <v>0</v>
      </c>
      <c r="BH530" t="s">
        <v>89</v>
      </c>
      <c r="BI530" t="s">
        <v>89</v>
      </c>
      <c r="BJ530" s="61">
        <v>0.90600000000000003</v>
      </c>
      <c r="BK530" s="61">
        <f t="shared" si="135"/>
        <v>32.037999999999997</v>
      </c>
      <c r="BL530">
        <v>1</v>
      </c>
      <c r="BM530">
        <v>0</v>
      </c>
      <c r="BN530">
        <v>0</v>
      </c>
      <c r="BO530">
        <v>0</v>
      </c>
      <c r="BP530">
        <v>0</v>
      </c>
      <c r="BQ530" s="17">
        <v>0</v>
      </c>
      <c r="BR530">
        <v>0</v>
      </c>
      <c r="BS530">
        <v>0</v>
      </c>
      <c r="BT530">
        <v>0</v>
      </c>
      <c r="BU530" s="17">
        <v>1</v>
      </c>
      <c r="BV530">
        <v>0</v>
      </c>
      <c r="BW530">
        <v>0</v>
      </c>
      <c r="BX530" s="17">
        <v>0</v>
      </c>
      <c r="BY530">
        <v>0</v>
      </c>
      <c r="BZ530">
        <v>0</v>
      </c>
      <c r="CA530">
        <v>0</v>
      </c>
      <c r="CB530">
        <v>1</v>
      </c>
      <c r="CC530">
        <v>0</v>
      </c>
      <c r="CD530">
        <v>0</v>
      </c>
      <c r="CE530">
        <v>0</v>
      </c>
      <c r="CF530">
        <v>1</v>
      </c>
      <c r="CG530">
        <v>0</v>
      </c>
      <c r="CH530">
        <v>0</v>
      </c>
      <c r="CI530">
        <v>0</v>
      </c>
      <c r="CJ530" s="17">
        <v>0</v>
      </c>
      <c r="CK530">
        <v>0.29799999999999999</v>
      </c>
      <c r="CL530">
        <v>18</v>
      </c>
      <c r="CM530">
        <v>1</v>
      </c>
      <c r="CN530">
        <v>0</v>
      </c>
      <c r="CO530">
        <v>27</v>
      </c>
      <c r="CP530" s="31" t="s">
        <v>80</v>
      </c>
    </row>
    <row r="531" spans="1:94" x14ac:dyDescent="0.25">
      <c r="A531">
        <v>530</v>
      </c>
      <c r="B531">
        <v>35</v>
      </c>
      <c r="C531" s="23" t="s">
        <v>149</v>
      </c>
      <c r="D531" s="12">
        <v>12.8</v>
      </c>
      <c r="E531" s="13">
        <f t="shared" si="131"/>
        <v>1.2598425196850394</v>
      </c>
      <c r="F531" s="7">
        <v>10.16</v>
      </c>
      <c r="G531" s="7">
        <f t="shared" si="124"/>
        <v>11.540157480314962</v>
      </c>
      <c r="H531" s="15">
        <f t="shared" si="125"/>
        <v>14.05984251968504</v>
      </c>
      <c r="I531" s="11">
        <f t="shared" si="126"/>
        <v>0.51564596422723608</v>
      </c>
      <c r="J531" s="30">
        <f t="shared" si="127"/>
        <v>5.0752555534176777E-2</v>
      </c>
      <c r="K531" s="30">
        <f t="shared" si="128"/>
        <v>19.703441323789104</v>
      </c>
      <c r="L531" s="8">
        <v>0</v>
      </c>
      <c r="M531" s="9">
        <v>0</v>
      </c>
      <c r="N531" s="9">
        <v>0</v>
      </c>
      <c r="O531" s="9">
        <v>1</v>
      </c>
      <c r="P531" s="9">
        <v>0</v>
      </c>
      <c r="Q531" s="8">
        <v>290</v>
      </c>
      <c r="R531" s="9">
        <v>4</v>
      </c>
      <c r="S531" s="9">
        <f t="shared" si="129"/>
        <v>285</v>
      </c>
      <c r="T531" s="9">
        <f t="shared" si="130"/>
        <v>15</v>
      </c>
      <c r="U531" s="7">
        <f t="shared" si="136"/>
        <v>9.0030000000000001</v>
      </c>
      <c r="V531" s="7">
        <f t="shared" si="132"/>
        <v>11.448</v>
      </c>
      <c r="W531" s="9">
        <v>1</v>
      </c>
      <c r="X531" s="9">
        <v>0</v>
      </c>
      <c r="Y531" s="9">
        <v>1</v>
      </c>
      <c r="Z531" s="9">
        <v>0</v>
      </c>
      <c r="AA531" s="9">
        <v>0</v>
      </c>
      <c r="AB531" s="27">
        <v>0</v>
      </c>
      <c r="AC531" s="9">
        <v>1</v>
      </c>
      <c r="AD531" s="9">
        <v>0</v>
      </c>
      <c r="AE531" s="27">
        <v>0</v>
      </c>
      <c r="AF531" s="9">
        <v>0</v>
      </c>
      <c r="AG531" s="27">
        <v>1</v>
      </c>
      <c r="AH531" s="19">
        <v>1986</v>
      </c>
      <c r="AI531" s="30">
        <v>0.36</v>
      </c>
      <c r="AJ531" s="30">
        <v>0.49</v>
      </c>
      <c r="AK531" s="30">
        <v>0.13</v>
      </c>
      <c r="AL531" s="37">
        <v>0.02</v>
      </c>
      <c r="AM531" s="36">
        <v>1</v>
      </c>
      <c r="AN531" s="17">
        <v>0</v>
      </c>
      <c r="AO531">
        <v>0</v>
      </c>
      <c r="AP531" s="34">
        <v>1</v>
      </c>
      <c r="AQ531" s="33">
        <f t="shared" si="133"/>
        <v>0.5</v>
      </c>
      <c r="AR531" s="34">
        <f t="shared" si="134"/>
        <v>0.5</v>
      </c>
      <c r="AS531">
        <v>0</v>
      </c>
      <c r="AT531" s="17">
        <v>1</v>
      </c>
      <c r="AU531">
        <v>0</v>
      </c>
      <c r="AV531" s="17">
        <v>1</v>
      </c>
      <c r="AW531" s="17" t="s">
        <v>21</v>
      </c>
      <c r="AX531">
        <v>0</v>
      </c>
      <c r="AY531">
        <v>1</v>
      </c>
      <c r="AZ531">
        <v>0</v>
      </c>
      <c r="BA531">
        <v>0</v>
      </c>
      <c r="BB531">
        <v>0</v>
      </c>
      <c r="BC531">
        <v>0</v>
      </c>
      <c r="BD531" s="17">
        <v>0</v>
      </c>
      <c r="BE531">
        <v>0</v>
      </c>
      <c r="BF531">
        <v>1</v>
      </c>
      <c r="BG531" s="17">
        <v>0</v>
      </c>
      <c r="BH531" t="s">
        <v>89</v>
      </c>
      <c r="BI531" t="s">
        <v>89</v>
      </c>
      <c r="BJ531" s="61">
        <v>0.90600000000000003</v>
      </c>
      <c r="BK531" s="61">
        <f t="shared" si="135"/>
        <v>27.451000000000001</v>
      </c>
      <c r="BL531">
        <v>1</v>
      </c>
      <c r="BM531">
        <v>0</v>
      </c>
      <c r="BN531">
        <v>0</v>
      </c>
      <c r="BO531">
        <v>0</v>
      </c>
      <c r="BP531">
        <v>0</v>
      </c>
      <c r="BQ531" s="17">
        <v>0</v>
      </c>
      <c r="BR531">
        <v>0</v>
      </c>
      <c r="BS531">
        <v>0</v>
      </c>
      <c r="BT531">
        <v>0</v>
      </c>
      <c r="BU531" s="17">
        <v>1</v>
      </c>
      <c r="BV531">
        <v>0</v>
      </c>
      <c r="BW531">
        <v>0</v>
      </c>
      <c r="BX531" s="17">
        <v>0</v>
      </c>
      <c r="BY531">
        <v>0</v>
      </c>
      <c r="BZ531">
        <v>0</v>
      </c>
      <c r="CA531">
        <v>0</v>
      </c>
      <c r="CB531">
        <v>1</v>
      </c>
      <c r="CC531">
        <v>0</v>
      </c>
      <c r="CD531">
        <v>0</v>
      </c>
      <c r="CE531">
        <v>0</v>
      </c>
      <c r="CF531">
        <v>1</v>
      </c>
      <c r="CG531">
        <v>0</v>
      </c>
      <c r="CH531">
        <v>0</v>
      </c>
      <c r="CI531">
        <v>0</v>
      </c>
      <c r="CJ531" s="17">
        <v>0</v>
      </c>
      <c r="CK531">
        <v>0.29799999999999999</v>
      </c>
      <c r="CL531">
        <v>18</v>
      </c>
      <c r="CM531">
        <v>1</v>
      </c>
      <c r="CN531">
        <v>0</v>
      </c>
      <c r="CO531">
        <v>27</v>
      </c>
      <c r="CP531" s="31" t="s">
        <v>80</v>
      </c>
    </row>
    <row r="532" spans="1:94" x14ac:dyDescent="0.25">
      <c r="A532">
        <v>531</v>
      </c>
      <c r="B532">
        <v>35</v>
      </c>
      <c r="C532" s="23" t="s">
        <v>149</v>
      </c>
      <c r="D532" s="12">
        <v>6.5</v>
      </c>
      <c r="E532" s="13">
        <f t="shared" si="131"/>
        <v>0.93525179856115104</v>
      </c>
      <c r="F532" s="7">
        <v>6.95</v>
      </c>
      <c r="G532" s="7">
        <f t="shared" si="124"/>
        <v>5.5647482014388494</v>
      </c>
      <c r="H532" s="15">
        <f t="shared" si="125"/>
        <v>7.4352517985611506</v>
      </c>
      <c r="I532" s="11">
        <f t="shared" si="126"/>
        <v>0.17651295312271437</v>
      </c>
      <c r="J532" s="30">
        <f t="shared" si="127"/>
        <v>2.5397547211901347E-2</v>
      </c>
      <c r="K532" s="30">
        <f t="shared" si="128"/>
        <v>39.373880936478692</v>
      </c>
      <c r="L532" s="8">
        <v>0</v>
      </c>
      <c r="M532" s="9">
        <v>0</v>
      </c>
      <c r="N532" s="9">
        <v>0</v>
      </c>
      <c r="O532" s="9">
        <v>1</v>
      </c>
      <c r="P532" s="9">
        <v>0</v>
      </c>
      <c r="Q532" s="8">
        <v>1510</v>
      </c>
      <c r="R532" s="9">
        <v>7</v>
      </c>
      <c r="S532" s="9">
        <f t="shared" si="129"/>
        <v>1502</v>
      </c>
      <c r="T532" s="9">
        <f t="shared" si="130"/>
        <v>15</v>
      </c>
      <c r="U532" s="7">
        <f t="shared" si="136"/>
        <v>7.66012</v>
      </c>
      <c r="V532" s="7">
        <f t="shared" si="132"/>
        <v>16.827439999999999</v>
      </c>
      <c r="W532" s="9">
        <v>1</v>
      </c>
      <c r="X532" s="9">
        <v>0</v>
      </c>
      <c r="Y532" s="9">
        <v>1</v>
      </c>
      <c r="Z532" s="9">
        <v>0</v>
      </c>
      <c r="AA532" s="9">
        <v>0</v>
      </c>
      <c r="AB532" s="27">
        <v>0</v>
      </c>
      <c r="AC532" s="9">
        <v>1</v>
      </c>
      <c r="AD532" s="9">
        <v>0</v>
      </c>
      <c r="AE532" s="27">
        <v>0</v>
      </c>
      <c r="AF532" s="9">
        <v>0</v>
      </c>
      <c r="AG532" s="27">
        <v>1</v>
      </c>
      <c r="AH532" s="19">
        <v>1986</v>
      </c>
      <c r="AI532" s="30">
        <v>0.36</v>
      </c>
      <c r="AJ532" s="30">
        <v>0.49</v>
      </c>
      <c r="AK532" s="30">
        <v>0.13</v>
      </c>
      <c r="AL532" s="37">
        <v>0.02</v>
      </c>
      <c r="AM532" s="36">
        <v>1</v>
      </c>
      <c r="AN532" s="17">
        <v>0</v>
      </c>
      <c r="AO532">
        <v>0.88</v>
      </c>
      <c r="AP532" s="34">
        <f t="shared" ref="AP532:AP538" si="137">1-AO532</f>
        <v>0.12</v>
      </c>
      <c r="AQ532" s="33">
        <f t="shared" si="133"/>
        <v>0.54400000000000004</v>
      </c>
      <c r="AR532" s="34">
        <f t="shared" si="134"/>
        <v>0.45600000000000002</v>
      </c>
      <c r="AS532">
        <v>0</v>
      </c>
      <c r="AT532" s="17">
        <v>1</v>
      </c>
      <c r="AU532">
        <v>0</v>
      </c>
      <c r="AV532" s="17">
        <v>1</v>
      </c>
      <c r="AW532" s="17" t="s">
        <v>21</v>
      </c>
      <c r="AX532">
        <v>0</v>
      </c>
      <c r="AY532">
        <v>1</v>
      </c>
      <c r="AZ532">
        <v>0</v>
      </c>
      <c r="BA532">
        <v>0</v>
      </c>
      <c r="BB532">
        <v>0</v>
      </c>
      <c r="BC532">
        <v>0</v>
      </c>
      <c r="BD532" s="17">
        <v>0</v>
      </c>
      <c r="BE532">
        <v>0</v>
      </c>
      <c r="BF532">
        <v>1</v>
      </c>
      <c r="BG532" s="17">
        <v>0</v>
      </c>
      <c r="BH532" t="s">
        <v>89</v>
      </c>
      <c r="BI532" t="s">
        <v>89</v>
      </c>
      <c r="BJ532" s="61">
        <v>0.90600000000000003</v>
      </c>
      <c r="BK532" s="61">
        <f t="shared" si="135"/>
        <v>31.487559999999998</v>
      </c>
      <c r="BL532">
        <v>1</v>
      </c>
      <c r="BM532">
        <v>0</v>
      </c>
      <c r="BN532">
        <v>0</v>
      </c>
      <c r="BO532">
        <v>0</v>
      </c>
      <c r="BP532">
        <v>0</v>
      </c>
      <c r="BQ532" s="17">
        <v>0</v>
      </c>
      <c r="BR532">
        <v>0</v>
      </c>
      <c r="BS532">
        <v>0</v>
      </c>
      <c r="BT532">
        <v>0</v>
      </c>
      <c r="BU532" s="17">
        <v>1</v>
      </c>
      <c r="BV532">
        <v>0</v>
      </c>
      <c r="BW532">
        <v>0</v>
      </c>
      <c r="BX532" s="17">
        <v>0</v>
      </c>
      <c r="BY532">
        <v>0</v>
      </c>
      <c r="BZ532">
        <v>0</v>
      </c>
      <c r="CA532">
        <v>0</v>
      </c>
      <c r="CB532">
        <v>1</v>
      </c>
      <c r="CC532">
        <v>0</v>
      </c>
      <c r="CD532">
        <v>0</v>
      </c>
      <c r="CE532">
        <v>0</v>
      </c>
      <c r="CF532">
        <v>0</v>
      </c>
      <c r="CG532">
        <v>0</v>
      </c>
      <c r="CH532">
        <v>0</v>
      </c>
      <c r="CI532">
        <v>0</v>
      </c>
      <c r="CJ532" s="17">
        <v>0</v>
      </c>
      <c r="CK532">
        <v>0.29799999999999999</v>
      </c>
      <c r="CL532">
        <v>18</v>
      </c>
      <c r="CM532">
        <v>1</v>
      </c>
      <c r="CN532">
        <v>0</v>
      </c>
      <c r="CO532">
        <v>27</v>
      </c>
      <c r="CP532" s="31" t="s">
        <v>80</v>
      </c>
    </row>
    <row r="533" spans="1:94" x14ac:dyDescent="0.25">
      <c r="A533">
        <v>532</v>
      </c>
      <c r="B533">
        <v>35</v>
      </c>
      <c r="C533" s="23" t="s">
        <v>149</v>
      </c>
      <c r="D533" s="12">
        <v>7.4</v>
      </c>
      <c r="E533" s="13">
        <f t="shared" si="131"/>
        <v>0.95238095238095244</v>
      </c>
      <c r="F533" s="7">
        <v>7.77</v>
      </c>
      <c r="G533" s="7">
        <f t="shared" si="124"/>
        <v>6.4476190476190478</v>
      </c>
      <c r="H533" s="15">
        <f t="shared" si="125"/>
        <v>8.3523809523809529</v>
      </c>
      <c r="I533" s="11">
        <f t="shared" si="126"/>
        <v>0.19657517462416382</v>
      </c>
      <c r="J533" s="30">
        <f t="shared" si="127"/>
        <v>2.5299250273380161E-2</v>
      </c>
      <c r="K533" s="30">
        <f t="shared" si="128"/>
        <v>39.526863017446757</v>
      </c>
      <c r="L533" s="8">
        <v>0</v>
      </c>
      <c r="M533" s="9">
        <v>0</v>
      </c>
      <c r="N533" s="9">
        <v>0</v>
      </c>
      <c r="O533" s="9">
        <v>1</v>
      </c>
      <c r="P533" s="9">
        <v>0</v>
      </c>
      <c r="Q533" s="8">
        <v>1510</v>
      </c>
      <c r="R533" s="9">
        <v>7</v>
      </c>
      <c r="S533" s="9">
        <f t="shared" si="129"/>
        <v>1502</v>
      </c>
      <c r="T533" s="9">
        <f t="shared" si="130"/>
        <v>15</v>
      </c>
      <c r="U533" s="7">
        <f t="shared" si="136"/>
        <v>7.66012</v>
      </c>
      <c r="V533" s="7">
        <f t="shared" si="132"/>
        <v>16.827439999999999</v>
      </c>
      <c r="W533" s="9">
        <v>1</v>
      </c>
      <c r="X533" s="9">
        <v>0</v>
      </c>
      <c r="Y533" s="9">
        <v>1</v>
      </c>
      <c r="Z533" s="9">
        <v>0</v>
      </c>
      <c r="AA533" s="9">
        <v>0</v>
      </c>
      <c r="AB533" s="27">
        <v>0</v>
      </c>
      <c r="AC533" s="9">
        <v>1</v>
      </c>
      <c r="AD533" s="9">
        <v>0</v>
      </c>
      <c r="AE533" s="27">
        <v>0</v>
      </c>
      <c r="AF533" s="9">
        <v>0</v>
      </c>
      <c r="AG533" s="27">
        <v>1</v>
      </c>
      <c r="AH533" s="19">
        <v>1986</v>
      </c>
      <c r="AI533" s="30">
        <v>0.36</v>
      </c>
      <c r="AJ533" s="30">
        <v>0.49</v>
      </c>
      <c r="AK533" s="30">
        <v>0.13</v>
      </c>
      <c r="AL533" s="37">
        <v>0.02</v>
      </c>
      <c r="AM533" s="36">
        <v>1</v>
      </c>
      <c r="AN533" s="17">
        <v>0</v>
      </c>
      <c r="AO533">
        <v>0.88</v>
      </c>
      <c r="AP533" s="34">
        <f t="shared" si="137"/>
        <v>0.12</v>
      </c>
      <c r="AQ533" s="33">
        <f t="shared" si="133"/>
        <v>0.54400000000000004</v>
      </c>
      <c r="AR533" s="34">
        <f t="shared" si="134"/>
        <v>0.45600000000000002</v>
      </c>
      <c r="AS533">
        <v>0</v>
      </c>
      <c r="AT533" s="17">
        <v>1</v>
      </c>
      <c r="AU533">
        <v>0</v>
      </c>
      <c r="AV533" s="17">
        <v>1</v>
      </c>
      <c r="AW533" s="17" t="s">
        <v>21</v>
      </c>
      <c r="AX533">
        <v>0</v>
      </c>
      <c r="AY533">
        <v>1</v>
      </c>
      <c r="AZ533">
        <v>0</v>
      </c>
      <c r="BA533">
        <v>0</v>
      </c>
      <c r="BB533">
        <v>0</v>
      </c>
      <c r="BC533">
        <v>0</v>
      </c>
      <c r="BD533" s="17">
        <v>0</v>
      </c>
      <c r="BE533">
        <v>0</v>
      </c>
      <c r="BF533">
        <v>1</v>
      </c>
      <c r="BG533" s="17">
        <v>0</v>
      </c>
      <c r="BH533" t="s">
        <v>89</v>
      </c>
      <c r="BI533" t="s">
        <v>89</v>
      </c>
      <c r="BJ533" s="61">
        <v>0.90600000000000003</v>
      </c>
      <c r="BK533" s="61">
        <f t="shared" si="135"/>
        <v>31.487559999999998</v>
      </c>
      <c r="BL533">
        <v>1</v>
      </c>
      <c r="BM533">
        <v>0</v>
      </c>
      <c r="BN533">
        <v>0</v>
      </c>
      <c r="BO533">
        <v>0</v>
      </c>
      <c r="BP533">
        <v>0</v>
      </c>
      <c r="BQ533" s="17">
        <v>0</v>
      </c>
      <c r="BR533">
        <v>0</v>
      </c>
      <c r="BS533">
        <v>0</v>
      </c>
      <c r="BT533">
        <v>0</v>
      </c>
      <c r="BU533" s="17">
        <v>1</v>
      </c>
      <c r="BV533">
        <v>0</v>
      </c>
      <c r="BW533">
        <v>0</v>
      </c>
      <c r="BX533" s="17">
        <v>0</v>
      </c>
      <c r="BY533">
        <v>0</v>
      </c>
      <c r="BZ533">
        <v>0</v>
      </c>
      <c r="CA533">
        <v>0</v>
      </c>
      <c r="CB533">
        <v>1</v>
      </c>
      <c r="CC533">
        <v>0</v>
      </c>
      <c r="CD533">
        <v>0</v>
      </c>
      <c r="CE533">
        <v>0</v>
      </c>
      <c r="CF533">
        <v>1</v>
      </c>
      <c r="CG533">
        <v>0</v>
      </c>
      <c r="CH533">
        <v>0</v>
      </c>
      <c r="CI533">
        <v>0</v>
      </c>
      <c r="CJ533" s="17">
        <v>0</v>
      </c>
      <c r="CK533">
        <v>0.29799999999999999</v>
      </c>
      <c r="CL533">
        <v>18</v>
      </c>
      <c r="CM533">
        <v>1</v>
      </c>
      <c r="CN533">
        <v>0</v>
      </c>
      <c r="CO533">
        <v>27</v>
      </c>
      <c r="CP533" s="31" t="s">
        <v>80</v>
      </c>
    </row>
    <row r="534" spans="1:94" x14ac:dyDescent="0.25">
      <c r="A534">
        <v>533</v>
      </c>
      <c r="B534">
        <v>35</v>
      </c>
      <c r="C534" s="23" t="s">
        <v>149</v>
      </c>
      <c r="D534" s="12">
        <v>7.5</v>
      </c>
      <c r="E534" s="13">
        <f t="shared" si="131"/>
        <v>0.96030729833546735</v>
      </c>
      <c r="F534" s="7">
        <v>7.81</v>
      </c>
      <c r="G534" s="7">
        <f t="shared" si="124"/>
        <v>6.5396927016645323</v>
      </c>
      <c r="H534" s="15">
        <f t="shared" si="125"/>
        <v>8.4603072983354668</v>
      </c>
      <c r="I534" s="11">
        <f t="shared" si="126"/>
        <v>0.1975477495959001</v>
      </c>
      <c r="J534" s="30">
        <f t="shared" si="127"/>
        <v>2.5294206094225363E-2</v>
      </c>
      <c r="K534" s="30">
        <f t="shared" si="128"/>
        <v>39.534745477870473</v>
      </c>
      <c r="L534" s="8">
        <v>0</v>
      </c>
      <c r="M534" s="9">
        <v>0</v>
      </c>
      <c r="N534" s="9">
        <v>0</v>
      </c>
      <c r="O534" s="9">
        <v>1</v>
      </c>
      <c r="P534" s="9">
        <v>0</v>
      </c>
      <c r="Q534" s="8">
        <v>1510</v>
      </c>
      <c r="R534" s="9">
        <v>7</v>
      </c>
      <c r="S534" s="9">
        <f t="shared" si="129"/>
        <v>1502</v>
      </c>
      <c r="T534" s="9">
        <f t="shared" si="130"/>
        <v>15</v>
      </c>
      <c r="U534" s="7">
        <f t="shared" si="136"/>
        <v>7.66012</v>
      </c>
      <c r="V534" s="7">
        <f t="shared" si="132"/>
        <v>16.827439999999999</v>
      </c>
      <c r="W534" s="9">
        <v>1</v>
      </c>
      <c r="X534" s="9">
        <v>0</v>
      </c>
      <c r="Y534" s="9">
        <v>1</v>
      </c>
      <c r="Z534" s="9">
        <v>0</v>
      </c>
      <c r="AA534" s="9">
        <v>0</v>
      </c>
      <c r="AB534" s="27">
        <v>0</v>
      </c>
      <c r="AC534" s="9">
        <v>1</v>
      </c>
      <c r="AD534" s="9">
        <v>0</v>
      </c>
      <c r="AE534" s="27">
        <v>0</v>
      </c>
      <c r="AF534" s="9">
        <v>0</v>
      </c>
      <c r="AG534" s="27">
        <v>1</v>
      </c>
      <c r="AH534" s="19">
        <v>1986</v>
      </c>
      <c r="AI534" s="30">
        <v>0.36</v>
      </c>
      <c r="AJ534" s="30">
        <v>0.49</v>
      </c>
      <c r="AK534" s="30">
        <v>0.13</v>
      </c>
      <c r="AL534" s="37">
        <v>0.02</v>
      </c>
      <c r="AM534" s="36">
        <v>1</v>
      </c>
      <c r="AN534" s="17">
        <v>0</v>
      </c>
      <c r="AO534">
        <v>0.88</v>
      </c>
      <c r="AP534" s="34">
        <f t="shared" si="137"/>
        <v>0.12</v>
      </c>
      <c r="AQ534" s="33">
        <f t="shared" si="133"/>
        <v>0.54400000000000004</v>
      </c>
      <c r="AR534" s="34">
        <f t="shared" si="134"/>
        <v>0.45600000000000002</v>
      </c>
      <c r="AS534">
        <v>0</v>
      </c>
      <c r="AT534" s="17">
        <v>1</v>
      </c>
      <c r="AU534">
        <v>0</v>
      </c>
      <c r="AV534" s="17">
        <v>1</v>
      </c>
      <c r="AW534" s="17" t="s">
        <v>21</v>
      </c>
      <c r="AX534">
        <v>0</v>
      </c>
      <c r="AY534">
        <v>1</v>
      </c>
      <c r="AZ534">
        <v>0</v>
      </c>
      <c r="BA534">
        <v>0</v>
      </c>
      <c r="BB534">
        <v>0</v>
      </c>
      <c r="BC534">
        <v>0</v>
      </c>
      <c r="BD534" s="17">
        <v>0</v>
      </c>
      <c r="BE534">
        <v>0</v>
      </c>
      <c r="BF534">
        <v>1</v>
      </c>
      <c r="BG534" s="17">
        <v>0</v>
      </c>
      <c r="BH534" t="s">
        <v>89</v>
      </c>
      <c r="BI534" t="s">
        <v>89</v>
      </c>
      <c r="BJ534" s="61">
        <v>0.90600000000000003</v>
      </c>
      <c r="BK534" s="61">
        <f t="shared" si="135"/>
        <v>31.487559999999998</v>
      </c>
      <c r="BL534">
        <v>1</v>
      </c>
      <c r="BM534">
        <v>0</v>
      </c>
      <c r="BN534">
        <v>0</v>
      </c>
      <c r="BO534">
        <v>0</v>
      </c>
      <c r="BP534">
        <v>0</v>
      </c>
      <c r="BQ534" s="17">
        <v>0</v>
      </c>
      <c r="BR534">
        <v>0</v>
      </c>
      <c r="BS534">
        <v>0</v>
      </c>
      <c r="BT534">
        <v>0</v>
      </c>
      <c r="BU534" s="17">
        <v>1</v>
      </c>
      <c r="BV534">
        <v>0</v>
      </c>
      <c r="BW534">
        <v>0</v>
      </c>
      <c r="BX534" s="17">
        <v>0</v>
      </c>
      <c r="BY534">
        <v>0</v>
      </c>
      <c r="BZ534">
        <v>0</v>
      </c>
      <c r="CA534">
        <v>0</v>
      </c>
      <c r="CB534">
        <v>1</v>
      </c>
      <c r="CC534">
        <v>0</v>
      </c>
      <c r="CD534">
        <v>0</v>
      </c>
      <c r="CE534">
        <v>0</v>
      </c>
      <c r="CF534">
        <v>0</v>
      </c>
      <c r="CG534">
        <v>0</v>
      </c>
      <c r="CH534">
        <v>0</v>
      </c>
      <c r="CI534">
        <v>0</v>
      </c>
      <c r="CJ534" s="17">
        <v>0</v>
      </c>
      <c r="CK534">
        <v>0.29799999999999999</v>
      </c>
      <c r="CL534">
        <v>18</v>
      </c>
      <c r="CM534">
        <v>1</v>
      </c>
      <c r="CN534">
        <v>0</v>
      </c>
      <c r="CO534">
        <v>27</v>
      </c>
      <c r="CP534" s="31" t="s">
        <v>80</v>
      </c>
    </row>
    <row r="535" spans="1:94" x14ac:dyDescent="0.25">
      <c r="A535">
        <v>534</v>
      </c>
      <c r="B535">
        <v>35</v>
      </c>
      <c r="C535" s="23" t="s">
        <v>149</v>
      </c>
      <c r="D535" s="12">
        <v>7.3</v>
      </c>
      <c r="E535" s="13">
        <f t="shared" si="131"/>
        <v>0.96052631578947367</v>
      </c>
      <c r="F535" s="7">
        <v>7.6</v>
      </c>
      <c r="G535" s="7">
        <f t="shared" si="124"/>
        <v>6.3394736842105264</v>
      </c>
      <c r="H535" s="15">
        <f t="shared" si="125"/>
        <v>8.2605263157894733</v>
      </c>
      <c r="I535" s="11">
        <f t="shared" si="126"/>
        <v>0.19243528302935478</v>
      </c>
      <c r="J535" s="30">
        <f t="shared" si="127"/>
        <v>2.5320431977546683E-2</v>
      </c>
      <c r="K535" s="30">
        <f t="shared" si="128"/>
        <v>39.493796981298217</v>
      </c>
      <c r="L535" s="8">
        <v>0</v>
      </c>
      <c r="M535" s="9">
        <v>0</v>
      </c>
      <c r="N535" s="9">
        <v>0</v>
      </c>
      <c r="O535" s="9">
        <v>1</v>
      </c>
      <c r="P535" s="9">
        <v>0</v>
      </c>
      <c r="Q535" s="8">
        <v>1510</v>
      </c>
      <c r="R535" s="9">
        <v>7</v>
      </c>
      <c r="S535" s="9">
        <f t="shared" si="129"/>
        <v>1502</v>
      </c>
      <c r="T535" s="9">
        <f t="shared" si="130"/>
        <v>15</v>
      </c>
      <c r="U535" s="7">
        <f t="shared" si="136"/>
        <v>7.66012</v>
      </c>
      <c r="V535" s="7">
        <f t="shared" si="132"/>
        <v>16.827439999999999</v>
      </c>
      <c r="W535" s="9">
        <v>1</v>
      </c>
      <c r="X535" s="9">
        <v>0</v>
      </c>
      <c r="Y535" s="9">
        <v>1</v>
      </c>
      <c r="Z535" s="9">
        <v>0</v>
      </c>
      <c r="AA535" s="9">
        <v>0</v>
      </c>
      <c r="AB535" s="27">
        <v>0</v>
      </c>
      <c r="AC535" s="9">
        <v>1</v>
      </c>
      <c r="AD535" s="9">
        <v>0</v>
      </c>
      <c r="AE535" s="27">
        <v>0</v>
      </c>
      <c r="AF535" s="9">
        <v>0</v>
      </c>
      <c r="AG535" s="27">
        <v>1</v>
      </c>
      <c r="AH535" s="19">
        <v>1986</v>
      </c>
      <c r="AI535" s="30">
        <v>0.36</v>
      </c>
      <c r="AJ535" s="30">
        <v>0.49</v>
      </c>
      <c r="AK535" s="30">
        <v>0.13</v>
      </c>
      <c r="AL535" s="37">
        <v>0.02</v>
      </c>
      <c r="AM535" s="36">
        <v>1</v>
      </c>
      <c r="AN535" s="17">
        <v>0</v>
      </c>
      <c r="AO535">
        <v>0.88</v>
      </c>
      <c r="AP535" s="34">
        <f t="shared" si="137"/>
        <v>0.12</v>
      </c>
      <c r="AQ535" s="33">
        <f t="shared" si="133"/>
        <v>0.54400000000000004</v>
      </c>
      <c r="AR535" s="34">
        <f t="shared" si="134"/>
        <v>0.45600000000000002</v>
      </c>
      <c r="AS535">
        <v>0</v>
      </c>
      <c r="AT535" s="17">
        <v>1</v>
      </c>
      <c r="AU535">
        <v>0</v>
      </c>
      <c r="AV535" s="17">
        <v>1</v>
      </c>
      <c r="AW535" s="17" t="s">
        <v>21</v>
      </c>
      <c r="AX535">
        <v>0</v>
      </c>
      <c r="AY535">
        <v>1</v>
      </c>
      <c r="AZ535">
        <v>0</v>
      </c>
      <c r="BA535">
        <v>0</v>
      </c>
      <c r="BB535">
        <v>0</v>
      </c>
      <c r="BC535">
        <v>0</v>
      </c>
      <c r="BD535" s="17">
        <v>0</v>
      </c>
      <c r="BE535">
        <v>0</v>
      </c>
      <c r="BF535">
        <v>1</v>
      </c>
      <c r="BG535" s="17">
        <v>0</v>
      </c>
      <c r="BH535" t="s">
        <v>89</v>
      </c>
      <c r="BI535" t="s">
        <v>89</v>
      </c>
      <c r="BJ535" s="61">
        <v>0.90600000000000003</v>
      </c>
      <c r="BK535" s="61">
        <f t="shared" si="135"/>
        <v>31.487559999999998</v>
      </c>
      <c r="BL535">
        <v>1</v>
      </c>
      <c r="BM535">
        <v>0</v>
      </c>
      <c r="BN535">
        <v>0</v>
      </c>
      <c r="BO535">
        <v>0</v>
      </c>
      <c r="BP535">
        <v>0</v>
      </c>
      <c r="BQ535" s="17">
        <v>0</v>
      </c>
      <c r="BR535">
        <v>0</v>
      </c>
      <c r="BS535">
        <v>0</v>
      </c>
      <c r="BT535">
        <v>0</v>
      </c>
      <c r="BU535" s="17">
        <v>1</v>
      </c>
      <c r="BV535">
        <v>0</v>
      </c>
      <c r="BW535">
        <v>0</v>
      </c>
      <c r="BX535" s="17">
        <v>0</v>
      </c>
      <c r="BY535">
        <v>0</v>
      </c>
      <c r="BZ535">
        <v>0</v>
      </c>
      <c r="CA535">
        <v>0</v>
      </c>
      <c r="CB535">
        <v>1</v>
      </c>
      <c r="CC535">
        <v>0</v>
      </c>
      <c r="CD535">
        <v>0</v>
      </c>
      <c r="CE535">
        <v>0</v>
      </c>
      <c r="CF535">
        <v>0</v>
      </c>
      <c r="CG535">
        <v>0</v>
      </c>
      <c r="CH535">
        <v>0</v>
      </c>
      <c r="CI535">
        <v>0</v>
      </c>
      <c r="CJ535" s="17">
        <v>1</v>
      </c>
      <c r="CK535">
        <v>0.29799999999999999</v>
      </c>
      <c r="CL535">
        <v>18</v>
      </c>
      <c r="CM535">
        <v>1</v>
      </c>
      <c r="CN535">
        <v>0</v>
      </c>
      <c r="CO535">
        <v>27</v>
      </c>
      <c r="CP535" s="31" t="s">
        <v>80</v>
      </c>
    </row>
    <row r="536" spans="1:94" x14ac:dyDescent="0.25">
      <c r="A536">
        <v>535</v>
      </c>
      <c r="B536">
        <v>35</v>
      </c>
      <c r="C536" s="23" t="s">
        <v>149</v>
      </c>
      <c r="D536" s="12">
        <v>7.1</v>
      </c>
      <c r="E536" s="13">
        <f t="shared" si="131"/>
        <v>0.94164456233421745</v>
      </c>
      <c r="F536" s="7">
        <v>7.54</v>
      </c>
      <c r="G536" s="7">
        <f t="shared" si="124"/>
        <v>6.1583554376657821</v>
      </c>
      <c r="H536" s="15">
        <f t="shared" si="125"/>
        <v>8.0416445623342163</v>
      </c>
      <c r="I536" s="11">
        <f t="shared" si="126"/>
        <v>0.19097167590337699</v>
      </c>
      <c r="J536" s="30">
        <f t="shared" si="127"/>
        <v>2.5327808475248934E-2</v>
      </c>
      <c r="K536" s="30">
        <f t="shared" si="128"/>
        <v>39.482294766135368</v>
      </c>
      <c r="L536" s="8">
        <v>0</v>
      </c>
      <c r="M536" s="9">
        <v>0</v>
      </c>
      <c r="N536" s="9">
        <v>0</v>
      </c>
      <c r="O536" s="9">
        <v>1</v>
      </c>
      <c r="P536" s="9">
        <v>0</v>
      </c>
      <c r="Q536" s="8">
        <v>1510</v>
      </c>
      <c r="R536" s="9">
        <v>7</v>
      </c>
      <c r="S536" s="9">
        <f t="shared" si="129"/>
        <v>1502</v>
      </c>
      <c r="T536" s="9">
        <f t="shared" si="130"/>
        <v>15</v>
      </c>
      <c r="U536" s="7">
        <f t="shared" si="136"/>
        <v>7.66012</v>
      </c>
      <c r="V536" s="7">
        <f t="shared" si="132"/>
        <v>16.827439999999999</v>
      </c>
      <c r="W536" s="9">
        <v>1</v>
      </c>
      <c r="X536" s="9">
        <v>0</v>
      </c>
      <c r="Y536" s="9">
        <v>1</v>
      </c>
      <c r="Z536" s="9">
        <v>0</v>
      </c>
      <c r="AA536" s="9">
        <v>0</v>
      </c>
      <c r="AB536" s="27">
        <v>0</v>
      </c>
      <c r="AC536" s="9">
        <v>1</v>
      </c>
      <c r="AD536" s="9">
        <v>0</v>
      </c>
      <c r="AE536" s="27">
        <v>0</v>
      </c>
      <c r="AF536" s="9">
        <v>0</v>
      </c>
      <c r="AG536" s="27">
        <v>1</v>
      </c>
      <c r="AH536" s="19">
        <v>1986</v>
      </c>
      <c r="AI536" s="30">
        <v>0.36</v>
      </c>
      <c r="AJ536" s="30">
        <v>0.49</v>
      </c>
      <c r="AK536" s="30">
        <v>0.13</v>
      </c>
      <c r="AL536" s="37">
        <v>0.02</v>
      </c>
      <c r="AM536" s="36">
        <v>1</v>
      </c>
      <c r="AN536" s="17">
        <v>0</v>
      </c>
      <c r="AO536">
        <v>0.88</v>
      </c>
      <c r="AP536" s="34">
        <f t="shared" si="137"/>
        <v>0.12</v>
      </c>
      <c r="AQ536" s="33">
        <f t="shared" si="133"/>
        <v>0.54400000000000004</v>
      </c>
      <c r="AR536" s="34">
        <f t="shared" si="134"/>
        <v>0.45600000000000002</v>
      </c>
      <c r="AS536">
        <v>0</v>
      </c>
      <c r="AT536" s="17">
        <v>1</v>
      </c>
      <c r="AU536">
        <v>0</v>
      </c>
      <c r="AV536" s="17">
        <v>1</v>
      </c>
      <c r="AW536" s="17" t="s">
        <v>21</v>
      </c>
      <c r="AX536">
        <v>0</v>
      </c>
      <c r="AY536">
        <v>1</v>
      </c>
      <c r="AZ536">
        <v>0</v>
      </c>
      <c r="BA536">
        <v>0</v>
      </c>
      <c r="BB536">
        <v>0</v>
      </c>
      <c r="BC536">
        <v>0</v>
      </c>
      <c r="BD536" s="17">
        <v>0</v>
      </c>
      <c r="BE536">
        <v>0</v>
      </c>
      <c r="BF536">
        <v>1</v>
      </c>
      <c r="BG536" s="17">
        <v>0</v>
      </c>
      <c r="BH536" t="s">
        <v>89</v>
      </c>
      <c r="BI536" t="s">
        <v>89</v>
      </c>
      <c r="BJ536" s="61">
        <v>0.90600000000000003</v>
      </c>
      <c r="BK536" s="61">
        <f t="shared" si="135"/>
        <v>31.487559999999998</v>
      </c>
      <c r="BL536">
        <v>1</v>
      </c>
      <c r="BM536">
        <v>0</v>
      </c>
      <c r="BN536">
        <v>0</v>
      </c>
      <c r="BO536">
        <v>0</v>
      </c>
      <c r="BP536">
        <v>0</v>
      </c>
      <c r="BQ536" s="17">
        <v>0</v>
      </c>
      <c r="BR536">
        <v>0</v>
      </c>
      <c r="BS536">
        <v>0</v>
      </c>
      <c r="BT536">
        <v>0</v>
      </c>
      <c r="BU536" s="17">
        <v>1</v>
      </c>
      <c r="BV536">
        <v>0</v>
      </c>
      <c r="BW536">
        <v>0</v>
      </c>
      <c r="BX536" s="17">
        <v>0</v>
      </c>
      <c r="BY536">
        <v>0</v>
      </c>
      <c r="BZ536">
        <v>0</v>
      </c>
      <c r="CA536">
        <v>0</v>
      </c>
      <c r="CB536">
        <v>1</v>
      </c>
      <c r="CC536">
        <v>0</v>
      </c>
      <c r="CD536">
        <v>0</v>
      </c>
      <c r="CE536">
        <v>0</v>
      </c>
      <c r="CF536">
        <v>0</v>
      </c>
      <c r="CG536">
        <v>0</v>
      </c>
      <c r="CH536">
        <v>0</v>
      </c>
      <c r="CI536">
        <v>0</v>
      </c>
      <c r="CJ536" s="17">
        <v>1</v>
      </c>
      <c r="CK536">
        <v>0.29799999999999999</v>
      </c>
      <c r="CL536">
        <v>18</v>
      </c>
      <c r="CM536">
        <v>1</v>
      </c>
      <c r="CN536">
        <v>0</v>
      </c>
      <c r="CO536">
        <v>27</v>
      </c>
      <c r="CP536" s="31" t="s">
        <v>80</v>
      </c>
    </row>
    <row r="537" spans="1:94" x14ac:dyDescent="0.25">
      <c r="A537">
        <v>536</v>
      </c>
      <c r="B537">
        <v>35</v>
      </c>
      <c r="C537" s="23" t="s">
        <v>149</v>
      </c>
      <c r="D537" s="12">
        <v>6</v>
      </c>
      <c r="E537" s="13">
        <f t="shared" si="131"/>
        <v>0.90361445783132532</v>
      </c>
      <c r="F537" s="7">
        <v>6.64</v>
      </c>
      <c r="G537" s="7">
        <f t="shared" si="124"/>
        <v>5.096385542168675</v>
      </c>
      <c r="H537" s="15">
        <f t="shared" si="125"/>
        <v>6.903614457831325</v>
      </c>
      <c r="I537" s="11">
        <f t="shared" si="126"/>
        <v>0.16886931820305151</v>
      </c>
      <c r="J537" s="30">
        <f t="shared" si="127"/>
        <v>2.5432126235399324E-2</v>
      </c>
      <c r="K537" s="30">
        <f t="shared" si="128"/>
        <v>39.320345878438047</v>
      </c>
      <c r="L537" s="8">
        <v>0</v>
      </c>
      <c r="M537" s="9">
        <v>0</v>
      </c>
      <c r="N537" s="9">
        <v>0</v>
      </c>
      <c r="O537" s="9">
        <v>1</v>
      </c>
      <c r="P537" s="9">
        <v>0</v>
      </c>
      <c r="Q537" s="8">
        <v>1510</v>
      </c>
      <c r="R537" s="9">
        <v>7</v>
      </c>
      <c r="S537" s="9">
        <f t="shared" si="129"/>
        <v>1502</v>
      </c>
      <c r="T537" s="9">
        <f t="shared" si="130"/>
        <v>15</v>
      </c>
      <c r="U537" s="7">
        <f t="shared" si="136"/>
        <v>7.66012</v>
      </c>
      <c r="V537" s="7">
        <f t="shared" si="132"/>
        <v>16.827439999999999</v>
      </c>
      <c r="W537" s="9">
        <v>1</v>
      </c>
      <c r="X537" s="9">
        <v>0</v>
      </c>
      <c r="Y537" s="9">
        <v>1</v>
      </c>
      <c r="Z537" s="9">
        <v>0</v>
      </c>
      <c r="AA537" s="9">
        <v>0</v>
      </c>
      <c r="AB537" s="27">
        <v>0</v>
      </c>
      <c r="AC537" s="9">
        <v>1</v>
      </c>
      <c r="AD537" s="9">
        <v>0</v>
      </c>
      <c r="AE537" s="27">
        <v>0</v>
      </c>
      <c r="AF537" s="9">
        <v>0</v>
      </c>
      <c r="AG537" s="27">
        <v>1</v>
      </c>
      <c r="AH537" s="19">
        <v>1986</v>
      </c>
      <c r="AI537" s="30">
        <v>0.36</v>
      </c>
      <c r="AJ537" s="30">
        <v>0.49</v>
      </c>
      <c r="AK537" s="30">
        <v>0.13</v>
      </c>
      <c r="AL537" s="37">
        <v>0.02</v>
      </c>
      <c r="AM537" s="36">
        <v>1</v>
      </c>
      <c r="AN537" s="17">
        <v>0</v>
      </c>
      <c r="AO537">
        <v>0.88</v>
      </c>
      <c r="AP537" s="34">
        <f t="shared" si="137"/>
        <v>0.12</v>
      </c>
      <c r="AQ537" s="33">
        <f t="shared" si="133"/>
        <v>0.54400000000000004</v>
      </c>
      <c r="AR537" s="34">
        <f t="shared" si="134"/>
        <v>0.45600000000000002</v>
      </c>
      <c r="AS537">
        <v>0</v>
      </c>
      <c r="AT537" s="17">
        <v>1</v>
      </c>
      <c r="AU537">
        <v>0</v>
      </c>
      <c r="AV537" s="17">
        <v>1</v>
      </c>
      <c r="AW537" s="17" t="s">
        <v>21</v>
      </c>
      <c r="AX537">
        <v>0</v>
      </c>
      <c r="AY537">
        <v>1</v>
      </c>
      <c r="AZ537">
        <v>0</v>
      </c>
      <c r="BA537">
        <v>0</v>
      </c>
      <c r="BB537">
        <v>0</v>
      </c>
      <c r="BC537">
        <v>0</v>
      </c>
      <c r="BD537" s="17">
        <v>0</v>
      </c>
      <c r="BE537">
        <v>0</v>
      </c>
      <c r="BF537">
        <v>1</v>
      </c>
      <c r="BG537" s="17">
        <v>0</v>
      </c>
      <c r="BH537" t="s">
        <v>89</v>
      </c>
      <c r="BI537" t="s">
        <v>89</v>
      </c>
      <c r="BJ537" s="61">
        <v>0.90600000000000003</v>
      </c>
      <c r="BK537" s="61">
        <f t="shared" si="135"/>
        <v>31.487559999999998</v>
      </c>
      <c r="BL537">
        <v>1</v>
      </c>
      <c r="BM537">
        <v>0</v>
      </c>
      <c r="BN537">
        <v>0</v>
      </c>
      <c r="BO537">
        <v>0</v>
      </c>
      <c r="BP537">
        <v>0</v>
      </c>
      <c r="BQ537" s="17">
        <v>0</v>
      </c>
      <c r="BR537">
        <v>0</v>
      </c>
      <c r="BS537">
        <v>0</v>
      </c>
      <c r="BT537">
        <v>0</v>
      </c>
      <c r="BU537" s="17">
        <v>1</v>
      </c>
      <c r="BV537">
        <v>0</v>
      </c>
      <c r="BW537">
        <v>0</v>
      </c>
      <c r="BX537" s="17">
        <v>0</v>
      </c>
      <c r="BY537">
        <v>0</v>
      </c>
      <c r="BZ537">
        <v>0</v>
      </c>
      <c r="CA537">
        <v>0</v>
      </c>
      <c r="CB537">
        <v>1</v>
      </c>
      <c r="CC537">
        <v>0</v>
      </c>
      <c r="CD537">
        <v>0</v>
      </c>
      <c r="CE537">
        <v>0</v>
      </c>
      <c r="CF537">
        <v>1</v>
      </c>
      <c r="CG537">
        <v>0</v>
      </c>
      <c r="CH537">
        <v>1</v>
      </c>
      <c r="CI537">
        <v>0</v>
      </c>
      <c r="CJ537" s="17">
        <v>0</v>
      </c>
      <c r="CK537">
        <v>0.29799999999999999</v>
      </c>
      <c r="CL537">
        <v>18</v>
      </c>
      <c r="CM537">
        <v>1</v>
      </c>
      <c r="CN537">
        <v>0</v>
      </c>
      <c r="CO537">
        <v>27</v>
      </c>
      <c r="CP537" s="31" t="s">
        <v>80</v>
      </c>
    </row>
    <row r="538" spans="1:94" x14ac:dyDescent="0.25">
      <c r="A538">
        <v>537</v>
      </c>
      <c r="B538">
        <v>35</v>
      </c>
      <c r="C538" s="23" t="s">
        <v>149</v>
      </c>
      <c r="D538" s="12">
        <v>8.4</v>
      </c>
      <c r="E538" s="13">
        <f t="shared" si="131"/>
        <v>0.98707403055229148</v>
      </c>
      <c r="F538" s="7">
        <v>8.51</v>
      </c>
      <c r="G538" s="7">
        <f t="shared" si="124"/>
        <v>7.4129259694477092</v>
      </c>
      <c r="H538" s="15">
        <f t="shared" si="125"/>
        <v>9.3870740305522915</v>
      </c>
      <c r="I538" s="11">
        <f t="shared" si="126"/>
        <v>0.21440325235359536</v>
      </c>
      <c r="J538" s="30">
        <f t="shared" si="127"/>
        <v>2.5194271721926603E-2</v>
      </c>
      <c r="K538" s="30">
        <f t="shared" si="128"/>
        <v>39.691562075584777</v>
      </c>
      <c r="L538" s="8">
        <v>0</v>
      </c>
      <c r="M538" s="9">
        <v>0</v>
      </c>
      <c r="N538" s="9">
        <v>0</v>
      </c>
      <c r="O538" s="9">
        <v>1</v>
      </c>
      <c r="P538" s="9">
        <v>0</v>
      </c>
      <c r="Q538" s="8">
        <v>1510</v>
      </c>
      <c r="R538" s="9">
        <v>6</v>
      </c>
      <c r="S538" s="9">
        <f t="shared" si="129"/>
        <v>1503</v>
      </c>
      <c r="T538" s="9">
        <f t="shared" si="130"/>
        <v>15</v>
      </c>
      <c r="U538" s="7">
        <f t="shared" si="136"/>
        <v>7.66012</v>
      </c>
      <c r="V538" s="7">
        <f t="shared" si="132"/>
        <v>16.827439999999999</v>
      </c>
      <c r="W538" s="9">
        <v>1</v>
      </c>
      <c r="X538" s="9">
        <v>0</v>
      </c>
      <c r="Y538" s="9">
        <v>1</v>
      </c>
      <c r="Z538" s="9">
        <v>0</v>
      </c>
      <c r="AA538" s="9">
        <v>0</v>
      </c>
      <c r="AB538" s="27">
        <v>0</v>
      </c>
      <c r="AC538" s="9">
        <v>1</v>
      </c>
      <c r="AD538" s="9">
        <v>0</v>
      </c>
      <c r="AE538" s="27">
        <v>0</v>
      </c>
      <c r="AF538" s="9">
        <v>0</v>
      </c>
      <c r="AG538" s="27">
        <v>1</v>
      </c>
      <c r="AH538" s="19">
        <v>1986</v>
      </c>
      <c r="AI538" s="30">
        <v>0.36</v>
      </c>
      <c r="AJ538" s="30">
        <v>0.49</v>
      </c>
      <c r="AK538" s="30">
        <v>0.13</v>
      </c>
      <c r="AL538" s="37">
        <v>0.02</v>
      </c>
      <c r="AM538" s="36">
        <v>1</v>
      </c>
      <c r="AN538" s="17">
        <v>0</v>
      </c>
      <c r="AO538">
        <v>0.88</v>
      </c>
      <c r="AP538" s="34">
        <f t="shared" si="137"/>
        <v>0.12</v>
      </c>
      <c r="AQ538" s="33">
        <f t="shared" si="133"/>
        <v>0.54400000000000004</v>
      </c>
      <c r="AR538" s="34">
        <f t="shared" si="134"/>
        <v>0.45600000000000002</v>
      </c>
      <c r="AS538">
        <v>0</v>
      </c>
      <c r="AT538" s="17">
        <v>1</v>
      </c>
      <c r="AU538">
        <v>0</v>
      </c>
      <c r="AV538" s="17">
        <v>1</v>
      </c>
      <c r="AW538" s="17" t="s">
        <v>21</v>
      </c>
      <c r="AX538">
        <v>0</v>
      </c>
      <c r="AY538">
        <v>1</v>
      </c>
      <c r="AZ538">
        <v>0</v>
      </c>
      <c r="BA538">
        <v>0</v>
      </c>
      <c r="BB538">
        <v>0</v>
      </c>
      <c r="BC538">
        <v>0</v>
      </c>
      <c r="BD538" s="17">
        <v>0</v>
      </c>
      <c r="BE538">
        <v>0</v>
      </c>
      <c r="BF538">
        <v>1</v>
      </c>
      <c r="BG538" s="17">
        <v>0</v>
      </c>
      <c r="BH538" t="s">
        <v>89</v>
      </c>
      <c r="BI538" t="s">
        <v>89</v>
      </c>
      <c r="BJ538" s="61">
        <v>0.90600000000000003</v>
      </c>
      <c r="BK538" s="61">
        <f t="shared" si="135"/>
        <v>31.487559999999998</v>
      </c>
      <c r="BL538">
        <v>0</v>
      </c>
      <c r="BM538">
        <v>0</v>
      </c>
      <c r="BN538">
        <v>0</v>
      </c>
      <c r="BO538">
        <v>0</v>
      </c>
      <c r="BP538">
        <v>1</v>
      </c>
      <c r="BQ538" s="17">
        <v>0</v>
      </c>
      <c r="BR538">
        <v>0</v>
      </c>
      <c r="BS538">
        <v>0</v>
      </c>
      <c r="BT538">
        <v>0</v>
      </c>
      <c r="BU538" s="17">
        <v>1</v>
      </c>
      <c r="BV538">
        <v>0</v>
      </c>
      <c r="BW538">
        <v>0</v>
      </c>
      <c r="BX538" s="17">
        <v>0</v>
      </c>
      <c r="BY538">
        <v>0</v>
      </c>
      <c r="BZ538">
        <v>0</v>
      </c>
      <c r="CA538">
        <v>0</v>
      </c>
      <c r="CB538">
        <v>1</v>
      </c>
      <c r="CC538">
        <v>0</v>
      </c>
      <c r="CD538">
        <v>0</v>
      </c>
      <c r="CE538">
        <v>1</v>
      </c>
      <c r="CF538">
        <v>0</v>
      </c>
      <c r="CG538">
        <v>0</v>
      </c>
      <c r="CH538">
        <v>0</v>
      </c>
      <c r="CI538">
        <v>0</v>
      </c>
      <c r="CJ538" s="17">
        <v>0</v>
      </c>
      <c r="CK538">
        <v>0.29799999999999999</v>
      </c>
      <c r="CL538">
        <v>18</v>
      </c>
      <c r="CM538">
        <v>1</v>
      </c>
      <c r="CN538">
        <v>0</v>
      </c>
      <c r="CO538">
        <v>27</v>
      </c>
      <c r="CP538" s="31" t="s">
        <v>80</v>
      </c>
    </row>
    <row r="539" spans="1:94" x14ac:dyDescent="0.25">
      <c r="A539">
        <v>538</v>
      </c>
      <c r="B539">
        <v>35</v>
      </c>
      <c r="C539" s="23" t="s">
        <v>149</v>
      </c>
      <c r="D539" s="12">
        <v>7.4</v>
      </c>
      <c r="E539" s="13">
        <f t="shared" si="131"/>
        <v>1.0407876230661042</v>
      </c>
      <c r="F539" s="7">
        <v>7.11</v>
      </c>
      <c r="G539" s="7">
        <f t="shared" si="124"/>
        <v>6.359212376933896</v>
      </c>
      <c r="H539" s="15">
        <f t="shared" si="125"/>
        <v>8.4407876230661039</v>
      </c>
      <c r="I539" s="11">
        <f t="shared" si="126"/>
        <v>0.19994071330712809</v>
      </c>
      <c r="J539" s="30">
        <f t="shared" si="127"/>
        <v>2.8121056723928003E-2</v>
      </c>
      <c r="K539" s="30">
        <f t="shared" si="128"/>
        <v>35.560541334462272</v>
      </c>
      <c r="L539" s="8">
        <v>0</v>
      </c>
      <c r="M539" s="9">
        <v>0</v>
      </c>
      <c r="N539" s="9">
        <v>0</v>
      </c>
      <c r="O539" s="9">
        <v>1</v>
      </c>
      <c r="P539" s="9">
        <v>0</v>
      </c>
      <c r="Q539" s="8">
        <v>1220</v>
      </c>
      <c r="R539" s="9">
        <v>5</v>
      </c>
      <c r="S539" s="9">
        <f t="shared" si="129"/>
        <v>1214</v>
      </c>
      <c r="T539" s="9">
        <f t="shared" si="130"/>
        <v>15</v>
      </c>
      <c r="U539" s="7">
        <f t="shared" si="136"/>
        <v>7.4770000000000003</v>
      </c>
      <c r="V539" s="7">
        <f t="shared" si="132"/>
        <v>17.561</v>
      </c>
      <c r="W539" s="9">
        <v>1</v>
      </c>
      <c r="X539" s="9">
        <v>0</v>
      </c>
      <c r="Y539" s="9">
        <v>1</v>
      </c>
      <c r="Z539" s="9">
        <v>0</v>
      </c>
      <c r="AA539" s="9">
        <v>0</v>
      </c>
      <c r="AB539" s="27">
        <v>0</v>
      </c>
      <c r="AC539" s="9">
        <v>1</v>
      </c>
      <c r="AD539" s="9">
        <v>0</v>
      </c>
      <c r="AE539" s="27">
        <v>0</v>
      </c>
      <c r="AF539" s="9">
        <v>0</v>
      </c>
      <c r="AG539" s="27">
        <v>1</v>
      </c>
      <c r="AH539" s="19">
        <v>1986</v>
      </c>
      <c r="AI539" s="30">
        <v>0.36</v>
      </c>
      <c r="AJ539" s="30">
        <v>0.49</v>
      </c>
      <c r="AK539" s="30">
        <v>0.13</v>
      </c>
      <c r="AL539" s="37">
        <v>0.02</v>
      </c>
      <c r="AM539" s="36">
        <v>1</v>
      </c>
      <c r="AN539" s="17">
        <v>0</v>
      </c>
      <c r="AO539">
        <v>1</v>
      </c>
      <c r="AP539" s="34">
        <v>0</v>
      </c>
      <c r="AQ539" s="33">
        <f t="shared" si="133"/>
        <v>0.55000000000000004</v>
      </c>
      <c r="AR539" s="34">
        <f t="shared" si="134"/>
        <v>0.45</v>
      </c>
      <c r="AS539">
        <v>0</v>
      </c>
      <c r="AT539" s="17">
        <v>1</v>
      </c>
      <c r="AU539">
        <v>0</v>
      </c>
      <c r="AV539" s="17">
        <v>1</v>
      </c>
      <c r="AW539" s="17" t="s">
        <v>21</v>
      </c>
      <c r="AX539">
        <v>0</v>
      </c>
      <c r="AY539">
        <v>1</v>
      </c>
      <c r="AZ539">
        <v>0</v>
      </c>
      <c r="BA539">
        <v>0</v>
      </c>
      <c r="BB539">
        <v>0</v>
      </c>
      <c r="BC539">
        <v>0</v>
      </c>
      <c r="BD539" s="17">
        <v>0</v>
      </c>
      <c r="BE539">
        <v>0</v>
      </c>
      <c r="BF539">
        <v>1</v>
      </c>
      <c r="BG539" s="17">
        <v>0</v>
      </c>
      <c r="BH539" t="s">
        <v>89</v>
      </c>
      <c r="BI539" t="s">
        <v>89</v>
      </c>
      <c r="BJ539" s="61">
        <v>0.90600000000000003</v>
      </c>
      <c r="BK539" s="61">
        <f t="shared" si="135"/>
        <v>32.037999999999997</v>
      </c>
      <c r="BL539">
        <v>0</v>
      </c>
      <c r="BM539">
        <v>0</v>
      </c>
      <c r="BN539">
        <v>0</v>
      </c>
      <c r="BO539">
        <v>0</v>
      </c>
      <c r="BP539">
        <v>1</v>
      </c>
      <c r="BQ539" s="17">
        <v>0</v>
      </c>
      <c r="BR539">
        <v>0</v>
      </c>
      <c r="BS539">
        <v>0</v>
      </c>
      <c r="BT539">
        <v>0</v>
      </c>
      <c r="BU539" s="17">
        <v>1</v>
      </c>
      <c r="BV539">
        <v>0</v>
      </c>
      <c r="BW539">
        <v>0</v>
      </c>
      <c r="BX539" s="17">
        <v>0</v>
      </c>
      <c r="BY539">
        <v>0</v>
      </c>
      <c r="BZ539">
        <v>0</v>
      </c>
      <c r="CA539">
        <v>0</v>
      </c>
      <c r="CB539">
        <v>1</v>
      </c>
      <c r="CC539">
        <v>0</v>
      </c>
      <c r="CD539">
        <v>0</v>
      </c>
      <c r="CE539">
        <v>0</v>
      </c>
      <c r="CF539">
        <v>0</v>
      </c>
      <c r="CG539">
        <v>0</v>
      </c>
      <c r="CH539">
        <v>0</v>
      </c>
      <c r="CI539">
        <v>0</v>
      </c>
      <c r="CJ539" s="17">
        <v>0</v>
      </c>
      <c r="CK539">
        <v>0.29799999999999999</v>
      </c>
      <c r="CL539">
        <v>18</v>
      </c>
      <c r="CM539">
        <v>1</v>
      </c>
      <c r="CN539">
        <v>0</v>
      </c>
      <c r="CO539">
        <v>27</v>
      </c>
      <c r="CP539" s="31" t="s">
        <v>80</v>
      </c>
    </row>
    <row r="540" spans="1:94" x14ac:dyDescent="0.25">
      <c r="A540">
        <v>539</v>
      </c>
      <c r="B540">
        <v>35</v>
      </c>
      <c r="C540" s="23" t="s">
        <v>149</v>
      </c>
      <c r="D540" s="12">
        <v>7.6</v>
      </c>
      <c r="E540" s="13">
        <f t="shared" si="131"/>
        <v>3.1275720164609049</v>
      </c>
      <c r="F540" s="7">
        <v>2.4300000000000002</v>
      </c>
      <c r="G540" s="7">
        <f t="shared" si="124"/>
        <v>4.4724279835390952</v>
      </c>
      <c r="H540" s="15">
        <f t="shared" si="125"/>
        <v>10.727572016460904</v>
      </c>
      <c r="I540" s="11">
        <f t="shared" si="126"/>
        <v>6.11932504058443E-2</v>
      </c>
      <c r="J540" s="30">
        <f t="shared" si="127"/>
        <v>2.5182407574421521E-2</v>
      </c>
      <c r="K540" s="30">
        <f t="shared" si="128"/>
        <v>39.710261897902413</v>
      </c>
      <c r="L540" s="8">
        <v>0</v>
      </c>
      <c r="M540" s="9">
        <v>0</v>
      </c>
      <c r="N540" s="9">
        <v>0</v>
      </c>
      <c r="O540" s="9">
        <v>1</v>
      </c>
      <c r="P540" s="9">
        <v>0</v>
      </c>
      <c r="Q540" s="8">
        <v>1577</v>
      </c>
      <c r="R540" s="9">
        <v>5</v>
      </c>
      <c r="S540" s="9">
        <f t="shared" si="129"/>
        <v>1571</v>
      </c>
      <c r="T540" s="9">
        <f t="shared" si="130"/>
        <v>15</v>
      </c>
      <c r="U540" s="7">
        <f t="shared" si="136"/>
        <v>9.0030000000000001</v>
      </c>
      <c r="V540" s="7">
        <f t="shared" si="132"/>
        <v>11.448</v>
      </c>
      <c r="W540" s="9">
        <v>1</v>
      </c>
      <c r="X540" s="9">
        <v>0</v>
      </c>
      <c r="Y540" s="9">
        <v>1</v>
      </c>
      <c r="Z540" s="9">
        <v>0</v>
      </c>
      <c r="AA540" s="9">
        <v>0</v>
      </c>
      <c r="AB540" s="27">
        <v>0</v>
      </c>
      <c r="AC540" s="9">
        <v>1</v>
      </c>
      <c r="AD540" s="9">
        <v>0</v>
      </c>
      <c r="AE540" s="27">
        <v>0</v>
      </c>
      <c r="AF540" s="9">
        <v>0</v>
      </c>
      <c r="AG540" s="27">
        <v>1</v>
      </c>
      <c r="AH540" s="19">
        <v>1986</v>
      </c>
      <c r="AI540" s="30">
        <v>0.36</v>
      </c>
      <c r="AJ540" s="30">
        <v>0.49</v>
      </c>
      <c r="AK540" s="30">
        <v>0.13</v>
      </c>
      <c r="AL540" s="37">
        <v>0.02</v>
      </c>
      <c r="AM540" s="36">
        <v>1</v>
      </c>
      <c r="AN540" s="17">
        <v>0</v>
      </c>
      <c r="AO540">
        <v>0</v>
      </c>
      <c r="AP540" s="34">
        <v>1</v>
      </c>
      <c r="AQ540" s="33">
        <f t="shared" si="133"/>
        <v>0.5</v>
      </c>
      <c r="AR540" s="34">
        <f t="shared" si="134"/>
        <v>0.5</v>
      </c>
      <c r="AS540">
        <v>0</v>
      </c>
      <c r="AT540" s="17">
        <v>1</v>
      </c>
      <c r="AU540">
        <v>0</v>
      </c>
      <c r="AV540" s="17">
        <v>1</v>
      </c>
      <c r="AW540" s="17" t="s">
        <v>21</v>
      </c>
      <c r="AX540">
        <v>0</v>
      </c>
      <c r="AY540">
        <v>1</v>
      </c>
      <c r="AZ540">
        <v>0</v>
      </c>
      <c r="BA540">
        <v>0</v>
      </c>
      <c r="BB540">
        <v>0</v>
      </c>
      <c r="BC540">
        <v>0</v>
      </c>
      <c r="BD540" s="17">
        <v>0</v>
      </c>
      <c r="BE540">
        <v>0</v>
      </c>
      <c r="BF540">
        <v>1</v>
      </c>
      <c r="BG540" s="17">
        <v>0</v>
      </c>
      <c r="BH540" t="s">
        <v>89</v>
      </c>
      <c r="BI540" t="s">
        <v>89</v>
      </c>
      <c r="BJ540" s="61">
        <v>0.90600000000000003</v>
      </c>
      <c r="BK540" s="61">
        <f t="shared" si="135"/>
        <v>27.451000000000001</v>
      </c>
      <c r="BL540">
        <v>0</v>
      </c>
      <c r="BM540">
        <v>0</v>
      </c>
      <c r="BN540">
        <v>0</v>
      </c>
      <c r="BO540">
        <v>0</v>
      </c>
      <c r="BP540">
        <v>1</v>
      </c>
      <c r="BQ540" s="17">
        <v>0</v>
      </c>
      <c r="BR540">
        <v>0</v>
      </c>
      <c r="BS540">
        <v>0</v>
      </c>
      <c r="BT540">
        <v>0</v>
      </c>
      <c r="BU540" s="17">
        <v>1</v>
      </c>
      <c r="BV540">
        <v>0</v>
      </c>
      <c r="BW540">
        <v>0</v>
      </c>
      <c r="BX540" s="17">
        <v>0</v>
      </c>
      <c r="BY540">
        <v>0</v>
      </c>
      <c r="BZ540">
        <v>0</v>
      </c>
      <c r="CA540">
        <v>0</v>
      </c>
      <c r="CB540">
        <v>1</v>
      </c>
      <c r="CC540">
        <v>0</v>
      </c>
      <c r="CD540">
        <v>0</v>
      </c>
      <c r="CE540">
        <v>0</v>
      </c>
      <c r="CF540">
        <v>0</v>
      </c>
      <c r="CG540">
        <v>0</v>
      </c>
      <c r="CH540">
        <v>0</v>
      </c>
      <c r="CI540">
        <v>0</v>
      </c>
      <c r="CJ540" s="17">
        <v>0</v>
      </c>
      <c r="CK540">
        <v>0.29799999999999999</v>
      </c>
      <c r="CL540">
        <v>18</v>
      </c>
      <c r="CM540">
        <v>1</v>
      </c>
      <c r="CN540">
        <v>0</v>
      </c>
      <c r="CO540">
        <v>27</v>
      </c>
      <c r="CP540" s="31" t="s">
        <v>80</v>
      </c>
    </row>
    <row r="541" spans="1:94" x14ac:dyDescent="0.25">
      <c r="A541">
        <v>540</v>
      </c>
      <c r="B541">
        <v>35</v>
      </c>
      <c r="C541" s="23" t="s">
        <v>149</v>
      </c>
      <c r="D541" s="12">
        <v>6.7</v>
      </c>
      <c r="E541" s="13">
        <f t="shared" si="131"/>
        <v>0.93314763231197773</v>
      </c>
      <c r="F541" s="7">
        <v>7.18</v>
      </c>
      <c r="G541" s="7">
        <f t="shared" si="124"/>
        <v>5.7668523676880223</v>
      </c>
      <c r="H541" s="15">
        <f t="shared" si="125"/>
        <v>7.633147632311978</v>
      </c>
      <c r="I541" s="11">
        <f t="shared" si="126"/>
        <v>0.18239852026663411</v>
      </c>
      <c r="J541" s="30">
        <f t="shared" si="127"/>
        <v>2.5403693630450433E-2</v>
      </c>
      <c r="K541" s="30">
        <f t="shared" si="128"/>
        <v>39.364354433929179</v>
      </c>
      <c r="L541" s="8">
        <v>0</v>
      </c>
      <c r="M541" s="9">
        <v>0</v>
      </c>
      <c r="N541" s="9">
        <v>0</v>
      </c>
      <c r="O541" s="9">
        <v>1</v>
      </c>
      <c r="P541" s="9">
        <v>0</v>
      </c>
      <c r="Q541" s="8">
        <v>1510</v>
      </c>
      <c r="R541" s="9">
        <v>11</v>
      </c>
      <c r="S541" s="9">
        <f t="shared" si="129"/>
        <v>1498</v>
      </c>
      <c r="T541" s="9">
        <f t="shared" si="130"/>
        <v>15</v>
      </c>
      <c r="U541" s="7">
        <f t="shared" si="136"/>
        <v>7.66012</v>
      </c>
      <c r="V541" s="7">
        <f t="shared" si="132"/>
        <v>16.827439999999999</v>
      </c>
      <c r="W541" s="9">
        <v>1</v>
      </c>
      <c r="X541" s="9">
        <v>0</v>
      </c>
      <c r="Y541" s="9">
        <v>1</v>
      </c>
      <c r="Z541" s="9">
        <v>0</v>
      </c>
      <c r="AA541" s="9">
        <v>0</v>
      </c>
      <c r="AB541" s="27">
        <v>0</v>
      </c>
      <c r="AC541" s="9">
        <v>1</v>
      </c>
      <c r="AD541" s="9">
        <v>0</v>
      </c>
      <c r="AE541" s="27">
        <v>0</v>
      </c>
      <c r="AF541" s="9">
        <v>0</v>
      </c>
      <c r="AG541" s="27">
        <v>1</v>
      </c>
      <c r="AH541" s="19">
        <v>1986</v>
      </c>
      <c r="AI541" s="30">
        <v>0.36</v>
      </c>
      <c r="AJ541" s="30">
        <v>0.49</v>
      </c>
      <c r="AK541" s="30">
        <v>0.13</v>
      </c>
      <c r="AL541" s="37">
        <v>0.02</v>
      </c>
      <c r="AM541" s="36">
        <v>1</v>
      </c>
      <c r="AN541" s="17">
        <v>0</v>
      </c>
      <c r="AO541">
        <v>0.88</v>
      </c>
      <c r="AP541" s="34">
        <f>1-AO541</f>
        <v>0.12</v>
      </c>
      <c r="AQ541" s="33">
        <f t="shared" si="133"/>
        <v>0.54400000000000004</v>
      </c>
      <c r="AR541" s="34">
        <f t="shared" si="134"/>
        <v>0.45600000000000002</v>
      </c>
      <c r="AS541">
        <v>0</v>
      </c>
      <c r="AT541" s="17">
        <v>1</v>
      </c>
      <c r="AU541">
        <v>0</v>
      </c>
      <c r="AV541" s="17">
        <v>1</v>
      </c>
      <c r="AW541" s="17" t="s">
        <v>21</v>
      </c>
      <c r="AX541">
        <v>0</v>
      </c>
      <c r="AY541">
        <v>1</v>
      </c>
      <c r="AZ541">
        <v>0</v>
      </c>
      <c r="BA541">
        <v>0</v>
      </c>
      <c r="BB541">
        <v>0</v>
      </c>
      <c r="BC541">
        <v>0</v>
      </c>
      <c r="BD541" s="17">
        <v>0</v>
      </c>
      <c r="BE541">
        <v>0</v>
      </c>
      <c r="BF541">
        <v>1</v>
      </c>
      <c r="BG541" s="17">
        <v>0</v>
      </c>
      <c r="BH541" t="s">
        <v>89</v>
      </c>
      <c r="BI541" t="s">
        <v>89</v>
      </c>
      <c r="BJ541" s="61">
        <v>0.90600000000000003</v>
      </c>
      <c r="BK541" s="61">
        <f t="shared" si="135"/>
        <v>31.487559999999998</v>
      </c>
      <c r="BL541">
        <v>0</v>
      </c>
      <c r="BM541">
        <v>0</v>
      </c>
      <c r="BN541">
        <v>0</v>
      </c>
      <c r="BO541">
        <v>0</v>
      </c>
      <c r="BP541">
        <v>1</v>
      </c>
      <c r="BQ541" s="17">
        <v>0</v>
      </c>
      <c r="BR541">
        <v>0</v>
      </c>
      <c r="BS541">
        <v>0</v>
      </c>
      <c r="BT541">
        <v>0</v>
      </c>
      <c r="BU541" s="17">
        <v>1</v>
      </c>
      <c r="BV541">
        <v>0</v>
      </c>
      <c r="BW541">
        <v>0</v>
      </c>
      <c r="BX541" s="17">
        <v>0</v>
      </c>
      <c r="BY541">
        <v>0</v>
      </c>
      <c r="BZ541">
        <v>0</v>
      </c>
      <c r="CA541">
        <v>0</v>
      </c>
      <c r="CB541">
        <v>1</v>
      </c>
      <c r="CC541">
        <v>0</v>
      </c>
      <c r="CD541">
        <v>0</v>
      </c>
      <c r="CE541">
        <v>1</v>
      </c>
      <c r="CF541">
        <v>0</v>
      </c>
      <c r="CG541">
        <v>0</v>
      </c>
      <c r="CH541">
        <v>1</v>
      </c>
      <c r="CI541">
        <v>0</v>
      </c>
      <c r="CJ541" s="17">
        <v>1</v>
      </c>
      <c r="CK541">
        <v>0.29799999999999999</v>
      </c>
      <c r="CL541">
        <v>18</v>
      </c>
      <c r="CM541">
        <v>1</v>
      </c>
      <c r="CN541">
        <v>0</v>
      </c>
      <c r="CO541">
        <v>27</v>
      </c>
      <c r="CP541" s="31" t="s">
        <v>80</v>
      </c>
    </row>
    <row r="542" spans="1:94" x14ac:dyDescent="0.25">
      <c r="A542">
        <v>541</v>
      </c>
      <c r="B542">
        <v>35</v>
      </c>
      <c r="C542" s="23" t="s">
        <v>149</v>
      </c>
      <c r="D542" s="12">
        <v>5.9</v>
      </c>
      <c r="E542" s="13">
        <f t="shared" si="131"/>
        <v>0.94855305466237949</v>
      </c>
      <c r="F542" s="7">
        <v>6.22</v>
      </c>
      <c r="G542" s="7">
        <f t="shared" si="124"/>
        <v>4.9514469453376204</v>
      </c>
      <c r="H542" s="15">
        <f t="shared" si="125"/>
        <v>6.8485530546623803</v>
      </c>
      <c r="I542" s="11">
        <f t="shared" si="126"/>
        <v>0.17609106334503863</v>
      </c>
      <c r="J542" s="30">
        <f t="shared" si="127"/>
        <v>2.8310460344861517E-2</v>
      </c>
      <c r="K542" s="30">
        <f t="shared" si="128"/>
        <v>35.322632970943715</v>
      </c>
      <c r="L542" s="8">
        <v>0</v>
      </c>
      <c r="M542" s="9">
        <v>0</v>
      </c>
      <c r="N542" s="9">
        <v>0</v>
      </c>
      <c r="O542" s="9">
        <v>1</v>
      </c>
      <c r="P542" s="9">
        <v>0</v>
      </c>
      <c r="Q542" s="8">
        <v>1220</v>
      </c>
      <c r="R542" s="9">
        <v>10</v>
      </c>
      <c r="S542" s="9">
        <f t="shared" si="129"/>
        <v>1209</v>
      </c>
      <c r="T542" s="9">
        <f t="shared" si="130"/>
        <v>15</v>
      </c>
      <c r="U542" s="7">
        <f t="shared" si="136"/>
        <v>7.4770000000000003</v>
      </c>
      <c r="V542" s="7">
        <f t="shared" si="132"/>
        <v>17.561</v>
      </c>
      <c r="W542" s="9">
        <v>1</v>
      </c>
      <c r="X542" s="9">
        <v>0</v>
      </c>
      <c r="Y542" s="9">
        <v>1</v>
      </c>
      <c r="Z542" s="9">
        <v>0</v>
      </c>
      <c r="AA542" s="9">
        <v>0</v>
      </c>
      <c r="AB542" s="27">
        <v>0</v>
      </c>
      <c r="AC542" s="9">
        <v>1</v>
      </c>
      <c r="AD542" s="9">
        <v>0</v>
      </c>
      <c r="AE542" s="27">
        <v>0</v>
      </c>
      <c r="AF542" s="9">
        <v>0</v>
      </c>
      <c r="AG542" s="27">
        <v>1</v>
      </c>
      <c r="AH542" s="19">
        <v>1986</v>
      </c>
      <c r="AI542" s="30">
        <v>0.36</v>
      </c>
      <c r="AJ542" s="30">
        <v>0.49</v>
      </c>
      <c r="AK542" s="30">
        <v>0.13</v>
      </c>
      <c r="AL542" s="37">
        <v>0.02</v>
      </c>
      <c r="AM542" s="36">
        <v>1</v>
      </c>
      <c r="AN542" s="17">
        <v>0</v>
      </c>
      <c r="AO542">
        <v>1</v>
      </c>
      <c r="AP542" s="34">
        <v>0</v>
      </c>
      <c r="AQ542" s="33">
        <f t="shared" si="133"/>
        <v>0.55000000000000004</v>
      </c>
      <c r="AR542" s="34">
        <f t="shared" si="134"/>
        <v>0.45</v>
      </c>
      <c r="AS542">
        <v>0</v>
      </c>
      <c r="AT542" s="17">
        <v>1</v>
      </c>
      <c r="AU542">
        <v>0</v>
      </c>
      <c r="AV542" s="17">
        <v>1</v>
      </c>
      <c r="AW542" s="17" t="s">
        <v>21</v>
      </c>
      <c r="AX542">
        <v>0</v>
      </c>
      <c r="AY542">
        <v>1</v>
      </c>
      <c r="AZ542">
        <v>0</v>
      </c>
      <c r="BA542">
        <v>0</v>
      </c>
      <c r="BB542">
        <v>0</v>
      </c>
      <c r="BC542">
        <v>0</v>
      </c>
      <c r="BD542" s="17">
        <v>0</v>
      </c>
      <c r="BE542">
        <v>0</v>
      </c>
      <c r="BF542">
        <v>1</v>
      </c>
      <c r="BG542" s="17">
        <v>0</v>
      </c>
      <c r="BH542" t="s">
        <v>89</v>
      </c>
      <c r="BI542" t="s">
        <v>89</v>
      </c>
      <c r="BJ542" s="61">
        <v>0.90600000000000003</v>
      </c>
      <c r="BK542" s="61">
        <f t="shared" si="135"/>
        <v>32.037999999999997</v>
      </c>
      <c r="BL542">
        <v>0</v>
      </c>
      <c r="BM542">
        <v>0</v>
      </c>
      <c r="BN542">
        <v>0</v>
      </c>
      <c r="BO542">
        <v>0</v>
      </c>
      <c r="BP542">
        <v>1</v>
      </c>
      <c r="BQ542" s="17">
        <v>0</v>
      </c>
      <c r="BR542">
        <v>0</v>
      </c>
      <c r="BS542">
        <v>0</v>
      </c>
      <c r="BT542">
        <v>0</v>
      </c>
      <c r="BU542" s="17">
        <v>1</v>
      </c>
      <c r="BV542">
        <v>0</v>
      </c>
      <c r="BW542">
        <v>0</v>
      </c>
      <c r="BX542" s="17">
        <v>0</v>
      </c>
      <c r="BY542">
        <v>0</v>
      </c>
      <c r="BZ542">
        <v>0</v>
      </c>
      <c r="CA542">
        <v>0</v>
      </c>
      <c r="CB542">
        <v>1</v>
      </c>
      <c r="CC542">
        <v>0</v>
      </c>
      <c r="CD542">
        <v>0</v>
      </c>
      <c r="CE542">
        <v>0</v>
      </c>
      <c r="CF542">
        <v>0</v>
      </c>
      <c r="CG542">
        <v>0</v>
      </c>
      <c r="CH542">
        <v>1</v>
      </c>
      <c r="CI542">
        <v>0</v>
      </c>
      <c r="CJ542" s="17">
        <v>1</v>
      </c>
      <c r="CK542">
        <v>0.29799999999999999</v>
      </c>
      <c r="CL542">
        <v>18</v>
      </c>
      <c r="CM542">
        <v>1</v>
      </c>
      <c r="CN542">
        <v>0</v>
      </c>
      <c r="CO542">
        <v>27</v>
      </c>
      <c r="CP542" s="31" t="s">
        <v>80</v>
      </c>
    </row>
    <row r="543" spans="1:94" x14ac:dyDescent="0.25">
      <c r="A543">
        <v>542</v>
      </c>
      <c r="B543">
        <v>35</v>
      </c>
      <c r="C543" s="23" t="s">
        <v>149</v>
      </c>
      <c r="D543" s="12">
        <v>6.6</v>
      </c>
      <c r="E543" s="13">
        <f t="shared" si="131"/>
        <v>3.1132075471698109</v>
      </c>
      <c r="F543" s="7">
        <v>2.12</v>
      </c>
      <c r="G543" s="7">
        <f t="shared" si="124"/>
        <v>3.4867924528301888</v>
      </c>
      <c r="H543" s="15">
        <f t="shared" si="125"/>
        <v>9.7132075471698105</v>
      </c>
      <c r="I543" s="11">
        <f t="shared" si="126"/>
        <v>0.12591098420571495</v>
      </c>
      <c r="J543" s="30">
        <f t="shared" si="127"/>
        <v>5.9391973681941011E-2</v>
      </c>
      <c r="K543" s="30">
        <f t="shared" si="128"/>
        <v>16.837291943777657</v>
      </c>
      <c r="L543" s="8">
        <v>0</v>
      </c>
      <c r="M543" s="9">
        <v>0</v>
      </c>
      <c r="N543" s="9">
        <v>0</v>
      </c>
      <c r="O543" s="9">
        <v>1</v>
      </c>
      <c r="P543" s="9">
        <v>0</v>
      </c>
      <c r="Q543" s="8">
        <v>290</v>
      </c>
      <c r="R543" s="9">
        <v>10</v>
      </c>
      <c r="S543" s="9">
        <f t="shared" si="129"/>
        <v>279</v>
      </c>
      <c r="T543" s="9">
        <f t="shared" si="130"/>
        <v>15</v>
      </c>
      <c r="U543" s="7">
        <f t="shared" si="136"/>
        <v>9.0030000000000001</v>
      </c>
      <c r="V543" s="7">
        <f t="shared" si="132"/>
        <v>11.448</v>
      </c>
      <c r="W543" s="9">
        <v>1</v>
      </c>
      <c r="X543" s="9">
        <v>0</v>
      </c>
      <c r="Y543" s="9">
        <v>1</v>
      </c>
      <c r="Z543" s="9">
        <v>0</v>
      </c>
      <c r="AA543" s="9">
        <v>0</v>
      </c>
      <c r="AB543" s="27">
        <v>0</v>
      </c>
      <c r="AC543" s="9">
        <v>1</v>
      </c>
      <c r="AD543" s="9">
        <v>0</v>
      </c>
      <c r="AE543" s="27">
        <v>0</v>
      </c>
      <c r="AF543" s="9">
        <v>0</v>
      </c>
      <c r="AG543" s="27">
        <v>1</v>
      </c>
      <c r="AH543" s="19">
        <v>1986</v>
      </c>
      <c r="AI543" s="30">
        <v>0.36</v>
      </c>
      <c r="AJ543" s="30">
        <v>0.49</v>
      </c>
      <c r="AK543" s="30">
        <v>0.13</v>
      </c>
      <c r="AL543" s="37">
        <v>0.02</v>
      </c>
      <c r="AM543" s="36">
        <v>1</v>
      </c>
      <c r="AN543" s="17">
        <v>0</v>
      </c>
      <c r="AO543">
        <v>0</v>
      </c>
      <c r="AP543" s="34">
        <v>1</v>
      </c>
      <c r="AQ543" s="33">
        <f t="shared" si="133"/>
        <v>0.5</v>
      </c>
      <c r="AR543" s="34">
        <f t="shared" si="134"/>
        <v>0.5</v>
      </c>
      <c r="AS543">
        <v>0</v>
      </c>
      <c r="AT543" s="17">
        <v>1</v>
      </c>
      <c r="AU543">
        <v>0</v>
      </c>
      <c r="AV543" s="17">
        <v>1</v>
      </c>
      <c r="AW543" s="17" t="s">
        <v>21</v>
      </c>
      <c r="AX543">
        <v>0</v>
      </c>
      <c r="AY543">
        <v>1</v>
      </c>
      <c r="AZ543">
        <v>0</v>
      </c>
      <c r="BA543">
        <v>0</v>
      </c>
      <c r="BB543">
        <v>0</v>
      </c>
      <c r="BC543">
        <v>0</v>
      </c>
      <c r="BD543" s="17">
        <v>0</v>
      </c>
      <c r="BE543">
        <v>0</v>
      </c>
      <c r="BF543">
        <v>1</v>
      </c>
      <c r="BG543" s="17">
        <v>0</v>
      </c>
      <c r="BH543" t="s">
        <v>89</v>
      </c>
      <c r="BI543" t="s">
        <v>89</v>
      </c>
      <c r="BJ543" s="61">
        <v>0.90600000000000003</v>
      </c>
      <c r="BK543" s="61">
        <f t="shared" si="135"/>
        <v>27.451000000000001</v>
      </c>
      <c r="BL543">
        <v>0</v>
      </c>
      <c r="BM543">
        <v>0</v>
      </c>
      <c r="BN543">
        <v>0</v>
      </c>
      <c r="BO543">
        <v>0</v>
      </c>
      <c r="BP543">
        <v>1</v>
      </c>
      <c r="BQ543" s="17">
        <v>0</v>
      </c>
      <c r="BR543">
        <v>0</v>
      </c>
      <c r="BS543">
        <v>0</v>
      </c>
      <c r="BT543">
        <v>0</v>
      </c>
      <c r="BU543" s="17">
        <v>1</v>
      </c>
      <c r="BV543">
        <v>0</v>
      </c>
      <c r="BW543">
        <v>0</v>
      </c>
      <c r="BX543" s="17">
        <v>0</v>
      </c>
      <c r="BY543">
        <v>0</v>
      </c>
      <c r="BZ543">
        <v>0</v>
      </c>
      <c r="CA543">
        <v>0</v>
      </c>
      <c r="CB543">
        <v>1</v>
      </c>
      <c r="CC543">
        <v>0</v>
      </c>
      <c r="CD543">
        <v>0</v>
      </c>
      <c r="CE543">
        <v>0</v>
      </c>
      <c r="CF543">
        <v>0</v>
      </c>
      <c r="CG543">
        <v>0</v>
      </c>
      <c r="CH543">
        <v>1</v>
      </c>
      <c r="CI543">
        <v>0</v>
      </c>
      <c r="CJ543" s="17">
        <v>1</v>
      </c>
      <c r="CK543">
        <v>0.29799999999999999</v>
      </c>
      <c r="CL543">
        <v>18</v>
      </c>
      <c r="CM543">
        <v>1</v>
      </c>
      <c r="CN543">
        <v>0</v>
      </c>
      <c r="CO543">
        <v>27</v>
      </c>
      <c r="CP543" s="31" t="s">
        <v>80</v>
      </c>
    </row>
    <row r="544" spans="1:94" s="62" customFormat="1" x14ac:dyDescent="0.25">
      <c r="A544" s="62">
        <v>543</v>
      </c>
      <c r="B544" s="62">
        <v>36</v>
      </c>
      <c r="C544" s="63" t="s">
        <v>150</v>
      </c>
      <c r="D544" s="64">
        <v>11.1</v>
      </c>
      <c r="E544" s="65">
        <v>0.5</v>
      </c>
      <c r="F544" s="66">
        <f t="shared" ref="F544:F575" si="138">D544/E544</f>
        <v>22.2</v>
      </c>
      <c r="G544" s="66">
        <f t="shared" si="124"/>
        <v>10.6</v>
      </c>
      <c r="H544" s="67">
        <f t="shared" si="125"/>
        <v>11.6</v>
      </c>
      <c r="I544" s="68">
        <f t="shared" si="126"/>
        <v>0.39245407503305468</v>
      </c>
      <c r="J544" s="69">
        <f t="shared" si="127"/>
        <v>1.7678111487975434E-2</v>
      </c>
      <c r="K544" s="69">
        <f t="shared" si="128"/>
        <v>56.567128263683323</v>
      </c>
      <c r="L544" s="70">
        <v>0</v>
      </c>
      <c r="M544" s="71">
        <v>0</v>
      </c>
      <c r="N544" s="71">
        <v>1</v>
      </c>
      <c r="O544" s="71">
        <v>0</v>
      </c>
      <c r="P544" s="71">
        <v>0</v>
      </c>
      <c r="Q544" s="70">
        <v>2717</v>
      </c>
      <c r="R544" s="71">
        <v>9</v>
      </c>
      <c r="S544" s="71">
        <f t="shared" si="129"/>
        <v>2707</v>
      </c>
      <c r="T544" s="71">
        <f t="shared" si="130"/>
        <v>6</v>
      </c>
      <c r="U544" s="66">
        <v>8.49</v>
      </c>
      <c r="V544" s="66">
        <v>14.73</v>
      </c>
      <c r="W544" s="71">
        <v>1</v>
      </c>
      <c r="X544" s="71">
        <v>0</v>
      </c>
      <c r="Y544" s="71">
        <v>0</v>
      </c>
      <c r="Z544" s="71">
        <v>0</v>
      </c>
      <c r="AA544" s="71">
        <v>1</v>
      </c>
      <c r="AB544" s="72">
        <v>0</v>
      </c>
      <c r="AC544" s="71">
        <v>0</v>
      </c>
      <c r="AD544" s="71">
        <v>1</v>
      </c>
      <c r="AE544" s="72">
        <v>0</v>
      </c>
      <c r="AF544" s="71">
        <v>0</v>
      </c>
      <c r="AG544" s="72">
        <v>1</v>
      </c>
      <c r="AH544" s="73">
        <v>1985</v>
      </c>
      <c r="AI544" s="69">
        <v>0.01</v>
      </c>
      <c r="AJ544" s="69">
        <v>0.47</v>
      </c>
      <c r="AK544" s="69">
        <v>0.28999999999999998</v>
      </c>
      <c r="AL544" s="74">
        <v>0.23</v>
      </c>
      <c r="AM544" s="75">
        <v>1</v>
      </c>
      <c r="AN544" s="76">
        <v>0</v>
      </c>
      <c r="AO544" s="62">
        <v>1</v>
      </c>
      <c r="AP544" s="77">
        <v>0</v>
      </c>
      <c r="AQ544" s="78">
        <v>0.63</v>
      </c>
      <c r="AR544" s="77">
        <f t="shared" ref="AR544:AR549" si="139">1-AQ544</f>
        <v>0.37</v>
      </c>
      <c r="AS544">
        <v>0</v>
      </c>
      <c r="AT544" s="76">
        <v>1</v>
      </c>
      <c r="AU544" s="78">
        <v>0.15</v>
      </c>
      <c r="AV544" s="77">
        <f t="shared" ref="AV544:AV549" si="140">1-AU544</f>
        <v>0.85</v>
      </c>
      <c r="AW544" s="76" t="s">
        <v>28</v>
      </c>
      <c r="AX544">
        <v>0</v>
      </c>
      <c r="AY544">
        <v>1</v>
      </c>
      <c r="AZ544">
        <v>0</v>
      </c>
      <c r="BA544">
        <v>0</v>
      </c>
      <c r="BB544">
        <v>0</v>
      </c>
      <c r="BC544">
        <v>0</v>
      </c>
      <c r="BD544" s="76">
        <v>0</v>
      </c>
      <c r="BE544">
        <v>0</v>
      </c>
      <c r="BF544">
        <v>1</v>
      </c>
      <c r="BG544" s="76">
        <v>0</v>
      </c>
      <c r="BH544">
        <v>1025</v>
      </c>
      <c r="BI544">
        <v>689</v>
      </c>
      <c r="BJ544" s="79">
        <v>0.39900000000000002</v>
      </c>
      <c r="BK544" s="79">
        <f t="shared" ref="BK544:BK564" si="141">V544+U544+6</f>
        <v>29.22</v>
      </c>
      <c r="BL544" s="62">
        <v>1</v>
      </c>
      <c r="BM544" s="62">
        <v>0</v>
      </c>
      <c r="BN544" s="62">
        <v>0</v>
      </c>
      <c r="BO544" s="62">
        <v>0</v>
      </c>
      <c r="BP544" s="62">
        <v>0</v>
      </c>
      <c r="BQ544" s="76">
        <v>0</v>
      </c>
      <c r="BR544" s="62">
        <v>0</v>
      </c>
      <c r="BS544" s="62">
        <v>0</v>
      </c>
      <c r="BT544" s="62">
        <v>0</v>
      </c>
      <c r="BU544" s="76">
        <v>1</v>
      </c>
      <c r="BV544" s="62">
        <v>0</v>
      </c>
      <c r="BW544" s="62">
        <v>0</v>
      </c>
      <c r="BX544" s="76">
        <v>0</v>
      </c>
      <c r="BY544" s="62">
        <v>0</v>
      </c>
      <c r="BZ544" s="62">
        <v>0</v>
      </c>
      <c r="CA544" s="62">
        <v>1</v>
      </c>
      <c r="CB544" s="62">
        <v>1</v>
      </c>
      <c r="CC544" s="62">
        <v>0</v>
      </c>
      <c r="CD544" s="62">
        <v>0</v>
      </c>
      <c r="CE544" s="62">
        <v>0</v>
      </c>
      <c r="CF544" s="62">
        <v>0</v>
      </c>
      <c r="CG544" s="62">
        <v>0</v>
      </c>
      <c r="CH544" s="62">
        <v>0</v>
      </c>
      <c r="CI544" s="62">
        <v>1</v>
      </c>
      <c r="CJ544" s="76">
        <v>1</v>
      </c>
      <c r="CK544">
        <v>0.29799999999999999</v>
      </c>
      <c r="CL544">
        <v>72</v>
      </c>
      <c r="CM544">
        <v>1</v>
      </c>
      <c r="CN544">
        <v>0</v>
      </c>
      <c r="CO544">
        <v>25</v>
      </c>
      <c r="CP544" s="31" t="s">
        <v>80</v>
      </c>
    </row>
    <row r="545" spans="1:94" x14ac:dyDescent="0.25">
      <c r="A545">
        <v>544</v>
      </c>
      <c r="B545">
        <v>36</v>
      </c>
      <c r="C545" s="23" t="s">
        <v>150</v>
      </c>
      <c r="D545" s="12">
        <v>10.3</v>
      </c>
      <c r="E545" s="13">
        <v>0.8</v>
      </c>
      <c r="F545" s="7">
        <f t="shared" si="138"/>
        <v>12.875</v>
      </c>
      <c r="G545" s="7">
        <f t="shared" si="124"/>
        <v>9.5</v>
      </c>
      <c r="H545" s="15">
        <f t="shared" si="125"/>
        <v>11.100000000000001</v>
      </c>
      <c r="I545" s="11">
        <f t="shared" si="126"/>
        <v>0.14568016832067471</v>
      </c>
      <c r="J545" s="30">
        <f t="shared" si="127"/>
        <v>1.1314964529761141E-2</v>
      </c>
      <c r="K545" s="30">
        <f t="shared" si="128"/>
        <v>88.378535997152611</v>
      </c>
      <c r="L545" s="8">
        <v>0</v>
      </c>
      <c r="M545" s="9">
        <v>0</v>
      </c>
      <c r="N545" s="9">
        <v>1</v>
      </c>
      <c r="O545" s="9">
        <v>0</v>
      </c>
      <c r="P545" s="9">
        <v>0</v>
      </c>
      <c r="Q545" s="8">
        <v>7655</v>
      </c>
      <c r="R545" s="9">
        <v>9</v>
      </c>
      <c r="S545" s="9">
        <f t="shared" si="129"/>
        <v>7645</v>
      </c>
      <c r="T545" s="9">
        <f t="shared" si="130"/>
        <v>6</v>
      </c>
      <c r="U545" s="7">
        <v>9.09</v>
      </c>
      <c r="V545" s="7">
        <v>14.38</v>
      </c>
      <c r="W545" s="9">
        <v>1</v>
      </c>
      <c r="X545" s="9">
        <v>0</v>
      </c>
      <c r="Y545" s="9">
        <v>0</v>
      </c>
      <c r="Z545" s="9">
        <v>0</v>
      </c>
      <c r="AA545" s="9">
        <v>1</v>
      </c>
      <c r="AB545" s="27">
        <v>0</v>
      </c>
      <c r="AC545" s="9">
        <v>0</v>
      </c>
      <c r="AD545" s="9">
        <v>1</v>
      </c>
      <c r="AE545" s="27">
        <v>0</v>
      </c>
      <c r="AF545" s="9">
        <v>0</v>
      </c>
      <c r="AG545" s="27">
        <v>1</v>
      </c>
      <c r="AH545" s="19">
        <v>1995</v>
      </c>
      <c r="AI545" s="30">
        <v>0.01</v>
      </c>
      <c r="AJ545" s="30">
        <v>0.3</v>
      </c>
      <c r="AK545" s="30">
        <v>0.44</v>
      </c>
      <c r="AL545" s="37">
        <v>0.25</v>
      </c>
      <c r="AM545" s="36">
        <v>1</v>
      </c>
      <c r="AN545" s="17">
        <v>0</v>
      </c>
      <c r="AO545">
        <v>1</v>
      </c>
      <c r="AP545" s="34">
        <v>0</v>
      </c>
      <c r="AQ545" s="33">
        <v>0.71</v>
      </c>
      <c r="AR545" s="34">
        <f t="shared" si="139"/>
        <v>0.29000000000000004</v>
      </c>
      <c r="AS545">
        <v>0</v>
      </c>
      <c r="AT545" s="17">
        <v>1</v>
      </c>
      <c r="AU545" s="33">
        <v>0.25</v>
      </c>
      <c r="AV545" s="34">
        <f t="shared" si="140"/>
        <v>0.75</v>
      </c>
      <c r="AW545" s="17" t="s">
        <v>28</v>
      </c>
      <c r="AX545">
        <v>0</v>
      </c>
      <c r="AY545">
        <v>1</v>
      </c>
      <c r="AZ545">
        <v>0</v>
      </c>
      <c r="BA545">
        <v>0</v>
      </c>
      <c r="BB545">
        <v>0</v>
      </c>
      <c r="BC545">
        <v>0</v>
      </c>
      <c r="BD545" s="17">
        <v>0</v>
      </c>
      <c r="BE545">
        <v>0</v>
      </c>
      <c r="BF545">
        <v>1</v>
      </c>
      <c r="BG545" s="17">
        <v>0</v>
      </c>
      <c r="BH545">
        <v>1946</v>
      </c>
      <c r="BI545">
        <v>427</v>
      </c>
      <c r="BJ545" s="61">
        <v>0.55000000000000004</v>
      </c>
      <c r="BK545" s="61">
        <f t="shared" si="141"/>
        <v>29.47</v>
      </c>
      <c r="BL545">
        <v>1</v>
      </c>
      <c r="BM545">
        <v>0</v>
      </c>
      <c r="BN545">
        <v>0</v>
      </c>
      <c r="BO545">
        <v>0</v>
      </c>
      <c r="BP545">
        <v>0</v>
      </c>
      <c r="BQ545" s="17">
        <v>0</v>
      </c>
      <c r="BR545">
        <v>0</v>
      </c>
      <c r="BS545">
        <v>0</v>
      </c>
      <c r="BT545">
        <v>0</v>
      </c>
      <c r="BU545" s="17">
        <v>1</v>
      </c>
      <c r="BV545">
        <v>0</v>
      </c>
      <c r="BW545">
        <v>0</v>
      </c>
      <c r="BX545" s="17">
        <v>0</v>
      </c>
      <c r="BY545">
        <v>0</v>
      </c>
      <c r="BZ545">
        <v>0</v>
      </c>
      <c r="CA545">
        <v>1</v>
      </c>
      <c r="CB545">
        <v>1</v>
      </c>
      <c r="CC545">
        <v>0</v>
      </c>
      <c r="CD545">
        <v>0</v>
      </c>
      <c r="CE545">
        <v>0</v>
      </c>
      <c r="CF545">
        <v>0</v>
      </c>
      <c r="CG545">
        <v>0</v>
      </c>
      <c r="CH545">
        <v>0</v>
      </c>
      <c r="CI545">
        <v>1</v>
      </c>
      <c r="CJ545" s="17">
        <v>1</v>
      </c>
      <c r="CK545">
        <v>0.29799999999999999</v>
      </c>
      <c r="CL545">
        <v>72</v>
      </c>
      <c r="CM545">
        <v>1</v>
      </c>
      <c r="CN545">
        <v>0</v>
      </c>
      <c r="CO545">
        <v>25</v>
      </c>
      <c r="CP545" s="31" t="s">
        <v>80</v>
      </c>
    </row>
    <row r="546" spans="1:94" x14ac:dyDescent="0.25">
      <c r="A546">
        <v>545</v>
      </c>
      <c r="B546">
        <v>36</v>
      </c>
      <c r="C546" s="23" t="s">
        <v>150</v>
      </c>
      <c r="D546" s="12">
        <v>10.3</v>
      </c>
      <c r="E546" s="13">
        <v>0.4</v>
      </c>
      <c r="F546" s="7">
        <f t="shared" si="138"/>
        <v>25.75</v>
      </c>
      <c r="G546" s="7">
        <f t="shared" si="124"/>
        <v>9.9</v>
      </c>
      <c r="H546" s="15">
        <f t="shared" si="125"/>
        <v>10.700000000000001</v>
      </c>
      <c r="I546" s="11">
        <f t="shared" si="126"/>
        <v>0.30460976967849723</v>
      </c>
      <c r="J546" s="30">
        <f t="shared" si="127"/>
        <v>1.1829505618582415E-2</v>
      </c>
      <c r="K546" s="30">
        <f t="shared" si="128"/>
        <v>84.534386494491116</v>
      </c>
      <c r="L546" s="8">
        <v>0</v>
      </c>
      <c r="M546" s="9">
        <v>0</v>
      </c>
      <c r="N546" s="9">
        <v>1</v>
      </c>
      <c r="O546" s="9">
        <v>0</v>
      </c>
      <c r="P546" s="9">
        <v>0</v>
      </c>
      <c r="Q546" s="8">
        <v>6493</v>
      </c>
      <c r="R546" s="9">
        <v>9</v>
      </c>
      <c r="S546" s="9">
        <f t="shared" si="129"/>
        <v>6483</v>
      </c>
      <c r="T546" s="9">
        <f t="shared" si="130"/>
        <v>6</v>
      </c>
      <c r="U546" s="7">
        <v>9.66</v>
      </c>
      <c r="V546" s="7">
        <v>13.85</v>
      </c>
      <c r="W546" s="9">
        <v>1</v>
      </c>
      <c r="X546" s="9">
        <v>0</v>
      </c>
      <c r="Y546" s="9">
        <v>0</v>
      </c>
      <c r="Z546" s="9">
        <v>0</v>
      </c>
      <c r="AA546" s="9">
        <v>1</v>
      </c>
      <c r="AB546" s="27">
        <v>0</v>
      </c>
      <c r="AC546" s="9">
        <v>0</v>
      </c>
      <c r="AD546" s="9">
        <v>1</v>
      </c>
      <c r="AE546" s="27">
        <v>0</v>
      </c>
      <c r="AF546" s="9">
        <v>0</v>
      </c>
      <c r="AG546" s="27">
        <v>1</v>
      </c>
      <c r="AH546" s="19">
        <v>1998</v>
      </c>
      <c r="AI546" s="30">
        <v>0.01</v>
      </c>
      <c r="AJ546" s="30">
        <v>0.25</v>
      </c>
      <c r="AK546" s="30">
        <v>0.46</v>
      </c>
      <c r="AL546" s="37">
        <v>0.28000000000000003</v>
      </c>
      <c r="AM546" s="36">
        <v>1</v>
      </c>
      <c r="AN546" s="17">
        <v>0</v>
      </c>
      <c r="AO546">
        <v>1</v>
      </c>
      <c r="AP546" s="34">
        <v>0</v>
      </c>
      <c r="AQ546" s="33">
        <v>0.69</v>
      </c>
      <c r="AR546" s="34">
        <f t="shared" si="139"/>
        <v>0.31000000000000005</v>
      </c>
      <c r="AS546">
        <v>0</v>
      </c>
      <c r="AT546" s="17">
        <v>1</v>
      </c>
      <c r="AU546" s="33">
        <v>0.25</v>
      </c>
      <c r="AV546" s="34">
        <f t="shared" si="140"/>
        <v>0.75</v>
      </c>
      <c r="AW546" s="17" t="s">
        <v>28</v>
      </c>
      <c r="AX546">
        <v>0</v>
      </c>
      <c r="AY546">
        <v>1</v>
      </c>
      <c r="AZ546">
        <v>0</v>
      </c>
      <c r="BA546">
        <v>0</v>
      </c>
      <c r="BB546">
        <v>0</v>
      </c>
      <c r="BC546">
        <v>0</v>
      </c>
      <c r="BD546" s="17">
        <v>0</v>
      </c>
      <c r="BE546">
        <v>0</v>
      </c>
      <c r="BF546">
        <v>1</v>
      </c>
      <c r="BG546" s="17">
        <v>0</v>
      </c>
      <c r="BH546">
        <v>1741</v>
      </c>
      <c r="BI546">
        <v>500</v>
      </c>
      <c r="BJ546" s="61">
        <v>0.54400000000000004</v>
      </c>
      <c r="BK546" s="61">
        <f t="shared" si="141"/>
        <v>29.509999999999998</v>
      </c>
      <c r="BL546">
        <v>1</v>
      </c>
      <c r="BM546">
        <v>0</v>
      </c>
      <c r="BN546">
        <v>0</v>
      </c>
      <c r="BO546">
        <v>0</v>
      </c>
      <c r="BP546">
        <v>0</v>
      </c>
      <c r="BQ546" s="17">
        <v>0</v>
      </c>
      <c r="BR546">
        <v>0</v>
      </c>
      <c r="BS546">
        <v>0</v>
      </c>
      <c r="BT546">
        <v>0</v>
      </c>
      <c r="BU546" s="17">
        <v>1</v>
      </c>
      <c r="BV546">
        <v>0</v>
      </c>
      <c r="BW546">
        <v>0</v>
      </c>
      <c r="BX546" s="17">
        <v>0</v>
      </c>
      <c r="BY546">
        <v>0</v>
      </c>
      <c r="BZ546">
        <v>0</v>
      </c>
      <c r="CA546">
        <v>1</v>
      </c>
      <c r="CB546">
        <v>1</v>
      </c>
      <c r="CC546">
        <v>0</v>
      </c>
      <c r="CD546">
        <v>0</v>
      </c>
      <c r="CE546">
        <v>0</v>
      </c>
      <c r="CF546">
        <v>0</v>
      </c>
      <c r="CG546">
        <v>0</v>
      </c>
      <c r="CH546">
        <v>0</v>
      </c>
      <c r="CI546">
        <v>1</v>
      </c>
      <c r="CJ546" s="17">
        <v>1</v>
      </c>
      <c r="CK546">
        <v>0.29799999999999999</v>
      </c>
      <c r="CL546">
        <v>72</v>
      </c>
      <c r="CM546">
        <v>1</v>
      </c>
      <c r="CN546">
        <v>0</v>
      </c>
      <c r="CO546">
        <v>25</v>
      </c>
      <c r="CP546" s="31" t="s">
        <v>80</v>
      </c>
    </row>
    <row r="547" spans="1:94" x14ac:dyDescent="0.25">
      <c r="A547">
        <v>546</v>
      </c>
      <c r="B547">
        <v>36</v>
      </c>
      <c r="C547" s="23" t="s">
        <v>150</v>
      </c>
      <c r="D547" s="12">
        <v>10.8</v>
      </c>
      <c r="E547" s="13">
        <v>0.8</v>
      </c>
      <c r="F547" s="7">
        <f t="shared" si="138"/>
        <v>13.5</v>
      </c>
      <c r="G547" s="7">
        <f t="shared" si="124"/>
        <v>10</v>
      </c>
      <c r="H547" s="15">
        <f t="shared" si="125"/>
        <v>11.600000000000001</v>
      </c>
      <c r="I547" s="11">
        <f t="shared" si="126"/>
        <v>0.27960140146238877</v>
      </c>
      <c r="J547" s="30">
        <f t="shared" si="127"/>
        <v>2.071121492313991E-2</v>
      </c>
      <c r="K547" s="30">
        <f t="shared" si="128"/>
        <v>48.283019789569913</v>
      </c>
      <c r="L547" s="8">
        <v>0</v>
      </c>
      <c r="M547" s="9">
        <v>0</v>
      </c>
      <c r="N547" s="9">
        <v>1</v>
      </c>
      <c r="O547" s="9">
        <v>0</v>
      </c>
      <c r="P547" s="9">
        <v>0</v>
      </c>
      <c r="Q547" s="8">
        <v>2159</v>
      </c>
      <c r="R547" s="9">
        <v>9</v>
      </c>
      <c r="S547" s="9">
        <f t="shared" si="129"/>
        <v>2149</v>
      </c>
      <c r="T547" s="9">
        <f t="shared" si="130"/>
        <v>6</v>
      </c>
      <c r="U547" s="7">
        <v>9.15</v>
      </c>
      <c r="V547" s="7">
        <v>13.47</v>
      </c>
      <c r="W547" s="9">
        <v>1</v>
      </c>
      <c r="X547" s="9">
        <v>0</v>
      </c>
      <c r="Y547" s="9">
        <v>0</v>
      </c>
      <c r="Z547" s="9">
        <v>0</v>
      </c>
      <c r="AA547" s="9">
        <v>1</v>
      </c>
      <c r="AB547" s="27">
        <v>0</v>
      </c>
      <c r="AC547" s="9">
        <v>0</v>
      </c>
      <c r="AD547" s="9">
        <v>1</v>
      </c>
      <c r="AE547" s="27">
        <v>0</v>
      </c>
      <c r="AF547" s="9">
        <v>0</v>
      </c>
      <c r="AG547" s="27">
        <v>1</v>
      </c>
      <c r="AH547" s="19">
        <v>1985</v>
      </c>
      <c r="AI547" s="30">
        <v>0.03</v>
      </c>
      <c r="AJ547" s="30">
        <v>0.39</v>
      </c>
      <c r="AK547" s="30">
        <v>0.26</v>
      </c>
      <c r="AL547" s="37">
        <v>0.32</v>
      </c>
      <c r="AM547" s="36">
        <v>1</v>
      </c>
      <c r="AN547" s="17">
        <v>0</v>
      </c>
      <c r="AO547">
        <v>0</v>
      </c>
      <c r="AP547" s="34">
        <v>1</v>
      </c>
      <c r="AQ547" s="33">
        <v>0.64</v>
      </c>
      <c r="AR547" s="34">
        <f t="shared" si="139"/>
        <v>0.36</v>
      </c>
      <c r="AS547">
        <v>0</v>
      </c>
      <c r="AT547" s="17">
        <v>1</v>
      </c>
      <c r="AU547" s="33">
        <v>0.12</v>
      </c>
      <c r="AV547" s="34">
        <f t="shared" si="140"/>
        <v>0.88</v>
      </c>
      <c r="AW547" s="17" t="s">
        <v>28</v>
      </c>
      <c r="AX547">
        <v>0</v>
      </c>
      <c r="AY547">
        <v>1</v>
      </c>
      <c r="AZ547">
        <v>0</v>
      </c>
      <c r="BA547">
        <v>0</v>
      </c>
      <c r="BB547">
        <v>0</v>
      </c>
      <c r="BC547">
        <v>0</v>
      </c>
      <c r="BD547" s="17">
        <v>0</v>
      </c>
      <c r="BE547">
        <v>0</v>
      </c>
      <c r="BF547">
        <v>1</v>
      </c>
      <c r="BG547" s="17">
        <v>0</v>
      </c>
      <c r="BH547">
        <v>1025</v>
      </c>
      <c r="BI547">
        <v>689</v>
      </c>
      <c r="BJ547" s="61">
        <v>0.39900000000000002</v>
      </c>
      <c r="BK547" s="61">
        <f t="shared" si="141"/>
        <v>28.62</v>
      </c>
      <c r="BL547">
        <v>1</v>
      </c>
      <c r="BM547">
        <v>0</v>
      </c>
      <c r="BN547">
        <v>0</v>
      </c>
      <c r="BO547">
        <v>0</v>
      </c>
      <c r="BP547">
        <v>0</v>
      </c>
      <c r="BQ547" s="17">
        <v>0</v>
      </c>
      <c r="BR547">
        <v>0</v>
      </c>
      <c r="BS547">
        <v>0</v>
      </c>
      <c r="BT547">
        <v>0</v>
      </c>
      <c r="BU547" s="17">
        <v>1</v>
      </c>
      <c r="BV547">
        <v>0</v>
      </c>
      <c r="BW547">
        <v>0</v>
      </c>
      <c r="BX547" s="17">
        <v>0</v>
      </c>
      <c r="BY547">
        <v>0</v>
      </c>
      <c r="BZ547">
        <v>0</v>
      </c>
      <c r="CA547">
        <v>1</v>
      </c>
      <c r="CB547">
        <v>1</v>
      </c>
      <c r="CC547">
        <v>0</v>
      </c>
      <c r="CD547">
        <v>0</v>
      </c>
      <c r="CE547">
        <v>0</v>
      </c>
      <c r="CF547">
        <v>0</v>
      </c>
      <c r="CG547">
        <v>0</v>
      </c>
      <c r="CH547">
        <v>0</v>
      </c>
      <c r="CI547">
        <v>1</v>
      </c>
      <c r="CJ547" s="17">
        <v>1</v>
      </c>
      <c r="CK547">
        <v>0.29799999999999999</v>
      </c>
      <c r="CL547">
        <v>72</v>
      </c>
      <c r="CM547">
        <v>1</v>
      </c>
      <c r="CN547">
        <v>0</v>
      </c>
      <c r="CO547">
        <v>25</v>
      </c>
      <c r="CP547" s="31" t="s">
        <v>80</v>
      </c>
    </row>
    <row r="548" spans="1:94" x14ac:dyDescent="0.25">
      <c r="A548">
        <v>547</v>
      </c>
      <c r="B548">
        <v>36</v>
      </c>
      <c r="C548" s="23" t="s">
        <v>150</v>
      </c>
      <c r="D548" s="12">
        <v>10.3</v>
      </c>
      <c r="E548" s="13">
        <v>0.4</v>
      </c>
      <c r="F548" s="7">
        <f t="shared" si="138"/>
        <v>25.75</v>
      </c>
      <c r="G548" s="7">
        <f t="shared" si="124"/>
        <v>9.9</v>
      </c>
      <c r="H548" s="15">
        <f t="shared" si="125"/>
        <v>10.700000000000001</v>
      </c>
      <c r="I548" s="11">
        <f t="shared" si="126"/>
        <v>0.30144160977152851</v>
      </c>
      <c r="J548" s="30">
        <f t="shared" si="127"/>
        <v>1.1706470282389457E-2</v>
      </c>
      <c r="K548" s="30">
        <f t="shared" si="128"/>
        <v>85.422845304988527</v>
      </c>
      <c r="L548" s="8">
        <v>0</v>
      </c>
      <c r="M548" s="9">
        <v>0</v>
      </c>
      <c r="N548" s="9">
        <v>1</v>
      </c>
      <c r="O548" s="9">
        <v>0</v>
      </c>
      <c r="P548" s="9">
        <v>0</v>
      </c>
      <c r="Q548" s="8">
        <v>6644</v>
      </c>
      <c r="R548" s="9">
        <v>9</v>
      </c>
      <c r="S548" s="9">
        <f t="shared" si="129"/>
        <v>6634</v>
      </c>
      <c r="T548" s="9">
        <f t="shared" si="130"/>
        <v>6</v>
      </c>
      <c r="U548" s="7">
        <v>10.11</v>
      </c>
      <c r="V548" s="7">
        <v>13.19</v>
      </c>
      <c r="W548" s="9">
        <v>1</v>
      </c>
      <c r="X548" s="9">
        <v>0</v>
      </c>
      <c r="Y548" s="9">
        <v>0</v>
      </c>
      <c r="Z548" s="9">
        <v>0</v>
      </c>
      <c r="AA548" s="9">
        <v>1</v>
      </c>
      <c r="AB548" s="27">
        <v>0</v>
      </c>
      <c r="AC548" s="9">
        <v>0</v>
      </c>
      <c r="AD548" s="9">
        <v>1</v>
      </c>
      <c r="AE548" s="27">
        <v>0</v>
      </c>
      <c r="AF548" s="9">
        <v>0</v>
      </c>
      <c r="AG548" s="27">
        <v>1</v>
      </c>
      <c r="AH548" s="19">
        <v>1995</v>
      </c>
      <c r="AI548" s="30">
        <v>0.02</v>
      </c>
      <c r="AJ548" s="30">
        <v>0.33</v>
      </c>
      <c r="AK548" s="30">
        <v>0.28000000000000003</v>
      </c>
      <c r="AL548" s="37">
        <v>0.37</v>
      </c>
      <c r="AM548" s="36">
        <v>1</v>
      </c>
      <c r="AN548" s="17">
        <v>0</v>
      </c>
      <c r="AO548">
        <v>0</v>
      </c>
      <c r="AP548" s="34">
        <v>1</v>
      </c>
      <c r="AQ548" s="33">
        <v>0.68</v>
      </c>
      <c r="AR548" s="34">
        <f t="shared" si="139"/>
        <v>0.31999999999999995</v>
      </c>
      <c r="AS548">
        <v>0</v>
      </c>
      <c r="AT548" s="17">
        <v>1</v>
      </c>
      <c r="AU548" s="33">
        <v>0.22</v>
      </c>
      <c r="AV548" s="34">
        <f t="shared" si="140"/>
        <v>0.78</v>
      </c>
      <c r="AW548" s="17" t="s">
        <v>28</v>
      </c>
      <c r="AX548">
        <v>0</v>
      </c>
      <c r="AY548">
        <v>1</v>
      </c>
      <c r="AZ548">
        <v>0</v>
      </c>
      <c r="BA548">
        <v>0</v>
      </c>
      <c r="BB548">
        <v>0</v>
      </c>
      <c r="BC548">
        <v>0</v>
      </c>
      <c r="BD548" s="17">
        <v>0</v>
      </c>
      <c r="BE548">
        <v>0</v>
      </c>
      <c r="BF548">
        <v>1</v>
      </c>
      <c r="BG548" s="17">
        <v>0</v>
      </c>
      <c r="BH548">
        <v>1946</v>
      </c>
      <c r="BI548">
        <v>427</v>
      </c>
      <c r="BJ548" s="61">
        <v>0.55000000000000004</v>
      </c>
      <c r="BK548" s="61">
        <f t="shared" si="141"/>
        <v>29.299999999999997</v>
      </c>
      <c r="BL548">
        <v>1</v>
      </c>
      <c r="BM548">
        <v>0</v>
      </c>
      <c r="BN548">
        <v>0</v>
      </c>
      <c r="BO548">
        <v>0</v>
      </c>
      <c r="BP548">
        <v>0</v>
      </c>
      <c r="BQ548" s="17">
        <v>0</v>
      </c>
      <c r="BR548">
        <v>0</v>
      </c>
      <c r="BS548">
        <v>0</v>
      </c>
      <c r="BT548">
        <v>0</v>
      </c>
      <c r="BU548" s="17">
        <v>1</v>
      </c>
      <c r="BV548">
        <v>0</v>
      </c>
      <c r="BW548">
        <v>0</v>
      </c>
      <c r="BX548" s="17">
        <v>0</v>
      </c>
      <c r="BY548">
        <v>0</v>
      </c>
      <c r="BZ548">
        <v>0</v>
      </c>
      <c r="CA548">
        <v>1</v>
      </c>
      <c r="CB548">
        <v>1</v>
      </c>
      <c r="CC548">
        <v>0</v>
      </c>
      <c r="CD548">
        <v>0</v>
      </c>
      <c r="CE548">
        <v>0</v>
      </c>
      <c r="CF548">
        <v>0</v>
      </c>
      <c r="CG548">
        <v>0</v>
      </c>
      <c r="CH548">
        <v>0</v>
      </c>
      <c r="CI548">
        <v>1</v>
      </c>
      <c r="CJ548" s="17">
        <v>1</v>
      </c>
      <c r="CK548">
        <v>0.29799999999999999</v>
      </c>
      <c r="CL548">
        <v>72</v>
      </c>
      <c r="CM548">
        <v>1</v>
      </c>
      <c r="CN548">
        <v>0</v>
      </c>
      <c r="CO548">
        <v>25</v>
      </c>
      <c r="CP548" s="31" t="s">
        <v>80</v>
      </c>
    </row>
    <row r="549" spans="1:94" x14ac:dyDescent="0.25">
      <c r="A549">
        <v>548</v>
      </c>
      <c r="B549">
        <v>36</v>
      </c>
      <c r="C549" s="23" t="s">
        <v>150</v>
      </c>
      <c r="D549" s="12">
        <v>10.7</v>
      </c>
      <c r="E549" s="13">
        <v>0.4</v>
      </c>
      <c r="F549" s="7">
        <f t="shared" si="138"/>
        <v>26.749999999999996</v>
      </c>
      <c r="G549" s="7">
        <f t="shared" si="124"/>
        <v>10.299999999999999</v>
      </c>
      <c r="H549" s="15">
        <f t="shared" si="125"/>
        <v>11.1</v>
      </c>
      <c r="I549" s="11">
        <f t="shared" si="126"/>
        <v>0.32404460614450042</v>
      </c>
      <c r="J549" s="30">
        <f t="shared" si="127"/>
        <v>1.2113817052130859E-2</v>
      </c>
      <c r="K549" s="30">
        <f t="shared" si="128"/>
        <v>82.550363415311509</v>
      </c>
      <c r="L549" s="8">
        <v>0</v>
      </c>
      <c r="M549" s="9">
        <v>0</v>
      </c>
      <c r="N549" s="9">
        <v>1</v>
      </c>
      <c r="O549" s="9">
        <v>0</v>
      </c>
      <c r="P549" s="9">
        <v>0</v>
      </c>
      <c r="Q549" s="8">
        <v>6109</v>
      </c>
      <c r="R549" s="9">
        <v>9</v>
      </c>
      <c r="S549" s="9">
        <f t="shared" si="129"/>
        <v>6099</v>
      </c>
      <c r="T549" s="9">
        <f t="shared" si="130"/>
        <v>6</v>
      </c>
      <c r="U549" s="7">
        <v>10.45</v>
      </c>
      <c r="V549" s="7">
        <v>12.81</v>
      </c>
      <c r="W549" s="9">
        <v>1</v>
      </c>
      <c r="X549" s="9">
        <v>0</v>
      </c>
      <c r="Y549" s="9">
        <v>0</v>
      </c>
      <c r="Z549" s="9">
        <v>0</v>
      </c>
      <c r="AA549" s="9">
        <v>1</v>
      </c>
      <c r="AB549" s="27">
        <v>0</v>
      </c>
      <c r="AC549" s="9">
        <v>0</v>
      </c>
      <c r="AD549" s="9">
        <v>1</v>
      </c>
      <c r="AE549" s="27">
        <v>0</v>
      </c>
      <c r="AF549" s="9">
        <v>0</v>
      </c>
      <c r="AG549" s="27">
        <v>1</v>
      </c>
      <c r="AH549" s="19">
        <v>1998</v>
      </c>
      <c r="AI549" s="30">
        <v>0.02</v>
      </c>
      <c r="AJ549" s="30">
        <v>0.18</v>
      </c>
      <c r="AK549" s="30">
        <v>0.42</v>
      </c>
      <c r="AL549" s="37">
        <v>0.38</v>
      </c>
      <c r="AM549" s="36">
        <v>1</v>
      </c>
      <c r="AN549" s="17">
        <v>0</v>
      </c>
      <c r="AO549">
        <v>0</v>
      </c>
      <c r="AP549" s="34">
        <v>1</v>
      </c>
      <c r="AQ549" s="33">
        <v>0.7</v>
      </c>
      <c r="AR549" s="34">
        <f t="shared" si="139"/>
        <v>0.30000000000000004</v>
      </c>
      <c r="AS549">
        <v>0</v>
      </c>
      <c r="AT549" s="17">
        <v>1</v>
      </c>
      <c r="AU549" s="33">
        <v>0.23</v>
      </c>
      <c r="AV549" s="34">
        <f t="shared" si="140"/>
        <v>0.77</v>
      </c>
      <c r="AW549" s="17" t="s">
        <v>28</v>
      </c>
      <c r="AX549">
        <v>0</v>
      </c>
      <c r="AY549">
        <v>1</v>
      </c>
      <c r="AZ549">
        <v>0</v>
      </c>
      <c r="BA549">
        <v>0</v>
      </c>
      <c r="BB549">
        <v>0</v>
      </c>
      <c r="BC549">
        <v>0</v>
      </c>
      <c r="BD549" s="17">
        <v>0</v>
      </c>
      <c r="BE549">
        <v>0</v>
      </c>
      <c r="BF549">
        <v>1</v>
      </c>
      <c r="BG549" s="17">
        <v>0</v>
      </c>
      <c r="BH549">
        <v>1741</v>
      </c>
      <c r="BI549">
        <v>500</v>
      </c>
      <c r="BJ549" s="61">
        <v>0.54400000000000004</v>
      </c>
      <c r="BK549" s="61">
        <f t="shared" si="141"/>
        <v>29.259999999999998</v>
      </c>
      <c r="BL549">
        <v>1</v>
      </c>
      <c r="BM549">
        <v>0</v>
      </c>
      <c r="BN549">
        <v>0</v>
      </c>
      <c r="BO549">
        <v>0</v>
      </c>
      <c r="BP549">
        <v>0</v>
      </c>
      <c r="BQ549" s="17">
        <v>0</v>
      </c>
      <c r="BR549">
        <v>0</v>
      </c>
      <c r="BS549">
        <v>0</v>
      </c>
      <c r="BT549">
        <v>0</v>
      </c>
      <c r="BU549" s="17">
        <v>1</v>
      </c>
      <c r="BV549">
        <v>0</v>
      </c>
      <c r="BW549">
        <v>0</v>
      </c>
      <c r="BX549" s="17">
        <v>0</v>
      </c>
      <c r="BY549">
        <v>0</v>
      </c>
      <c r="BZ549">
        <v>0</v>
      </c>
      <c r="CA549">
        <v>1</v>
      </c>
      <c r="CB549">
        <v>1</v>
      </c>
      <c r="CC549">
        <v>0</v>
      </c>
      <c r="CD549">
        <v>0</v>
      </c>
      <c r="CE549">
        <v>0</v>
      </c>
      <c r="CF549">
        <v>0</v>
      </c>
      <c r="CG549">
        <v>0</v>
      </c>
      <c r="CH549">
        <v>0</v>
      </c>
      <c r="CI549">
        <v>1</v>
      </c>
      <c r="CJ549" s="17">
        <v>1</v>
      </c>
      <c r="CK549">
        <v>0.29799999999999999</v>
      </c>
      <c r="CL549">
        <v>72</v>
      </c>
      <c r="CM549">
        <v>1</v>
      </c>
      <c r="CN549">
        <v>0</v>
      </c>
      <c r="CO549">
        <v>25</v>
      </c>
      <c r="CP549" s="31" t="s">
        <v>80</v>
      </c>
    </row>
    <row r="550" spans="1:94" s="62" customFormat="1" x14ac:dyDescent="0.25">
      <c r="A550" s="62">
        <v>549</v>
      </c>
      <c r="B550" s="62">
        <v>37</v>
      </c>
      <c r="C550" s="63" t="s">
        <v>14</v>
      </c>
      <c r="D550" s="64">
        <v>10.7</v>
      </c>
      <c r="E550" s="65">
        <v>0.4</v>
      </c>
      <c r="F550" s="66">
        <f t="shared" si="138"/>
        <v>26.749999999999996</v>
      </c>
      <c r="G550" s="66">
        <f t="shared" si="124"/>
        <v>10.299999999999999</v>
      </c>
      <c r="H550" s="67">
        <f t="shared" si="125"/>
        <v>11.1</v>
      </c>
      <c r="I550" s="68">
        <f t="shared" si="126"/>
        <v>0.2884097035040431</v>
      </c>
      <c r="J550" s="69">
        <f t="shared" si="127"/>
        <v>1.078167115902965E-2</v>
      </c>
      <c r="K550" s="69">
        <f t="shared" si="128"/>
        <v>92.75</v>
      </c>
      <c r="L550" s="70">
        <v>0</v>
      </c>
      <c r="M550" s="71">
        <v>0</v>
      </c>
      <c r="N550" s="71">
        <v>1</v>
      </c>
      <c r="O550" s="71">
        <v>0</v>
      </c>
      <c r="P550" s="71">
        <v>0</v>
      </c>
      <c r="Q550" s="70">
        <v>7892</v>
      </c>
      <c r="R550" s="71">
        <v>4</v>
      </c>
      <c r="S550" s="71">
        <f t="shared" si="129"/>
        <v>7887</v>
      </c>
      <c r="T550" s="71">
        <f t="shared" si="130"/>
        <v>15</v>
      </c>
      <c r="U550" s="66">
        <v>8.6</v>
      </c>
      <c r="V550" s="66">
        <v>22.2</v>
      </c>
      <c r="W550" s="71">
        <v>1</v>
      </c>
      <c r="X550" s="71">
        <v>0</v>
      </c>
      <c r="Y550" s="71">
        <v>1</v>
      </c>
      <c r="Z550" s="71">
        <v>0</v>
      </c>
      <c r="AA550" s="71">
        <v>0</v>
      </c>
      <c r="AB550" s="72">
        <v>0</v>
      </c>
      <c r="AC550" s="71">
        <v>0</v>
      </c>
      <c r="AD550" s="71">
        <v>1</v>
      </c>
      <c r="AE550" s="72">
        <v>0</v>
      </c>
      <c r="AF550" s="71">
        <v>0</v>
      </c>
      <c r="AG550" s="72">
        <v>1</v>
      </c>
      <c r="AH550" s="73">
        <v>2004</v>
      </c>
      <c r="AI550" s="69">
        <v>3.4299999999999997E-2</v>
      </c>
      <c r="AJ550" s="69">
        <v>0.37</v>
      </c>
      <c r="AK550" s="69">
        <v>0.47699999999999998</v>
      </c>
      <c r="AL550" s="74">
        <f t="shared" ref="AL550:AL564" si="142">1-SUM(AI550:AK550)</f>
        <v>0.11870000000000003</v>
      </c>
      <c r="AM550" s="75">
        <v>0.60499999999999998</v>
      </c>
      <c r="AN550" s="76">
        <v>0.39500000000000002</v>
      </c>
      <c r="AO550" s="62">
        <v>1</v>
      </c>
      <c r="AP550" s="77">
        <v>0</v>
      </c>
      <c r="AQ550" s="62" t="s">
        <v>89</v>
      </c>
      <c r="AR550" s="77" t="s">
        <v>89</v>
      </c>
      <c r="AS550">
        <v>0</v>
      </c>
      <c r="AT550" s="76">
        <v>1</v>
      </c>
      <c r="AU550" s="62" t="s">
        <v>89</v>
      </c>
      <c r="AV550" s="76" t="s">
        <v>89</v>
      </c>
      <c r="AW550" s="76" t="s">
        <v>13</v>
      </c>
      <c r="AX550">
        <v>0</v>
      </c>
      <c r="AY550">
        <v>1</v>
      </c>
      <c r="AZ550">
        <v>0</v>
      </c>
      <c r="BA550">
        <v>0</v>
      </c>
      <c r="BB550">
        <v>0</v>
      </c>
      <c r="BC550">
        <v>0</v>
      </c>
      <c r="BD550" s="76">
        <v>0</v>
      </c>
      <c r="BE550">
        <v>0</v>
      </c>
      <c r="BF550">
        <v>1</v>
      </c>
      <c r="BG550" s="76">
        <v>0</v>
      </c>
      <c r="BH550">
        <v>1301</v>
      </c>
      <c r="BI550">
        <v>51</v>
      </c>
      <c r="BJ550" s="63">
        <v>0.73099999999999998</v>
      </c>
      <c r="BK550" s="63">
        <f t="shared" si="141"/>
        <v>36.799999999999997</v>
      </c>
      <c r="BL550" s="62">
        <v>1</v>
      </c>
      <c r="BM550" s="62">
        <v>0</v>
      </c>
      <c r="BN550" s="62">
        <v>0</v>
      </c>
      <c r="BO550" s="62">
        <v>0</v>
      </c>
      <c r="BP550" s="62">
        <v>0</v>
      </c>
      <c r="BQ550" s="76">
        <v>0</v>
      </c>
      <c r="BR550" s="62">
        <v>0</v>
      </c>
      <c r="BS550" s="62">
        <v>0</v>
      </c>
      <c r="BT550" s="62">
        <v>1</v>
      </c>
      <c r="BU550" s="76">
        <v>0</v>
      </c>
      <c r="BV550" s="62">
        <v>0</v>
      </c>
      <c r="BW550" s="62">
        <v>0</v>
      </c>
      <c r="BX550" s="76">
        <v>0</v>
      </c>
      <c r="BY550" s="62">
        <v>0</v>
      </c>
      <c r="BZ550" s="62">
        <v>0</v>
      </c>
      <c r="CA550" s="62">
        <v>1</v>
      </c>
      <c r="CB550" s="62">
        <v>1</v>
      </c>
      <c r="CC550" s="62">
        <v>0</v>
      </c>
      <c r="CD550" s="62">
        <v>0</v>
      </c>
      <c r="CE550" s="62">
        <v>0</v>
      </c>
      <c r="CF550">
        <v>0</v>
      </c>
      <c r="CG550" s="62">
        <v>0</v>
      </c>
      <c r="CH550" s="62">
        <v>0</v>
      </c>
      <c r="CI550" s="62">
        <v>0</v>
      </c>
      <c r="CJ550" s="76">
        <v>1</v>
      </c>
      <c r="CK550">
        <v>3.1E-2</v>
      </c>
      <c r="CL550">
        <v>46</v>
      </c>
      <c r="CM550">
        <v>1</v>
      </c>
      <c r="CN550">
        <v>0</v>
      </c>
      <c r="CO550">
        <v>34</v>
      </c>
      <c r="CP550" s="31" t="s">
        <v>80</v>
      </c>
    </row>
    <row r="551" spans="1:94" x14ac:dyDescent="0.25">
      <c r="A551">
        <v>550</v>
      </c>
      <c r="B551">
        <v>37</v>
      </c>
      <c r="C551" s="23" t="s">
        <v>14</v>
      </c>
      <c r="D551" s="12">
        <v>5.7</v>
      </c>
      <c r="E551" s="13">
        <v>4.9000000000000004</v>
      </c>
      <c r="F551" s="7">
        <f t="shared" si="138"/>
        <v>1.1632653061224489</v>
      </c>
      <c r="G551" s="7">
        <f t="shared" si="124"/>
        <v>0.79999999999999982</v>
      </c>
      <c r="H551" s="15">
        <f t="shared" si="125"/>
        <v>10.600000000000001</v>
      </c>
      <c r="I551" s="11">
        <f t="shared" si="126"/>
        <v>1.3097415406194352E-2</v>
      </c>
      <c r="J551" s="30">
        <f t="shared" si="127"/>
        <v>1.1259181664974091E-2</v>
      </c>
      <c r="K551" s="30">
        <f t="shared" si="128"/>
        <v>88.816401560592553</v>
      </c>
      <c r="L551" s="8">
        <v>0</v>
      </c>
      <c r="M551" s="9">
        <v>0</v>
      </c>
      <c r="N551" s="9">
        <v>1</v>
      </c>
      <c r="O551" s="9">
        <v>0</v>
      </c>
      <c r="P551" s="9">
        <v>0</v>
      </c>
      <c r="Q551" s="8">
        <v>7892</v>
      </c>
      <c r="R551" s="9">
        <v>4</v>
      </c>
      <c r="S551" s="9">
        <f t="shared" si="129"/>
        <v>7887</v>
      </c>
      <c r="T551" s="9">
        <f t="shared" si="130"/>
        <v>15</v>
      </c>
      <c r="U551" s="7">
        <v>8.6</v>
      </c>
      <c r="V551" s="7">
        <v>22.2</v>
      </c>
      <c r="W551" s="9">
        <v>1</v>
      </c>
      <c r="X551" s="9">
        <v>0</v>
      </c>
      <c r="Y551" s="9">
        <v>1</v>
      </c>
      <c r="Z551" s="9">
        <v>0</v>
      </c>
      <c r="AA551" s="9">
        <v>0</v>
      </c>
      <c r="AB551" s="27">
        <v>0</v>
      </c>
      <c r="AC551" s="9">
        <v>0</v>
      </c>
      <c r="AD551" s="9">
        <v>1</v>
      </c>
      <c r="AE551" s="27">
        <v>0</v>
      </c>
      <c r="AF551" s="9">
        <v>0</v>
      </c>
      <c r="AG551" s="27">
        <v>1</v>
      </c>
      <c r="AH551" s="19">
        <v>2004</v>
      </c>
      <c r="AI551" s="30">
        <v>3.4299999999999997E-2</v>
      </c>
      <c r="AJ551" s="30">
        <v>0.37</v>
      </c>
      <c r="AK551" s="30">
        <v>0.47699999999999998</v>
      </c>
      <c r="AL551" s="37">
        <f t="shared" si="142"/>
        <v>0.11870000000000003</v>
      </c>
      <c r="AM551" s="36">
        <v>0.60499999999999998</v>
      </c>
      <c r="AN551" s="17">
        <v>0.39500000000000002</v>
      </c>
      <c r="AO551">
        <v>1</v>
      </c>
      <c r="AP551" s="34">
        <v>0</v>
      </c>
      <c r="AQ551" t="s">
        <v>89</v>
      </c>
      <c r="AR551" s="34" t="s">
        <v>89</v>
      </c>
      <c r="AS551">
        <v>0</v>
      </c>
      <c r="AT551" s="17">
        <v>1</v>
      </c>
      <c r="AU551" t="s">
        <v>89</v>
      </c>
      <c r="AV551" s="17" t="s">
        <v>89</v>
      </c>
      <c r="AW551" s="17" t="s">
        <v>13</v>
      </c>
      <c r="AX551">
        <v>0</v>
      </c>
      <c r="AY551">
        <v>1</v>
      </c>
      <c r="AZ551">
        <v>0</v>
      </c>
      <c r="BA551">
        <v>0</v>
      </c>
      <c r="BB551">
        <v>0</v>
      </c>
      <c r="BC551">
        <v>0</v>
      </c>
      <c r="BD551" s="17">
        <v>0</v>
      </c>
      <c r="BE551">
        <v>0</v>
      </c>
      <c r="BF551">
        <v>1</v>
      </c>
      <c r="BG551" s="17">
        <v>0</v>
      </c>
      <c r="BH551">
        <v>1301</v>
      </c>
      <c r="BI551">
        <v>51</v>
      </c>
      <c r="BJ551" s="23">
        <v>0.73099999999999998</v>
      </c>
      <c r="BK551" s="23">
        <f t="shared" si="141"/>
        <v>36.799999999999997</v>
      </c>
      <c r="BL551">
        <v>1</v>
      </c>
      <c r="BM551">
        <v>0</v>
      </c>
      <c r="BN551">
        <v>0</v>
      </c>
      <c r="BO551">
        <v>0</v>
      </c>
      <c r="BP551">
        <v>0</v>
      </c>
      <c r="BQ551" s="17">
        <v>0</v>
      </c>
      <c r="BR551">
        <v>0</v>
      </c>
      <c r="BS551">
        <v>0</v>
      </c>
      <c r="BT551">
        <v>1</v>
      </c>
      <c r="BU551" s="17">
        <v>0</v>
      </c>
      <c r="BV551">
        <v>0</v>
      </c>
      <c r="BW551">
        <v>0</v>
      </c>
      <c r="BX551" s="17">
        <v>0</v>
      </c>
      <c r="BY551">
        <v>0</v>
      </c>
      <c r="BZ551">
        <v>0</v>
      </c>
      <c r="CA551">
        <v>1</v>
      </c>
      <c r="CB551">
        <v>1</v>
      </c>
      <c r="CC551">
        <v>0</v>
      </c>
      <c r="CD551">
        <v>0</v>
      </c>
      <c r="CE551">
        <v>0</v>
      </c>
      <c r="CF551">
        <v>0</v>
      </c>
      <c r="CG551">
        <v>0</v>
      </c>
      <c r="CH551">
        <v>0</v>
      </c>
      <c r="CI551">
        <v>0</v>
      </c>
      <c r="CJ551" s="17">
        <v>1</v>
      </c>
      <c r="CK551">
        <v>3.1E-2</v>
      </c>
      <c r="CL551">
        <v>46</v>
      </c>
      <c r="CM551">
        <v>1</v>
      </c>
      <c r="CN551">
        <v>0</v>
      </c>
      <c r="CO551">
        <v>34</v>
      </c>
      <c r="CP551" s="31" t="s">
        <v>80</v>
      </c>
    </row>
    <row r="552" spans="1:94" x14ac:dyDescent="0.25">
      <c r="A552">
        <v>551</v>
      </c>
      <c r="B552">
        <v>37</v>
      </c>
      <c r="C552" s="23" t="s">
        <v>14</v>
      </c>
      <c r="D552" s="12">
        <v>9.6</v>
      </c>
      <c r="E552" s="13">
        <v>0.4</v>
      </c>
      <c r="F552" s="7">
        <f t="shared" si="138"/>
        <v>23.999999999999996</v>
      </c>
      <c r="G552" s="7">
        <f t="shared" si="124"/>
        <v>9.1999999999999993</v>
      </c>
      <c r="H552" s="15">
        <f t="shared" si="125"/>
        <v>10</v>
      </c>
      <c r="I552" s="11">
        <f t="shared" si="126"/>
        <v>0.26088497711976005</v>
      </c>
      <c r="J552" s="30">
        <f t="shared" si="127"/>
        <v>1.0870207379990005E-2</v>
      </c>
      <c r="K552" s="30">
        <f t="shared" si="128"/>
        <v>91.994565056855379</v>
      </c>
      <c r="L552" s="8">
        <v>0</v>
      </c>
      <c r="M552" s="9">
        <v>0</v>
      </c>
      <c r="N552" s="9">
        <v>1</v>
      </c>
      <c r="O552" s="9">
        <v>0</v>
      </c>
      <c r="P552" s="9">
        <v>0</v>
      </c>
      <c r="Q552" s="8">
        <v>7892</v>
      </c>
      <c r="R552" s="9">
        <v>4</v>
      </c>
      <c r="S552" s="9">
        <f t="shared" si="129"/>
        <v>7887</v>
      </c>
      <c r="T552" s="9">
        <f t="shared" si="130"/>
        <v>15</v>
      </c>
      <c r="U552" s="7">
        <v>8.6</v>
      </c>
      <c r="V552" s="7">
        <v>22.2</v>
      </c>
      <c r="W552" s="9">
        <v>1</v>
      </c>
      <c r="X552" s="9">
        <v>0</v>
      </c>
      <c r="Y552" s="9">
        <v>1</v>
      </c>
      <c r="Z552" s="9">
        <v>0</v>
      </c>
      <c r="AA552" s="9">
        <v>0</v>
      </c>
      <c r="AB552" s="27">
        <v>0</v>
      </c>
      <c r="AC552" s="9">
        <v>0</v>
      </c>
      <c r="AD552" s="9">
        <v>1</v>
      </c>
      <c r="AE552" s="27">
        <v>0</v>
      </c>
      <c r="AF552" s="9">
        <v>0</v>
      </c>
      <c r="AG552" s="27">
        <v>1</v>
      </c>
      <c r="AH552" s="19">
        <v>2004</v>
      </c>
      <c r="AI552" s="30">
        <v>3.4299999999999997E-2</v>
      </c>
      <c r="AJ552" s="30">
        <v>0.37</v>
      </c>
      <c r="AK552" s="30">
        <v>0.47699999999999998</v>
      </c>
      <c r="AL552" s="37">
        <f t="shared" si="142"/>
        <v>0.11870000000000003</v>
      </c>
      <c r="AM552" s="36">
        <v>0.60499999999999998</v>
      </c>
      <c r="AN552" s="17">
        <v>0.39500000000000002</v>
      </c>
      <c r="AO552">
        <v>1</v>
      </c>
      <c r="AP552" s="34">
        <v>0</v>
      </c>
      <c r="AQ552" t="s">
        <v>89</v>
      </c>
      <c r="AR552" s="34" t="s">
        <v>89</v>
      </c>
      <c r="AS552">
        <v>0</v>
      </c>
      <c r="AT552" s="17">
        <v>1</v>
      </c>
      <c r="AU552" t="s">
        <v>89</v>
      </c>
      <c r="AV552" s="17" t="s">
        <v>89</v>
      </c>
      <c r="AW552" s="17" t="s">
        <v>13</v>
      </c>
      <c r="AX552">
        <v>0</v>
      </c>
      <c r="AY552">
        <v>1</v>
      </c>
      <c r="AZ552">
        <v>0</v>
      </c>
      <c r="BA552">
        <v>0</v>
      </c>
      <c r="BB552">
        <v>0</v>
      </c>
      <c r="BC552">
        <v>0</v>
      </c>
      <c r="BD552" s="17">
        <v>0</v>
      </c>
      <c r="BE552">
        <v>0</v>
      </c>
      <c r="BF552">
        <v>1</v>
      </c>
      <c r="BG552" s="17">
        <v>0</v>
      </c>
      <c r="BH552">
        <v>1301</v>
      </c>
      <c r="BI552">
        <v>51</v>
      </c>
      <c r="BJ552" s="23">
        <v>0.73099999999999998</v>
      </c>
      <c r="BK552" s="23">
        <f t="shared" si="141"/>
        <v>36.799999999999997</v>
      </c>
      <c r="BL552">
        <v>1</v>
      </c>
      <c r="BM552">
        <v>0</v>
      </c>
      <c r="BN552">
        <v>0</v>
      </c>
      <c r="BO552">
        <v>0</v>
      </c>
      <c r="BP552">
        <v>0</v>
      </c>
      <c r="BQ552" s="17">
        <v>0</v>
      </c>
      <c r="BR552">
        <v>0</v>
      </c>
      <c r="BS552">
        <v>0</v>
      </c>
      <c r="BT552">
        <v>1</v>
      </c>
      <c r="BU552" s="17">
        <v>0</v>
      </c>
      <c r="BV552">
        <v>0</v>
      </c>
      <c r="BW552">
        <v>0</v>
      </c>
      <c r="BX552" s="17">
        <v>0</v>
      </c>
      <c r="BY552">
        <v>0</v>
      </c>
      <c r="BZ552">
        <v>0</v>
      </c>
      <c r="CA552">
        <v>1</v>
      </c>
      <c r="CB552">
        <v>1</v>
      </c>
      <c r="CC552">
        <v>0</v>
      </c>
      <c r="CD552">
        <v>0</v>
      </c>
      <c r="CE552">
        <v>0</v>
      </c>
      <c r="CF552">
        <v>0</v>
      </c>
      <c r="CG552">
        <v>0</v>
      </c>
      <c r="CH552">
        <v>0</v>
      </c>
      <c r="CI552">
        <v>0</v>
      </c>
      <c r="CJ552" s="17">
        <v>1</v>
      </c>
      <c r="CK552">
        <v>3.1E-2</v>
      </c>
      <c r="CL552">
        <v>46</v>
      </c>
      <c r="CM552">
        <v>1</v>
      </c>
      <c r="CN552">
        <v>0</v>
      </c>
      <c r="CO552">
        <v>34</v>
      </c>
      <c r="CP552" s="31" t="s">
        <v>80</v>
      </c>
    </row>
    <row r="553" spans="1:94" x14ac:dyDescent="0.25">
      <c r="A553">
        <v>552</v>
      </c>
      <c r="B553">
        <v>37</v>
      </c>
      <c r="C553" s="23" t="s">
        <v>14</v>
      </c>
      <c r="D553" s="12">
        <v>12.1</v>
      </c>
      <c r="E553" s="13">
        <v>0.7</v>
      </c>
      <c r="F553" s="7">
        <f t="shared" si="138"/>
        <v>17.285714285714285</v>
      </c>
      <c r="G553" s="7">
        <f t="shared" si="124"/>
        <v>11.4</v>
      </c>
      <c r="H553" s="15">
        <f t="shared" si="125"/>
        <v>12.799999999999999</v>
      </c>
      <c r="I553" s="11">
        <f t="shared" si="126"/>
        <v>0.19105432514279824</v>
      </c>
      <c r="J553" s="30">
        <f t="shared" si="127"/>
        <v>1.1052729553715602E-2</v>
      </c>
      <c r="K553" s="30">
        <f t="shared" si="128"/>
        <v>90.475388467623318</v>
      </c>
      <c r="L553" s="8">
        <v>0</v>
      </c>
      <c r="M553" s="9">
        <v>0</v>
      </c>
      <c r="N553" s="9">
        <v>1</v>
      </c>
      <c r="O553" s="9">
        <v>0</v>
      </c>
      <c r="P553" s="9">
        <v>0</v>
      </c>
      <c r="Q553" s="8">
        <v>7892</v>
      </c>
      <c r="R553" s="9">
        <v>4</v>
      </c>
      <c r="S553" s="9">
        <f t="shared" si="129"/>
        <v>7887</v>
      </c>
      <c r="T553" s="9">
        <f t="shared" si="130"/>
        <v>15</v>
      </c>
      <c r="U553" s="7">
        <v>8.6</v>
      </c>
      <c r="V553" s="7">
        <v>22.2</v>
      </c>
      <c r="W553" s="9">
        <v>1</v>
      </c>
      <c r="X553" s="9">
        <v>0</v>
      </c>
      <c r="Y553" s="9">
        <v>1</v>
      </c>
      <c r="Z553" s="9">
        <v>0</v>
      </c>
      <c r="AA553" s="9">
        <v>0</v>
      </c>
      <c r="AB553" s="27">
        <v>0</v>
      </c>
      <c r="AC553" s="9">
        <v>0</v>
      </c>
      <c r="AD553" s="9">
        <v>1</v>
      </c>
      <c r="AE553" s="27">
        <v>0</v>
      </c>
      <c r="AF553" s="9">
        <v>0</v>
      </c>
      <c r="AG553" s="27">
        <v>1</v>
      </c>
      <c r="AH553" s="19">
        <v>2004</v>
      </c>
      <c r="AI553" s="30">
        <v>3.4299999999999997E-2</v>
      </c>
      <c r="AJ553" s="30">
        <v>0.37</v>
      </c>
      <c r="AK553" s="30">
        <v>0.47699999999999998</v>
      </c>
      <c r="AL553" s="37">
        <f t="shared" si="142"/>
        <v>0.11870000000000003</v>
      </c>
      <c r="AM553" s="36">
        <v>0.60499999999999998</v>
      </c>
      <c r="AN553" s="17">
        <v>0.39500000000000002</v>
      </c>
      <c r="AO553">
        <v>1</v>
      </c>
      <c r="AP553" s="34">
        <v>0</v>
      </c>
      <c r="AQ553" t="s">
        <v>89</v>
      </c>
      <c r="AR553" s="34" t="s">
        <v>89</v>
      </c>
      <c r="AS553">
        <v>0</v>
      </c>
      <c r="AT553" s="17">
        <v>1</v>
      </c>
      <c r="AU553" t="s">
        <v>89</v>
      </c>
      <c r="AV553" s="17" t="s">
        <v>89</v>
      </c>
      <c r="AW553" s="17" t="s">
        <v>13</v>
      </c>
      <c r="AX553">
        <v>0</v>
      </c>
      <c r="AY553">
        <v>1</v>
      </c>
      <c r="AZ553">
        <v>0</v>
      </c>
      <c r="BA553">
        <v>0</v>
      </c>
      <c r="BB553">
        <v>0</v>
      </c>
      <c r="BC553">
        <v>0</v>
      </c>
      <c r="BD553" s="17">
        <v>0</v>
      </c>
      <c r="BE553">
        <v>0</v>
      </c>
      <c r="BF553">
        <v>1</v>
      </c>
      <c r="BG553" s="17">
        <v>0</v>
      </c>
      <c r="BH553">
        <v>1301</v>
      </c>
      <c r="BI553">
        <v>51</v>
      </c>
      <c r="BJ553" s="23">
        <v>0.73099999999999998</v>
      </c>
      <c r="BK553" s="23">
        <f t="shared" si="141"/>
        <v>36.799999999999997</v>
      </c>
      <c r="BL553">
        <v>1</v>
      </c>
      <c r="BM553">
        <v>0</v>
      </c>
      <c r="BN553">
        <v>0</v>
      </c>
      <c r="BO553">
        <v>0</v>
      </c>
      <c r="BP553">
        <v>0</v>
      </c>
      <c r="BQ553" s="17">
        <v>0</v>
      </c>
      <c r="BR553">
        <v>0</v>
      </c>
      <c r="BS553">
        <v>0</v>
      </c>
      <c r="BT553">
        <v>1</v>
      </c>
      <c r="BU553" s="17">
        <v>0</v>
      </c>
      <c r="BV553">
        <v>0</v>
      </c>
      <c r="BW553">
        <v>0</v>
      </c>
      <c r="BX553" s="17">
        <v>0</v>
      </c>
      <c r="BY553">
        <v>0</v>
      </c>
      <c r="BZ553">
        <v>0</v>
      </c>
      <c r="CA553">
        <v>1</v>
      </c>
      <c r="CB553">
        <v>1</v>
      </c>
      <c r="CC553">
        <v>0</v>
      </c>
      <c r="CD553">
        <v>0</v>
      </c>
      <c r="CE553">
        <v>0</v>
      </c>
      <c r="CF553">
        <v>0</v>
      </c>
      <c r="CG553">
        <v>0</v>
      </c>
      <c r="CH553">
        <v>0</v>
      </c>
      <c r="CI553">
        <v>0</v>
      </c>
      <c r="CJ553" s="17">
        <v>1</v>
      </c>
      <c r="CK553">
        <v>3.1E-2</v>
      </c>
      <c r="CL553">
        <v>46</v>
      </c>
      <c r="CM553">
        <v>1</v>
      </c>
      <c r="CN553">
        <v>0</v>
      </c>
      <c r="CO553">
        <v>34</v>
      </c>
      <c r="CP553" s="31" t="s">
        <v>80</v>
      </c>
    </row>
    <row r="554" spans="1:94" x14ac:dyDescent="0.25">
      <c r="A554">
        <v>553</v>
      </c>
      <c r="B554">
        <v>37</v>
      </c>
      <c r="C554" s="23" t="s">
        <v>14</v>
      </c>
      <c r="D554" s="12">
        <v>11.5</v>
      </c>
      <c r="E554" s="13">
        <v>0.4</v>
      </c>
      <c r="F554" s="7">
        <f t="shared" si="138"/>
        <v>28.75</v>
      </c>
      <c r="G554" s="7">
        <f t="shared" si="124"/>
        <v>11.1</v>
      </c>
      <c r="H554" s="15">
        <f t="shared" si="125"/>
        <v>11.9</v>
      </c>
      <c r="I554" s="11">
        <f t="shared" si="126"/>
        <v>0.30799238135248219</v>
      </c>
      <c r="J554" s="30">
        <f t="shared" si="127"/>
        <v>1.0712778481825468E-2</v>
      </c>
      <c r="K554" s="30">
        <f t="shared" si="128"/>
        <v>93.346464850041315</v>
      </c>
      <c r="L554" s="8">
        <v>0</v>
      </c>
      <c r="M554" s="9">
        <v>0</v>
      </c>
      <c r="N554" s="9">
        <v>1</v>
      </c>
      <c r="O554" s="9">
        <v>0</v>
      </c>
      <c r="P554" s="9">
        <v>0</v>
      </c>
      <c r="Q554" s="8">
        <v>7892</v>
      </c>
      <c r="R554" s="9">
        <v>4</v>
      </c>
      <c r="S554" s="9">
        <f t="shared" si="129"/>
        <v>7887</v>
      </c>
      <c r="T554" s="9">
        <f t="shared" si="130"/>
        <v>15</v>
      </c>
      <c r="U554" s="7">
        <v>8.6</v>
      </c>
      <c r="V554" s="7">
        <v>22.2</v>
      </c>
      <c r="W554" s="9">
        <v>1</v>
      </c>
      <c r="X554" s="9">
        <v>0</v>
      </c>
      <c r="Y554" s="9">
        <v>1</v>
      </c>
      <c r="Z554" s="9">
        <v>0</v>
      </c>
      <c r="AA554" s="9">
        <v>0</v>
      </c>
      <c r="AB554" s="27">
        <v>0</v>
      </c>
      <c r="AC554" s="9">
        <v>0</v>
      </c>
      <c r="AD554" s="9">
        <v>1</v>
      </c>
      <c r="AE554" s="27">
        <v>0</v>
      </c>
      <c r="AF554" s="9">
        <v>0</v>
      </c>
      <c r="AG554" s="27">
        <v>1</v>
      </c>
      <c r="AH554" s="19">
        <v>2004</v>
      </c>
      <c r="AI554" s="30">
        <v>3.4299999999999997E-2</v>
      </c>
      <c r="AJ554" s="30">
        <v>0.37</v>
      </c>
      <c r="AK554" s="30">
        <v>0.47699999999999998</v>
      </c>
      <c r="AL554" s="37">
        <f t="shared" si="142"/>
        <v>0.11870000000000003</v>
      </c>
      <c r="AM554" s="36">
        <v>0.60499999999999998</v>
      </c>
      <c r="AN554" s="17">
        <v>0.39500000000000002</v>
      </c>
      <c r="AO554">
        <v>1</v>
      </c>
      <c r="AP554" s="34">
        <v>0</v>
      </c>
      <c r="AQ554" t="s">
        <v>89</v>
      </c>
      <c r="AR554" s="34" t="s">
        <v>89</v>
      </c>
      <c r="AS554">
        <v>0</v>
      </c>
      <c r="AT554" s="17">
        <v>1</v>
      </c>
      <c r="AU554" t="s">
        <v>89</v>
      </c>
      <c r="AV554" s="17" t="s">
        <v>89</v>
      </c>
      <c r="AW554" s="17" t="s">
        <v>13</v>
      </c>
      <c r="AX554">
        <v>0</v>
      </c>
      <c r="AY554">
        <v>1</v>
      </c>
      <c r="AZ554">
        <v>0</v>
      </c>
      <c r="BA554">
        <v>0</v>
      </c>
      <c r="BB554">
        <v>0</v>
      </c>
      <c r="BC554">
        <v>0</v>
      </c>
      <c r="BD554" s="17">
        <v>0</v>
      </c>
      <c r="BE554">
        <v>0</v>
      </c>
      <c r="BF554">
        <v>1</v>
      </c>
      <c r="BG554" s="17">
        <v>0</v>
      </c>
      <c r="BH554">
        <v>1301</v>
      </c>
      <c r="BI554">
        <v>51</v>
      </c>
      <c r="BJ554" s="23">
        <v>0.73099999999999998</v>
      </c>
      <c r="BK554" s="23">
        <f t="shared" si="141"/>
        <v>36.799999999999997</v>
      </c>
      <c r="BL554">
        <v>1</v>
      </c>
      <c r="BM554">
        <v>0</v>
      </c>
      <c r="BN554">
        <v>0</v>
      </c>
      <c r="BO554">
        <v>0</v>
      </c>
      <c r="BP554">
        <v>0</v>
      </c>
      <c r="BQ554" s="17">
        <v>0</v>
      </c>
      <c r="BR554">
        <v>0</v>
      </c>
      <c r="BS554">
        <v>0</v>
      </c>
      <c r="BT554">
        <v>1</v>
      </c>
      <c r="BU554" s="17">
        <v>0</v>
      </c>
      <c r="BV554">
        <v>0</v>
      </c>
      <c r="BW554">
        <v>0</v>
      </c>
      <c r="BX554" s="17">
        <v>0</v>
      </c>
      <c r="BY554">
        <v>0</v>
      </c>
      <c r="BZ554">
        <v>0</v>
      </c>
      <c r="CA554">
        <v>1</v>
      </c>
      <c r="CB554">
        <v>1</v>
      </c>
      <c r="CC554">
        <v>0</v>
      </c>
      <c r="CD554">
        <v>0</v>
      </c>
      <c r="CE554">
        <v>0</v>
      </c>
      <c r="CF554">
        <v>0</v>
      </c>
      <c r="CG554">
        <v>0</v>
      </c>
      <c r="CH554">
        <v>0</v>
      </c>
      <c r="CI554">
        <v>0</v>
      </c>
      <c r="CJ554" s="17">
        <v>1</v>
      </c>
      <c r="CK554">
        <v>3.1E-2</v>
      </c>
      <c r="CL554">
        <v>46</v>
      </c>
      <c r="CM554">
        <v>1</v>
      </c>
      <c r="CN554">
        <v>0</v>
      </c>
      <c r="CO554">
        <v>34</v>
      </c>
      <c r="CP554" s="31" t="s">
        <v>80</v>
      </c>
    </row>
    <row r="555" spans="1:94" x14ac:dyDescent="0.25">
      <c r="A555">
        <v>554</v>
      </c>
      <c r="B555">
        <v>37</v>
      </c>
      <c r="C555" s="23" t="s">
        <v>14</v>
      </c>
      <c r="D555" s="12">
        <v>12.1</v>
      </c>
      <c r="E555" s="13">
        <v>0.3</v>
      </c>
      <c r="F555" s="7">
        <f t="shared" si="138"/>
        <v>40.333333333333336</v>
      </c>
      <c r="G555" s="7">
        <f t="shared" si="124"/>
        <v>11.799999999999999</v>
      </c>
      <c r="H555" s="15">
        <f t="shared" si="125"/>
        <v>12.4</v>
      </c>
      <c r="I555" s="11">
        <f t="shared" si="126"/>
        <v>0.4135115210077786</v>
      </c>
      <c r="J555" s="30">
        <f t="shared" si="127"/>
        <v>1.0252351760523436E-2</v>
      </c>
      <c r="K555" s="30">
        <f t="shared" si="128"/>
        <v>97.53859634922874</v>
      </c>
      <c r="L555" s="8">
        <v>0</v>
      </c>
      <c r="M555" s="9">
        <v>0</v>
      </c>
      <c r="N555" s="9">
        <v>1</v>
      </c>
      <c r="O555" s="9">
        <v>0</v>
      </c>
      <c r="P555" s="9">
        <v>0</v>
      </c>
      <c r="Q555" s="8">
        <v>7892</v>
      </c>
      <c r="R555" s="9">
        <v>4</v>
      </c>
      <c r="S555" s="9">
        <f t="shared" si="129"/>
        <v>7887</v>
      </c>
      <c r="T555" s="9">
        <f t="shared" si="130"/>
        <v>15</v>
      </c>
      <c r="U555" s="7">
        <v>8.6</v>
      </c>
      <c r="V555" s="7">
        <v>22.2</v>
      </c>
      <c r="W555" s="9">
        <v>1</v>
      </c>
      <c r="X555" s="9">
        <v>0</v>
      </c>
      <c r="Y555" s="9">
        <v>1</v>
      </c>
      <c r="Z555" s="9">
        <v>0</v>
      </c>
      <c r="AA555" s="9">
        <v>0</v>
      </c>
      <c r="AB555" s="27">
        <v>0</v>
      </c>
      <c r="AC555" s="9">
        <v>0</v>
      </c>
      <c r="AD555" s="9">
        <v>1</v>
      </c>
      <c r="AE555" s="27">
        <v>0</v>
      </c>
      <c r="AF555" s="9">
        <v>0</v>
      </c>
      <c r="AG555" s="27">
        <v>1</v>
      </c>
      <c r="AH555" s="19">
        <v>2004</v>
      </c>
      <c r="AI555" s="30">
        <v>3.4299999999999997E-2</v>
      </c>
      <c r="AJ555" s="30">
        <v>0.37</v>
      </c>
      <c r="AK555" s="30">
        <v>0.47699999999999998</v>
      </c>
      <c r="AL555" s="37">
        <f t="shared" si="142"/>
        <v>0.11870000000000003</v>
      </c>
      <c r="AM555" s="36">
        <v>0.60499999999999998</v>
      </c>
      <c r="AN555" s="17">
        <v>0.39500000000000002</v>
      </c>
      <c r="AO555">
        <v>1</v>
      </c>
      <c r="AP555" s="34">
        <v>0</v>
      </c>
      <c r="AQ555" t="s">
        <v>89</v>
      </c>
      <c r="AR555" s="34" t="s">
        <v>89</v>
      </c>
      <c r="AS555">
        <v>0</v>
      </c>
      <c r="AT555" s="17">
        <v>1</v>
      </c>
      <c r="AU555" t="s">
        <v>89</v>
      </c>
      <c r="AV555" s="17" t="s">
        <v>89</v>
      </c>
      <c r="AW555" s="17" t="s">
        <v>13</v>
      </c>
      <c r="AX555">
        <v>0</v>
      </c>
      <c r="AY555">
        <v>1</v>
      </c>
      <c r="AZ555">
        <v>0</v>
      </c>
      <c r="BA555">
        <v>0</v>
      </c>
      <c r="BB555">
        <v>0</v>
      </c>
      <c r="BC555">
        <v>0</v>
      </c>
      <c r="BD555" s="17">
        <v>0</v>
      </c>
      <c r="BE555">
        <v>0</v>
      </c>
      <c r="BF555">
        <v>1</v>
      </c>
      <c r="BG555" s="17">
        <v>0</v>
      </c>
      <c r="BH555">
        <v>1301</v>
      </c>
      <c r="BI555">
        <v>51</v>
      </c>
      <c r="BJ555" s="23">
        <v>0.73099999999999998</v>
      </c>
      <c r="BK555" s="23">
        <f t="shared" si="141"/>
        <v>36.799999999999997</v>
      </c>
      <c r="BL555">
        <v>1</v>
      </c>
      <c r="BM555">
        <v>0</v>
      </c>
      <c r="BN555">
        <v>0</v>
      </c>
      <c r="BO555">
        <v>0</v>
      </c>
      <c r="BP555">
        <v>0</v>
      </c>
      <c r="BQ555" s="17">
        <v>0</v>
      </c>
      <c r="BR555">
        <v>0</v>
      </c>
      <c r="BS555">
        <v>0</v>
      </c>
      <c r="BT555">
        <v>1</v>
      </c>
      <c r="BU555" s="17">
        <v>0</v>
      </c>
      <c r="BV555">
        <v>0</v>
      </c>
      <c r="BW555">
        <v>0</v>
      </c>
      <c r="BX555" s="17">
        <v>0</v>
      </c>
      <c r="BY555">
        <v>0</v>
      </c>
      <c r="BZ555">
        <v>0</v>
      </c>
      <c r="CA555">
        <v>1</v>
      </c>
      <c r="CB555">
        <v>1</v>
      </c>
      <c r="CC555">
        <v>0</v>
      </c>
      <c r="CD555">
        <v>0</v>
      </c>
      <c r="CE555">
        <v>0</v>
      </c>
      <c r="CF555">
        <v>0</v>
      </c>
      <c r="CG555">
        <v>0</v>
      </c>
      <c r="CH555">
        <v>0</v>
      </c>
      <c r="CI555">
        <v>0</v>
      </c>
      <c r="CJ555" s="17">
        <v>1</v>
      </c>
      <c r="CK555">
        <v>3.1E-2</v>
      </c>
      <c r="CL555">
        <v>46</v>
      </c>
      <c r="CM555">
        <v>1</v>
      </c>
      <c r="CN555">
        <v>0</v>
      </c>
      <c r="CO555">
        <v>34</v>
      </c>
      <c r="CP555" s="31" t="s">
        <v>80</v>
      </c>
    </row>
    <row r="556" spans="1:94" x14ac:dyDescent="0.25">
      <c r="A556">
        <v>555</v>
      </c>
      <c r="B556">
        <v>37</v>
      </c>
      <c r="C556" s="23" t="s">
        <v>14</v>
      </c>
      <c r="D556" s="12">
        <v>11.4</v>
      </c>
      <c r="E556" s="13">
        <v>0.3</v>
      </c>
      <c r="F556" s="7">
        <f t="shared" si="138"/>
        <v>38</v>
      </c>
      <c r="G556" s="7">
        <f t="shared" si="124"/>
        <v>11.1</v>
      </c>
      <c r="H556" s="15">
        <f t="shared" si="125"/>
        <v>11.700000000000001</v>
      </c>
      <c r="I556" s="11">
        <f t="shared" si="126"/>
        <v>0.39338654521701061</v>
      </c>
      <c r="J556" s="30">
        <f t="shared" si="127"/>
        <v>1.0352277505710807E-2</v>
      </c>
      <c r="K556" s="30">
        <f t="shared" si="128"/>
        <v>96.597101405787527</v>
      </c>
      <c r="L556" s="8">
        <v>0</v>
      </c>
      <c r="M556" s="9">
        <v>0</v>
      </c>
      <c r="N556" s="9">
        <v>1</v>
      </c>
      <c r="O556" s="9">
        <v>0</v>
      </c>
      <c r="P556" s="9">
        <v>0</v>
      </c>
      <c r="Q556" s="8">
        <v>7892</v>
      </c>
      <c r="R556" s="9">
        <v>4</v>
      </c>
      <c r="S556" s="9">
        <f t="shared" si="129"/>
        <v>7887</v>
      </c>
      <c r="T556" s="9">
        <f t="shared" si="130"/>
        <v>15</v>
      </c>
      <c r="U556" s="7">
        <v>8.6</v>
      </c>
      <c r="V556" s="7">
        <v>22.2</v>
      </c>
      <c r="W556" s="9">
        <v>1</v>
      </c>
      <c r="X556" s="9">
        <v>0</v>
      </c>
      <c r="Y556" s="9">
        <v>1</v>
      </c>
      <c r="Z556" s="9">
        <v>0</v>
      </c>
      <c r="AA556" s="9">
        <v>0</v>
      </c>
      <c r="AB556" s="27">
        <v>0</v>
      </c>
      <c r="AC556" s="9">
        <v>0</v>
      </c>
      <c r="AD556" s="9">
        <v>1</v>
      </c>
      <c r="AE556" s="27">
        <v>0</v>
      </c>
      <c r="AF556" s="9">
        <v>0</v>
      </c>
      <c r="AG556" s="27">
        <v>1</v>
      </c>
      <c r="AH556" s="19">
        <v>2004</v>
      </c>
      <c r="AI556" s="30">
        <v>3.4299999999999997E-2</v>
      </c>
      <c r="AJ556" s="30">
        <v>0.37</v>
      </c>
      <c r="AK556" s="30">
        <v>0.47699999999999998</v>
      </c>
      <c r="AL556" s="37">
        <f t="shared" si="142"/>
        <v>0.11870000000000003</v>
      </c>
      <c r="AM556" s="36">
        <v>0.60499999999999998</v>
      </c>
      <c r="AN556" s="17">
        <v>0.39500000000000002</v>
      </c>
      <c r="AO556">
        <v>1</v>
      </c>
      <c r="AP556" s="34">
        <v>0</v>
      </c>
      <c r="AQ556" t="s">
        <v>89</v>
      </c>
      <c r="AR556" s="34" t="s">
        <v>89</v>
      </c>
      <c r="AS556">
        <v>0</v>
      </c>
      <c r="AT556" s="17">
        <v>1</v>
      </c>
      <c r="AU556" t="s">
        <v>89</v>
      </c>
      <c r="AV556" s="17" t="s">
        <v>89</v>
      </c>
      <c r="AW556" s="17" t="s">
        <v>13</v>
      </c>
      <c r="AX556">
        <v>0</v>
      </c>
      <c r="AY556">
        <v>1</v>
      </c>
      <c r="AZ556">
        <v>0</v>
      </c>
      <c r="BA556">
        <v>0</v>
      </c>
      <c r="BB556">
        <v>0</v>
      </c>
      <c r="BC556">
        <v>0</v>
      </c>
      <c r="BD556" s="17">
        <v>0</v>
      </c>
      <c r="BE556">
        <v>0</v>
      </c>
      <c r="BF556">
        <v>1</v>
      </c>
      <c r="BG556" s="17">
        <v>0</v>
      </c>
      <c r="BH556">
        <v>1301</v>
      </c>
      <c r="BI556">
        <v>51</v>
      </c>
      <c r="BJ556" s="23">
        <v>0.73099999999999998</v>
      </c>
      <c r="BK556" s="23">
        <f t="shared" si="141"/>
        <v>36.799999999999997</v>
      </c>
      <c r="BL556">
        <v>1</v>
      </c>
      <c r="BM556">
        <v>0</v>
      </c>
      <c r="BN556">
        <v>0</v>
      </c>
      <c r="BO556">
        <v>0</v>
      </c>
      <c r="BP556">
        <v>0</v>
      </c>
      <c r="BQ556" s="17">
        <v>0</v>
      </c>
      <c r="BR556">
        <v>0</v>
      </c>
      <c r="BS556">
        <v>0</v>
      </c>
      <c r="BT556">
        <v>1</v>
      </c>
      <c r="BU556" s="17">
        <v>0</v>
      </c>
      <c r="BV556">
        <v>0</v>
      </c>
      <c r="BW556">
        <v>0</v>
      </c>
      <c r="BX556" s="17">
        <v>0</v>
      </c>
      <c r="BY556">
        <v>0</v>
      </c>
      <c r="BZ556">
        <v>0</v>
      </c>
      <c r="CA556">
        <v>1</v>
      </c>
      <c r="CB556">
        <v>1</v>
      </c>
      <c r="CC556">
        <v>0</v>
      </c>
      <c r="CD556">
        <v>0</v>
      </c>
      <c r="CE556">
        <v>0</v>
      </c>
      <c r="CF556">
        <v>0</v>
      </c>
      <c r="CG556">
        <v>0</v>
      </c>
      <c r="CH556">
        <v>0</v>
      </c>
      <c r="CI556">
        <v>0</v>
      </c>
      <c r="CJ556" s="17">
        <v>1</v>
      </c>
      <c r="CK556">
        <v>3.1E-2</v>
      </c>
      <c r="CL556">
        <v>46</v>
      </c>
      <c r="CM556">
        <v>1</v>
      </c>
      <c r="CN556">
        <v>0</v>
      </c>
      <c r="CO556">
        <v>34</v>
      </c>
      <c r="CP556" s="31" t="s">
        <v>80</v>
      </c>
    </row>
    <row r="557" spans="1:94" x14ac:dyDescent="0.25">
      <c r="A557">
        <v>556</v>
      </c>
      <c r="B557">
        <v>37</v>
      </c>
      <c r="C557" s="23" t="s">
        <v>14</v>
      </c>
      <c r="D557" s="12">
        <v>9.6</v>
      </c>
      <c r="E557" s="13">
        <v>0.5</v>
      </c>
      <c r="F557" s="7">
        <f t="shared" si="138"/>
        <v>19.2</v>
      </c>
      <c r="G557" s="7">
        <f t="shared" si="124"/>
        <v>9.1</v>
      </c>
      <c r="H557" s="15">
        <f t="shared" si="125"/>
        <v>10.1</v>
      </c>
      <c r="I557" s="11">
        <f t="shared" si="126"/>
        <v>0.21131282467937684</v>
      </c>
      <c r="J557" s="30">
        <f t="shared" si="127"/>
        <v>1.1005876285384211E-2</v>
      </c>
      <c r="K557" s="30">
        <f t="shared" si="128"/>
        <v>90.860552496669314</v>
      </c>
      <c r="L557" s="8">
        <v>0</v>
      </c>
      <c r="M557" s="9">
        <v>0</v>
      </c>
      <c r="N557" s="9">
        <v>1</v>
      </c>
      <c r="O557" s="9">
        <v>0</v>
      </c>
      <c r="P557" s="9">
        <v>0</v>
      </c>
      <c r="Q557" s="8">
        <v>7892</v>
      </c>
      <c r="R557" s="9">
        <v>4</v>
      </c>
      <c r="S557" s="9">
        <f t="shared" si="129"/>
        <v>7887</v>
      </c>
      <c r="T557" s="9">
        <f t="shared" si="130"/>
        <v>15</v>
      </c>
      <c r="U557" s="7">
        <v>8.6</v>
      </c>
      <c r="V557" s="7">
        <v>22.2</v>
      </c>
      <c r="W557" s="9">
        <v>1</v>
      </c>
      <c r="X557" s="9">
        <v>0</v>
      </c>
      <c r="Y557" s="9">
        <v>1</v>
      </c>
      <c r="Z557" s="9">
        <v>0</v>
      </c>
      <c r="AA557" s="9">
        <v>0</v>
      </c>
      <c r="AB557" s="27">
        <v>0</v>
      </c>
      <c r="AC557" s="9">
        <v>0</v>
      </c>
      <c r="AD557" s="9">
        <v>1</v>
      </c>
      <c r="AE557" s="27">
        <v>0</v>
      </c>
      <c r="AF557" s="9">
        <v>0</v>
      </c>
      <c r="AG557" s="27">
        <v>1</v>
      </c>
      <c r="AH557" s="19">
        <v>2004</v>
      </c>
      <c r="AI557" s="30">
        <v>3.4299999999999997E-2</v>
      </c>
      <c r="AJ557" s="30">
        <v>0.37</v>
      </c>
      <c r="AK557" s="30">
        <v>0.47699999999999998</v>
      </c>
      <c r="AL557" s="37">
        <f t="shared" si="142"/>
        <v>0.11870000000000003</v>
      </c>
      <c r="AM557" s="36">
        <v>0.60499999999999998</v>
      </c>
      <c r="AN557" s="17">
        <v>0.39500000000000002</v>
      </c>
      <c r="AO557">
        <v>1</v>
      </c>
      <c r="AP557" s="34">
        <v>0</v>
      </c>
      <c r="AQ557" t="s">
        <v>89</v>
      </c>
      <c r="AR557" s="34" t="s">
        <v>89</v>
      </c>
      <c r="AS557">
        <v>0</v>
      </c>
      <c r="AT557" s="17">
        <v>1</v>
      </c>
      <c r="AU557" t="s">
        <v>89</v>
      </c>
      <c r="AV557" s="17" t="s">
        <v>89</v>
      </c>
      <c r="AW557" s="17" t="s">
        <v>13</v>
      </c>
      <c r="AX557">
        <v>0</v>
      </c>
      <c r="AY557">
        <v>1</v>
      </c>
      <c r="AZ557">
        <v>0</v>
      </c>
      <c r="BA557">
        <v>0</v>
      </c>
      <c r="BB557">
        <v>0</v>
      </c>
      <c r="BC557">
        <v>0</v>
      </c>
      <c r="BD557" s="17">
        <v>0</v>
      </c>
      <c r="BE557">
        <v>0</v>
      </c>
      <c r="BF557">
        <v>1</v>
      </c>
      <c r="BG557" s="17">
        <v>0</v>
      </c>
      <c r="BH557">
        <v>1301</v>
      </c>
      <c r="BI557">
        <v>51</v>
      </c>
      <c r="BJ557" s="23">
        <v>0.73099999999999998</v>
      </c>
      <c r="BK557" s="23">
        <f t="shared" si="141"/>
        <v>36.799999999999997</v>
      </c>
      <c r="BL557">
        <v>1</v>
      </c>
      <c r="BM557">
        <v>0</v>
      </c>
      <c r="BN557">
        <v>0</v>
      </c>
      <c r="BO557">
        <v>0</v>
      </c>
      <c r="BP557">
        <v>0</v>
      </c>
      <c r="BQ557" s="17">
        <v>0</v>
      </c>
      <c r="BR557">
        <v>0</v>
      </c>
      <c r="BS557">
        <v>0</v>
      </c>
      <c r="BT557">
        <v>1</v>
      </c>
      <c r="BU557" s="17">
        <v>0</v>
      </c>
      <c r="BV557">
        <v>0</v>
      </c>
      <c r="BW557">
        <v>0</v>
      </c>
      <c r="BX557" s="17">
        <v>0</v>
      </c>
      <c r="BY557">
        <v>0</v>
      </c>
      <c r="BZ557">
        <v>0</v>
      </c>
      <c r="CA557">
        <v>1</v>
      </c>
      <c r="CB557">
        <v>1</v>
      </c>
      <c r="CC557">
        <v>0</v>
      </c>
      <c r="CD557">
        <v>0</v>
      </c>
      <c r="CE557">
        <v>0</v>
      </c>
      <c r="CF557">
        <v>0</v>
      </c>
      <c r="CG557">
        <v>0</v>
      </c>
      <c r="CH557">
        <v>0</v>
      </c>
      <c r="CI557">
        <v>0</v>
      </c>
      <c r="CJ557" s="17">
        <v>1</v>
      </c>
      <c r="CK557">
        <v>3.1E-2</v>
      </c>
      <c r="CL557">
        <v>46</v>
      </c>
      <c r="CM557">
        <v>1</v>
      </c>
      <c r="CN557">
        <v>0</v>
      </c>
      <c r="CO557">
        <v>34</v>
      </c>
      <c r="CP557" s="31" t="s">
        <v>80</v>
      </c>
    </row>
    <row r="558" spans="1:94" x14ac:dyDescent="0.25">
      <c r="A558">
        <v>557</v>
      </c>
      <c r="B558">
        <v>37</v>
      </c>
      <c r="C558" s="23" t="s">
        <v>14</v>
      </c>
      <c r="D558" s="12">
        <v>12.5</v>
      </c>
      <c r="E558" s="13">
        <v>0.4</v>
      </c>
      <c r="F558" s="7">
        <f t="shared" si="138"/>
        <v>31.25</v>
      </c>
      <c r="G558" s="7">
        <f t="shared" si="124"/>
        <v>12.1</v>
      </c>
      <c r="H558" s="15">
        <f t="shared" si="125"/>
        <v>12.9</v>
      </c>
      <c r="I558" s="11">
        <f t="shared" si="126"/>
        <v>0.33192951088238148</v>
      </c>
      <c r="J558" s="30">
        <f t="shared" si="127"/>
        <v>1.0621744348236208E-2</v>
      </c>
      <c r="K558" s="30">
        <f t="shared" si="128"/>
        <v>94.146494889613379</v>
      </c>
      <c r="L558" s="8">
        <v>0</v>
      </c>
      <c r="M558" s="9">
        <v>0</v>
      </c>
      <c r="N558" s="9">
        <v>1</v>
      </c>
      <c r="O558" s="9">
        <v>0</v>
      </c>
      <c r="P558" s="9">
        <v>0</v>
      </c>
      <c r="Q558" s="8">
        <v>7892</v>
      </c>
      <c r="R558" s="9">
        <v>4</v>
      </c>
      <c r="S558" s="9">
        <f t="shared" si="129"/>
        <v>7887</v>
      </c>
      <c r="T558" s="9">
        <f t="shared" si="130"/>
        <v>15</v>
      </c>
      <c r="U558" s="7">
        <v>8.6</v>
      </c>
      <c r="V558" s="7">
        <v>22.2</v>
      </c>
      <c r="W558" s="9">
        <v>1</v>
      </c>
      <c r="X558" s="9">
        <v>0</v>
      </c>
      <c r="Y558" s="9">
        <v>1</v>
      </c>
      <c r="Z558" s="9">
        <v>0</v>
      </c>
      <c r="AA558" s="9">
        <v>0</v>
      </c>
      <c r="AB558" s="27">
        <v>0</v>
      </c>
      <c r="AC558" s="9">
        <v>0</v>
      </c>
      <c r="AD558" s="9">
        <v>1</v>
      </c>
      <c r="AE558" s="27">
        <v>0</v>
      </c>
      <c r="AF558" s="9">
        <v>0</v>
      </c>
      <c r="AG558" s="27">
        <v>1</v>
      </c>
      <c r="AH558" s="19">
        <v>2007</v>
      </c>
      <c r="AI558" s="30">
        <v>3.4299999999999997E-2</v>
      </c>
      <c r="AJ558" s="30">
        <v>0.37</v>
      </c>
      <c r="AK558" s="30">
        <v>0.47699999999999998</v>
      </c>
      <c r="AL558" s="37">
        <f t="shared" si="142"/>
        <v>0.11870000000000003</v>
      </c>
      <c r="AM558" s="36">
        <v>0.60499999999999998</v>
      </c>
      <c r="AN558" s="17">
        <v>0.39500000000000002</v>
      </c>
      <c r="AO558">
        <v>1</v>
      </c>
      <c r="AP558" s="34">
        <v>0</v>
      </c>
      <c r="AQ558" t="s">
        <v>89</v>
      </c>
      <c r="AR558" s="34" t="s">
        <v>89</v>
      </c>
      <c r="AS558">
        <v>0</v>
      </c>
      <c r="AT558" s="17">
        <v>1</v>
      </c>
      <c r="AU558" t="s">
        <v>89</v>
      </c>
      <c r="AV558" s="17" t="s">
        <v>89</v>
      </c>
      <c r="AW558" s="17" t="s">
        <v>13</v>
      </c>
      <c r="AX558">
        <v>0</v>
      </c>
      <c r="AY558">
        <v>1</v>
      </c>
      <c r="AZ558">
        <v>0</v>
      </c>
      <c r="BA558">
        <v>0</v>
      </c>
      <c r="BB558">
        <v>0</v>
      </c>
      <c r="BC558">
        <v>0</v>
      </c>
      <c r="BD558" s="17">
        <v>0</v>
      </c>
      <c r="BE558">
        <v>0</v>
      </c>
      <c r="BF558">
        <v>1</v>
      </c>
      <c r="BG558" s="17">
        <v>0</v>
      </c>
      <c r="BH558">
        <v>1410</v>
      </c>
      <c r="BI558">
        <v>79</v>
      </c>
      <c r="BJ558" s="23">
        <v>0.73599999999999999</v>
      </c>
      <c r="BK558" s="23">
        <f t="shared" si="141"/>
        <v>36.799999999999997</v>
      </c>
      <c r="BL558">
        <v>1</v>
      </c>
      <c r="BM558">
        <v>0</v>
      </c>
      <c r="BN558">
        <v>0</v>
      </c>
      <c r="BO558">
        <v>0</v>
      </c>
      <c r="BP558">
        <v>0</v>
      </c>
      <c r="BQ558" s="17">
        <v>0</v>
      </c>
      <c r="BR558">
        <v>0</v>
      </c>
      <c r="BS558">
        <v>0</v>
      </c>
      <c r="BT558">
        <v>1</v>
      </c>
      <c r="BU558" s="17">
        <v>0</v>
      </c>
      <c r="BV558">
        <v>0</v>
      </c>
      <c r="BW558">
        <v>0</v>
      </c>
      <c r="BX558" s="17">
        <v>0</v>
      </c>
      <c r="BY558">
        <v>0</v>
      </c>
      <c r="BZ558">
        <v>0</v>
      </c>
      <c r="CA558">
        <v>1</v>
      </c>
      <c r="CB558">
        <v>1</v>
      </c>
      <c r="CC558">
        <v>0</v>
      </c>
      <c r="CD558">
        <v>0</v>
      </c>
      <c r="CE558">
        <v>0</v>
      </c>
      <c r="CF558">
        <v>0</v>
      </c>
      <c r="CG558">
        <v>0</v>
      </c>
      <c r="CH558">
        <v>0</v>
      </c>
      <c r="CI558">
        <v>0</v>
      </c>
      <c r="CJ558" s="17">
        <v>1</v>
      </c>
      <c r="CK558">
        <v>3.1E-2</v>
      </c>
      <c r="CL558">
        <v>46</v>
      </c>
      <c r="CM558">
        <v>1</v>
      </c>
      <c r="CN558">
        <v>0</v>
      </c>
      <c r="CO558">
        <v>34</v>
      </c>
      <c r="CP558" s="31" t="s">
        <v>80</v>
      </c>
    </row>
    <row r="559" spans="1:94" x14ac:dyDescent="0.25">
      <c r="A559">
        <v>558</v>
      </c>
      <c r="B559">
        <v>37</v>
      </c>
      <c r="C559" s="23" t="s">
        <v>14</v>
      </c>
      <c r="D559" s="12">
        <v>6.1</v>
      </c>
      <c r="E559" s="13">
        <v>1</v>
      </c>
      <c r="F559" s="7">
        <f t="shared" si="138"/>
        <v>6.1</v>
      </c>
      <c r="G559" s="7">
        <f t="shared" si="124"/>
        <v>5.0999999999999996</v>
      </c>
      <c r="H559" s="15">
        <f t="shared" si="125"/>
        <v>7.1</v>
      </c>
      <c r="I559" s="11">
        <f t="shared" si="126"/>
        <v>0.1290529211438062</v>
      </c>
      <c r="J559" s="30">
        <f t="shared" si="127"/>
        <v>2.1156216580951834E-2</v>
      </c>
      <c r="K559" s="30">
        <f t="shared" si="128"/>
        <v>47.267430647328403</v>
      </c>
      <c r="L559" s="8">
        <v>0</v>
      </c>
      <c r="M559" s="9">
        <v>0</v>
      </c>
      <c r="N559" s="9">
        <v>1</v>
      </c>
      <c r="O559" s="9">
        <v>0</v>
      </c>
      <c r="P559" s="9">
        <v>0</v>
      </c>
      <c r="Q559" s="8">
        <v>2202</v>
      </c>
      <c r="R559" s="9">
        <v>4</v>
      </c>
      <c r="S559" s="9">
        <f t="shared" si="129"/>
        <v>2197</v>
      </c>
      <c r="T559" s="9">
        <f t="shared" si="130"/>
        <v>15</v>
      </c>
      <c r="U559" s="7">
        <v>8.6</v>
      </c>
      <c r="V559" s="7">
        <v>22.2</v>
      </c>
      <c r="W559" s="9">
        <v>1</v>
      </c>
      <c r="X559" s="9">
        <v>0</v>
      </c>
      <c r="Y559" s="9">
        <v>1</v>
      </c>
      <c r="Z559" s="9">
        <v>0</v>
      </c>
      <c r="AA559" s="9">
        <v>0</v>
      </c>
      <c r="AB559" s="27">
        <v>0</v>
      </c>
      <c r="AC559" s="9">
        <v>0</v>
      </c>
      <c r="AD559" s="9">
        <v>1</v>
      </c>
      <c r="AE559" s="27">
        <v>0</v>
      </c>
      <c r="AF559" s="9">
        <v>0</v>
      </c>
      <c r="AG559" s="27">
        <v>1</v>
      </c>
      <c r="AH559" s="19">
        <v>2000</v>
      </c>
      <c r="AI559" s="30">
        <v>3.4299999999999997E-2</v>
      </c>
      <c r="AJ559" s="30">
        <v>0.37</v>
      </c>
      <c r="AK559" s="30">
        <v>0.47699999999999998</v>
      </c>
      <c r="AL559" s="37">
        <f t="shared" si="142"/>
        <v>0.11870000000000003</v>
      </c>
      <c r="AM559" s="36">
        <v>0</v>
      </c>
      <c r="AN559" s="17">
        <v>1</v>
      </c>
      <c r="AO559">
        <v>1</v>
      </c>
      <c r="AP559" s="34">
        <v>0</v>
      </c>
      <c r="AQ559" t="s">
        <v>89</v>
      </c>
      <c r="AR559" s="34" t="s">
        <v>89</v>
      </c>
      <c r="AS559">
        <v>0</v>
      </c>
      <c r="AT559" s="17">
        <v>1</v>
      </c>
      <c r="AU559" t="s">
        <v>89</v>
      </c>
      <c r="AV559" s="17" t="s">
        <v>89</v>
      </c>
      <c r="AW559" s="17" t="s">
        <v>13</v>
      </c>
      <c r="AX559">
        <v>0</v>
      </c>
      <c r="AY559">
        <v>1</v>
      </c>
      <c r="AZ559">
        <v>0</v>
      </c>
      <c r="BA559">
        <v>0</v>
      </c>
      <c r="BB559">
        <v>0</v>
      </c>
      <c r="BC559">
        <v>0</v>
      </c>
      <c r="BD559" s="17">
        <v>0</v>
      </c>
      <c r="BE559">
        <v>0</v>
      </c>
      <c r="BF559">
        <v>1</v>
      </c>
      <c r="BG559" s="17">
        <v>0</v>
      </c>
      <c r="BH559">
        <v>1172</v>
      </c>
      <c r="BI559">
        <v>35</v>
      </c>
      <c r="BJ559" s="23">
        <v>0.74199999999999999</v>
      </c>
      <c r="BK559" s="23">
        <f t="shared" si="141"/>
        <v>36.799999999999997</v>
      </c>
      <c r="BL559">
        <v>1</v>
      </c>
      <c r="BM559">
        <v>0</v>
      </c>
      <c r="BN559">
        <v>0</v>
      </c>
      <c r="BO559">
        <v>0</v>
      </c>
      <c r="BP559">
        <v>0</v>
      </c>
      <c r="BQ559" s="17">
        <v>0</v>
      </c>
      <c r="BR559">
        <v>0</v>
      </c>
      <c r="BS559">
        <v>0</v>
      </c>
      <c r="BT559">
        <v>1</v>
      </c>
      <c r="BU559" s="17">
        <v>0</v>
      </c>
      <c r="BV559">
        <v>0</v>
      </c>
      <c r="BW559">
        <v>0</v>
      </c>
      <c r="BX559" s="17">
        <v>0</v>
      </c>
      <c r="BY559">
        <v>0</v>
      </c>
      <c r="BZ559">
        <v>0</v>
      </c>
      <c r="CA559">
        <v>1</v>
      </c>
      <c r="CB559">
        <v>1</v>
      </c>
      <c r="CC559">
        <v>0</v>
      </c>
      <c r="CD559">
        <v>0</v>
      </c>
      <c r="CE559">
        <v>0</v>
      </c>
      <c r="CF559">
        <v>0</v>
      </c>
      <c r="CG559">
        <v>0</v>
      </c>
      <c r="CH559">
        <v>0</v>
      </c>
      <c r="CI559">
        <v>0</v>
      </c>
      <c r="CJ559" s="17">
        <v>1</v>
      </c>
      <c r="CK559">
        <v>3.1E-2</v>
      </c>
      <c r="CL559">
        <v>46</v>
      </c>
      <c r="CM559">
        <v>1</v>
      </c>
      <c r="CN559">
        <v>0</v>
      </c>
      <c r="CO559">
        <v>34</v>
      </c>
      <c r="CP559" s="31" t="s">
        <v>80</v>
      </c>
    </row>
    <row r="560" spans="1:94" x14ac:dyDescent="0.25">
      <c r="A560">
        <v>559</v>
      </c>
      <c r="B560">
        <v>37</v>
      </c>
      <c r="C560" s="23" t="s">
        <v>14</v>
      </c>
      <c r="D560" s="12">
        <v>13</v>
      </c>
      <c r="E560" s="13">
        <v>0.5</v>
      </c>
      <c r="F560" s="7">
        <f t="shared" si="138"/>
        <v>26</v>
      </c>
      <c r="G560" s="7">
        <f t="shared" si="124"/>
        <v>12.5</v>
      </c>
      <c r="H560" s="15">
        <f t="shared" si="125"/>
        <v>13.5</v>
      </c>
      <c r="I560" s="11">
        <f t="shared" si="126"/>
        <v>0.40839935366624441</v>
      </c>
      <c r="J560" s="30">
        <f t="shared" si="127"/>
        <v>1.5707667448701706E-2</v>
      </c>
      <c r="K560" s="30">
        <f t="shared" si="128"/>
        <v>63.663176169588027</v>
      </c>
      <c r="L560" s="8">
        <v>0</v>
      </c>
      <c r="M560" s="9">
        <v>0</v>
      </c>
      <c r="N560" s="9">
        <v>1</v>
      </c>
      <c r="O560" s="9">
        <v>0</v>
      </c>
      <c r="P560" s="9">
        <v>0</v>
      </c>
      <c r="Q560" s="8">
        <v>3382</v>
      </c>
      <c r="R560" s="9">
        <v>4</v>
      </c>
      <c r="S560" s="9">
        <f t="shared" si="129"/>
        <v>3377</v>
      </c>
      <c r="T560" s="9">
        <f t="shared" si="130"/>
        <v>15</v>
      </c>
      <c r="U560" s="7">
        <v>8.6</v>
      </c>
      <c r="V560" s="7">
        <v>22.2</v>
      </c>
      <c r="W560" s="9">
        <v>1</v>
      </c>
      <c r="X560" s="9">
        <v>0</v>
      </c>
      <c r="Y560" s="9">
        <v>1</v>
      </c>
      <c r="Z560" s="9">
        <v>0</v>
      </c>
      <c r="AA560" s="9">
        <v>0</v>
      </c>
      <c r="AB560" s="27">
        <v>0</v>
      </c>
      <c r="AC560" s="9">
        <v>0</v>
      </c>
      <c r="AD560" s="9">
        <v>1</v>
      </c>
      <c r="AE560" s="27">
        <v>0</v>
      </c>
      <c r="AF560" s="9">
        <v>0</v>
      </c>
      <c r="AG560" s="27">
        <v>1</v>
      </c>
      <c r="AH560" s="19">
        <v>2000</v>
      </c>
      <c r="AI560" s="30">
        <v>3.4299999999999997E-2</v>
      </c>
      <c r="AJ560" s="30">
        <v>0.37</v>
      </c>
      <c r="AK560" s="30">
        <v>0.47699999999999998</v>
      </c>
      <c r="AL560" s="37">
        <f t="shared" si="142"/>
        <v>0.11870000000000003</v>
      </c>
      <c r="AM560" s="36">
        <v>1</v>
      </c>
      <c r="AN560" s="17">
        <v>0</v>
      </c>
      <c r="AO560">
        <v>1</v>
      </c>
      <c r="AP560" s="34">
        <v>0</v>
      </c>
      <c r="AQ560" t="s">
        <v>89</v>
      </c>
      <c r="AR560" s="34" t="s">
        <v>89</v>
      </c>
      <c r="AS560">
        <v>0</v>
      </c>
      <c r="AT560" s="17">
        <v>1</v>
      </c>
      <c r="AU560" t="s">
        <v>89</v>
      </c>
      <c r="AV560" s="17" t="s">
        <v>89</v>
      </c>
      <c r="AW560" s="17" t="s">
        <v>13</v>
      </c>
      <c r="AX560">
        <v>0</v>
      </c>
      <c r="AY560">
        <v>1</v>
      </c>
      <c r="AZ560">
        <v>0</v>
      </c>
      <c r="BA560">
        <v>0</v>
      </c>
      <c r="BB560">
        <v>0</v>
      </c>
      <c r="BC560">
        <v>0</v>
      </c>
      <c r="BD560" s="17">
        <v>0</v>
      </c>
      <c r="BE560">
        <v>0</v>
      </c>
      <c r="BF560">
        <v>1</v>
      </c>
      <c r="BG560" s="17">
        <v>0</v>
      </c>
      <c r="BH560">
        <v>1172</v>
      </c>
      <c r="BI560">
        <v>35</v>
      </c>
      <c r="BJ560" s="23">
        <v>0.74199999999999999</v>
      </c>
      <c r="BK560" s="23">
        <f t="shared" si="141"/>
        <v>36.799999999999997</v>
      </c>
      <c r="BL560">
        <v>1</v>
      </c>
      <c r="BM560">
        <v>0</v>
      </c>
      <c r="BN560">
        <v>0</v>
      </c>
      <c r="BO560">
        <v>0</v>
      </c>
      <c r="BP560">
        <v>0</v>
      </c>
      <c r="BQ560" s="17">
        <v>0</v>
      </c>
      <c r="BR560">
        <v>0</v>
      </c>
      <c r="BS560">
        <v>0</v>
      </c>
      <c r="BT560">
        <v>1</v>
      </c>
      <c r="BU560" s="17">
        <v>0</v>
      </c>
      <c r="BV560">
        <v>0</v>
      </c>
      <c r="BW560">
        <v>0</v>
      </c>
      <c r="BX560" s="17">
        <v>0</v>
      </c>
      <c r="BY560">
        <v>0</v>
      </c>
      <c r="BZ560">
        <v>0</v>
      </c>
      <c r="CA560">
        <v>1</v>
      </c>
      <c r="CB560">
        <v>1</v>
      </c>
      <c r="CC560">
        <v>0</v>
      </c>
      <c r="CD560">
        <v>0</v>
      </c>
      <c r="CE560">
        <v>0</v>
      </c>
      <c r="CF560">
        <v>0</v>
      </c>
      <c r="CG560">
        <v>0</v>
      </c>
      <c r="CH560">
        <v>0</v>
      </c>
      <c r="CI560">
        <v>0</v>
      </c>
      <c r="CJ560" s="17">
        <v>1</v>
      </c>
      <c r="CK560">
        <v>3.1E-2</v>
      </c>
      <c r="CL560">
        <v>46</v>
      </c>
      <c r="CM560">
        <v>1</v>
      </c>
      <c r="CN560">
        <v>0</v>
      </c>
      <c r="CO560">
        <v>34</v>
      </c>
      <c r="CP560" s="31" t="s">
        <v>80</v>
      </c>
    </row>
    <row r="561" spans="1:94" x14ac:dyDescent="0.25">
      <c r="A561">
        <v>560</v>
      </c>
      <c r="B561">
        <v>37</v>
      </c>
      <c r="C561" s="23" t="s">
        <v>14</v>
      </c>
      <c r="D561" s="12">
        <v>9.3000000000000007</v>
      </c>
      <c r="E561" s="13">
        <v>1.2</v>
      </c>
      <c r="F561" s="7">
        <f t="shared" si="138"/>
        <v>7.7500000000000009</v>
      </c>
      <c r="G561" s="7">
        <f t="shared" si="124"/>
        <v>8.1000000000000014</v>
      </c>
      <c r="H561" s="15">
        <f t="shared" si="125"/>
        <v>10.5</v>
      </c>
      <c r="I561" s="11">
        <f t="shared" si="126"/>
        <v>0.3500869861115416</v>
      </c>
      <c r="J561" s="30">
        <f t="shared" si="127"/>
        <v>4.5172514336973099E-2</v>
      </c>
      <c r="K561" s="30">
        <f t="shared" si="128"/>
        <v>22.137355307262879</v>
      </c>
      <c r="L561" s="8">
        <v>0</v>
      </c>
      <c r="M561" s="9">
        <v>0</v>
      </c>
      <c r="N561" s="9">
        <v>1</v>
      </c>
      <c r="O561" s="9">
        <v>0</v>
      </c>
      <c r="P561" s="9">
        <v>0</v>
      </c>
      <c r="Q561" s="8">
        <v>435</v>
      </c>
      <c r="R561" s="9">
        <v>4</v>
      </c>
      <c r="S561" s="9">
        <f t="shared" si="129"/>
        <v>430</v>
      </c>
      <c r="T561" s="9">
        <f t="shared" si="130"/>
        <v>15</v>
      </c>
      <c r="U561" s="7">
        <v>8.6</v>
      </c>
      <c r="V561" s="7">
        <v>22.2</v>
      </c>
      <c r="W561" s="9">
        <v>1</v>
      </c>
      <c r="X561" s="9">
        <v>0</v>
      </c>
      <c r="Y561" s="9">
        <v>1</v>
      </c>
      <c r="Z561" s="9">
        <v>0</v>
      </c>
      <c r="AA561" s="9">
        <v>0</v>
      </c>
      <c r="AB561" s="27">
        <v>0</v>
      </c>
      <c r="AC561" s="9">
        <v>0</v>
      </c>
      <c r="AD561" s="9">
        <v>1</v>
      </c>
      <c r="AE561" s="27">
        <v>0</v>
      </c>
      <c r="AF561" s="9">
        <v>0</v>
      </c>
      <c r="AG561" s="27">
        <v>1</v>
      </c>
      <c r="AH561" s="19">
        <v>2000</v>
      </c>
      <c r="AI561" s="30">
        <v>3.4299999999999997E-2</v>
      </c>
      <c r="AJ561" s="30">
        <v>0.37</v>
      </c>
      <c r="AK561" s="30">
        <v>0.47699999999999998</v>
      </c>
      <c r="AL561" s="37">
        <f t="shared" si="142"/>
        <v>0.11870000000000003</v>
      </c>
      <c r="AM561" s="36">
        <v>0.60499999999999998</v>
      </c>
      <c r="AN561" s="17">
        <v>0.39500000000000002</v>
      </c>
      <c r="AO561">
        <v>1</v>
      </c>
      <c r="AP561" s="34">
        <v>0</v>
      </c>
      <c r="AQ561" t="s">
        <v>89</v>
      </c>
      <c r="AR561" s="34" t="s">
        <v>89</v>
      </c>
      <c r="AS561">
        <v>0</v>
      </c>
      <c r="AT561" s="17">
        <v>1</v>
      </c>
      <c r="AU561" t="s">
        <v>89</v>
      </c>
      <c r="AV561" s="17" t="s">
        <v>89</v>
      </c>
      <c r="AW561" s="17" t="s">
        <v>13</v>
      </c>
      <c r="AX561">
        <v>0</v>
      </c>
      <c r="AY561">
        <v>1</v>
      </c>
      <c r="AZ561">
        <v>0</v>
      </c>
      <c r="BA561">
        <v>0</v>
      </c>
      <c r="BB561">
        <v>0</v>
      </c>
      <c r="BC561">
        <v>0</v>
      </c>
      <c r="BD561" s="17">
        <v>0</v>
      </c>
      <c r="BE561">
        <v>0</v>
      </c>
      <c r="BF561">
        <v>1</v>
      </c>
      <c r="BG561" s="17">
        <v>0</v>
      </c>
      <c r="BH561">
        <v>1172</v>
      </c>
      <c r="BI561">
        <v>35</v>
      </c>
      <c r="BJ561" s="23">
        <v>0.74199999999999999</v>
      </c>
      <c r="BK561" s="23">
        <f t="shared" si="141"/>
        <v>36.799999999999997</v>
      </c>
      <c r="BL561">
        <v>1</v>
      </c>
      <c r="BM561">
        <v>0</v>
      </c>
      <c r="BN561">
        <v>0</v>
      </c>
      <c r="BO561">
        <v>0</v>
      </c>
      <c r="BP561">
        <v>0</v>
      </c>
      <c r="BQ561" s="17">
        <v>0</v>
      </c>
      <c r="BR561">
        <v>0</v>
      </c>
      <c r="BS561">
        <v>0</v>
      </c>
      <c r="BT561">
        <v>1</v>
      </c>
      <c r="BU561" s="17">
        <v>0</v>
      </c>
      <c r="BV561">
        <v>0</v>
      </c>
      <c r="BW561">
        <v>0</v>
      </c>
      <c r="BX561" s="17">
        <v>0</v>
      </c>
      <c r="BY561">
        <v>0</v>
      </c>
      <c r="BZ561">
        <v>0</v>
      </c>
      <c r="CA561">
        <v>1</v>
      </c>
      <c r="CB561">
        <v>1</v>
      </c>
      <c r="CC561">
        <v>0</v>
      </c>
      <c r="CD561">
        <v>0</v>
      </c>
      <c r="CE561">
        <v>0</v>
      </c>
      <c r="CF561">
        <v>0</v>
      </c>
      <c r="CG561">
        <v>0</v>
      </c>
      <c r="CH561">
        <v>0</v>
      </c>
      <c r="CI561">
        <v>0</v>
      </c>
      <c r="CJ561" s="17">
        <v>1</v>
      </c>
      <c r="CK561">
        <v>3.1E-2</v>
      </c>
      <c r="CL561">
        <v>46</v>
      </c>
      <c r="CM561">
        <v>1</v>
      </c>
      <c r="CN561">
        <v>0</v>
      </c>
      <c r="CO561">
        <v>34</v>
      </c>
      <c r="CP561" s="31" t="s">
        <v>80</v>
      </c>
    </row>
    <row r="562" spans="1:94" x14ac:dyDescent="0.25">
      <c r="A562">
        <v>561</v>
      </c>
      <c r="B562">
        <v>37</v>
      </c>
      <c r="C562" s="23" t="s">
        <v>14</v>
      </c>
      <c r="D562" s="12">
        <v>8.4</v>
      </c>
      <c r="E562" s="13">
        <v>1.5</v>
      </c>
      <c r="F562" s="7">
        <f t="shared" si="138"/>
        <v>5.6000000000000005</v>
      </c>
      <c r="G562" s="7">
        <f t="shared" si="124"/>
        <v>6.9</v>
      </c>
      <c r="H562" s="15">
        <f t="shared" si="125"/>
        <v>9.9</v>
      </c>
      <c r="I562" s="11">
        <f t="shared" si="126"/>
        <v>0.26043413082715794</v>
      </c>
      <c r="J562" s="30">
        <f t="shared" si="127"/>
        <v>4.6506094790563918E-2</v>
      </c>
      <c r="K562" s="30">
        <f t="shared" si="128"/>
        <v>21.50255798736513</v>
      </c>
      <c r="L562" s="8">
        <v>0</v>
      </c>
      <c r="M562" s="9">
        <v>0</v>
      </c>
      <c r="N562" s="9">
        <v>1</v>
      </c>
      <c r="O562" s="9">
        <v>0</v>
      </c>
      <c r="P562" s="9">
        <v>0</v>
      </c>
      <c r="Q562" s="8">
        <v>436</v>
      </c>
      <c r="R562" s="9">
        <v>4</v>
      </c>
      <c r="S562" s="9">
        <f t="shared" si="129"/>
        <v>431</v>
      </c>
      <c r="T562" s="9">
        <f t="shared" si="130"/>
        <v>15</v>
      </c>
      <c r="U562" s="7">
        <v>8.6</v>
      </c>
      <c r="V562" s="7">
        <v>22.2</v>
      </c>
      <c r="W562" s="9">
        <v>1</v>
      </c>
      <c r="X562" s="9">
        <v>0</v>
      </c>
      <c r="Y562" s="9">
        <v>1</v>
      </c>
      <c r="Z562" s="9">
        <v>0</v>
      </c>
      <c r="AA562" s="9">
        <v>0</v>
      </c>
      <c r="AB562" s="27">
        <v>0</v>
      </c>
      <c r="AC562" s="9">
        <v>0</v>
      </c>
      <c r="AD562" s="9">
        <v>1</v>
      </c>
      <c r="AE562" s="27">
        <v>0</v>
      </c>
      <c r="AF562" s="9">
        <v>0</v>
      </c>
      <c r="AG562" s="27">
        <v>1</v>
      </c>
      <c r="AH562" s="19">
        <v>2007</v>
      </c>
      <c r="AI562" s="30">
        <v>3.4299999999999997E-2</v>
      </c>
      <c r="AJ562" s="30">
        <v>0.37</v>
      </c>
      <c r="AK562" s="30">
        <v>0.47699999999999998</v>
      </c>
      <c r="AL562" s="37">
        <f t="shared" si="142"/>
        <v>0.11870000000000003</v>
      </c>
      <c r="AM562" s="36">
        <v>0.60499999999999998</v>
      </c>
      <c r="AN562" s="17">
        <v>0.39500000000000002</v>
      </c>
      <c r="AO562">
        <v>1</v>
      </c>
      <c r="AP562" s="34">
        <v>0</v>
      </c>
      <c r="AQ562" t="s">
        <v>89</v>
      </c>
      <c r="AR562" s="34" t="s">
        <v>89</v>
      </c>
      <c r="AS562">
        <v>0</v>
      </c>
      <c r="AT562" s="17">
        <v>1</v>
      </c>
      <c r="AU562" t="s">
        <v>89</v>
      </c>
      <c r="AV562" s="17" t="s">
        <v>89</v>
      </c>
      <c r="AW562" s="17" t="s">
        <v>13</v>
      </c>
      <c r="AX562">
        <v>0</v>
      </c>
      <c r="AY562">
        <v>1</v>
      </c>
      <c r="AZ562">
        <v>0</v>
      </c>
      <c r="BA562">
        <v>0</v>
      </c>
      <c r="BB562">
        <v>0</v>
      </c>
      <c r="BC562">
        <v>0</v>
      </c>
      <c r="BD562" s="17">
        <v>0</v>
      </c>
      <c r="BE562">
        <v>0</v>
      </c>
      <c r="BF562">
        <v>1</v>
      </c>
      <c r="BG562" s="17">
        <v>0</v>
      </c>
      <c r="BH562">
        <v>1410</v>
      </c>
      <c r="BI562">
        <v>79</v>
      </c>
      <c r="BJ562" s="23">
        <v>0.73599999999999999</v>
      </c>
      <c r="BK562" s="23">
        <f t="shared" si="141"/>
        <v>36.799999999999997</v>
      </c>
      <c r="BL562">
        <v>1</v>
      </c>
      <c r="BM562">
        <v>0</v>
      </c>
      <c r="BN562">
        <v>0</v>
      </c>
      <c r="BO562">
        <v>0</v>
      </c>
      <c r="BP562">
        <v>0</v>
      </c>
      <c r="BQ562" s="17">
        <v>0</v>
      </c>
      <c r="BR562">
        <v>0</v>
      </c>
      <c r="BS562">
        <v>0</v>
      </c>
      <c r="BT562">
        <v>1</v>
      </c>
      <c r="BU562" s="17">
        <v>0</v>
      </c>
      <c r="BV562">
        <v>0</v>
      </c>
      <c r="BW562">
        <v>0</v>
      </c>
      <c r="BX562" s="17">
        <v>0</v>
      </c>
      <c r="BY562">
        <v>0</v>
      </c>
      <c r="BZ562">
        <v>0</v>
      </c>
      <c r="CA562">
        <v>1</v>
      </c>
      <c r="CB562">
        <v>1</v>
      </c>
      <c r="CC562">
        <v>0</v>
      </c>
      <c r="CD562">
        <v>0</v>
      </c>
      <c r="CE562">
        <v>0</v>
      </c>
      <c r="CF562">
        <v>0</v>
      </c>
      <c r="CG562">
        <v>0</v>
      </c>
      <c r="CH562">
        <v>0</v>
      </c>
      <c r="CI562">
        <v>0</v>
      </c>
      <c r="CJ562" s="17">
        <v>1</v>
      </c>
      <c r="CK562">
        <v>3.1E-2</v>
      </c>
      <c r="CL562">
        <v>46</v>
      </c>
      <c r="CM562">
        <v>1</v>
      </c>
      <c r="CN562">
        <v>0</v>
      </c>
      <c r="CO562">
        <v>34</v>
      </c>
      <c r="CP562" s="31" t="s">
        <v>80</v>
      </c>
    </row>
    <row r="563" spans="1:94" x14ac:dyDescent="0.25">
      <c r="A563">
        <v>562</v>
      </c>
      <c r="B563">
        <v>37</v>
      </c>
      <c r="C563" s="23" t="s">
        <v>14</v>
      </c>
      <c r="D563" s="12">
        <v>11.2</v>
      </c>
      <c r="E563" s="13">
        <v>0.8</v>
      </c>
      <c r="F563" s="7">
        <f t="shared" si="138"/>
        <v>13.999999999999998</v>
      </c>
      <c r="G563" s="7">
        <f t="shared" si="124"/>
        <v>10.399999999999999</v>
      </c>
      <c r="H563" s="15">
        <f t="shared" si="125"/>
        <v>12</v>
      </c>
      <c r="I563" s="11">
        <f t="shared" si="126"/>
        <v>0.49039861087284109</v>
      </c>
      <c r="J563" s="30">
        <f t="shared" si="127"/>
        <v>3.5028472205202943E-2</v>
      </c>
      <c r="K563" s="30">
        <f t="shared" si="128"/>
        <v>28.548204847240392</v>
      </c>
      <c r="L563" s="8">
        <v>0</v>
      </c>
      <c r="M563" s="9">
        <v>0</v>
      </c>
      <c r="N563" s="9">
        <v>1</v>
      </c>
      <c r="O563" s="9">
        <v>0</v>
      </c>
      <c r="P563" s="9">
        <v>0</v>
      </c>
      <c r="Q563" s="8">
        <v>624</v>
      </c>
      <c r="R563" s="9">
        <v>4</v>
      </c>
      <c r="S563" s="9">
        <f t="shared" si="129"/>
        <v>619</v>
      </c>
      <c r="T563" s="9">
        <f t="shared" si="130"/>
        <v>15</v>
      </c>
      <c r="U563" s="7">
        <v>8.6</v>
      </c>
      <c r="V563" s="7">
        <v>22.2</v>
      </c>
      <c r="W563" s="9">
        <v>1</v>
      </c>
      <c r="X563" s="9">
        <v>0</v>
      </c>
      <c r="Y563" s="9">
        <v>1</v>
      </c>
      <c r="Z563" s="9">
        <v>0</v>
      </c>
      <c r="AA563" s="9">
        <v>0</v>
      </c>
      <c r="AB563" s="27">
        <v>0</v>
      </c>
      <c r="AC563" s="9">
        <v>0</v>
      </c>
      <c r="AD563" s="9">
        <v>1</v>
      </c>
      <c r="AE563" s="27">
        <v>0</v>
      </c>
      <c r="AF563" s="9">
        <v>0</v>
      </c>
      <c r="AG563" s="27">
        <v>1</v>
      </c>
      <c r="AH563" s="19">
        <v>2000</v>
      </c>
      <c r="AI563" s="30">
        <v>3.4299999999999997E-2</v>
      </c>
      <c r="AJ563" s="30">
        <v>0.37</v>
      </c>
      <c r="AK563" s="30">
        <v>0.47699999999999998</v>
      </c>
      <c r="AL563" s="37">
        <f t="shared" si="142"/>
        <v>0.11870000000000003</v>
      </c>
      <c r="AM563" s="36">
        <v>0.60499999999999998</v>
      </c>
      <c r="AN563" s="17">
        <v>0.39500000000000002</v>
      </c>
      <c r="AO563">
        <v>1</v>
      </c>
      <c r="AP563" s="34">
        <v>0</v>
      </c>
      <c r="AQ563" t="s">
        <v>89</v>
      </c>
      <c r="AR563" s="34" t="s">
        <v>89</v>
      </c>
      <c r="AS563">
        <v>0</v>
      </c>
      <c r="AT563" s="17">
        <v>1</v>
      </c>
      <c r="AU563" t="s">
        <v>89</v>
      </c>
      <c r="AV563" s="17" t="s">
        <v>89</v>
      </c>
      <c r="AW563" s="17" t="s">
        <v>13</v>
      </c>
      <c r="AX563">
        <v>0</v>
      </c>
      <c r="AY563">
        <v>1</v>
      </c>
      <c r="AZ563">
        <v>0</v>
      </c>
      <c r="BA563">
        <v>0</v>
      </c>
      <c r="BB563">
        <v>0</v>
      </c>
      <c r="BC563">
        <v>0</v>
      </c>
      <c r="BD563" s="17">
        <v>0</v>
      </c>
      <c r="BE563">
        <v>0</v>
      </c>
      <c r="BF563">
        <v>1</v>
      </c>
      <c r="BG563" s="17">
        <v>0</v>
      </c>
      <c r="BH563">
        <v>1172</v>
      </c>
      <c r="BI563">
        <v>35</v>
      </c>
      <c r="BJ563" s="23">
        <v>0.74199999999999999</v>
      </c>
      <c r="BK563" s="23">
        <f t="shared" si="141"/>
        <v>36.799999999999997</v>
      </c>
      <c r="BL563">
        <v>1</v>
      </c>
      <c r="BM563">
        <v>0</v>
      </c>
      <c r="BN563">
        <v>0</v>
      </c>
      <c r="BO563">
        <v>0</v>
      </c>
      <c r="BP563">
        <v>0</v>
      </c>
      <c r="BQ563" s="17">
        <v>0</v>
      </c>
      <c r="BR563">
        <v>0</v>
      </c>
      <c r="BS563">
        <v>0</v>
      </c>
      <c r="BT563">
        <v>1</v>
      </c>
      <c r="BU563" s="17">
        <v>0</v>
      </c>
      <c r="BV563">
        <v>0</v>
      </c>
      <c r="BW563">
        <v>0</v>
      </c>
      <c r="BX563" s="17">
        <v>0</v>
      </c>
      <c r="BY563">
        <v>0</v>
      </c>
      <c r="BZ563">
        <v>0</v>
      </c>
      <c r="CA563">
        <v>1</v>
      </c>
      <c r="CB563">
        <v>1</v>
      </c>
      <c r="CC563">
        <v>0</v>
      </c>
      <c r="CD563">
        <v>0</v>
      </c>
      <c r="CE563">
        <v>0</v>
      </c>
      <c r="CF563">
        <v>0</v>
      </c>
      <c r="CG563">
        <v>0</v>
      </c>
      <c r="CH563">
        <v>0</v>
      </c>
      <c r="CI563">
        <v>0</v>
      </c>
      <c r="CJ563" s="17">
        <v>1</v>
      </c>
      <c r="CK563">
        <v>3.1E-2</v>
      </c>
      <c r="CL563">
        <v>46</v>
      </c>
      <c r="CM563">
        <v>1</v>
      </c>
      <c r="CN563">
        <v>0</v>
      </c>
      <c r="CO563">
        <v>34</v>
      </c>
      <c r="CP563" s="31" t="s">
        <v>80</v>
      </c>
    </row>
    <row r="564" spans="1:94" s="108" customFormat="1" x14ac:dyDescent="0.25">
      <c r="A564" s="108">
        <v>563</v>
      </c>
      <c r="B564" s="108">
        <v>37</v>
      </c>
      <c r="C564" s="109" t="s">
        <v>14</v>
      </c>
      <c r="D564" s="110">
        <v>5.8</v>
      </c>
      <c r="E564" s="111">
        <v>1.7</v>
      </c>
      <c r="F564" s="112">
        <f t="shared" si="138"/>
        <v>3.4117647058823528</v>
      </c>
      <c r="G564" s="112">
        <f t="shared" si="124"/>
        <v>4.0999999999999996</v>
      </c>
      <c r="H564" s="113">
        <f t="shared" si="125"/>
        <v>7.5</v>
      </c>
      <c r="I564" s="114">
        <f t="shared" si="126"/>
        <v>0.13840629564487972</v>
      </c>
      <c r="J564" s="115">
        <f t="shared" si="127"/>
        <v>4.056736251660268E-2</v>
      </c>
      <c r="K564" s="115">
        <f t="shared" si="128"/>
        <v>24.650357774448313</v>
      </c>
      <c r="L564" s="116">
        <v>0</v>
      </c>
      <c r="M564" s="117">
        <v>0</v>
      </c>
      <c r="N564" s="117">
        <v>1</v>
      </c>
      <c r="O564" s="117">
        <v>0</v>
      </c>
      <c r="P564" s="117">
        <v>0</v>
      </c>
      <c r="Q564" s="116">
        <v>601</v>
      </c>
      <c r="R564" s="117">
        <v>4</v>
      </c>
      <c r="S564" s="117">
        <f t="shared" si="129"/>
        <v>596</v>
      </c>
      <c r="T564" s="117">
        <f t="shared" si="130"/>
        <v>15</v>
      </c>
      <c r="U564" s="112">
        <v>8.6</v>
      </c>
      <c r="V564" s="112">
        <v>22.2</v>
      </c>
      <c r="W564" s="117">
        <v>1</v>
      </c>
      <c r="X564" s="117">
        <v>0</v>
      </c>
      <c r="Y564" s="117">
        <v>1</v>
      </c>
      <c r="Z564" s="117">
        <v>0</v>
      </c>
      <c r="AA564" s="117">
        <v>0</v>
      </c>
      <c r="AB564" s="118">
        <v>0</v>
      </c>
      <c r="AC564" s="117">
        <v>0</v>
      </c>
      <c r="AD564" s="117">
        <v>1</v>
      </c>
      <c r="AE564" s="118">
        <v>0</v>
      </c>
      <c r="AF564" s="117">
        <v>0</v>
      </c>
      <c r="AG564" s="118">
        <v>1</v>
      </c>
      <c r="AH564" s="119">
        <v>2007</v>
      </c>
      <c r="AI564" s="115">
        <v>3.4299999999999997E-2</v>
      </c>
      <c r="AJ564" s="115">
        <v>0.37</v>
      </c>
      <c r="AK564" s="115">
        <v>0.47699999999999998</v>
      </c>
      <c r="AL564" s="120">
        <f t="shared" si="142"/>
        <v>0.11870000000000003</v>
      </c>
      <c r="AM564" s="121">
        <v>0.60499999999999998</v>
      </c>
      <c r="AN564" s="122">
        <v>0.39500000000000002</v>
      </c>
      <c r="AO564" s="108">
        <v>1</v>
      </c>
      <c r="AP564" s="123">
        <v>0</v>
      </c>
      <c r="AQ564" s="108" t="s">
        <v>89</v>
      </c>
      <c r="AR564" s="123" t="s">
        <v>89</v>
      </c>
      <c r="AS564">
        <v>0</v>
      </c>
      <c r="AT564" s="122">
        <v>1</v>
      </c>
      <c r="AU564" s="108" t="s">
        <v>89</v>
      </c>
      <c r="AV564" s="122" t="s">
        <v>89</v>
      </c>
      <c r="AW564" s="122" t="s">
        <v>13</v>
      </c>
      <c r="AX564">
        <v>0</v>
      </c>
      <c r="AY564">
        <v>1</v>
      </c>
      <c r="AZ564">
        <v>0</v>
      </c>
      <c r="BA564">
        <v>0</v>
      </c>
      <c r="BB564">
        <v>0</v>
      </c>
      <c r="BC564">
        <v>0</v>
      </c>
      <c r="BD564" s="122">
        <v>0</v>
      </c>
      <c r="BE564">
        <v>0</v>
      </c>
      <c r="BF564">
        <v>1</v>
      </c>
      <c r="BG564" s="122">
        <v>0</v>
      </c>
      <c r="BH564">
        <v>1410</v>
      </c>
      <c r="BI564">
        <v>79</v>
      </c>
      <c r="BJ564" s="109">
        <v>0.73599999999999999</v>
      </c>
      <c r="BK564" s="109">
        <f t="shared" si="141"/>
        <v>36.799999999999997</v>
      </c>
      <c r="BL564" s="108">
        <v>1</v>
      </c>
      <c r="BM564" s="108">
        <v>0</v>
      </c>
      <c r="BN564" s="108">
        <v>0</v>
      </c>
      <c r="BO564" s="108">
        <v>0</v>
      </c>
      <c r="BP564" s="108">
        <v>0</v>
      </c>
      <c r="BQ564" s="122">
        <v>0</v>
      </c>
      <c r="BR564" s="108">
        <v>0</v>
      </c>
      <c r="BS564" s="108">
        <v>0</v>
      </c>
      <c r="BT564" s="108">
        <v>1</v>
      </c>
      <c r="BU564" s="122">
        <v>0</v>
      </c>
      <c r="BV564" s="108">
        <v>0</v>
      </c>
      <c r="BW564" s="108">
        <v>0</v>
      </c>
      <c r="BX564" s="122">
        <v>0</v>
      </c>
      <c r="BY564" s="108">
        <v>0</v>
      </c>
      <c r="BZ564" s="108">
        <v>0</v>
      </c>
      <c r="CA564" s="108">
        <v>1</v>
      </c>
      <c r="CB564" s="108">
        <v>1</v>
      </c>
      <c r="CC564" s="108">
        <v>0</v>
      </c>
      <c r="CD564" s="108">
        <v>0</v>
      </c>
      <c r="CE564" s="108">
        <v>0</v>
      </c>
      <c r="CF564">
        <v>0</v>
      </c>
      <c r="CG564" s="108">
        <v>0</v>
      </c>
      <c r="CH564" s="108">
        <v>0</v>
      </c>
      <c r="CI564" s="108">
        <v>0</v>
      </c>
      <c r="CJ564" s="122">
        <v>1</v>
      </c>
      <c r="CK564">
        <v>3.1E-2</v>
      </c>
      <c r="CL564">
        <v>46</v>
      </c>
      <c r="CM564">
        <v>1</v>
      </c>
      <c r="CN564" s="108">
        <v>0</v>
      </c>
      <c r="CO564" s="108">
        <v>34</v>
      </c>
      <c r="CP564" s="31" t="s">
        <v>80</v>
      </c>
    </row>
    <row r="565" spans="1:94" x14ac:dyDescent="0.25">
      <c r="A565">
        <v>564</v>
      </c>
      <c r="B565">
        <v>38</v>
      </c>
      <c r="C565" s="23" t="s">
        <v>152</v>
      </c>
      <c r="D565" s="12">
        <v>10.9</v>
      </c>
      <c r="E565" s="13">
        <v>0.2</v>
      </c>
      <c r="F565" s="7">
        <f t="shared" si="138"/>
        <v>54.5</v>
      </c>
      <c r="G565" s="7">
        <f t="shared" si="124"/>
        <v>10.700000000000001</v>
      </c>
      <c r="H565" s="15">
        <f t="shared" si="125"/>
        <v>11.1</v>
      </c>
      <c r="I565" s="11">
        <f t="shared" si="126"/>
        <v>0.47861830766356356</v>
      </c>
      <c r="J565" s="30">
        <f t="shared" si="127"/>
        <v>8.7819872965791499E-3</v>
      </c>
      <c r="K565" s="30">
        <f t="shared" si="128"/>
        <v>113.86944278426938</v>
      </c>
      <c r="L565" s="8">
        <v>0</v>
      </c>
      <c r="M565" s="9">
        <v>0</v>
      </c>
      <c r="N565" s="9">
        <v>0</v>
      </c>
      <c r="O565" s="9">
        <v>1</v>
      </c>
      <c r="P565" s="9">
        <v>0</v>
      </c>
      <c r="Q565" s="8">
        <v>10001</v>
      </c>
      <c r="R565" s="9">
        <v>4</v>
      </c>
      <c r="S565" s="9">
        <f t="shared" si="129"/>
        <v>9996</v>
      </c>
      <c r="T565" s="9">
        <f t="shared" si="130"/>
        <v>50</v>
      </c>
      <c r="U565" s="7">
        <f t="shared" ref="U565:U614" si="143">(AI565*0+AJ565*6+AK565*11+14*AL565)</f>
        <v>9.4307999999999996</v>
      </c>
      <c r="V565" s="7">
        <f t="shared" ref="V565:V596" si="144">BK565-U565-6</f>
        <v>23.669200000000004</v>
      </c>
      <c r="W565" s="9">
        <v>1</v>
      </c>
      <c r="X565" s="9">
        <v>0</v>
      </c>
      <c r="Y565" s="9">
        <v>1</v>
      </c>
      <c r="Z565" s="9">
        <v>0</v>
      </c>
      <c r="AA565" s="9">
        <v>0</v>
      </c>
      <c r="AB565" s="27">
        <v>0</v>
      </c>
      <c r="AC565" s="9">
        <v>1</v>
      </c>
      <c r="AD565" s="9">
        <v>0</v>
      </c>
      <c r="AE565" s="27">
        <v>0</v>
      </c>
      <c r="AF565" s="9">
        <v>0</v>
      </c>
      <c r="AG565" s="27">
        <v>1</v>
      </c>
      <c r="AH565" s="19">
        <v>2001</v>
      </c>
      <c r="AI565" s="30">
        <v>0.13719999999999999</v>
      </c>
      <c r="AJ565" s="30">
        <f t="shared" ref="AJ565:AJ614" si="145">1-SUM(AI565,AK565,AL565)</f>
        <v>0.2238</v>
      </c>
      <c r="AK565" s="30">
        <v>0.28599999999999998</v>
      </c>
      <c r="AL565" s="37">
        <v>0.35299999999999998</v>
      </c>
      <c r="AM565" s="36">
        <v>0.56999999999999995</v>
      </c>
      <c r="AN565" s="17">
        <v>0.43</v>
      </c>
      <c r="AO565">
        <v>0</v>
      </c>
      <c r="AP565" s="34">
        <v>1</v>
      </c>
      <c r="AQ565" t="s">
        <v>89</v>
      </c>
      <c r="AR565" s="34" t="s">
        <v>89</v>
      </c>
      <c r="AS565">
        <v>1</v>
      </c>
      <c r="AT565" s="17">
        <v>0</v>
      </c>
      <c r="AU565" t="s">
        <v>89</v>
      </c>
      <c r="AV565" s="17" t="s">
        <v>89</v>
      </c>
      <c r="AW565" s="17" t="s">
        <v>153</v>
      </c>
      <c r="AX565">
        <v>1</v>
      </c>
      <c r="AY565">
        <v>0</v>
      </c>
      <c r="AZ565">
        <v>1</v>
      </c>
      <c r="BA565">
        <v>0</v>
      </c>
      <c r="BB565">
        <v>0</v>
      </c>
      <c r="BC565">
        <v>0</v>
      </c>
      <c r="BD565" s="17">
        <v>0</v>
      </c>
      <c r="BE565">
        <v>1</v>
      </c>
      <c r="BF565">
        <v>0</v>
      </c>
      <c r="BG565" s="17">
        <v>0</v>
      </c>
      <c r="BH565">
        <v>25208</v>
      </c>
      <c r="BI565">
        <v>1486</v>
      </c>
      <c r="BJ565" s="23">
        <v>0.93899999999999995</v>
      </c>
      <c r="BK565" s="23">
        <v>39.1</v>
      </c>
      <c r="BL565">
        <v>1</v>
      </c>
      <c r="BM565">
        <v>0</v>
      </c>
      <c r="BN565">
        <v>0</v>
      </c>
      <c r="BO565">
        <v>0</v>
      </c>
      <c r="BP565">
        <v>0</v>
      </c>
      <c r="BQ565" s="17">
        <v>0</v>
      </c>
      <c r="BR565">
        <v>0</v>
      </c>
      <c r="BS565">
        <v>0</v>
      </c>
      <c r="BT565">
        <v>1</v>
      </c>
      <c r="BU565" s="17">
        <v>0</v>
      </c>
      <c r="BV565">
        <v>0</v>
      </c>
      <c r="BW565">
        <v>0</v>
      </c>
      <c r="BX565" s="17">
        <v>0</v>
      </c>
      <c r="BY565">
        <v>1</v>
      </c>
      <c r="BZ565">
        <v>1</v>
      </c>
      <c r="CA565">
        <v>0</v>
      </c>
      <c r="CB565">
        <v>0</v>
      </c>
      <c r="CC565">
        <v>0</v>
      </c>
      <c r="CD565">
        <v>0</v>
      </c>
      <c r="CE565">
        <v>0</v>
      </c>
      <c r="CF565">
        <v>1</v>
      </c>
      <c r="CG565">
        <v>0</v>
      </c>
      <c r="CH565">
        <v>0</v>
      </c>
      <c r="CI565">
        <v>0</v>
      </c>
      <c r="CJ565" s="17">
        <v>1</v>
      </c>
      <c r="CK565">
        <v>0</v>
      </c>
      <c r="CL565">
        <v>43</v>
      </c>
      <c r="CM565">
        <v>0</v>
      </c>
      <c r="CN565">
        <v>1</v>
      </c>
      <c r="CO565">
        <v>23</v>
      </c>
      <c r="CP565" s="31" t="s">
        <v>80</v>
      </c>
    </row>
    <row r="566" spans="1:94" x14ac:dyDescent="0.25">
      <c r="A566">
        <v>565</v>
      </c>
      <c r="B566">
        <v>38</v>
      </c>
      <c r="C566" s="23" t="s">
        <v>152</v>
      </c>
      <c r="D566" s="12">
        <v>10.9</v>
      </c>
      <c r="E566" s="13">
        <v>0.2</v>
      </c>
      <c r="F566" s="7">
        <f t="shared" si="138"/>
        <v>54.5</v>
      </c>
      <c r="G566" s="7">
        <f t="shared" si="124"/>
        <v>10.700000000000001</v>
      </c>
      <c r="H566" s="15">
        <f t="shared" si="125"/>
        <v>11.1</v>
      </c>
      <c r="I566" s="11">
        <f t="shared" si="126"/>
        <v>0.4871657385763617</v>
      </c>
      <c r="J566" s="30">
        <f t="shared" si="127"/>
        <v>8.9388208913093892E-3</v>
      </c>
      <c r="K566" s="30">
        <f t="shared" si="128"/>
        <v>111.87157815995981</v>
      </c>
      <c r="L566" s="8">
        <v>0</v>
      </c>
      <c r="M566" s="9">
        <v>0</v>
      </c>
      <c r="N566" s="9">
        <v>0</v>
      </c>
      <c r="O566" s="9">
        <v>1</v>
      </c>
      <c r="P566" s="9">
        <v>0</v>
      </c>
      <c r="Q566" s="8">
        <v>9550</v>
      </c>
      <c r="R566" s="9">
        <v>4</v>
      </c>
      <c r="S566" s="9">
        <f t="shared" si="129"/>
        <v>9545</v>
      </c>
      <c r="T566" s="9">
        <f t="shared" si="130"/>
        <v>50</v>
      </c>
      <c r="U566" s="7">
        <f t="shared" si="143"/>
        <v>9.4307999999999996</v>
      </c>
      <c r="V566" s="7">
        <f t="shared" si="144"/>
        <v>23.669200000000004</v>
      </c>
      <c r="W566" s="9">
        <v>1</v>
      </c>
      <c r="X566" s="9">
        <v>0</v>
      </c>
      <c r="Y566" s="9">
        <v>1</v>
      </c>
      <c r="Z566" s="9">
        <v>0</v>
      </c>
      <c r="AA566" s="9">
        <v>0</v>
      </c>
      <c r="AB566" s="27">
        <v>0</v>
      </c>
      <c r="AC566" s="9">
        <v>1</v>
      </c>
      <c r="AD566" s="9">
        <v>0</v>
      </c>
      <c r="AE566" s="27">
        <v>0</v>
      </c>
      <c r="AF566" s="9">
        <v>0</v>
      </c>
      <c r="AG566" s="27">
        <v>1</v>
      </c>
      <c r="AH566" s="19">
        <v>2001</v>
      </c>
      <c r="AI566" s="30">
        <v>0.13719999999999999</v>
      </c>
      <c r="AJ566" s="30">
        <f t="shared" si="145"/>
        <v>0.2238</v>
      </c>
      <c r="AK566" s="30">
        <v>0.28599999999999998</v>
      </c>
      <c r="AL566" s="37">
        <v>0.35299999999999998</v>
      </c>
      <c r="AM566" s="36">
        <v>0.56999999999999995</v>
      </c>
      <c r="AN566" s="17">
        <v>0.43</v>
      </c>
      <c r="AO566">
        <v>0</v>
      </c>
      <c r="AP566" s="34">
        <v>1</v>
      </c>
      <c r="AQ566" t="s">
        <v>89</v>
      </c>
      <c r="AR566" s="34" t="s">
        <v>89</v>
      </c>
      <c r="AS566">
        <v>1</v>
      </c>
      <c r="AT566" s="17">
        <v>0</v>
      </c>
      <c r="AU566" t="s">
        <v>89</v>
      </c>
      <c r="AV566" s="17" t="s">
        <v>89</v>
      </c>
      <c r="AW566" s="17" t="s">
        <v>153</v>
      </c>
      <c r="AX566">
        <v>1</v>
      </c>
      <c r="AY566">
        <v>0</v>
      </c>
      <c r="AZ566">
        <v>1</v>
      </c>
      <c r="BA566">
        <v>0</v>
      </c>
      <c r="BB566">
        <v>0</v>
      </c>
      <c r="BC566">
        <v>0</v>
      </c>
      <c r="BD566" s="17">
        <v>0</v>
      </c>
      <c r="BE566">
        <v>1</v>
      </c>
      <c r="BF566">
        <v>0</v>
      </c>
      <c r="BG566" s="17">
        <v>0</v>
      </c>
      <c r="BH566">
        <v>25208</v>
      </c>
      <c r="BI566">
        <v>1486</v>
      </c>
      <c r="BJ566" s="23">
        <v>0.93899999999999995</v>
      </c>
      <c r="BK566" s="23">
        <v>39.1</v>
      </c>
      <c r="BL566">
        <v>1</v>
      </c>
      <c r="BM566">
        <v>0</v>
      </c>
      <c r="BN566">
        <v>0</v>
      </c>
      <c r="BO566">
        <v>0</v>
      </c>
      <c r="BP566">
        <v>0</v>
      </c>
      <c r="BQ566" s="17">
        <v>0</v>
      </c>
      <c r="BR566">
        <v>0</v>
      </c>
      <c r="BS566">
        <v>0</v>
      </c>
      <c r="BT566">
        <v>1</v>
      </c>
      <c r="BU566" s="17">
        <v>0</v>
      </c>
      <c r="BV566">
        <v>0</v>
      </c>
      <c r="BW566">
        <v>0</v>
      </c>
      <c r="BX566" s="17">
        <v>0</v>
      </c>
      <c r="BY566">
        <v>1</v>
      </c>
      <c r="BZ566">
        <v>1</v>
      </c>
      <c r="CA566">
        <v>0</v>
      </c>
      <c r="CB566">
        <v>0</v>
      </c>
      <c r="CC566">
        <v>0</v>
      </c>
      <c r="CD566">
        <v>0</v>
      </c>
      <c r="CE566">
        <v>0</v>
      </c>
      <c r="CF566">
        <v>1</v>
      </c>
      <c r="CG566">
        <v>0</v>
      </c>
      <c r="CH566">
        <v>0</v>
      </c>
      <c r="CI566">
        <v>0</v>
      </c>
      <c r="CJ566" s="17">
        <v>1</v>
      </c>
      <c r="CK566">
        <v>0</v>
      </c>
      <c r="CL566">
        <v>43</v>
      </c>
      <c r="CM566">
        <v>0</v>
      </c>
      <c r="CN566">
        <v>1</v>
      </c>
      <c r="CO566">
        <v>23</v>
      </c>
      <c r="CP566" s="31" t="s">
        <v>80</v>
      </c>
    </row>
    <row r="567" spans="1:94" x14ac:dyDescent="0.25">
      <c r="A567">
        <v>566</v>
      </c>
      <c r="B567">
        <v>38</v>
      </c>
      <c r="C567" s="23" t="s">
        <v>152</v>
      </c>
      <c r="D567" s="12">
        <v>10.3</v>
      </c>
      <c r="E567" s="13">
        <v>0.2</v>
      </c>
      <c r="F567" s="7">
        <f t="shared" si="138"/>
        <v>51.5</v>
      </c>
      <c r="G567" s="7">
        <f t="shared" si="124"/>
        <v>10.100000000000001</v>
      </c>
      <c r="H567" s="15">
        <f t="shared" si="125"/>
        <v>10.5</v>
      </c>
      <c r="I567" s="11">
        <f t="shared" si="126"/>
        <v>0.457922526787234</v>
      </c>
      <c r="J567" s="30">
        <f t="shared" si="127"/>
        <v>8.8916995492666785E-3</v>
      </c>
      <c r="K567" s="30">
        <f t="shared" si="128"/>
        <v>112.46443882401229</v>
      </c>
      <c r="L567" s="8">
        <v>0</v>
      </c>
      <c r="M567" s="9">
        <v>0</v>
      </c>
      <c r="N567" s="9">
        <v>0</v>
      </c>
      <c r="O567" s="9">
        <v>1</v>
      </c>
      <c r="P567" s="9">
        <v>0</v>
      </c>
      <c r="Q567" s="8">
        <v>10001</v>
      </c>
      <c r="R567" s="9">
        <v>4</v>
      </c>
      <c r="S567" s="9">
        <f t="shared" si="129"/>
        <v>9996</v>
      </c>
      <c r="T567" s="9">
        <f t="shared" si="130"/>
        <v>50</v>
      </c>
      <c r="U567" s="7">
        <f t="shared" si="143"/>
        <v>9.4307999999999996</v>
      </c>
      <c r="V567" s="7">
        <f t="shared" si="144"/>
        <v>23.669200000000004</v>
      </c>
      <c r="W567" s="9">
        <v>1</v>
      </c>
      <c r="X567" s="9">
        <v>0</v>
      </c>
      <c r="Y567" s="9">
        <v>1</v>
      </c>
      <c r="Z567" s="9">
        <v>0</v>
      </c>
      <c r="AA567" s="9">
        <v>0</v>
      </c>
      <c r="AB567" s="27">
        <v>0</v>
      </c>
      <c r="AC567" s="9">
        <v>1</v>
      </c>
      <c r="AD567" s="9">
        <v>0</v>
      </c>
      <c r="AE567" s="27">
        <v>0</v>
      </c>
      <c r="AF567" s="9">
        <v>0</v>
      </c>
      <c r="AG567" s="27">
        <v>1</v>
      </c>
      <c r="AH567" s="19">
        <v>2001</v>
      </c>
      <c r="AI567" s="30">
        <v>0.13719999999999999</v>
      </c>
      <c r="AJ567" s="30">
        <f t="shared" si="145"/>
        <v>0.2238</v>
      </c>
      <c r="AK567" s="30">
        <v>0.28599999999999998</v>
      </c>
      <c r="AL567" s="37">
        <v>0.35299999999999998</v>
      </c>
      <c r="AM567" s="36">
        <v>0.56999999999999995</v>
      </c>
      <c r="AN567" s="17">
        <v>0.43</v>
      </c>
      <c r="AO567">
        <v>0</v>
      </c>
      <c r="AP567" s="34">
        <v>1</v>
      </c>
      <c r="AQ567" t="s">
        <v>89</v>
      </c>
      <c r="AR567" s="34" t="s">
        <v>89</v>
      </c>
      <c r="AS567">
        <v>1</v>
      </c>
      <c r="AT567" s="17">
        <v>0</v>
      </c>
      <c r="AU567" t="s">
        <v>89</v>
      </c>
      <c r="AV567" s="17" t="s">
        <v>89</v>
      </c>
      <c r="AW567" s="17" t="s">
        <v>153</v>
      </c>
      <c r="AX567">
        <v>1</v>
      </c>
      <c r="AY567">
        <v>0</v>
      </c>
      <c r="AZ567">
        <v>1</v>
      </c>
      <c r="BA567">
        <v>0</v>
      </c>
      <c r="BB567">
        <v>0</v>
      </c>
      <c r="BC567">
        <v>0</v>
      </c>
      <c r="BD567" s="17">
        <v>0</v>
      </c>
      <c r="BE567">
        <v>1</v>
      </c>
      <c r="BF567">
        <v>0</v>
      </c>
      <c r="BG567" s="17">
        <v>0</v>
      </c>
      <c r="BH567">
        <v>25208</v>
      </c>
      <c r="BI567">
        <v>1486</v>
      </c>
      <c r="BJ567" s="23">
        <v>0.93899999999999995</v>
      </c>
      <c r="BK567" s="23">
        <v>39.1</v>
      </c>
      <c r="BL567">
        <v>0</v>
      </c>
      <c r="BM567">
        <v>0</v>
      </c>
      <c r="BN567">
        <v>0</v>
      </c>
      <c r="BO567">
        <v>1</v>
      </c>
      <c r="BP567">
        <v>0</v>
      </c>
      <c r="BQ567" s="17">
        <v>0</v>
      </c>
      <c r="BR567">
        <v>0</v>
      </c>
      <c r="BS567">
        <v>0</v>
      </c>
      <c r="BT567">
        <v>1</v>
      </c>
      <c r="BU567" s="17">
        <v>0</v>
      </c>
      <c r="BV567">
        <v>0</v>
      </c>
      <c r="BW567">
        <v>0</v>
      </c>
      <c r="BX567" s="17">
        <v>0</v>
      </c>
      <c r="BY567">
        <v>1</v>
      </c>
      <c r="BZ567">
        <v>1</v>
      </c>
      <c r="CA567">
        <v>0</v>
      </c>
      <c r="CB567">
        <v>0</v>
      </c>
      <c r="CC567">
        <v>0</v>
      </c>
      <c r="CD567">
        <v>0</v>
      </c>
      <c r="CE567">
        <v>0</v>
      </c>
      <c r="CF567">
        <v>1</v>
      </c>
      <c r="CG567">
        <v>0</v>
      </c>
      <c r="CH567">
        <v>0</v>
      </c>
      <c r="CI567">
        <v>0</v>
      </c>
      <c r="CJ567" s="17">
        <v>1</v>
      </c>
      <c r="CK567">
        <v>0</v>
      </c>
      <c r="CL567">
        <v>43</v>
      </c>
      <c r="CM567">
        <v>0</v>
      </c>
      <c r="CN567">
        <v>1</v>
      </c>
      <c r="CO567">
        <v>23</v>
      </c>
      <c r="CP567" s="31" t="s">
        <v>80</v>
      </c>
    </row>
    <row r="568" spans="1:94" x14ac:dyDescent="0.25">
      <c r="A568">
        <v>567</v>
      </c>
      <c r="B568">
        <v>38</v>
      </c>
      <c r="C568" s="23" t="s">
        <v>152</v>
      </c>
      <c r="D568" s="12">
        <v>10.199999999999999</v>
      </c>
      <c r="E568" s="13">
        <v>0.3</v>
      </c>
      <c r="F568" s="7">
        <f t="shared" si="138"/>
        <v>34</v>
      </c>
      <c r="G568" s="7">
        <f t="shared" si="124"/>
        <v>9.8999999999999986</v>
      </c>
      <c r="H568" s="15">
        <f t="shared" si="125"/>
        <v>10.5</v>
      </c>
      <c r="I568" s="11">
        <f t="shared" si="126"/>
        <v>0.32867504798725355</v>
      </c>
      <c r="J568" s="30">
        <f t="shared" si="127"/>
        <v>9.6669131760956928E-3</v>
      </c>
      <c r="K568" s="30">
        <f t="shared" si="128"/>
        <v>103.4456378974</v>
      </c>
      <c r="L568" s="8">
        <v>0</v>
      </c>
      <c r="M568" s="9">
        <v>0</v>
      </c>
      <c r="N568" s="9">
        <v>0</v>
      </c>
      <c r="O568" s="9">
        <v>1</v>
      </c>
      <c r="P568" s="9">
        <v>0</v>
      </c>
      <c r="Q568" s="8">
        <v>9550</v>
      </c>
      <c r="R568" s="9">
        <v>4</v>
      </c>
      <c r="S568" s="9">
        <f t="shared" si="129"/>
        <v>9545</v>
      </c>
      <c r="T568" s="9">
        <f t="shared" si="130"/>
        <v>50</v>
      </c>
      <c r="U568" s="7">
        <f t="shared" si="143"/>
        <v>9.4307999999999996</v>
      </c>
      <c r="V568" s="7">
        <f t="shared" si="144"/>
        <v>23.669200000000004</v>
      </c>
      <c r="W568" s="9">
        <v>1</v>
      </c>
      <c r="X568" s="9">
        <v>0</v>
      </c>
      <c r="Y568" s="9">
        <v>1</v>
      </c>
      <c r="Z568" s="9">
        <v>0</v>
      </c>
      <c r="AA568" s="9">
        <v>0</v>
      </c>
      <c r="AB568" s="27">
        <v>0</v>
      </c>
      <c r="AC568" s="9">
        <v>1</v>
      </c>
      <c r="AD568" s="9">
        <v>0</v>
      </c>
      <c r="AE568" s="27">
        <v>0</v>
      </c>
      <c r="AF568" s="9">
        <v>0</v>
      </c>
      <c r="AG568" s="27">
        <v>1</v>
      </c>
      <c r="AH568" s="19">
        <v>2001</v>
      </c>
      <c r="AI568" s="30">
        <v>0.13719999999999999</v>
      </c>
      <c r="AJ568" s="30">
        <f t="shared" si="145"/>
        <v>0.2238</v>
      </c>
      <c r="AK568" s="30">
        <v>0.28599999999999998</v>
      </c>
      <c r="AL568" s="37">
        <v>0.35299999999999998</v>
      </c>
      <c r="AM568" s="36">
        <v>0.56999999999999995</v>
      </c>
      <c r="AN568" s="17">
        <v>0.43</v>
      </c>
      <c r="AO568">
        <v>0</v>
      </c>
      <c r="AP568" s="34">
        <v>1</v>
      </c>
      <c r="AQ568" t="s">
        <v>89</v>
      </c>
      <c r="AR568" s="34" t="s">
        <v>89</v>
      </c>
      <c r="AS568">
        <v>1</v>
      </c>
      <c r="AT568" s="17">
        <v>0</v>
      </c>
      <c r="AU568" t="s">
        <v>89</v>
      </c>
      <c r="AV568" s="17" t="s">
        <v>89</v>
      </c>
      <c r="AW568" s="17" t="s">
        <v>153</v>
      </c>
      <c r="AX568">
        <v>1</v>
      </c>
      <c r="AY568">
        <v>0</v>
      </c>
      <c r="AZ568">
        <v>1</v>
      </c>
      <c r="BA568">
        <v>0</v>
      </c>
      <c r="BB568">
        <v>0</v>
      </c>
      <c r="BC568">
        <v>0</v>
      </c>
      <c r="BD568" s="17">
        <v>0</v>
      </c>
      <c r="BE568">
        <v>1</v>
      </c>
      <c r="BF568">
        <v>0</v>
      </c>
      <c r="BG568" s="17">
        <v>0</v>
      </c>
      <c r="BH568">
        <v>25208</v>
      </c>
      <c r="BI568">
        <v>1486</v>
      </c>
      <c r="BJ568" s="23">
        <v>0.93899999999999995</v>
      </c>
      <c r="BK568" s="23">
        <v>39.1</v>
      </c>
      <c r="BL568">
        <v>0</v>
      </c>
      <c r="BM568">
        <v>0</v>
      </c>
      <c r="BN568">
        <v>0</v>
      </c>
      <c r="BO568">
        <v>1</v>
      </c>
      <c r="BP568">
        <v>0</v>
      </c>
      <c r="BQ568" s="17">
        <v>0</v>
      </c>
      <c r="BR568">
        <v>0</v>
      </c>
      <c r="BS568">
        <v>0</v>
      </c>
      <c r="BT568">
        <v>1</v>
      </c>
      <c r="BU568" s="17">
        <v>0</v>
      </c>
      <c r="BV568">
        <v>0</v>
      </c>
      <c r="BW568">
        <v>0</v>
      </c>
      <c r="BX568" s="17">
        <v>0</v>
      </c>
      <c r="BY568">
        <v>1</v>
      </c>
      <c r="BZ568">
        <v>1</v>
      </c>
      <c r="CA568">
        <v>0</v>
      </c>
      <c r="CB568">
        <v>0</v>
      </c>
      <c r="CC568">
        <v>0</v>
      </c>
      <c r="CD568">
        <v>0</v>
      </c>
      <c r="CE568">
        <v>0</v>
      </c>
      <c r="CF568">
        <v>1</v>
      </c>
      <c r="CG568">
        <v>0</v>
      </c>
      <c r="CH568">
        <v>0</v>
      </c>
      <c r="CI568">
        <v>0</v>
      </c>
      <c r="CJ568" s="17">
        <v>1</v>
      </c>
      <c r="CK568">
        <v>0</v>
      </c>
      <c r="CL568">
        <v>43</v>
      </c>
      <c r="CM568">
        <v>0</v>
      </c>
      <c r="CN568">
        <v>1</v>
      </c>
      <c r="CO568">
        <v>23</v>
      </c>
      <c r="CP568" s="31" t="s">
        <v>80</v>
      </c>
    </row>
    <row r="569" spans="1:94" x14ac:dyDescent="0.25">
      <c r="A569">
        <v>568</v>
      </c>
      <c r="B569">
        <v>38</v>
      </c>
      <c r="C569" s="23" t="s">
        <v>152</v>
      </c>
      <c r="D569" s="12">
        <v>6.41</v>
      </c>
      <c r="E569" s="13">
        <v>0.2</v>
      </c>
      <c r="F569" s="7">
        <f t="shared" si="138"/>
        <v>32.049999999999997</v>
      </c>
      <c r="G569" s="7">
        <f t="shared" si="124"/>
        <v>6.21</v>
      </c>
      <c r="H569" s="15">
        <f t="shared" si="125"/>
        <v>6.61</v>
      </c>
      <c r="I569" s="11">
        <f t="shared" si="126"/>
        <v>0.30538767488256086</v>
      </c>
      <c r="J569" s="30">
        <f t="shared" si="127"/>
        <v>9.5284765953997149E-3</v>
      </c>
      <c r="K569" s="30">
        <f t="shared" si="128"/>
        <v>104.94857073824302</v>
      </c>
      <c r="L569" s="8">
        <v>0</v>
      </c>
      <c r="M569" s="9">
        <v>0</v>
      </c>
      <c r="N569" s="9">
        <v>0</v>
      </c>
      <c r="O569" s="9">
        <v>1</v>
      </c>
      <c r="P569" s="9">
        <v>0</v>
      </c>
      <c r="Q569" s="8">
        <v>10001</v>
      </c>
      <c r="R569" s="9">
        <v>13</v>
      </c>
      <c r="S569" s="9">
        <f t="shared" si="129"/>
        <v>9987</v>
      </c>
      <c r="T569" s="9">
        <f t="shared" si="130"/>
        <v>50</v>
      </c>
      <c r="U569" s="7">
        <f t="shared" si="143"/>
        <v>9.4307999999999996</v>
      </c>
      <c r="V569" s="7">
        <f t="shared" si="144"/>
        <v>23.669200000000004</v>
      </c>
      <c r="W569" s="9">
        <v>1</v>
      </c>
      <c r="X569" s="9">
        <v>0</v>
      </c>
      <c r="Y569" s="9">
        <v>1</v>
      </c>
      <c r="Z569" s="9">
        <v>0</v>
      </c>
      <c r="AA569" s="9">
        <v>0</v>
      </c>
      <c r="AB569" s="27">
        <v>0</v>
      </c>
      <c r="AC569" s="9">
        <v>1</v>
      </c>
      <c r="AD569" s="9">
        <v>0</v>
      </c>
      <c r="AE569" s="27">
        <v>0</v>
      </c>
      <c r="AF569" s="9">
        <v>0</v>
      </c>
      <c r="AG569" s="27">
        <v>1</v>
      </c>
      <c r="AH569" s="19">
        <v>2001</v>
      </c>
      <c r="AI569" s="30">
        <v>0.13719999999999999</v>
      </c>
      <c r="AJ569" s="30">
        <f t="shared" si="145"/>
        <v>0.2238</v>
      </c>
      <c r="AK569" s="30">
        <v>0.28599999999999998</v>
      </c>
      <c r="AL569" s="37">
        <v>0.35299999999999998</v>
      </c>
      <c r="AM569" s="36">
        <v>1</v>
      </c>
      <c r="AN569" s="17">
        <v>0</v>
      </c>
      <c r="AO569">
        <v>1</v>
      </c>
      <c r="AP569" s="34">
        <v>0</v>
      </c>
      <c r="AQ569" t="s">
        <v>89</v>
      </c>
      <c r="AR569" s="34" t="s">
        <v>89</v>
      </c>
      <c r="AS569">
        <v>1</v>
      </c>
      <c r="AT569" s="17">
        <v>0</v>
      </c>
      <c r="AU569" t="s">
        <v>89</v>
      </c>
      <c r="AV569" s="17" t="s">
        <v>89</v>
      </c>
      <c r="AW569" s="17" t="s">
        <v>153</v>
      </c>
      <c r="AX569">
        <v>1</v>
      </c>
      <c r="AY569">
        <v>0</v>
      </c>
      <c r="AZ569">
        <v>1</v>
      </c>
      <c r="BA569">
        <v>0</v>
      </c>
      <c r="BB569">
        <v>0</v>
      </c>
      <c r="BC569">
        <v>0</v>
      </c>
      <c r="BD569" s="17">
        <v>0</v>
      </c>
      <c r="BE569">
        <v>1</v>
      </c>
      <c r="BF569">
        <v>0</v>
      </c>
      <c r="BG569" s="17">
        <v>0</v>
      </c>
      <c r="BH569">
        <v>25208</v>
      </c>
      <c r="BI569">
        <v>1486</v>
      </c>
      <c r="BJ569" s="23">
        <v>0.93899999999999995</v>
      </c>
      <c r="BK569" s="23">
        <v>39.1</v>
      </c>
      <c r="BL569">
        <v>1</v>
      </c>
      <c r="BM569">
        <v>0</v>
      </c>
      <c r="BN569">
        <v>0</v>
      </c>
      <c r="BO569">
        <v>0</v>
      </c>
      <c r="BP569">
        <v>0</v>
      </c>
      <c r="BQ569" s="17">
        <v>0</v>
      </c>
      <c r="BR569">
        <v>0</v>
      </c>
      <c r="BS569">
        <v>0</v>
      </c>
      <c r="BT569">
        <v>1</v>
      </c>
      <c r="BU569" s="17">
        <v>0</v>
      </c>
      <c r="BV569">
        <v>0</v>
      </c>
      <c r="BW569">
        <v>0</v>
      </c>
      <c r="BX569" s="17">
        <v>1</v>
      </c>
      <c r="BY569">
        <v>1</v>
      </c>
      <c r="BZ569">
        <v>1</v>
      </c>
      <c r="CA569">
        <v>0</v>
      </c>
      <c r="CB569">
        <v>0</v>
      </c>
      <c r="CC569">
        <v>0</v>
      </c>
      <c r="CD569">
        <v>0</v>
      </c>
      <c r="CE569">
        <v>0</v>
      </c>
      <c r="CF569">
        <v>1</v>
      </c>
      <c r="CG569">
        <v>0</v>
      </c>
      <c r="CH569">
        <v>0</v>
      </c>
      <c r="CI569">
        <v>0</v>
      </c>
      <c r="CJ569" s="17">
        <v>1</v>
      </c>
      <c r="CK569">
        <v>0</v>
      </c>
      <c r="CL569">
        <v>43</v>
      </c>
      <c r="CM569">
        <v>0</v>
      </c>
      <c r="CN569">
        <v>1</v>
      </c>
      <c r="CO569">
        <v>23</v>
      </c>
      <c r="CP569" s="31" t="s">
        <v>80</v>
      </c>
    </row>
    <row r="570" spans="1:94" x14ac:dyDescent="0.25">
      <c r="A570">
        <v>569</v>
      </c>
      <c r="B570">
        <v>38</v>
      </c>
      <c r="C570" s="23" t="s">
        <v>152</v>
      </c>
      <c r="D570" s="12">
        <v>10.27</v>
      </c>
      <c r="E570" s="13">
        <v>0.2</v>
      </c>
      <c r="F570" s="7">
        <f t="shared" si="138"/>
        <v>51.349999999999994</v>
      </c>
      <c r="G570" s="7">
        <f t="shared" si="124"/>
        <v>10.07</v>
      </c>
      <c r="H570" s="15">
        <f t="shared" si="125"/>
        <v>10.469999999999999</v>
      </c>
      <c r="I570" s="11">
        <f t="shared" si="126"/>
        <v>0.46541974434467898</v>
      </c>
      <c r="J570" s="30">
        <f t="shared" si="127"/>
        <v>9.0636756444922879E-3</v>
      </c>
      <c r="K570" s="30">
        <f t="shared" si="128"/>
        <v>110.3305148179777</v>
      </c>
      <c r="L570" s="8">
        <v>0</v>
      </c>
      <c r="M570" s="9">
        <v>0</v>
      </c>
      <c r="N570" s="9">
        <v>0</v>
      </c>
      <c r="O570" s="9">
        <v>1</v>
      </c>
      <c r="P570" s="9">
        <v>0</v>
      </c>
      <c r="Q570" s="8">
        <v>9550</v>
      </c>
      <c r="R570" s="9">
        <v>13</v>
      </c>
      <c r="S570" s="9">
        <f t="shared" si="129"/>
        <v>9536</v>
      </c>
      <c r="T570" s="9">
        <f t="shared" si="130"/>
        <v>50</v>
      </c>
      <c r="U570" s="7">
        <f t="shared" si="143"/>
        <v>9.4307999999999996</v>
      </c>
      <c r="V570" s="7">
        <f t="shared" si="144"/>
        <v>23.669200000000004</v>
      </c>
      <c r="W570" s="9">
        <v>1</v>
      </c>
      <c r="X570" s="9">
        <v>0</v>
      </c>
      <c r="Y570" s="9">
        <v>1</v>
      </c>
      <c r="Z570" s="9">
        <v>0</v>
      </c>
      <c r="AA570" s="9">
        <v>0</v>
      </c>
      <c r="AB570" s="27">
        <v>0</v>
      </c>
      <c r="AC570" s="9">
        <v>1</v>
      </c>
      <c r="AD570" s="9">
        <v>0</v>
      </c>
      <c r="AE570" s="27">
        <v>0</v>
      </c>
      <c r="AF570" s="9">
        <v>0</v>
      </c>
      <c r="AG570" s="27">
        <v>1</v>
      </c>
      <c r="AH570" s="19">
        <v>2001</v>
      </c>
      <c r="AI570" s="30">
        <v>0.13719999999999999</v>
      </c>
      <c r="AJ570" s="30">
        <f t="shared" si="145"/>
        <v>0.2238</v>
      </c>
      <c r="AK570" s="30">
        <v>0.28599999999999998</v>
      </c>
      <c r="AL570" s="37">
        <v>0.35299999999999998</v>
      </c>
      <c r="AM570" s="36">
        <v>1</v>
      </c>
      <c r="AN570" s="17">
        <v>0</v>
      </c>
      <c r="AO570">
        <v>0</v>
      </c>
      <c r="AP570" s="34">
        <v>1</v>
      </c>
      <c r="AQ570" t="s">
        <v>89</v>
      </c>
      <c r="AR570" s="34" t="s">
        <v>89</v>
      </c>
      <c r="AS570">
        <v>1</v>
      </c>
      <c r="AT570" s="17">
        <v>0</v>
      </c>
      <c r="AU570" t="s">
        <v>89</v>
      </c>
      <c r="AV570" s="17" t="s">
        <v>89</v>
      </c>
      <c r="AW570" s="17" t="s">
        <v>153</v>
      </c>
      <c r="AX570">
        <v>1</v>
      </c>
      <c r="AY570">
        <v>0</v>
      </c>
      <c r="AZ570">
        <v>1</v>
      </c>
      <c r="BA570">
        <v>0</v>
      </c>
      <c r="BB570">
        <v>0</v>
      </c>
      <c r="BC570">
        <v>0</v>
      </c>
      <c r="BD570" s="17">
        <v>0</v>
      </c>
      <c r="BE570">
        <v>1</v>
      </c>
      <c r="BF570">
        <v>0</v>
      </c>
      <c r="BG570" s="17">
        <v>0</v>
      </c>
      <c r="BH570">
        <v>25208</v>
      </c>
      <c r="BI570">
        <v>1486</v>
      </c>
      <c r="BJ570" s="23">
        <v>0.93899999999999995</v>
      </c>
      <c r="BK570" s="23">
        <v>39.1</v>
      </c>
      <c r="BL570">
        <v>1</v>
      </c>
      <c r="BM570">
        <v>0</v>
      </c>
      <c r="BN570">
        <v>0</v>
      </c>
      <c r="BO570">
        <v>0</v>
      </c>
      <c r="BP570">
        <v>0</v>
      </c>
      <c r="BQ570" s="17">
        <v>0</v>
      </c>
      <c r="BR570">
        <v>0</v>
      </c>
      <c r="BS570">
        <v>0</v>
      </c>
      <c r="BT570">
        <v>1</v>
      </c>
      <c r="BU570" s="17">
        <v>0</v>
      </c>
      <c r="BV570">
        <v>0</v>
      </c>
      <c r="BW570">
        <v>0</v>
      </c>
      <c r="BX570" s="17">
        <v>1</v>
      </c>
      <c r="BY570">
        <v>1</v>
      </c>
      <c r="BZ570">
        <v>1</v>
      </c>
      <c r="CA570">
        <v>0</v>
      </c>
      <c r="CB570">
        <v>0</v>
      </c>
      <c r="CC570">
        <v>0</v>
      </c>
      <c r="CD570">
        <v>0</v>
      </c>
      <c r="CE570">
        <v>0</v>
      </c>
      <c r="CF570">
        <v>1</v>
      </c>
      <c r="CG570">
        <v>0</v>
      </c>
      <c r="CH570">
        <v>0</v>
      </c>
      <c r="CI570">
        <v>0</v>
      </c>
      <c r="CJ570" s="17">
        <v>1</v>
      </c>
      <c r="CK570">
        <v>0</v>
      </c>
      <c r="CL570">
        <v>43</v>
      </c>
      <c r="CM570">
        <v>0</v>
      </c>
      <c r="CN570">
        <v>1</v>
      </c>
      <c r="CO570">
        <v>23</v>
      </c>
      <c r="CP570" s="31" t="s">
        <v>80</v>
      </c>
    </row>
    <row r="571" spans="1:94" x14ac:dyDescent="0.25">
      <c r="A571">
        <v>570</v>
      </c>
      <c r="B571">
        <v>38</v>
      </c>
      <c r="C571" s="23" t="s">
        <v>152</v>
      </c>
      <c r="D571" s="12">
        <v>6.91</v>
      </c>
      <c r="E571" s="13">
        <v>0.3</v>
      </c>
      <c r="F571" s="7">
        <f t="shared" si="138"/>
        <v>23.033333333333335</v>
      </c>
      <c r="G571" s="7">
        <f t="shared" si="124"/>
        <v>6.61</v>
      </c>
      <c r="H571" s="15">
        <f t="shared" si="125"/>
        <v>7.21</v>
      </c>
      <c r="I571" s="11">
        <f t="shared" si="126"/>
        <v>0.22459486425879843</v>
      </c>
      <c r="J571" s="30">
        <f t="shared" si="127"/>
        <v>9.7508624135513068E-3</v>
      </c>
      <c r="K571" s="30">
        <f t="shared" si="128"/>
        <v>102.55503129756454</v>
      </c>
      <c r="L571" s="8">
        <v>0</v>
      </c>
      <c r="M571" s="9">
        <v>0</v>
      </c>
      <c r="N571" s="9">
        <v>0</v>
      </c>
      <c r="O571" s="9">
        <v>1</v>
      </c>
      <c r="P571" s="9">
        <v>0</v>
      </c>
      <c r="Q571" s="8">
        <v>10001</v>
      </c>
      <c r="R571" s="9">
        <v>13</v>
      </c>
      <c r="S571" s="9">
        <f t="shared" si="129"/>
        <v>9987</v>
      </c>
      <c r="T571" s="9">
        <f t="shared" si="130"/>
        <v>50</v>
      </c>
      <c r="U571" s="7">
        <f t="shared" si="143"/>
        <v>9.4307999999999996</v>
      </c>
      <c r="V571" s="7">
        <f t="shared" si="144"/>
        <v>23.669200000000004</v>
      </c>
      <c r="W571" s="9">
        <v>1</v>
      </c>
      <c r="X571" s="9">
        <v>0</v>
      </c>
      <c r="Y571" s="9">
        <v>1</v>
      </c>
      <c r="Z571" s="9">
        <v>0</v>
      </c>
      <c r="AA571" s="9">
        <v>0</v>
      </c>
      <c r="AB571" s="27">
        <v>0</v>
      </c>
      <c r="AC571" s="9">
        <v>1</v>
      </c>
      <c r="AD571" s="9">
        <v>0</v>
      </c>
      <c r="AE571" s="27">
        <v>0</v>
      </c>
      <c r="AF571" s="9">
        <v>0</v>
      </c>
      <c r="AG571" s="27">
        <v>1</v>
      </c>
      <c r="AH571" s="19">
        <v>2001</v>
      </c>
      <c r="AI571" s="30">
        <v>0.13719999999999999</v>
      </c>
      <c r="AJ571" s="30">
        <f t="shared" si="145"/>
        <v>0.2238</v>
      </c>
      <c r="AK571" s="30">
        <v>0.28599999999999998</v>
      </c>
      <c r="AL571" s="37">
        <v>0.35299999999999998</v>
      </c>
      <c r="AM571" s="36">
        <v>1</v>
      </c>
      <c r="AN571" s="17">
        <v>0</v>
      </c>
      <c r="AO571">
        <v>1</v>
      </c>
      <c r="AP571" s="34">
        <v>0</v>
      </c>
      <c r="AQ571" t="s">
        <v>89</v>
      </c>
      <c r="AR571" s="34" t="s">
        <v>89</v>
      </c>
      <c r="AS571">
        <v>1</v>
      </c>
      <c r="AT571" s="17">
        <v>0</v>
      </c>
      <c r="AU571" t="s">
        <v>89</v>
      </c>
      <c r="AV571" s="17" t="s">
        <v>89</v>
      </c>
      <c r="AW571" s="17" t="s">
        <v>153</v>
      </c>
      <c r="AX571">
        <v>1</v>
      </c>
      <c r="AY571">
        <v>0</v>
      </c>
      <c r="AZ571">
        <v>1</v>
      </c>
      <c r="BA571">
        <v>0</v>
      </c>
      <c r="BB571">
        <v>0</v>
      </c>
      <c r="BC571">
        <v>0</v>
      </c>
      <c r="BD571" s="17">
        <v>0</v>
      </c>
      <c r="BE571">
        <v>1</v>
      </c>
      <c r="BF571">
        <v>0</v>
      </c>
      <c r="BG571" s="17">
        <v>0</v>
      </c>
      <c r="BH571">
        <v>25208</v>
      </c>
      <c r="BI571">
        <v>1486</v>
      </c>
      <c r="BJ571" s="23">
        <v>0.93899999999999995</v>
      </c>
      <c r="BK571" s="23">
        <v>39.1</v>
      </c>
      <c r="BL571">
        <v>1</v>
      </c>
      <c r="BM571">
        <v>0</v>
      </c>
      <c r="BN571">
        <v>0</v>
      </c>
      <c r="BO571">
        <v>0</v>
      </c>
      <c r="BP571">
        <v>0</v>
      </c>
      <c r="BQ571" s="17">
        <v>0</v>
      </c>
      <c r="BR571">
        <v>0</v>
      </c>
      <c r="BS571">
        <v>0</v>
      </c>
      <c r="BT571">
        <v>1</v>
      </c>
      <c r="BU571" s="17">
        <v>0</v>
      </c>
      <c r="BV571">
        <v>0</v>
      </c>
      <c r="BW571">
        <v>0</v>
      </c>
      <c r="BX571" s="17">
        <v>1</v>
      </c>
      <c r="BY571">
        <v>1</v>
      </c>
      <c r="BZ571">
        <v>1</v>
      </c>
      <c r="CA571">
        <v>0</v>
      </c>
      <c r="CB571">
        <v>0</v>
      </c>
      <c r="CC571">
        <v>0</v>
      </c>
      <c r="CD571">
        <v>0</v>
      </c>
      <c r="CE571">
        <v>0</v>
      </c>
      <c r="CF571">
        <v>1</v>
      </c>
      <c r="CG571">
        <v>0</v>
      </c>
      <c r="CH571">
        <v>0</v>
      </c>
      <c r="CI571">
        <v>0</v>
      </c>
      <c r="CJ571" s="17">
        <v>1</v>
      </c>
      <c r="CK571">
        <v>0</v>
      </c>
      <c r="CL571">
        <v>43</v>
      </c>
      <c r="CM571">
        <v>0</v>
      </c>
      <c r="CN571">
        <v>1</v>
      </c>
      <c r="CO571">
        <v>23</v>
      </c>
      <c r="CP571" s="31" t="s">
        <v>80</v>
      </c>
    </row>
    <row r="572" spans="1:94" x14ac:dyDescent="0.25">
      <c r="A572">
        <v>571</v>
      </c>
      <c r="B572">
        <v>38</v>
      </c>
      <c r="C572" s="23" t="s">
        <v>152</v>
      </c>
      <c r="D572" s="12">
        <v>10.32</v>
      </c>
      <c r="E572" s="13">
        <v>0.2</v>
      </c>
      <c r="F572" s="7">
        <f t="shared" si="138"/>
        <v>51.6</v>
      </c>
      <c r="G572" s="7">
        <f t="shared" si="124"/>
        <v>10.120000000000001</v>
      </c>
      <c r="H572" s="15">
        <f t="shared" si="125"/>
        <v>10.52</v>
      </c>
      <c r="I572" s="11">
        <f t="shared" si="126"/>
        <v>0.46719202238124941</v>
      </c>
      <c r="J572" s="30">
        <f t="shared" si="127"/>
        <v>9.0541089608769266E-3</v>
      </c>
      <c r="K572" s="30">
        <f t="shared" si="128"/>
        <v>110.44709140579484</v>
      </c>
      <c r="L572" s="8">
        <v>0</v>
      </c>
      <c r="M572" s="9">
        <v>0</v>
      </c>
      <c r="N572" s="9">
        <v>0</v>
      </c>
      <c r="O572" s="9">
        <v>1</v>
      </c>
      <c r="P572" s="9">
        <v>0</v>
      </c>
      <c r="Q572" s="8">
        <v>9550</v>
      </c>
      <c r="R572" s="9">
        <v>13</v>
      </c>
      <c r="S572" s="9">
        <f t="shared" si="129"/>
        <v>9536</v>
      </c>
      <c r="T572" s="9">
        <f t="shared" si="130"/>
        <v>50</v>
      </c>
      <c r="U572" s="7">
        <f t="shared" si="143"/>
        <v>9.4307999999999996</v>
      </c>
      <c r="V572" s="7">
        <f t="shared" si="144"/>
        <v>23.669200000000004</v>
      </c>
      <c r="W572" s="9">
        <v>1</v>
      </c>
      <c r="X572" s="9">
        <v>0</v>
      </c>
      <c r="Y572" s="9">
        <v>1</v>
      </c>
      <c r="Z572" s="9">
        <v>0</v>
      </c>
      <c r="AA572" s="9">
        <v>0</v>
      </c>
      <c r="AB572" s="27">
        <v>0</v>
      </c>
      <c r="AC572" s="9">
        <v>1</v>
      </c>
      <c r="AD572" s="9">
        <v>0</v>
      </c>
      <c r="AE572" s="27">
        <v>0</v>
      </c>
      <c r="AF572" s="9">
        <v>0</v>
      </c>
      <c r="AG572" s="27">
        <v>1</v>
      </c>
      <c r="AH572" s="19">
        <v>2001</v>
      </c>
      <c r="AI572" s="30">
        <v>0.13719999999999999</v>
      </c>
      <c r="AJ572" s="30">
        <f t="shared" si="145"/>
        <v>0.2238</v>
      </c>
      <c r="AK572" s="30">
        <v>0.28599999999999998</v>
      </c>
      <c r="AL572" s="37">
        <v>0.35299999999999998</v>
      </c>
      <c r="AM572" s="36">
        <v>1</v>
      </c>
      <c r="AN572" s="17">
        <v>0</v>
      </c>
      <c r="AO572">
        <v>0</v>
      </c>
      <c r="AP572" s="34">
        <v>1</v>
      </c>
      <c r="AQ572" t="s">
        <v>89</v>
      </c>
      <c r="AR572" s="34" t="s">
        <v>89</v>
      </c>
      <c r="AS572">
        <v>1</v>
      </c>
      <c r="AT572" s="17">
        <v>0</v>
      </c>
      <c r="AU572" t="s">
        <v>89</v>
      </c>
      <c r="AV572" s="17" t="s">
        <v>89</v>
      </c>
      <c r="AW572" s="17" t="s">
        <v>153</v>
      </c>
      <c r="AX572">
        <v>1</v>
      </c>
      <c r="AY572">
        <v>0</v>
      </c>
      <c r="AZ572">
        <v>1</v>
      </c>
      <c r="BA572">
        <v>0</v>
      </c>
      <c r="BB572">
        <v>0</v>
      </c>
      <c r="BC572">
        <v>0</v>
      </c>
      <c r="BD572" s="17">
        <v>0</v>
      </c>
      <c r="BE572">
        <v>1</v>
      </c>
      <c r="BF572">
        <v>0</v>
      </c>
      <c r="BG572" s="17">
        <v>0</v>
      </c>
      <c r="BH572">
        <v>25208</v>
      </c>
      <c r="BI572">
        <v>1486</v>
      </c>
      <c r="BJ572" s="23">
        <v>0.93899999999999995</v>
      </c>
      <c r="BK572" s="23">
        <v>39.1</v>
      </c>
      <c r="BL572">
        <v>1</v>
      </c>
      <c r="BM572">
        <v>0</v>
      </c>
      <c r="BN572">
        <v>0</v>
      </c>
      <c r="BO572">
        <v>0</v>
      </c>
      <c r="BP572">
        <v>0</v>
      </c>
      <c r="BQ572" s="17">
        <v>0</v>
      </c>
      <c r="BR572">
        <v>0</v>
      </c>
      <c r="BS572">
        <v>0</v>
      </c>
      <c r="BT572">
        <v>1</v>
      </c>
      <c r="BU572" s="17">
        <v>0</v>
      </c>
      <c r="BV572">
        <v>0</v>
      </c>
      <c r="BW572">
        <v>0</v>
      </c>
      <c r="BX572" s="17">
        <v>1</v>
      </c>
      <c r="BY572">
        <v>1</v>
      </c>
      <c r="BZ572">
        <v>1</v>
      </c>
      <c r="CA572">
        <v>0</v>
      </c>
      <c r="CB572">
        <v>0</v>
      </c>
      <c r="CC572">
        <v>0</v>
      </c>
      <c r="CD572">
        <v>0</v>
      </c>
      <c r="CE572">
        <v>0</v>
      </c>
      <c r="CF572">
        <v>1</v>
      </c>
      <c r="CG572">
        <v>0</v>
      </c>
      <c r="CH572">
        <v>0</v>
      </c>
      <c r="CI572">
        <v>0</v>
      </c>
      <c r="CJ572" s="17">
        <v>1</v>
      </c>
      <c r="CK572">
        <v>0</v>
      </c>
      <c r="CL572">
        <v>43</v>
      </c>
      <c r="CM572">
        <v>0</v>
      </c>
      <c r="CN572">
        <v>1</v>
      </c>
      <c r="CO572">
        <v>23</v>
      </c>
      <c r="CP572" s="31" t="s">
        <v>80</v>
      </c>
    </row>
    <row r="573" spans="1:94" x14ac:dyDescent="0.25">
      <c r="A573">
        <v>572</v>
      </c>
      <c r="B573">
        <v>38</v>
      </c>
      <c r="C573" s="23" t="s">
        <v>152</v>
      </c>
      <c r="D573" s="12">
        <v>5.14</v>
      </c>
      <c r="E573" s="13">
        <v>0.8</v>
      </c>
      <c r="F573" s="7">
        <f t="shared" si="138"/>
        <v>6.4249999999999989</v>
      </c>
      <c r="G573" s="7">
        <f t="shared" si="124"/>
        <v>4.34</v>
      </c>
      <c r="H573" s="15">
        <f t="shared" si="125"/>
        <v>5.9399999999999995</v>
      </c>
      <c r="I573" s="11">
        <f t="shared" si="126"/>
        <v>0.15383847057732292</v>
      </c>
      <c r="J573" s="30">
        <f t="shared" si="127"/>
        <v>2.3943730829155321E-2</v>
      </c>
      <c r="K573" s="30">
        <f t="shared" si="128"/>
        <v>41.76458577551081</v>
      </c>
      <c r="L573" s="8">
        <v>0</v>
      </c>
      <c r="M573" s="9">
        <v>0</v>
      </c>
      <c r="N573" s="9">
        <v>0</v>
      </c>
      <c r="O573" s="9">
        <v>1</v>
      </c>
      <c r="P573" s="9">
        <v>0</v>
      </c>
      <c r="Q573" s="8">
        <v>1717</v>
      </c>
      <c r="R573" s="9">
        <v>13</v>
      </c>
      <c r="S573" s="9">
        <f t="shared" si="129"/>
        <v>1703</v>
      </c>
      <c r="T573" s="9">
        <f t="shared" si="130"/>
        <v>50</v>
      </c>
      <c r="U573" s="7">
        <f t="shared" si="143"/>
        <v>9.4307999999999996</v>
      </c>
      <c r="V573" s="7">
        <f t="shared" si="144"/>
        <v>23.669200000000004</v>
      </c>
      <c r="W573" s="9">
        <v>1</v>
      </c>
      <c r="X573" s="9">
        <v>0</v>
      </c>
      <c r="Y573" s="9">
        <v>1</v>
      </c>
      <c r="Z573" s="9">
        <v>0</v>
      </c>
      <c r="AA573" s="9">
        <v>0</v>
      </c>
      <c r="AB573" s="27">
        <v>0</v>
      </c>
      <c r="AC573" s="9">
        <v>1</v>
      </c>
      <c r="AD573" s="9">
        <v>0</v>
      </c>
      <c r="AE573" s="27">
        <v>0</v>
      </c>
      <c r="AF573" s="9">
        <v>0</v>
      </c>
      <c r="AG573" s="27">
        <v>1</v>
      </c>
      <c r="AH573" s="19">
        <v>2001</v>
      </c>
      <c r="AI573" s="30">
        <v>0.13719999999999999</v>
      </c>
      <c r="AJ573" s="30">
        <f t="shared" si="145"/>
        <v>0.2238</v>
      </c>
      <c r="AK573" s="30">
        <v>0.28599999999999998</v>
      </c>
      <c r="AL573" s="37">
        <v>0.35299999999999998</v>
      </c>
      <c r="AM573" s="36">
        <v>0</v>
      </c>
      <c r="AN573" s="17">
        <v>1</v>
      </c>
      <c r="AO573">
        <v>1</v>
      </c>
      <c r="AP573" s="34">
        <v>0</v>
      </c>
      <c r="AQ573" t="s">
        <v>89</v>
      </c>
      <c r="AR573" s="34" t="s">
        <v>89</v>
      </c>
      <c r="AS573">
        <v>1</v>
      </c>
      <c r="AT573" s="17">
        <v>0</v>
      </c>
      <c r="AU573" t="s">
        <v>89</v>
      </c>
      <c r="AV573" s="17" t="s">
        <v>89</v>
      </c>
      <c r="AW573" s="17" t="s">
        <v>153</v>
      </c>
      <c r="AX573">
        <v>1</v>
      </c>
      <c r="AY573">
        <v>0</v>
      </c>
      <c r="AZ573">
        <v>1</v>
      </c>
      <c r="BA573">
        <v>0</v>
      </c>
      <c r="BB573">
        <v>0</v>
      </c>
      <c r="BC573">
        <v>0</v>
      </c>
      <c r="BD573" s="17">
        <v>0</v>
      </c>
      <c r="BE573">
        <v>1</v>
      </c>
      <c r="BF573">
        <v>0</v>
      </c>
      <c r="BG573" s="17">
        <v>0</v>
      </c>
      <c r="BH573">
        <v>25208</v>
      </c>
      <c r="BI573">
        <v>1486</v>
      </c>
      <c r="BJ573" s="23">
        <v>0.93899999999999995</v>
      </c>
      <c r="BK573" s="23">
        <v>39.1</v>
      </c>
      <c r="BL573">
        <v>0</v>
      </c>
      <c r="BM573">
        <v>0</v>
      </c>
      <c r="BN573">
        <v>0</v>
      </c>
      <c r="BO573">
        <v>1</v>
      </c>
      <c r="BP573">
        <v>0</v>
      </c>
      <c r="BQ573" s="17">
        <v>0</v>
      </c>
      <c r="BR573">
        <v>0</v>
      </c>
      <c r="BS573">
        <v>1</v>
      </c>
      <c r="BT573">
        <v>0</v>
      </c>
      <c r="BU573" s="17">
        <v>0</v>
      </c>
      <c r="BV573">
        <v>0</v>
      </c>
      <c r="BW573">
        <v>0</v>
      </c>
      <c r="BX573" s="17">
        <v>1</v>
      </c>
      <c r="BY573">
        <v>1</v>
      </c>
      <c r="BZ573">
        <v>1</v>
      </c>
      <c r="CA573">
        <v>0</v>
      </c>
      <c r="CB573">
        <v>0</v>
      </c>
      <c r="CC573">
        <v>0</v>
      </c>
      <c r="CD573">
        <v>0</v>
      </c>
      <c r="CE573">
        <v>0</v>
      </c>
      <c r="CF573">
        <v>1</v>
      </c>
      <c r="CG573">
        <v>0</v>
      </c>
      <c r="CH573">
        <v>0</v>
      </c>
      <c r="CI573">
        <v>0</v>
      </c>
      <c r="CJ573" s="17">
        <v>1</v>
      </c>
      <c r="CK573">
        <v>0</v>
      </c>
      <c r="CL573">
        <v>43</v>
      </c>
      <c r="CM573">
        <v>0</v>
      </c>
      <c r="CN573">
        <v>1</v>
      </c>
      <c r="CO573">
        <v>23</v>
      </c>
      <c r="CP573" s="31" t="s">
        <v>80</v>
      </c>
    </row>
    <row r="574" spans="1:94" x14ac:dyDescent="0.25">
      <c r="A574">
        <v>573</v>
      </c>
      <c r="B574">
        <v>38</v>
      </c>
      <c r="C574" s="23" t="s">
        <v>152</v>
      </c>
      <c r="D574" s="12">
        <v>7.63</v>
      </c>
      <c r="E574" s="13">
        <v>1.5</v>
      </c>
      <c r="F574" s="7">
        <f t="shared" si="138"/>
        <v>5.0866666666666669</v>
      </c>
      <c r="G574" s="7">
        <f t="shared" si="124"/>
        <v>6.13</v>
      </c>
      <c r="H574" s="15">
        <f t="shared" si="125"/>
        <v>9.129999999999999</v>
      </c>
      <c r="I574" s="11">
        <f t="shared" si="126"/>
        <v>0.21215187684075204</v>
      </c>
      <c r="J574" s="30">
        <f t="shared" si="127"/>
        <v>4.1707446298968283E-2</v>
      </c>
      <c r="K574" s="30">
        <f t="shared" si="128"/>
        <v>23.976533898330214</v>
      </c>
      <c r="L574" s="8">
        <v>0</v>
      </c>
      <c r="M574" s="9">
        <v>0</v>
      </c>
      <c r="N574" s="9">
        <v>0</v>
      </c>
      <c r="O574" s="9">
        <v>1</v>
      </c>
      <c r="P574" s="9">
        <v>0</v>
      </c>
      <c r="Q574" s="8">
        <v>563</v>
      </c>
      <c r="R574" s="9">
        <v>13</v>
      </c>
      <c r="S574" s="9">
        <f t="shared" si="129"/>
        <v>549</v>
      </c>
      <c r="T574" s="9">
        <f t="shared" si="130"/>
        <v>50</v>
      </c>
      <c r="U574" s="7">
        <f t="shared" si="143"/>
        <v>9.4307999999999996</v>
      </c>
      <c r="V574" s="7">
        <f t="shared" si="144"/>
        <v>23.669200000000004</v>
      </c>
      <c r="W574" s="9">
        <v>1</v>
      </c>
      <c r="X574" s="9">
        <v>0</v>
      </c>
      <c r="Y574" s="9">
        <v>1</v>
      </c>
      <c r="Z574" s="9">
        <v>0</v>
      </c>
      <c r="AA574" s="9">
        <v>0</v>
      </c>
      <c r="AB574" s="27">
        <v>0</v>
      </c>
      <c r="AC574" s="9">
        <v>1</v>
      </c>
      <c r="AD574" s="9">
        <v>0</v>
      </c>
      <c r="AE574" s="27">
        <v>0</v>
      </c>
      <c r="AF574" s="9">
        <v>0</v>
      </c>
      <c r="AG574" s="27">
        <v>1</v>
      </c>
      <c r="AH574" s="19">
        <v>2001</v>
      </c>
      <c r="AI574" s="30">
        <v>0.13719999999999999</v>
      </c>
      <c r="AJ574" s="30">
        <f t="shared" si="145"/>
        <v>0.2238</v>
      </c>
      <c r="AK574" s="30">
        <v>0.28599999999999998</v>
      </c>
      <c r="AL574" s="37">
        <v>0.35299999999999998</v>
      </c>
      <c r="AM574" s="36">
        <v>0</v>
      </c>
      <c r="AN574" s="17">
        <v>1</v>
      </c>
      <c r="AO574">
        <v>0</v>
      </c>
      <c r="AP574" s="34">
        <v>1</v>
      </c>
      <c r="AQ574" t="s">
        <v>89</v>
      </c>
      <c r="AR574" s="34" t="s">
        <v>89</v>
      </c>
      <c r="AS574">
        <v>1</v>
      </c>
      <c r="AT574" s="17">
        <v>0</v>
      </c>
      <c r="AU574" t="s">
        <v>89</v>
      </c>
      <c r="AV574" s="17" t="s">
        <v>89</v>
      </c>
      <c r="AW574" s="17" t="s">
        <v>153</v>
      </c>
      <c r="AX574">
        <v>1</v>
      </c>
      <c r="AY574">
        <v>0</v>
      </c>
      <c r="AZ574">
        <v>1</v>
      </c>
      <c r="BA574">
        <v>0</v>
      </c>
      <c r="BB574">
        <v>0</v>
      </c>
      <c r="BC574">
        <v>0</v>
      </c>
      <c r="BD574" s="17">
        <v>0</v>
      </c>
      <c r="BE574">
        <v>1</v>
      </c>
      <c r="BF574">
        <v>0</v>
      </c>
      <c r="BG574" s="17">
        <v>0</v>
      </c>
      <c r="BH574">
        <v>25208</v>
      </c>
      <c r="BI574">
        <v>1486</v>
      </c>
      <c r="BJ574" s="23">
        <v>0.93899999999999995</v>
      </c>
      <c r="BK574" s="23">
        <v>39.1</v>
      </c>
      <c r="BL574">
        <v>0</v>
      </c>
      <c r="BM574">
        <v>0</v>
      </c>
      <c r="BN574">
        <v>0</v>
      </c>
      <c r="BO574">
        <v>1</v>
      </c>
      <c r="BP574">
        <v>0</v>
      </c>
      <c r="BQ574" s="17">
        <v>0</v>
      </c>
      <c r="BR574">
        <v>0</v>
      </c>
      <c r="BS574">
        <v>1</v>
      </c>
      <c r="BT574">
        <v>0</v>
      </c>
      <c r="BU574" s="17">
        <v>0</v>
      </c>
      <c r="BV574">
        <v>0</v>
      </c>
      <c r="BW574">
        <v>0</v>
      </c>
      <c r="BX574" s="17">
        <v>1</v>
      </c>
      <c r="BY574">
        <v>1</v>
      </c>
      <c r="BZ574">
        <v>1</v>
      </c>
      <c r="CA574">
        <v>0</v>
      </c>
      <c r="CB574">
        <v>0</v>
      </c>
      <c r="CC574">
        <v>0</v>
      </c>
      <c r="CD574">
        <v>0</v>
      </c>
      <c r="CE574">
        <v>0</v>
      </c>
      <c r="CF574">
        <v>1</v>
      </c>
      <c r="CG574">
        <v>0</v>
      </c>
      <c r="CH574">
        <v>0</v>
      </c>
      <c r="CI574">
        <v>0</v>
      </c>
      <c r="CJ574" s="17">
        <v>1</v>
      </c>
      <c r="CK574">
        <v>0</v>
      </c>
      <c r="CL574">
        <v>43</v>
      </c>
      <c r="CM574">
        <v>0</v>
      </c>
      <c r="CN574">
        <v>1</v>
      </c>
      <c r="CO574">
        <v>23</v>
      </c>
      <c r="CP574" s="31" t="s">
        <v>80</v>
      </c>
    </row>
    <row r="575" spans="1:94" x14ac:dyDescent="0.25">
      <c r="A575">
        <v>574</v>
      </c>
      <c r="B575">
        <v>38</v>
      </c>
      <c r="C575" s="23" t="s">
        <v>152</v>
      </c>
      <c r="D575" s="12">
        <v>5.52</v>
      </c>
      <c r="E575" s="13">
        <v>2.2000000000000002</v>
      </c>
      <c r="F575" s="7">
        <f t="shared" si="138"/>
        <v>2.5090909090909088</v>
      </c>
      <c r="G575" s="7">
        <f t="shared" si="124"/>
        <v>3.3199999999999994</v>
      </c>
      <c r="H575" s="15">
        <f t="shared" si="125"/>
        <v>7.72</v>
      </c>
      <c r="I575" s="11">
        <f t="shared" si="126"/>
        <v>6.0688697608351397E-2</v>
      </c>
      <c r="J575" s="30">
        <f t="shared" si="127"/>
        <v>2.4187524409125558E-2</v>
      </c>
      <c r="K575" s="30">
        <f t="shared" si="128"/>
        <v>41.34362752819451</v>
      </c>
      <c r="L575" s="8">
        <v>0</v>
      </c>
      <c r="M575" s="9">
        <v>0</v>
      </c>
      <c r="N575" s="9">
        <v>0</v>
      </c>
      <c r="O575" s="9">
        <v>1</v>
      </c>
      <c r="P575" s="9">
        <v>0</v>
      </c>
      <c r="Q575" s="8">
        <v>1717</v>
      </c>
      <c r="R575" s="9">
        <v>13</v>
      </c>
      <c r="S575" s="9">
        <f t="shared" si="129"/>
        <v>1703</v>
      </c>
      <c r="T575" s="9">
        <f t="shared" si="130"/>
        <v>50</v>
      </c>
      <c r="U575" s="7">
        <f t="shared" si="143"/>
        <v>9.4307999999999996</v>
      </c>
      <c r="V575" s="7">
        <f t="shared" si="144"/>
        <v>23.669200000000004</v>
      </c>
      <c r="W575" s="9">
        <v>1</v>
      </c>
      <c r="X575" s="9">
        <v>0</v>
      </c>
      <c r="Y575" s="9">
        <v>1</v>
      </c>
      <c r="Z575" s="9">
        <v>0</v>
      </c>
      <c r="AA575" s="9">
        <v>0</v>
      </c>
      <c r="AB575" s="27">
        <v>0</v>
      </c>
      <c r="AC575" s="9">
        <v>1</v>
      </c>
      <c r="AD575" s="9">
        <v>0</v>
      </c>
      <c r="AE575" s="27">
        <v>0</v>
      </c>
      <c r="AF575" s="9">
        <v>0</v>
      </c>
      <c r="AG575" s="27">
        <v>1</v>
      </c>
      <c r="AH575" s="19">
        <v>2001</v>
      </c>
      <c r="AI575" s="30">
        <v>0.13719999999999999</v>
      </c>
      <c r="AJ575" s="30">
        <f t="shared" si="145"/>
        <v>0.2238</v>
      </c>
      <c r="AK575" s="30">
        <v>0.28599999999999998</v>
      </c>
      <c r="AL575" s="37">
        <v>0.35299999999999998</v>
      </c>
      <c r="AM575" s="36">
        <v>0</v>
      </c>
      <c r="AN575" s="17">
        <v>1</v>
      </c>
      <c r="AO575">
        <v>1</v>
      </c>
      <c r="AP575" s="34">
        <v>0</v>
      </c>
      <c r="AQ575" t="s">
        <v>89</v>
      </c>
      <c r="AR575" s="34" t="s">
        <v>89</v>
      </c>
      <c r="AS575">
        <v>1</v>
      </c>
      <c r="AT575" s="17">
        <v>0</v>
      </c>
      <c r="AU575" t="s">
        <v>89</v>
      </c>
      <c r="AV575" s="17" t="s">
        <v>89</v>
      </c>
      <c r="AW575" s="17" t="s">
        <v>153</v>
      </c>
      <c r="AX575">
        <v>1</v>
      </c>
      <c r="AY575">
        <v>0</v>
      </c>
      <c r="AZ575">
        <v>1</v>
      </c>
      <c r="BA575">
        <v>0</v>
      </c>
      <c r="BB575">
        <v>0</v>
      </c>
      <c r="BC575">
        <v>0</v>
      </c>
      <c r="BD575" s="17">
        <v>0</v>
      </c>
      <c r="BE575">
        <v>1</v>
      </c>
      <c r="BF575">
        <v>0</v>
      </c>
      <c r="BG575" s="17">
        <v>0</v>
      </c>
      <c r="BH575">
        <v>25208</v>
      </c>
      <c r="BI575">
        <v>1486</v>
      </c>
      <c r="BJ575" s="23">
        <v>0.93899999999999995</v>
      </c>
      <c r="BK575" s="23">
        <v>39.1</v>
      </c>
      <c r="BL575">
        <v>0</v>
      </c>
      <c r="BM575">
        <v>0</v>
      </c>
      <c r="BN575">
        <v>0</v>
      </c>
      <c r="BO575">
        <v>1</v>
      </c>
      <c r="BP575">
        <v>0</v>
      </c>
      <c r="BQ575" s="17">
        <v>0</v>
      </c>
      <c r="BR575">
        <v>0</v>
      </c>
      <c r="BS575">
        <v>1</v>
      </c>
      <c r="BT575">
        <v>0</v>
      </c>
      <c r="BU575" s="17">
        <v>0</v>
      </c>
      <c r="BV575">
        <v>0</v>
      </c>
      <c r="BW575">
        <v>0</v>
      </c>
      <c r="BX575" s="17">
        <v>1</v>
      </c>
      <c r="BY575">
        <v>1</v>
      </c>
      <c r="BZ575">
        <v>1</v>
      </c>
      <c r="CA575">
        <v>0</v>
      </c>
      <c r="CB575">
        <v>0</v>
      </c>
      <c r="CC575">
        <v>0</v>
      </c>
      <c r="CD575">
        <v>0</v>
      </c>
      <c r="CE575">
        <v>0</v>
      </c>
      <c r="CF575">
        <v>1</v>
      </c>
      <c r="CG575">
        <v>0</v>
      </c>
      <c r="CH575">
        <v>0</v>
      </c>
      <c r="CI575">
        <v>0</v>
      </c>
      <c r="CJ575" s="17">
        <v>1</v>
      </c>
      <c r="CK575">
        <v>0</v>
      </c>
      <c r="CL575">
        <v>43</v>
      </c>
      <c r="CM575">
        <v>0</v>
      </c>
      <c r="CN575">
        <v>1</v>
      </c>
      <c r="CO575">
        <v>23</v>
      </c>
      <c r="CP575" s="31" t="s">
        <v>80</v>
      </c>
    </row>
    <row r="576" spans="1:94" x14ac:dyDescent="0.25">
      <c r="A576">
        <v>575</v>
      </c>
      <c r="B576">
        <v>38</v>
      </c>
      <c r="C576" s="23" t="s">
        <v>152</v>
      </c>
      <c r="D576" s="12">
        <v>7.84</v>
      </c>
      <c r="E576" s="13">
        <v>6.6</v>
      </c>
      <c r="F576" s="7">
        <f t="shared" ref="F576:F607" si="146">D576/E576</f>
        <v>1.187878787878788</v>
      </c>
      <c r="G576" s="7">
        <f t="shared" si="124"/>
        <v>1.2400000000000002</v>
      </c>
      <c r="H576" s="15">
        <f t="shared" si="125"/>
        <v>14.44</v>
      </c>
      <c r="I576" s="11">
        <f t="shared" si="126"/>
        <v>5.0632404551922874E-2</v>
      </c>
      <c r="J576" s="30">
        <f t="shared" si="127"/>
        <v>4.2624218117690169E-2</v>
      </c>
      <c r="K576" s="30">
        <f t="shared" si="128"/>
        <v>23.460840905958431</v>
      </c>
      <c r="L576" s="8">
        <v>0</v>
      </c>
      <c r="M576" s="9">
        <v>0</v>
      </c>
      <c r="N576" s="9">
        <v>0</v>
      </c>
      <c r="O576" s="9">
        <v>1</v>
      </c>
      <c r="P576" s="9">
        <v>0</v>
      </c>
      <c r="Q576" s="8">
        <v>563</v>
      </c>
      <c r="R576" s="9">
        <v>13</v>
      </c>
      <c r="S576" s="9">
        <f t="shared" si="129"/>
        <v>549</v>
      </c>
      <c r="T576" s="9">
        <f t="shared" si="130"/>
        <v>50</v>
      </c>
      <c r="U576" s="7">
        <f t="shared" si="143"/>
        <v>9.4307999999999996</v>
      </c>
      <c r="V576" s="7">
        <f t="shared" si="144"/>
        <v>23.669200000000004</v>
      </c>
      <c r="W576" s="9">
        <v>1</v>
      </c>
      <c r="X576" s="9">
        <v>0</v>
      </c>
      <c r="Y576" s="9">
        <v>1</v>
      </c>
      <c r="Z576" s="9">
        <v>0</v>
      </c>
      <c r="AA576" s="9">
        <v>0</v>
      </c>
      <c r="AB576" s="27">
        <v>0</v>
      </c>
      <c r="AC576" s="9">
        <v>1</v>
      </c>
      <c r="AD576" s="9">
        <v>0</v>
      </c>
      <c r="AE576" s="27">
        <v>0</v>
      </c>
      <c r="AF576" s="9">
        <v>0</v>
      </c>
      <c r="AG576" s="27">
        <v>1</v>
      </c>
      <c r="AH576" s="19">
        <v>2001</v>
      </c>
      <c r="AI576" s="30">
        <v>0.13719999999999999</v>
      </c>
      <c r="AJ576" s="30">
        <f t="shared" si="145"/>
        <v>0.2238</v>
      </c>
      <c r="AK576" s="30">
        <v>0.28599999999999998</v>
      </c>
      <c r="AL576" s="37">
        <v>0.35299999999999998</v>
      </c>
      <c r="AM576" s="36">
        <v>0</v>
      </c>
      <c r="AN576" s="17">
        <v>1</v>
      </c>
      <c r="AO576">
        <v>0</v>
      </c>
      <c r="AP576" s="34">
        <v>1</v>
      </c>
      <c r="AQ576" t="s">
        <v>89</v>
      </c>
      <c r="AR576" s="34" t="s">
        <v>89</v>
      </c>
      <c r="AS576">
        <v>1</v>
      </c>
      <c r="AT576" s="17">
        <v>0</v>
      </c>
      <c r="AU576" t="s">
        <v>89</v>
      </c>
      <c r="AV576" s="17" t="s">
        <v>89</v>
      </c>
      <c r="AW576" s="17" t="s">
        <v>153</v>
      </c>
      <c r="AX576">
        <v>1</v>
      </c>
      <c r="AY576">
        <v>0</v>
      </c>
      <c r="AZ576">
        <v>1</v>
      </c>
      <c r="BA576">
        <v>0</v>
      </c>
      <c r="BB576">
        <v>0</v>
      </c>
      <c r="BC576">
        <v>0</v>
      </c>
      <c r="BD576" s="17">
        <v>0</v>
      </c>
      <c r="BE576">
        <v>1</v>
      </c>
      <c r="BF576">
        <v>0</v>
      </c>
      <c r="BG576" s="17">
        <v>0</v>
      </c>
      <c r="BH576">
        <v>25208</v>
      </c>
      <c r="BI576">
        <v>1486</v>
      </c>
      <c r="BJ576" s="23">
        <v>0.93899999999999995</v>
      </c>
      <c r="BK576" s="23">
        <v>39.1</v>
      </c>
      <c r="BL576">
        <v>0</v>
      </c>
      <c r="BM576">
        <v>0</v>
      </c>
      <c r="BN576">
        <v>0</v>
      </c>
      <c r="BO576">
        <v>1</v>
      </c>
      <c r="BP576">
        <v>0</v>
      </c>
      <c r="BQ576" s="17">
        <v>0</v>
      </c>
      <c r="BR576">
        <v>0</v>
      </c>
      <c r="BS576">
        <v>1</v>
      </c>
      <c r="BT576">
        <v>0</v>
      </c>
      <c r="BU576" s="17">
        <v>0</v>
      </c>
      <c r="BV576">
        <v>0</v>
      </c>
      <c r="BW576">
        <v>0</v>
      </c>
      <c r="BX576" s="17">
        <v>1</v>
      </c>
      <c r="BY576">
        <v>1</v>
      </c>
      <c r="BZ576">
        <v>1</v>
      </c>
      <c r="CA576">
        <v>0</v>
      </c>
      <c r="CB576">
        <v>0</v>
      </c>
      <c r="CC576">
        <v>0</v>
      </c>
      <c r="CD576">
        <v>0</v>
      </c>
      <c r="CE576">
        <v>0</v>
      </c>
      <c r="CF576">
        <v>1</v>
      </c>
      <c r="CG576">
        <v>0</v>
      </c>
      <c r="CH576">
        <v>0</v>
      </c>
      <c r="CI576">
        <v>0</v>
      </c>
      <c r="CJ576" s="17">
        <v>1</v>
      </c>
      <c r="CK576">
        <v>0</v>
      </c>
      <c r="CL576">
        <v>43</v>
      </c>
      <c r="CM576">
        <v>0</v>
      </c>
      <c r="CN576">
        <v>1</v>
      </c>
      <c r="CO576">
        <v>23</v>
      </c>
      <c r="CP576" s="31" t="s">
        <v>80</v>
      </c>
    </row>
    <row r="577" spans="1:94" x14ac:dyDescent="0.25">
      <c r="A577">
        <v>576</v>
      </c>
      <c r="B577">
        <v>38</v>
      </c>
      <c r="C577" s="23" t="s">
        <v>152</v>
      </c>
      <c r="D577" s="12">
        <v>10.7</v>
      </c>
      <c r="E577" s="13">
        <v>0.7</v>
      </c>
      <c r="F577" s="7">
        <f t="shared" si="146"/>
        <v>15.285714285714286</v>
      </c>
      <c r="G577" s="7">
        <f t="shared" si="124"/>
        <v>10</v>
      </c>
      <c r="H577" s="15">
        <f t="shared" si="125"/>
        <v>11.399999999999999</v>
      </c>
      <c r="I577" s="11">
        <f t="shared" si="126"/>
        <v>0.26231557764971181</v>
      </c>
      <c r="J577" s="30">
        <f t="shared" si="127"/>
        <v>1.7160832182691425E-2</v>
      </c>
      <c r="K577" s="30">
        <f t="shared" si="128"/>
        <v>58.272232334315888</v>
      </c>
      <c r="L577" s="8">
        <v>0</v>
      </c>
      <c r="M577" s="9">
        <v>0</v>
      </c>
      <c r="N577" s="9">
        <v>0</v>
      </c>
      <c r="O577" s="9">
        <v>1</v>
      </c>
      <c r="P577" s="9">
        <v>0</v>
      </c>
      <c r="Q577" s="8">
        <v>3169</v>
      </c>
      <c r="R577" s="9">
        <v>6</v>
      </c>
      <c r="S577" s="9">
        <f t="shared" si="129"/>
        <v>3162</v>
      </c>
      <c r="T577" s="9">
        <f t="shared" si="130"/>
        <v>50</v>
      </c>
      <c r="U577" s="7">
        <f t="shared" si="143"/>
        <v>9.4307999999999996</v>
      </c>
      <c r="V577" s="7">
        <f t="shared" si="144"/>
        <v>23.669200000000004</v>
      </c>
      <c r="W577" s="9">
        <v>1</v>
      </c>
      <c r="X577" s="9">
        <v>0</v>
      </c>
      <c r="Y577" s="9">
        <v>1</v>
      </c>
      <c r="Z577" s="9">
        <v>0</v>
      </c>
      <c r="AA577" s="9">
        <v>0</v>
      </c>
      <c r="AB577" s="27">
        <v>0</v>
      </c>
      <c r="AC577" s="9">
        <v>1</v>
      </c>
      <c r="AD577" s="9">
        <v>0</v>
      </c>
      <c r="AE577" s="27">
        <v>0</v>
      </c>
      <c r="AF577" s="9">
        <v>0</v>
      </c>
      <c r="AG577" s="27">
        <v>1</v>
      </c>
      <c r="AH577" s="19">
        <v>2001</v>
      </c>
      <c r="AI577" s="30">
        <v>0.13719999999999999</v>
      </c>
      <c r="AJ577" s="30">
        <f t="shared" si="145"/>
        <v>0.2238</v>
      </c>
      <c r="AK577" s="30">
        <v>0.28599999999999998</v>
      </c>
      <c r="AL577" s="37">
        <v>0.35299999999999998</v>
      </c>
      <c r="AM577" s="36">
        <v>0.56999999999999995</v>
      </c>
      <c r="AN577" s="17">
        <v>0.43</v>
      </c>
      <c r="AO577">
        <v>0</v>
      </c>
      <c r="AP577" s="34">
        <v>1</v>
      </c>
      <c r="AQ577" t="s">
        <v>89</v>
      </c>
      <c r="AR577" s="34" t="s">
        <v>89</v>
      </c>
      <c r="AS577">
        <v>1</v>
      </c>
      <c r="AT577" s="17">
        <v>0</v>
      </c>
      <c r="AU577" t="s">
        <v>89</v>
      </c>
      <c r="AV577" s="17" t="s">
        <v>89</v>
      </c>
      <c r="AW577" s="17" t="s">
        <v>153</v>
      </c>
      <c r="AX577">
        <v>1</v>
      </c>
      <c r="AY577">
        <v>0</v>
      </c>
      <c r="AZ577">
        <v>1</v>
      </c>
      <c r="BA577">
        <v>0</v>
      </c>
      <c r="BB577">
        <v>0</v>
      </c>
      <c r="BC577">
        <v>0</v>
      </c>
      <c r="BD577" s="17">
        <v>0</v>
      </c>
      <c r="BE577">
        <v>1</v>
      </c>
      <c r="BF577">
        <v>0</v>
      </c>
      <c r="BG577" s="17">
        <v>0</v>
      </c>
      <c r="BH577">
        <v>25208</v>
      </c>
      <c r="BI577">
        <v>1486</v>
      </c>
      <c r="BJ577" s="23">
        <v>0.93899999999999995</v>
      </c>
      <c r="BK577" s="23">
        <v>39.1</v>
      </c>
      <c r="BL577">
        <v>1</v>
      </c>
      <c r="BM577">
        <v>0</v>
      </c>
      <c r="BN577">
        <v>0</v>
      </c>
      <c r="BO577">
        <v>0</v>
      </c>
      <c r="BP577">
        <v>0</v>
      </c>
      <c r="BQ577" s="17">
        <v>0</v>
      </c>
      <c r="BR577">
        <v>1</v>
      </c>
      <c r="BS577">
        <v>0</v>
      </c>
      <c r="BT577">
        <v>0</v>
      </c>
      <c r="BU577" s="17">
        <v>0</v>
      </c>
      <c r="BV577">
        <v>0</v>
      </c>
      <c r="BW577">
        <v>0</v>
      </c>
      <c r="BX577" s="17">
        <v>0</v>
      </c>
      <c r="BY577">
        <v>1</v>
      </c>
      <c r="BZ577">
        <v>1</v>
      </c>
      <c r="CA577">
        <v>0</v>
      </c>
      <c r="CB577">
        <v>0</v>
      </c>
      <c r="CC577">
        <v>0</v>
      </c>
      <c r="CD577">
        <v>0</v>
      </c>
      <c r="CE577">
        <v>0</v>
      </c>
      <c r="CF577">
        <v>0</v>
      </c>
      <c r="CG577">
        <v>0</v>
      </c>
      <c r="CH577">
        <v>0</v>
      </c>
      <c r="CI577">
        <v>0</v>
      </c>
      <c r="CJ577" s="17">
        <v>0</v>
      </c>
      <c r="CK577">
        <v>0</v>
      </c>
      <c r="CL577">
        <v>43</v>
      </c>
      <c r="CM577">
        <v>0</v>
      </c>
      <c r="CN577">
        <v>1</v>
      </c>
      <c r="CO577">
        <v>23</v>
      </c>
      <c r="CP577" s="31" t="s">
        <v>80</v>
      </c>
    </row>
    <row r="578" spans="1:94" x14ac:dyDescent="0.25">
      <c r="A578">
        <v>577</v>
      </c>
      <c r="B578">
        <v>38</v>
      </c>
      <c r="C578" s="23" t="s">
        <v>152</v>
      </c>
      <c r="D578" s="12">
        <v>6.1</v>
      </c>
      <c r="E578" s="13">
        <v>0.6</v>
      </c>
      <c r="F578" s="7">
        <f t="shared" si="146"/>
        <v>10.166666666666666</v>
      </c>
      <c r="G578" s="7">
        <f t="shared" ref="G578:G641" si="147">D578-E578</f>
        <v>5.5</v>
      </c>
      <c r="H578" s="15">
        <f t="shared" ref="H578:H641" si="148">D578+E578</f>
        <v>6.6999999999999993</v>
      </c>
      <c r="I578" s="11">
        <f t="shared" ref="I578:I641" si="149">IFERROR(F578/SQRT(F578^2+S578), "X")</f>
        <v>0.22306045616761169</v>
      </c>
      <c r="J578" s="30">
        <f t="shared" ref="J578:J641" si="150">IFERROR(SQRT((1-I578^2)/S578), "X")</f>
        <v>2.1940372737797871E-2</v>
      </c>
      <c r="K578" s="30">
        <f t="shared" ref="K578:K641" si="151">IFERROR(1/J578, "X")</f>
        <v>45.578077088783715</v>
      </c>
      <c r="L578" s="8">
        <v>0</v>
      </c>
      <c r="M578" s="9">
        <v>0</v>
      </c>
      <c r="N578" s="9">
        <v>0</v>
      </c>
      <c r="O578" s="9">
        <v>1</v>
      </c>
      <c r="P578" s="9">
        <v>0</v>
      </c>
      <c r="Q578" s="8">
        <v>1981</v>
      </c>
      <c r="R578" s="9">
        <v>6</v>
      </c>
      <c r="S578" s="9">
        <f t="shared" ref="S578:S641" si="152">Q578-R578-1</f>
        <v>1974</v>
      </c>
      <c r="T578" s="9">
        <f t="shared" ref="T578:T641" si="153">COUNTIF(B:B,B578)</f>
        <v>50</v>
      </c>
      <c r="U578" s="7">
        <f t="shared" si="143"/>
        <v>9.4307999999999996</v>
      </c>
      <c r="V578" s="7">
        <f t="shared" si="144"/>
        <v>23.669200000000004</v>
      </c>
      <c r="W578" s="9">
        <v>1</v>
      </c>
      <c r="X578" s="9">
        <v>0</v>
      </c>
      <c r="Y578" s="9">
        <v>1</v>
      </c>
      <c r="Z578" s="9">
        <v>0</v>
      </c>
      <c r="AA578" s="9">
        <v>0</v>
      </c>
      <c r="AB578" s="27">
        <v>0</v>
      </c>
      <c r="AC578" s="9">
        <v>1</v>
      </c>
      <c r="AD578" s="9">
        <v>0</v>
      </c>
      <c r="AE578" s="27">
        <v>0</v>
      </c>
      <c r="AF578" s="9">
        <v>0</v>
      </c>
      <c r="AG578" s="27">
        <v>1</v>
      </c>
      <c r="AH578" s="19">
        <v>2001</v>
      </c>
      <c r="AI578" s="30">
        <v>0.13719999999999999</v>
      </c>
      <c r="AJ578" s="30">
        <f t="shared" si="145"/>
        <v>0.2238</v>
      </c>
      <c r="AK578" s="30">
        <v>0.28599999999999998</v>
      </c>
      <c r="AL578" s="37">
        <v>0.35299999999999998</v>
      </c>
      <c r="AM578" s="36">
        <v>0.56999999999999995</v>
      </c>
      <c r="AN578" s="17">
        <v>0.43</v>
      </c>
      <c r="AO578">
        <v>1</v>
      </c>
      <c r="AP578" s="34">
        <v>0</v>
      </c>
      <c r="AQ578" t="s">
        <v>89</v>
      </c>
      <c r="AR578" s="34" t="s">
        <v>89</v>
      </c>
      <c r="AS578">
        <v>1</v>
      </c>
      <c r="AT578" s="17">
        <v>0</v>
      </c>
      <c r="AU578" t="s">
        <v>89</v>
      </c>
      <c r="AV578" s="17" t="s">
        <v>89</v>
      </c>
      <c r="AW578" s="17" t="s">
        <v>153</v>
      </c>
      <c r="AX578">
        <v>1</v>
      </c>
      <c r="AY578">
        <v>0</v>
      </c>
      <c r="AZ578">
        <v>1</v>
      </c>
      <c r="BA578">
        <v>0</v>
      </c>
      <c r="BB578">
        <v>0</v>
      </c>
      <c r="BC578">
        <v>0</v>
      </c>
      <c r="BD578" s="17">
        <v>0</v>
      </c>
      <c r="BE578">
        <v>1</v>
      </c>
      <c r="BF578">
        <v>0</v>
      </c>
      <c r="BG578" s="17">
        <v>0</v>
      </c>
      <c r="BH578">
        <v>25208</v>
      </c>
      <c r="BI578">
        <v>1486</v>
      </c>
      <c r="BJ578" s="23">
        <v>0.93899999999999995</v>
      </c>
      <c r="BK578" s="23">
        <v>39.1</v>
      </c>
      <c r="BL578">
        <v>1</v>
      </c>
      <c r="BM578">
        <v>0</v>
      </c>
      <c r="BN578">
        <v>0</v>
      </c>
      <c r="BO578">
        <v>0</v>
      </c>
      <c r="BP578">
        <v>0</v>
      </c>
      <c r="BQ578" s="17">
        <v>0</v>
      </c>
      <c r="BR578">
        <v>1</v>
      </c>
      <c r="BS578">
        <v>0</v>
      </c>
      <c r="BT578">
        <v>0</v>
      </c>
      <c r="BU578" s="17">
        <v>0</v>
      </c>
      <c r="BV578">
        <v>0</v>
      </c>
      <c r="BW578">
        <v>0</v>
      </c>
      <c r="BX578" s="17">
        <v>0</v>
      </c>
      <c r="BY578">
        <v>1</v>
      </c>
      <c r="BZ578">
        <v>1</v>
      </c>
      <c r="CA578">
        <v>0</v>
      </c>
      <c r="CB578">
        <v>0</v>
      </c>
      <c r="CC578">
        <v>0</v>
      </c>
      <c r="CD578">
        <v>0</v>
      </c>
      <c r="CE578">
        <v>0</v>
      </c>
      <c r="CF578">
        <v>0</v>
      </c>
      <c r="CG578">
        <v>0</v>
      </c>
      <c r="CH578">
        <v>0</v>
      </c>
      <c r="CI578">
        <v>0</v>
      </c>
      <c r="CJ578" s="17">
        <v>0</v>
      </c>
      <c r="CK578">
        <v>0</v>
      </c>
      <c r="CL578">
        <v>43</v>
      </c>
      <c r="CM578">
        <v>0</v>
      </c>
      <c r="CN578">
        <v>1</v>
      </c>
      <c r="CO578">
        <v>23</v>
      </c>
      <c r="CP578" s="31" t="s">
        <v>80</v>
      </c>
    </row>
    <row r="579" spans="1:94" x14ac:dyDescent="0.25">
      <c r="A579">
        <v>578</v>
      </c>
      <c r="B579">
        <v>38</v>
      </c>
      <c r="C579" s="23" t="s">
        <v>152</v>
      </c>
      <c r="D579" s="12">
        <v>10.7</v>
      </c>
      <c r="E579" s="13">
        <v>0.7</v>
      </c>
      <c r="F579" s="7">
        <f t="shared" si="146"/>
        <v>15.285714285714286</v>
      </c>
      <c r="G579" s="7">
        <f t="shared" si="147"/>
        <v>10</v>
      </c>
      <c r="H579" s="15">
        <f t="shared" si="148"/>
        <v>11.399999999999999</v>
      </c>
      <c r="I579" s="11">
        <f t="shared" si="149"/>
        <v>0.26231557764971181</v>
      </c>
      <c r="J579" s="30">
        <f t="shared" si="150"/>
        <v>1.7160832182691425E-2</v>
      </c>
      <c r="K579" s="30">
        <f t="shared" si="151"/>
        <v>58.272232334315888</v>
      </c>
      <c r="L579" s="8">
        <v>0</v>
      </c>
      <c r="M579" s="9">
        <v>0</v>
      </c>
      <c r="N579" s="9">
        <v>0</v>
      </c>
      <c r="O579" s="9">
        <v>1</v>
      </c>
      <c r="P579" s="9">
        <v>0</v>
      </c>
      <c r="Q579" s="8">
        <v>3169</v>
      </c>
      <c r="R579" s="9">
        <v>6</v>
      </c>
      <c r="S579" s="9">
        <f t="shared" si="152"/>
        <v>3162</v>
      </c>
      <c r="T579" s="9">
        <f t="shared" si="153"/>
        <v>50</v>
      </c>
      <c r="U579" s="7">
        <f t="shared" si="143"/>
        <v>9.4307999999999996</v>
      </c>
      <c r="V579" s="7">
        <f t="shared" si="144"/>
        <v>23.669200000000004</v>
      </c>
      <c r="W579" s="9">
        <v>1</v>
      </c>
      <c r="X579" s="9">
        <v>0</v>
      </c>
      <c r="Y579" s="9">
        <v>1</v>
      </c>
      <c r="Z579" s="9">
        <v>0</v>
      </c>
      <c r="AA579" s="9">
        <v>0</v>
      </c>
      <c r="AB579" s="27">
        <v>0</v>
      </c>
      <c r="AC579" s="9">
        <v>1</v>
      </c>
      <c r="AD579" s="9">
        <v>0</v>
      </c>
      <c r="AE579" s="27">
        <v>0</v>
      </c>
      <c r="AF579" s="9">
        <v>0</v>
      </c>
      <c r="AG579" s="27">
        <v>1</v>
      </c>
      <c r="AH579" s="19">
        <v>2001</v>
      </c>
      <c r="AI579" s="30">
        <v>0.13719999999999999</v>
      </c>
      <c r="AJ579" s="30">
        <f t="shared" si="145"/>
        <v>0.2238</v>
      </c>
      <c r="AK579" s="30">
        <v>0.28599999999999998</v>
      </c>
      <c r="AL579" s="37">
        <v>0.35299999999999998</v>
      </c>
      <c r="AM579" s="36">
        <v>0.56999999999999995</v>
      </c>
      <c r="AN579" s="17">
        <v>0.43</v>
      </c>
      <c r="AO579">
        <v>0</v>
      </c>
      <c r="AP579" s="34">
        <v>1</v>
      </c>
      <c r="AQ579" t="s">
        <v>89</v>
      </c>
      <c r="AR579" s="34" t="s">
        <v>89</v>
      </c>
      <c r="AS579">
        <v>1</v>
      </c>
      <c r="AT579" s="17">
        <v>0</v>
      </c>
      <c r="AU579" t="s">
        <v>89</v>
      </c>
      <c r="AV579" s="17" t="s">
        <v>89</v>
      </c>
      <c r="AW579" s="17" t="s">
        <v>153</v>
      </c>
      <c r="AX579">
        <v>1</v>
      </c>
      <c r="AY579">
        <v>0</v>
      </c>
      <c r="AZ579">
        <v>1</v>
      </c>
      <c r="BA579">
        <v>0</v>
      </c>
      <c r="BB579">
        <v>0</v>
      </c>
      <c r="BC579">
        <v>0</v>
      </c>
      <c r="BD579" s="17">
        <v>0</v>
      </c>
      <c r="BE579">
        <v>1</v>
      </c>
      <c r="BF579">
        <v>0</v>
      </c>
      <c r="BG579" s="17">
        <v>0</v>
      </c>
      <c r="BH579">
        <v>25208</v>
      </c>
      <c r="BI579">
        <v>1486</v>
      </c>
      <c r="BJ579" s="23">
        <v>0.93899999999999995</v>
      </c>
      <c r="BK579" s="23">
        <v>39.1</v>
      </c>
      <c r="BL579">
        <v>1</v>
      </c>
      <c r="BM579">
        <v>0</v>
      </c>
      <c r="BN579">
        <v>0</v>
      </c>
      <c r="BO579">
        <v>0</v>
      </c>
      <c r="BP579">
        <v>0</v>
      </c>
      <c r="BQ579" s="17">
        <v>0</v>
      </c>
      <c r="BR579">
        <v>1</v>
      </c>
      <c r="BS579">
        <v>0</v>
      </c>
      <c r="BT579">
        <v>0</v>
      </c>
      <c r="BU579" s="17">
        <v>0</v>
      </c>
      <c r="BV579">
        <v>0</v>
      </c>
      <c r="BW579">
        <v>0</v>
      </c>
      <c r="BX579" s="17">
        <v>0</v>
      </c>
      <c r="BY579">
        <v>1</v>
      </c>
      <c r="BZ579">
        <v>1</v>
      </c>
      <c r="CA579">
        <v>0</v>
      </c>
      <c r="CB579">
        <v>0</v>
      </c>
      <c r="CC579">
        <v>0</v>
      </c>
      <c r="CD579">
        <v>0</v>
      </c>
      <c r="CE579">
        <v>0</v>
      </c>
      <c r="CF579">
        <v>0</v>
      </c>
      <c r="CG579">
        <v>0</v>
      </c>
      <c r="CH579">
        <v>0</v>
      </c>
      <c r="CI579">
        <v>0</v>
      </c>
      <c r="CJ579" s="17">
        <v>0</v>
      </c>
      <c r="CK579">
        <v>0</v>
      </c>
      <c r="CL579">
        <v>43</v>
      </c>
      <c r="CM579">
        <v>0</v>
      </c>
      <c r="CN579">
        <v>1</v>
      </c>
      <c r="CO579">
        <v>23</v>
      </c>
      <c r="CP579" s="31" t="s">
        <v>80</v>
      </c>
    </row>
    <row r="580" spans="1:94" x14ac:dyDescent="0.25">
      <c r="A580">
        <v>579</v>
      </c>
      <c r="B580">
        <v>38</v>
      </c>
      <c r="C580" s="23" t="s">
        <v>152</v>
      </c>
      <c r="D580" s="12">
        <v>6.1</v>
      </c>
      <c r="E580" s="13">
        <v>0.6</v>
      </c>
      <c r="F580" s="7">
        <f t="shared" si="146"/>
        <v>10.166666666666666</v>
      </c>
      <c r="G580" s="7">
        <f t="shared" si="147"/>
        <v>5.5</v>
      </c>
      <c r="H580" s="15">
        <f t="shared" si="148"/>
        <v>6.6999999999999993</v>
      </c>
      <c r="I580" s="11">
        <f t="shared" si="149"/>
        <v>0.22306045616761169</v>
      </c>
      <c r="J580" s="30">
        <f t="shared" si="150"/>
        <v>2.1940372737797871E-2</v>
      </c>
      <c r="K580" s="30">
        <f t="shared" si="151"/>
        <v>45.578077088783715</v>
      </c>
      <c r="L580" s="8">
        <v>0</v>
      </c>
      <c r="M580" s="9">
        <v>0</v>
      </c>
      <c r="N580" s="9">
        <v>0</v>
      </c>
      <c r="O580" s="9">
        <v>1</v>
      </c>
      <c r="P580" s="9">
        <v>0</v>
      </c>
      <c r="Q580" s="8">
        <v>1981</v>
      </c>
      <c r="R580" s="9">
        <v>6</v>
      </c>
      <c r="S580" s="9">
        <f t="shared" si="152"/>
        <v>1974</v>
      </c>
      <c r="T580" s="9">
        <f t="shared" si="153"/>
        <v>50</v>
      </c>
      <c r="U580" s="7">
        <f t="shared" si="143"/>
        <v>9.4307999999999996</v>
      </c>
      <c r="V580" s="7">
        <f t="shared" si="144"/>
        <v>23.669200000000004</v>
      </c>
      <c r="W580" s="9">
        <v>1</v>
      </c>
      <c r="X580" s="9">
        <v>0</v>
      </c>
      <c r="Y580" s="9">
        <v>1</v>
      </c>
      <c r="Z580" s="9">
        <v>0</v>
      </c>
      <c r="AA580" s="9">
        <v>0</v>
      </c>
      <c r="AB580" s="27">
        <v>0</v>
      </c>
      <c r="AC580" s="9">
        <v>1</v>
      </c>
      <c r="AD580" s="9">
        <v>0</v>
      </c>
      <c r="AE580" s="27">
        <v>0</v>
      </c>
      <c r="AF580" s="9">
        <v>0</v>
      </c>
      <c r="AG580" s="27">
        <v>1</v>
      </c>
      <c r="AH580" s="19">
        <v>2001</v>
      </c>
      <c r="AI580" s="30">
        <v>0.13719999999999999</v>
      </c>
      <c r="AJ580" s="30">
        <f t="shared" si="145"/>
        <v>0.2238</v>
      </c>
      <c r="AK580" s="30">
        <v>0.28599999999999998</v>
      </c>
      <c r="AL580" s="37">
        <v>0.35299999999999998</v>
      </c>
      <c r="AM580" s="36">
        <v>0.56999999999999995</v>
      </c>
      <c r="AN580" s="17">
        <v>0.43</v>
      </c>
      <c r="AO580">
        <v>1</v>
      </c>
      <c r="AP580" s="34">
        <v>0</v>
      </c>
      <c r="AQ580" t="s">
        <v>89</v>
      </c>
      <c r="AR580" s="34" t="s">
        <v>89</v>
      </c>
      <c r="AS580">
        <v>1</v>
      </c>
      <c r="AT580" s="17">
        <v>0</v>
      </c>
      <c r="AU580" t="s">
        <v>89</v>
      </c>
      <c r="AV580" s="17" t="s">
        <v>89</v>
      </c>
      <c r="AW580" s="17" t="s">
        <v>153</v>
      </c>
      <c r="AX580">
        <v>1</v>
      </c>
      <c r="AY580">
        <v>0</v>
      </c>
      <c r="AZ580">
        <v>1</v>
      </c>
      <c r="BA580">
        <v>0</v>
      </c>
      <c r="BB580">
        <v>0</v>
      </c>
      <c r="BC580">
        <v>0</v>
      </c>
      <c r="BD580" s="17">
        <v>0</v>
      </c>
      <c r="BE580">
        <v>1</v>
      </c>
      <c r="BF580">
        <v>0</v>
      </c>
      <c r="BG580" s="17">
        <v>0</v>
      </c>
      <c r="BH580">
        <v>25208</v>
      </c>
      <c r="BI580">
        <v>1486</v>
      </c>
      <c r="BJ580" s="23">
        <v>0.93899999999999995</v>
      </c>
      <c r="BK580" s="23">
        <v>39.1</v>
      </c>
      <c r="BL580">
        <v>1</v>
      </c>
      <c r="BM580">
        <v>0</v>
      </c>
      <c r="BN580">
        <v>0</v>
      </c>
      <c r="BO580">
        <v>0</v>
      </c>
      <c r="BP580">
        <v>0</v>
      </c>
      <c r="BQ580" s="17">
        <v>0</v>
      </c>
      <c r="BR580">
        <v>1</v>
      </c>
      <c r="BS580">
        <v>0</v>
      </c>
      <c r="BT580">
        <v>0</v>
      </c>
      <c r="BU580" s="17">
        <v>0</v>
      </c>
      <c r="BV580">
        <v>0</v>
      </c>
      <c r="BW580">
        <v>0</v>
      </c>
      <c r="BX580" s="17">
        <v>0</v>
      </c>
      <c r="BY580">
        <v>1</v>
      </c>
      <c r="BZ580">
        <v>1</v>
      </c>
      <c r="CA580">
        <v>0</v>
      </c>
      <c r="CB580">
        <v>0</v>
      </c>
      <c r="CC580">
        <v>0</v>
      </c>
      <c r="CD580">
        <v>0</v>
      </c>
      <c r="CE580">
        <v>0</v>
      </c>
      <c r="CF580">
        <v>0</v>
      </c>
      <c r="CG580">
        <v>0</v>
      </c>
      <c r="CH580">
        <v>0</v>
      </c>
      <c r="CI580">
        <v>0</v>
      </c>
      <c r="CJ580" s="17">
        <v>0</v>
      </c>
      <c r="CK580">
        <v>0</v>
      </c>
      <c r="CL580">
        <v>43</v>
      </c>
      <c r="CM580">
        <v>0</v>
      </c>
      <c r="CN580">
        <v>1</v>
      </c>
      <c r="CO580">
        <v>23</v>
      </c>
      <c r="CP580" s="31" t="s">
        <v>80</v>
      </c>
    </row>
    <row r="581" spans="1:94" x14ac:dyDescent="0.25">
      <c r="A581">
        <v>580</v>
      </c>
      <c r="B581">
        <v>38</v>
      </c>
      <c r="C581" s="23" t="s">
        <v>152</v>
      </c>
      <c r="D581" s="12">
        <v>10.7</v>
      </c>
      <c r="E581" s="13">
        <v>0.7</v>
      </c>
      <c r="F581" s="7">
        <f t="shared" si="146"/>
        <v>15.285714285714286</v>
      </c>
      <c r="G581" s="7">
        <f t="shared" si="147"/>
        <v>10</v>
      </c>
      <c r="H581" s="15">
        <f t="shared" si="148"/>
        <v>11.399999999999999</v>
      </c>
      <c r="I581" s="11">
        <f t="shared" si="149"/>
        <v>0.26231557764971181</v>
      </c>
      <c r="J581" s="30">
        <f t="shared" si="150"/>
        <v>1.7160832182691425E-2</v>
      </c>
      <c r="K581" s="30">
        <f t="shared" si="151"/>
        <v>58.272232334315888</v>
      </c>
      <c r="L581" s="8">
        <v>0</v>
      </c>
      <c r="M581" s="9">
        <v>0</v>
      </c>
      <c r="N581" s="9">
        <v>0</v>
      </c>
      <c r="O581" s="9">
        <v>1</v>
      </c>
      <c r="P581" s="9">
        <v>0</v>
      </c>
      <c r="Q581" s="8">
        <v>3169</v>
      </c>
      <c r="R581" s="9">
        <v>6</v>
      </c>
      <c r="S581" s="9">
        <f t="shared" si="152"/>
        <v>3162</v>
      </c>
      <c r="T581" s="9">
        <f t="shared" si="153"/>
        <v>50</v>
      </c>
      <c r="U581" s="7">
        <f t="shared" si="143"/>
        <v>9.4307999999999996</v>
      </c>
      <c r="V581" s="7">
        <f t="shared" si="144"/>
        <v>23.669200000000004</v>
      </c>
      <c r="W581" s="9">
        <v>1</v>
      </c>
      <c r="X581" s="9">
        <v>0</v>
      </c>
      <c r="Y581" s="9">
        <v>1</v>
      </c>
      <c r="Z581" s="9">
        <v>0</v>
      </c>
      <c r="AA581" s="9">
        <v>0</v>
      </c>
      <c r="AB581" s="27">
        <v>0</v>
      </c>
      <c r="AC581" s="9">
        <v>1</v>
      </c>
      <c r="AD581" s="9">
        <v>0</v>
      </c>
      <c r="AE581" s="27">
        <v>0</v>
      </c>
      <c r="AF581" s="9">
        <v>0</v>
      </c>
      <c r="AG581" s="27">
        <v>1</v>
      </c>
      <c r="AH581" s="19">
        <v>2001</v>
      </c>
      <c r="AI581" s="30">
        <v>0.13719999999999999</v>
      </c>
      <c r="AJ581" s="30">
        <f t="shared" si="145"/>
        <v>0.2238</v>
      </c>
      <c r="AK581" s="30">
        <v>0.28599999999999998</v>
      </c>
      <c r="AL581" s="37">
        <v>0.35299999999999998</v>
      </c>
      <c r="AM581" s="36">
        <v>0.56999999999999995</v>
      </c>
      <c r="AN581" s="17">
        <v>0.43</v>
      </c>
      <c r="AO581">
        <v>0</v>
      </c>
      <c r="AP581" s="34">
        <v>1</v>
      </c>
      <c r="AQ581" t="s">
        <v>89</v>
      </c>
      <c r="AR581" s="34" t="s">
        <v>89</v>
      </c>
      <c r="AS581">
        <v>1</v>
      </c>
      <c r="AT581" s="17">
        <v>0</v>
      </c>
      <c r="AU581" t="s">
        <v>89</v>
      </c>
      <c r="AV581" s="17" t="s">
        <v>89</v>
      </c>
      <c r="AW581" s="17" t="s">
        <v>153</v>
      </c>
      <c r="AX581">
        <v>1</v>
      </c>
      <c r="AY581">
        <v>0</v>
      </c>
      <c r="AZ581">
        <v>1</v>
      </c>
      <c r="BA581">
        <v>0</v>
      </c>
      <c r="BB581">
        <v>0</v>
      </c>
      <c r="BC581">
        <v>0</v>
      </c>
      <c r="BD581" s="17">
        <v>0</v>
      </c>
      <c r="BE581">
        <v>1</v>
      </c>
      <c r="BF581">
        <v>0</v>
      </c>
      <c r="BG581" s="17">
        <v>0</v>
      </c>
      <c r="BH581">
        <v>25208</v>
      </c>
      <c r="BI581">
        <v>1486</v>
      </c>
      <c r="BJ581" s="23">
        <v>0.93899999999999995</v>
      </c>
      <c r="BK581" s="23">
        <v>39.1</v>
      </c>
      <c r="BL581">
        <v>1</v>
      </c>
      <c r="BM581">
        <v>0</v>
      </c>
      <c r="BN581">
        <v>0</v>
      </c>
      <c r="BO581">
        <v>0</v>
      </c>
      <c r="BP581">
        <v>0</v>
      </c>
      <c r="BQ581" s="17">
        <v>0</v>
      </c>
      <c r="BR581">
        <v>1</v>
      </c>
      <c r="BS581">
        <v>0</v>
      </c>
      <c r="BT581">
        <v>0</v>
      </c>
      <c r="BU581" s="17">
        <v>0</v>
      </c>
      <c r="BV581">
        <v>0</v>
      </c>
      <c r="BW581">
        <v>0</v>
      </c>
      <c r="BX581" s="17">
        <v>0</v>
      </c>
      <c r="BY581">
        <v>1</v>
      </c>
      <c r="BZ581">
        <v>1</v>
      </c>
      <c r="CA581">
        <v>0</v>
      </c>
      <c r="CB581">
        <v>0</v>
      </c>
      <c r="CC581">
        <v>0</v>
      </c>
      <c r="CD581">
        <v>0</v>
      </c>
      <c r="CE581">
        <v>0</v>
      </c>
      <c r="CF581">
        <v>0</v>
      </c>
      <c r="CG581">
        <v>0</v>
      </c>
      <c r="CH581">
        <v>0</v>
      </c>
      <c r="CI581">
        <v>0</v>
      </c>
      <c r="CJ581" s="17">
        <v>0</v>
      </c>
      <c r="CK581">
        <v>0</v>
      </c>
      <c r="CL581">
        <v>43</v>
      </c>
      <c r="CM581">
        <v>0</v>
      </c>
      <c r="CN581">
        <v>1</v>
      </c>
      <c r="CO581">
        <v>23</v>
      </c>
      <c r="CP581" s="31" t="s">
        <v>80</v>
      </c>
    </row>
    <row r="582" spans="1:94" x14ac:dyDescent="0.25">
      <c r="A582">
        <v>581</v>
      </c>
      <c r="B582">
        <v>38</v>
      </c>
      <c r="C582" s="23" t="s">
        <v>152</v>
      </c>
      <c r="D582" s="12">
        <v>6.1</v>
      </c>
      <c r="E582" s="13">
        <v>0.6</v>
      </c>
      <c r="F582" s="7">
        <f t="shared" si="146"/>
        <v>10.166666666666666</v>
      </c>
      <c r="G582" s="7">
        <f t="shared" si="147"/>
        <v>5.5</v>
      </c>
      <c r="H582" s="15">
        <f t="shared" si="148"/>
        <v>6.6999999999999993</v>
      </c>
      <c r="I582" s="11">
        <f t="shared" si="149"/>
        <v>0.22306045616761169</v>
      </c>
      <c r="J582" s="30">
        <f t="shared" si="150"/>
        <v>2.1940372737797871E-2</v>
      </c>
      <c r="K582" s="30">
        <f t="shared" si="151"/>
        <v>45.578077088783715</v>
      </c>
      <c r="L582" s="8">
        <v>0</v>
      </c>
      <c r="M582" s="9">
        <v>0</v>
      </c>
      <c r="N582" s="9">
        <v>0</v>
      </c>
      <c r="O582" s="9">
        <v>1</v>
      </c>
      <c r="P582" s="9">
        <v>0</v>
      </c>
      <c r="Q582" s="8">
        <v>1981</v>
      </c>
      <c r="R582" s="9">
        <v>6</v>
      </c>
      <c r="S582" s="9">
        <f t="shared" si="152"/>
        <v>1974</v>
      </c>
      <c r="T582" s="9">
        <f t="shared" si="153"/>
        <v>50</v>
      </c>
      <c r="U582" s="7">
        <f t="shared" si="143"/>
        <v>9.4307999999999996</v>
      </c>
      <c r="V582" s="7">
        <f t="shared" si="144"/>
        <v>23.669200000000004</v>
      </c>
      <c r="W582" s="9">
        <v>1</v>
      </c>
      <c r="X582" s="9">
        <v>0</v>
      </c>
      <c r="Y582" s="9">
        <v>1</v>
      </c>
      <c r="Z582" s="9">
        <v>0</v>
      </c>
      <c r="AA582" s="9">
        <v>0</v>
      </c>
      <c r="AB582" s="27">
        <v>0</v>
      </c>
      <c r="AC582" s="9">
        <v>1</v>
      </c>
      <c r="AD582" s="9">
        <v>0</v>
      </c>
      <c r="AE582" s="27">
        <v>0</v>
      </c>
      <c r="AF582" s="9">
        <v>0</v>
      </c>
      <c r="AG582" s="27">
        <v>1</v>
      </c>
      <c r="AH582" s="19">
        <v>2001</v>
      </c>
      <c r="AI582" s="30">
        <v>0.13719999999999999</v>
      </c>
      <c r="AJ582" s="30">
        <f t="shared" si="145"/>
        <v>0.2238</v>
      </c>
      <c r="AK582" s="30">
        <v>0.28599999999999998</v>
      </c>
      <c r="AL582" s="37">
        <v>0.35299999999999998</v>
      </c>
      <c r="AM582" s="36">
        <v>0.56999999999999995</v>
      </c>
      <c r="AN582" s="17">
        <v>0.43</v>
      </c>
      <c r="AO582">
        <v>1</v>
      </c>
      <c r="AP582" s="34">
        <v>0</v>
      </c>
      <c r="AQ582" t="s">
        <v>89</v>
      </c>
      <c r="AR582" s="34" t="s">
        <v>89</v>
      </c>
      <c r="AS582">
        <v>1</v>
      </c>
      <c r="AT582" s="17">
        <v>0</v>
      </c>
      <c r="AU582" t="s">
        <v>89</v>
      </c>
      <c r="AV582" s="17" t="s">
        <v>89</v>
      </c>
      <c r="AW582" s="17" t="s">
        <v>153</v>
      </c>
      <c r="AX582">
        <v>1</v>
      </c>
      <c r="AY582">
        <v>0</v>
      </c>
      <c r="AZ582">
        <v>1</v>
      </c>
      <c r="BA582">
        <v>0</v>
      </c>
      <c r="BB582">
        <v>0</v>
      </c>
      <c r="BC582">
        <v>0</v>
      </c>
      <c r="BD582" s="17">
        <v>0</v>
      </c>
      <c r="BE582">
        <v>1</v>
      </c>
      <c r="BF582">
        <v>0</v>
      </c>
      <c r="BG582" s="17">
        <v>0</v>
      </c>
      <c r="BH582">
        <v>25208</v>
      </c>
      <c r="BI582">
        <v>1486</v>
      </c>
      <c r="BJ582" s="23">
        <v>0.93899999999999995</v>
      </c>
      <c r="BK582" s="23">
        <v>39.1</v>
      </c>
      <c r="BL582">
        <v>1</v>
      </c>
      <c r="BM582">
        <v>0</v>
      </c>
      <c r="BN582">
        <v>0</v>
      </c>
      <c r="BO582">
        <v>0</v>
      </c>
      <c r="BP582">
        <v>0</v>
      </c>
      <c r="BQ582" s="17">
        <v>0</v>
      </c>
      <c r="BR582">
        <v>1</v>
      </c>
      <c r="BS582">
        <v>0</v>
      </c>
      <c r="BT582">
        <v>0</v>
      </c>
      <c r="BU582" s="17">
        <v>0</v>
      </c>
      <c r="BV582">
        <v>0</v>
      </c>
      <c r="BW582">
        <v>0</v>
      </c>
      <c r="BX582" s="17">
        <v>0</v>
      </c>
      <c r="BY582">
        <v>1</v>
      </c>
      <c r="BZ582">
        <v>1</v>
      </c>
      <c r="CA582">
        <v>0</v>
      </c>
      <c r="CB582">
        <v>0</v>
      </c>
      <c r="CC582">
        <v>0</v>
      </c>
      <c r="CD582">
        <v>0</v>
      </c>
      <c r="CE582">
        <v>0</v>
      </c>
      <c r="CF582">
        <v>0</v>
      </c>
      <c r="CG582">
        <v>0</v>
      </c>
      <c r="CH582">
        <v>0</v>
      </c>
      <c r="CI582">
        <v>0</v>
      </c>
      <c r="CJ582" s="17">
        <v>0</v>
      </c>
      <c r="CK582">
        <v>0</v>
      </c>
      <c r="CL582">
        <v>43</v>
      </c>
      <c r="CM582">
        <v>0</v>
      </c>
      <c r="CN582">
        <v>1</v>
      </c>
      <c r="CO582">
        <v>23</v>
      </c>
      <c r="CP582" s="31" t="s">
        <v>80</v>
      </c>
    </row>
    <row r="583" spans="1:94" x14ac:dyDescent="0.25">
      <c r="A583">
        <v>582</v>
      </c>
      <c r="B583">
        <v>38</v>
      </c>
      <c r="C583" s="23" t="s">
        <v>152</v>
      </c>
      <c r="D583" s="12">
        <v>10.6</v>
      </c>
      <c r="E583" s="13">
        <v>1.4</v>
      </c>
      <c r="F583" s="7">
        <f t="shared" si="146"/>
        <v>7.5714285714285721</v>
      </c>
      <c r="G583" s="7">
        <f t="shared" si="147"/>
        <v>9.1999999999999993</v>
      </c>
      <c r="H583" s="15">
        <f t="shared" si="148"/>
        <v>12</v>
      </c>
      <c r="I583" s="11">
        <f t="shared" si="149"/>
        <v>0.13344285198072434</v>
      </c>
      <c r="J583" s="30">
        <f t="shared" si="150"/>
        <v>1.7624527620095667E-2</v>
      </c>
      <c r="K583" s="30">
        <f t="shared" si="151"/>
        <v>56.739109356882267</v>
      </c>
      <c r="L583" s="8">
        <v>0</v>
      </c>
      <c r="M583" s="9">
        <v>0</v>
      </c>
      <c r="N583" s="9">
        <v>0</v>
      </c>
      <c r="O583" s="9">
        <v>1</v>
      </c>
      <c r="P583" s="9">
        <v>0</v>
      </c>
      <c r="Q583" s="8">
        <v>3169</v>
      </c>
      <c r="R583" s="9">
        <v>6</v>
      </c>
      <c r="S583" s="9">
        <f t="shared" si="152"/>
        <v>3162</v>
      </c>
      <c r="T583" s="9">
        <f t="shared" si="153"/>
        <v>50</v>
      </c>
      <c r="U583" s="7">
        <f t="shared" si="143"/>
        <v>9.4307999999999996</v>
      </c>
      <c r="V583" s="7">
        <f t="shared" si="144"/>
        <v>23.669200000000004</v>
      </c>
      <c r="W583" s="9">
        <v>1</v>
      </c>
      <c r="X583" s="9">
        <v>0</v>
      </c>
      <c r="Y583" s="9">
        <v>1</v>
      </c>
      <c r="Z583" s="9">
        <v>0</v>
      </c>
      <c r="AA583" s="9">
        <v>0</v>
      </c>
      <c r="AB583" s="27">
        <v>0</v>
      </c>
      <c r="AC583" s="9">
        <v>1</v>
      </c>
      <c r="AD583" s="9">
        <v>0</v>
      </c>
      <c r="AE583" s="27">
        <v>0</v>
      </c>
      <c r="AF583" s="9">
        <v>0</v>
      </c>
      <c r="AG583" s="27">
        <v>1</v>
      </c>
      <c r="AH583" s="19">
        <v>2001</v>
      </c>
      <c r="AI583" s="30">
        <v>0.13719999999999999</v>
      </c>
      <c r="AJ583" s="30">
        <f t="shared" si="145"/>
        <v>0.2238</v>
      </c>
      <c r="AK583" s="30">
        <v>0.28599999999999998</v>
      </c>
      <c r="AL583" s="37">
        <v>0.35299999999999998</v>
      </c>
      <c r="AM583" s="36">
        <v>0.56999999999999995</v>
      </c>
      <c r="AN583" s="17">
        <v>0.43</v>
      </c>
      <c r="AO583">
        <v>0</v>
      </c>
      <c r="AP583" s="34">
        <v>1</v>
      </c>
      <c r="AQ583" t="s">
        <v>89</v>
      </c>
      <c r="AR583" s="34" t="s">
        <v>89</v>
      </c>
      <c r="AS583">
        <v>1</v>
      </c>
      <c r="AT583" s="17">
        <v>0</v>
      </c>
      <c r="AU583" t="s">
        <v>89</v>
      </c>
      <c r="AV583" s="17" t="s">
        <v>89</v>
      </c>
      <c r="AW583" s="17" t="s">
        <v>153</v>
      </c>
      <c r="AX583">
        <v>1</v>
      </c>
      <c r="AY583">
        <v>0</v>
      </c>
      <c r="AZ583">
        <v>1</v>
      </c>
      <c r="BA583">
        <v>0</v>
      </c>
      <c r="BB583">
        <v>0</v>
      </c>
      <c r="BC583">
        <v>0</v>
      </c>
      <c r="BD583" s="17">
        <v>0</v>
      </c>
      <c r="BE583">
        <v>1</v>
      </c>
      <c r="BF583">
        <v>0</v>
      </c>
      <c r="BG583" s="17">
        <v>0</v>
      </c>
      <c r="BH583">
        <v>25208</v>
      </c>
      <c r="BI583">
        <v>1486</v>
      </c>
      <c r="BJ583" s="23">
        <v>0.93899999999999995</v>
      </c>
      <c r="BK583" s="23">
        <v>39.1</v>
      </c>
      <c r="BL583">
        <v>1</v>
      </c>
      <c r="BM583">
        <v>0</v>
      </c>
      <c r="BN583">
        <v>0</v>
      </c>
      <c r="BO583">
        <v>0</v>
      </c>
      <c r="BP583">
        <v>0</v>
      </c>
      <c r="BQ583" s="17">
        <v>0</v>
      </c>
      <c r="BR583">
        <v>1</v>
      </c>
      <c r="BS583">
        <v>0</v>
      </c>
      <c r="BT583">
        <v>0</v>
      </c>
      <c r="BU583" s="17">
        <v>0</v>
      </c>
      <c r="BV583">
        <v>0</v>
      </c>
      <c r="BW583">
        <v>0</v>
      </c>
      <c r="BX583" s="17">
        <v>0</v>
      </c>
      <c r="BY583">
        <v>1</v>
      </c>
      <c r="BZ583">
        <v>1</v>
      </c>
      <c r="CA583">
        <v>0</v>
      </c>
      <c r="CB583">
        <v>0</v>
      </c>
      <c r="CC583">
        <v>0</v>
      </c>
      <c r="CD583">
        <v>0</v>
      </c>
      <c r="CE583">
        <v>0</v>
      </c>
      <c r="CF583">
        <v>0</v>
      </c>
      <c r="CG583">
        <v>0</v>
      </c>
      <c r="CH583">
        <v>0</v>
      </c>
      <c r="CI583">
        <v>0</v>
      </c>
      <c r="CJ583" s="17">
        <v>0</v>
      </c>
      <c r="CK583">
        <v>0</v>
      </c>
      <c r="CL583">
        <v>43</v>
      </c>
      <c r="CM583">
        <v>0</v>
      </c>
      <c r="CN583">
        <v>1</v>
      </c>
      <c r="CO583">
        <v>23</v>
      </c>
      <c r="CP583" s="31" t="s">
        <v>80</v>
      </c>
    </row>
    <row r="584" spans="1:94" x14ac:dyDescent="0.25">
      <c r="A584">
        <v>583</v>
      </c>
      <c r="B584">
        <v>38</v>
      </c>
      <c r="C584" s="23" t="s">
        <v>152</v>
      </c>
      <c r="D584" s="12">
        <v>8.9</v>
      </c>
      <c r="E584" s="13">
        <v>0.9</v>
      </c>
      <c r="F584" s="7">
        <f t="shared" si="146"/>
        <v>9.8888888888888893</v>
      </c>
      <c r="G584" s="7">
        <f t="shared" si="147"/>
        <v>8</v>
      </c>
      <c r="H584" s="15">
        <f t="shared" si="148"/>
        <v>9.8000000000000007</v>
      </c>
      <c r="I584" s="11">
        <f t="shared" si="149"/>
        <v>0.21725742008147989</v>
      </c>
      <c r="J584" s="30">
        <f t="shared" si="150"/>
        <v>2.1969851468913698E-2</v>
      </c>
      <c r="K584" s="30">
        <f t="shared" si="151"/>
        <v>45.516921287108055</v>
      </c>
      <c r="L584" s="8">
        <v>0</v>
      </c>
      <c r="M584" s="9">
        <v>0</v>
      </c>
      <c r="N584" s="9">
        <v>0</v>
      </c>
      <c r="O584" s="9">
        <v>1</v>
      </c>
      <c r="P584" s="9">
        <v>0</v>
      </c>
      <c r="Q584" s="8">
        <v>1981</v>
      </c>
      <c r="R584" s="9">
        <v>6</v>
      </c>
      <c r="S584" s="9">
        <f t="shared" si="152"/>
        <v>1974</v>
      </c>
      <c r="T584" s="9">
        <f t="shared" si="153"/>
        <v>50</v>
      </c>
      <c r="U584" s="7">
        <f t="shared" si="143"/>
        <v>9.4307999999999996</v>
      </c>
      <c r="V584" s="7">
        <f t="shared" si="144"/>
        <v>23.669200000000004</v>
      </c>
      <c r="W584" s="9">
        <v>1</v>
      </c>
      <c r="X584" s="9">
        <v>0</v>
      </c>
      <c r="Y584" s="9">
        <v>1</v>
      </c>
      <c r="Z584" s="9">
        <v>0</v>
      </c>
      <c r="AA584" s="9">
        <v>0</v>
      </c>
      <c r="AB584" s="27">
        <v>0</v>
      </c>
      <c r="AC584" s="9">
        <v>1</v>
      </c>
      <c r="AD584" s="9">
        <v>0</v>
      </c>
      <c r="AE584" s="27">
        <v>0</v>
      </c>
      <c r="AF584" s="9">
        <v>0</v>
      </c>
      <c r="AG584" s="27">
        <v>1</v>
      </c>
      <c r="AH584" s="19">
        <v>2001</v>
      </c>
      <c r="AI584" s="30">
        <v>0.13719999999999999</v>
      </c>
      <c r="AJ584" s="30">
        <f t="shared" si="145"/>
        <v>0.2238</v>
      </c>
      <c r="AK584" s="30">
        <v>0.28599999999999998</v>
      </c>
      <c r="AL584" s="37">
        <v>0.35299999999999998</v>
      </c>
      <c r="AM584" s="36">
        <v>0.56999999999999995</v>
      </c>
      <c r="AN584" s="17">
        <v>0.43</v>
      </c>
      <c r="AO584">
        <v>1</v>
      </c>
      <c r="AP584" s="34">
        <v>0</v>
      </c>
      <c r="AQ584" t="s">
        <v>89</v>
      </c>
      <c r="AR584" s="34" t="s">
        <v>89</v>
      </c>
      <c r="AS584">
        <v>1</v>
      </c>
      <c r="AT584" s="17">
        <v>0</v>
      </c>
      <c r="AU584" t="s">
        <v>89</v>
      </c>
      <c r="AV584" s="17" t="s">
        <v>89</v>
      </c>
      <c r="AW584" s="17" t="s">
        <v>153</v>
      </c>
      <c r="AX584">
        <v>1</v>
      </c>
      <c r="AY584">
        <v>0</v>
      </c>
      <c r="AZ584">
        <v>1</v>
      </c>
      <c r="BA584">
        <v>0</v>
      </c>
      <c r="BB584">
        <v>0</v>
      </c>
      <c r="BC584">
        <v>0</v>
      </c>
      <c r="BD584" s="17">
        <v>0</v>
      </c>
      <c r="BE584">
        <v>1</v>
      </c>
      <c r="BF584">
        <v>0</v>
      </c>
      <c r="BG584" s="17">
        <v>0</v>
      </c>
      <c r="BH584">
        <v>25208</v>
      </c>
      <c r="BI584">
        <v>1486</v>
      </c>
      <c r="BJ584" s="23">
        <v>0.93899999999999995</v>
      </c>
      <c r="BK584" s="23">
        <v>39.1</v>
      </c>
      <c r="BL584">
        <v>1</v>
      </c>
      <c r="BM584">
        <v>0</v>
      </c>
      <c r="BN584">
        <v>0</v>
      </c>
      <c r="BO584">
        <v>0</v>
      </c>
      <c r="BP584">
        <v>0</v>
      </c>
      <c r="BQ584" s="17">
        <v>0</v>
      </c>
      <c r="BR584">
        <v>1</v>
      </c>
      <c r="BS584">
        <v>0</v>
      </c>
      <c r="BT584">
        <v>0</v>
      </c>
      <c r="BU584" s="17">
        <v>0</v>
      </c>
      <c r="BV584">
        <v>0</v>
      </c>
      <c r="BW584">
        <v>0</v>
      </c>
      <c r="BX584" s="17">
        <v>0</v>
      </c>
      <c r="BY584">
        <v>1</v>
      </c>
      <c r="BZ584">
        <v>1</v>
      </c>
      <c r="CA584">
        <v>0</v>
      </c>
      <c r="CB584">
        <v>0</v>
      </c>
      <c r="CC584">
        <v>0</v>
      </c>
      <c r="CD584">
        <v>0</v>
      </c>
      <c r="CE584">
        <v>0</v>
      </c>
      <c r="CF584">
        <v>0</v>
      </c>
      <c r="CG584">
        <v>0</v>
      </c>
      <c r="CH584">
        <v>0</v>
      </c>
      <c r="CI584">
        <v>0</v>
      </c>
      <c r="CJ584" s="17">
        <v>0</v>
      </c>
      <c r="CK584">
        <v>0</v>
      </c>
      <c r="CL584">
        <v>43</v>
      </c>
      <c r="CM584">
        <v>0</v>
      </c>
      <c r="CN584">
        <v>1</v>
      </c>
      <c r="CO584">
        <v>23</v>
      </c>
      <c r="CP584" s="31" t="s">
        <v>80</v>
      </c>
    </row>
    <row r="585" spans="1:94" x14ac:dyDescent="0.25">
      <c r="A585">
        <v>584</v>
      </c>
      <c r="B585">
        <v>38</v>
      </c>
      <c r="C585" s="23" t="s">
        <v>152</v>
      </c>
      <c r="D585" s="12">
        <v>10</v>
      </c>
      <c r="E585" s="13">
        <v>0.8</v>
      </c>
      <c r="F585" s="7">
        <f t="shared" si="146"/>
        <v>12.5</v>
      </c>
      <c r="G585" s="7">
        <f t="shared" si="147"/>
        <v>9.1999999999999993</v>
      </c>
      <c r="H585" s="15">
        <f t="shared" si="148"/>
        <v>10.8</v>
      </c>
      <c r="I585" s="11">
        <f t="shared" si="149"/>
        <v>0.21699786527230083</v>
      </c>
      <c r="J585" s="30">
        <f t="shared" si="150"/>
        <v>1.7359829221784067E-2</v>
      </c>
      <c r="K585" s="30">
        <f t="shared" si="151"/>
        <v>57.604253315184984</v>
      </c>
      <c r="L585" s="8">
        <v>0</v>
      </c>
      <c r="M585" s="9">
        <v>0</v>
      </c>
      <c r="N585" s="9">
        <v>0</v>
      </c>
      <c r="O585" s="9">
        <v>1</v>
      </c>
      <c r="P585" s="9">
        <v>0</v>
      </c>
      <c r="Q585" s="8">
        <v>3169</v>
      </c>
      <c r="R585" s="9">
        <v>6</v>
      </c>
      <c r="S585" s="9">
        <f t="shared" si="152"/>
        <v>3162</v>
      </c>
      <c r="T585" s="9">
        <f t="shared" si="153"/>
        <v>50</v>
      </c>
      <c r="U585" s="7">
        <f t="shared" si="143"/>
        <v>9.4307999999999996</v>
      </c>
      <c r="V585" s="7">
        <f t="shared" si="144"/>
        <v>23.669200000000004</v>
      </c>
      <c r="W585" s="9">
        <v>1</v>
      </c>
      <c r="X585" s="9">
        <v>0</v>
      </c>
      <c r="Y585" s="9">
        <v>1</v>
      </c>
      <c r="Z585" s="9">
        <v>0</v>
      </c>
      <c r="AA585" s="9">
        <v>0</v>
      </c>
      <c r="AB585" s="27">
        <v>0</v>
      </c>
      <c r="AC585" s="9">
        <v>1</v>
      </c>
      <c r="AD585" s="9">
        <v>0</v>
      </c>
      <c r="AE585" s="27">
        <v>0</v>
      </c>
      <c r="AF585" s="9">
        <v>0</v>
      </c>
      <c r="AG585" s="27">
        <v>1</v>
      </c>
      <c r="AH585" s="19">
        <v>2001</v>
      </c>
      <c r="AI585" s="30">
        <v>0.13719999999999999</v>
      </c>
      <c r="AJ585" s="30">
        <f t="shared" si="145"/>
        <v>0.2238</v>
      </c>
      <c r="AK585" s="30">
        <v>0.28599999999999998</v>
      </c>
      <c r="AL585" s="37">
        <v>0.35299999999999998</v>
      </c>
      <c r="AM585" s="36">
        <v>0.56999999999999995</v>
      </c>
      <c r="AN585" s="17">
        <v>0.43</v>
      </c>
      <c r="AO585">
        <v>0</v>
      </c>
      <c r="AP585" s="34">
        <v>1</v>
      </c>
      <c r="AQ585" t="s">
        <v>89</v>
      </c>
      <c r="AR585" s="34" t="s">
        <v>89</v>
      </c>
      <c r="AS585">
        <v>1</v>
      </c>
      <c r="AT585" s="17">
        <v>0</v>
      </c>
      <c r="AU585" t="s">
        <v>89</v>
      </c>
      <c r="AV585" s="17" t="s">
        <v>89</v>
      </c>
      <c r="AW585" s="17" t="s">
        <v>153</v>
      </c>
      <c r="AX585">
        <v>1</v>
      </c>
      <c r="AY585">
        <v>0</v>
      </c>
      <c r="AZ585">
        <v>1</v>
      </c>
      <c r="BA585">
        <v>0</v>
      </c>
      <c r="BB585">
        <v>0</v>
      </c>
      <c r="BC585">
        <v>0</v>
      </c>
      <c r="BD585" s="17">
        <v>0</v>
      </c>
      <c r="BE585">
        <v>1</v>
      </c>
      <c r="BF585">
        <v>0</v>
      </c>
      <c r="BG585" s="17">
        <v>0</v>
      </c>
      <c r="BH585">
        <v>25208</v>
      </c>
      <c r="BI585">
        <v>1486</v>
      </c>
      <c r="BJ585" s="23">
        <v>0.93899999999999995</v>
      </c>
      <c r="BK585" s="23">
        <v>39.1</v>
      </c>
      <c r="BL585">
        <v>1</v>
      </c>
      <c r="BM585">
        <v>0</v>
      </c>
      <c r="BN585">
        <v>0</v>
      </c>
      <c r="BO585">
        <v>0</v>
      </c>
      <c r="BP585">
        <v>0</v>
      </c>
      <c r="BQ585" s="17">
        <v>0</v>
      </c>
      <c r="BR585">
        <v>1</v>
      </c>
      <c r="BS585">
        <v>0</v>
      </c>
      <c r="BT585">
        <v>0</v>
      </c>
      <c r="BU585" s="17">
        <v>0</v>
      </c>
      <c r="BV585">
        <v>0</v>
      </c>
      <c r="BW585">
        <v>0</v>
      </c>
      <c r="BX585" s="17">
        <v>0</v>
      </c>
      <c r="BY585">
        <v>1</v>
      </c>
      <c r="BZ585">
        <v>1</v>
      </c>
      <c r="CA585">
        <v>0</v>
      </c>
      <c r="CB585">
        <v>0</v>
      </c>
      <c r="CC585">
        <v>0</v>
      </c>
      <c r="CD585">
        <v>0</v>
      </c>
      <c r="CE585">
        <v>0</v>
      </c>
      <c r="CF585">
        <v>0</v>
      </c>
      <c r="CG585">
        <v>0</v>
      </c>
      <c r="CH585">
        <v>0</v>
      </c>
      <c r="CI585">
        <v>0</v>
      </c>
      <c r="CJ585" s="17">
        <v>0</v>
      </c>
      <c r="CK585">
        <v>0</v>
      </c>
      <c r="CL585">
        <v>43</v>
      </c>
      <c r="CM585">
        <v>0</v>
      </c>
      <c r="CN585">
        <v>1</v>
      </c>
      <c r="CO585">
        <v>23</v>
      </c>
      <c r="CP585" s="31" t="s">
        <v>80</v>
      </c>
    </row>
    <row r="586" spans="1:94" x14ac:dyDescent="0.25">
      <c r="A586">
        <v>585</v>
      </c>
      <c r="B586">
        <v>38</v>
      </c>
      <c r="C586" s="23" t="s">
        <v>152</v>
      </c>
      <c r="D586" s="12">
        <v>5.0999999999999996</v>
      </c>
      <c r="E586" s="13">
        <v>0.6</v>
      </c>
      <c r="F586" s="7">
        <f t="shared" si="146"/>
        <v>8.5</v>
      </c>
      <c r="G586" s="7">
        <f t="shared" si="147"/>
        <v>4.5</v>
      </c>
      <c r="H586" s="15">
        <f t="shared" si="148"/>
        <v>5.6999999999999993</v>
      </c>
      <c r="I586" s="11">
        <f t="shared" si="149"/>
        <v>0.18790553781709984</v>
      </c>
      <c r="J586" s="30">
        <f t="shared" si="150"/>
        <v>2.2106533860835276E-2</v>
      </c>
      <c r="K586" s="30">
        <f t="shared" si="151"/>
        <v>45.235494912734183</v>
      </c>
      <c r="L586" s="8">
        <v>0</v>
      </c>
      <c r="M586" s="9">
        <v>0</v>
      </c>
      <c r="N586" s="9">
        <v>0</v>
      </c>
      <c r="O586" s="9">
        <v>1</v>
      </c>
      <c r="P586" s="9">
        <v>0</v>
      </c>
      <c r="Q586" s="8">
        <v>1981</v>
      </c>
      <c r="R586" s="9">
        <v>6</v>
      </c>
      <c r="S586" s="9">
        <f t="shared" si="152"/>
        <v>1974</v>
      </c>
      <c r="T586" s="9">
        <f t="shared" si="153"/>
        <v>50</v>
      </c>
      <c r="U586" s="7">
        <f t="shared" si="143"/>
        <v>9.4307999999999996</v>
      </c>
      <c r="V586" s="7">
        <f t="shared" si="144"/>
        <v>23.669200000000004</v>
      </c>
      <c r="W586" s="9">
        <v>1</v>
      </c>
      <c r="X586" s="9">
        <v>0</v>
      </c>
      <c r="Y586" s="9">
        <v>1</v>
      </c>
      <c r="Z586" s="9">
        <v>0</v>
      </c>
      <c r="AA586" s="9">
        <v>0</v>
      </c>
      <c r="AB586" s="27">
        <v>0</v>
      </c>
      <c r="AC586" s="9">
        <v>1</v>
      </c>
      <c r="AD586" s="9">
        <v>0</v>
      </c>
      <c r="AE586" s="27">
        <v>0</v>
      </c>
      <c r="AF586" s="9">
        <v>0</v>
      </c>
      <c r="AG586" s="27">
        <v>1</v>
      </c>
      <c r="AH586" s="19">
        <v>2001</v>
      </c>
      <c r="AI586" s="30">
        <v>0.13719999999999999</v>
      </c>
      <c r="AJ586" s="30">
        <f t="shared" si="145"/>
        <v>0.2238</v>
      </c>
      <c r="AK586" s="30">
        <v>0.28599999999999998</v>
      </c>
      <c r="AL586" s="37">
        <v>0.35299999999999998</v>
      </c>
      <c r="AM586" s="36">
        <v>0.56999999999999995</v>
      </c>
      <c r="AN586" s="17">
        <v>0.43</v>
      </c>
      <c r="AO586">
        <v>1</v>
      </c>
      <c r="AP586" s="34">
        <v>0</v>
      </c>
      <c r="AQ586" t="s">
        <v>89</v>
      </c>
      <c r="AR586" s="34" t="s">
        <v>89</v>
      </c>
      <c r="AS586">
        <v>1</v>
      </c>
      <c r="AT586" s="17">
        <v>0</v>
      </c>
      <c r="AU586" t="s">
        <v>89</v>
      </c>
      <c r="AV586" s="17" t="s">
        <v>89</v>
      </c>
      <c r="AW586" s="17" t="s">
        <v>153</v>
      </c>
      <c r="AX586">
        <v>1</v>
      </c>
      <c r="AY586">
        <v>0</v>
      </c>
      <c r="AZ586">
        <v>1</v>
      </c>
      <c r="BA586">
        <v>0</v>
      </c>
      <c r="BB586">
        <v>0</v>
      </c>
      <c r="BC586">
        <v>0</v>
      </c>
      <c r="BD586" s="17">
        <v>0</v>
      </c>
      <c r="BE586">
        <v>1</v>
      </c>
      <c r="BF586">
        <v>0</v>
      </c>
      <c r="BG586" s="17">
        <v>0</v>
      </c>
      <c r="BH586">
        <v>25208</v>
      </c>
      <c r="BI586">
        <v>1486</v>
      </c>
      <c r="BJ586" s="23">
        <v>0.93899999999999995</v>
      </c>
      <c r="BK586" s="23">
        <v>39.1</v>
      </c>
      <c r="BL586">
        <v>1</v>
      </c>
      <c r="BM586">
        <v>0</v>
      </c>
      <c r="BN586">
        <v>0</v>
      </c>
      <c r="BO586">
        <v>0</v>
      </c>
      <c r="BP586">
        <v>0</v>
      </c>
      <c r="BQ586" s="17">
        <v>0</v>
      </c>
      <c r="BR586">
        <v>1</v>
      </c>
      <c r="BS586">
        <v>0</v>
      </c>
      <c r="BT586">
        <v>0</v>
      </c>
      <c r="BU586" s="17">
        <v>0</v>
      </c>
      <c r="BV586">
        <v>0</v>
      </c>
      <c r="BW586">
        <v>0</v>
      </c>
      <c r="BX586" s="17">
        <v>0</v>
      </c>
      <c r="BY586">
        <v>1</v>
      </c>
      <c r="BZ586">
        <v>1</v>
      </c>
      <c r="CA586">
        <v>0</v>
      </c>
      <c r="CB586">
        <v>0</v>
      </c>
      <c r="CC586">
        <v>0</v>
      </c>
      <c r="CD586">
        <v>0</v>
      </c>
      <c r="CE586">
        <v>0</v>
      </c>
      <c r="CF586">
        <v>0</v>
      </c>
      <c r="CG586">
        <v>0</v>
      </c>
      <c r="CH586">
        <v>0</v>
      </c>
      <c r="CI586">
        <v>0</v>
      </c>
      <c r="CJ586" s="17">
        <v>0</v>
      </c>
      <c r="CK586">
        <v>0</v>
      </c>
      <c r="CL586">
        <v>43</v>
      </c>
      <c r="CM586">
        <v>0</v>
      </c>
      <c r="CN586">
        <v>1</v>
      </c>
      <c r="CO586">
        <v>23</v>
      </c>
      <c r="CP586" s="31" t="s">
        <v>80</v>
      </c>
    </row>
    <row r="587" spans="1:94" x14ac:dyDescent="0.25">
      <c r="A587">
        <v>586</v>
      </c>
      <c r="B587">
        <v>38</v>
      </c>
      <c r="C587" s="23" t="s">
        <v>152</v>
      </c>
      <c r="D587" s="12">
        <v>8.1</v>
      </c>
      <c r="E587" s="13">
        <v>0.9</v>
      </c>
      <c r="F587" s="7">
        <f t="shared" si="146"/>
        <v>9</v>
      </c>
      <c r="G587" s="7">
        <f t="shared" si="147"/>
        <v>7.1999999999999993</v>
      </c>
      <c r="H587" s="15">
        <f t="shared" si="148"/>
        <v>9</v>
      </c>
      <c r="I587" s="11">
        <f t="shared" si="149"/>
        <v>0.15804073293140256</v>
      </c>
      <c r="J587" s="30">
        <f t="shared" si="150"/>
        <v>1.7560081436822507E-2</v>
      </c>
      <c r="K587" s="30">
        <f t="shared" si="151"/>
        <v>56.947344099615393</v>
      </c>
      <c r="L587" s="8">
        <v>0</v>
      </c>
      <c r="M587" s="9">
        <v>0</v>
      </c>
      <c r="N587" s="9">
        <v>0</v>
      </c>
      <c r="O587" s="9">
        <v>1</v>
      </c>
      <c r="P587" s="9">
        <v>0</v>
      </c>
      <c r="Q587" s="8">
        <v>3169</v>
      </c>
      <c r="R587" s="9">
        <v>6</v>
      </c>
      <c r="S587" s="9">
        <f t="shared" si="152"/>
        <v>3162</v>
      </c>
      <c r="T587" s="9">
        <f t="shared" si="153"/>
        <v>50</v>
      </c>
      <c r="U587" s="7">
        <f t="shared" si="143"/>
        <v>9.4307999999999996</v>
      </c>
      <c r="V587" s="7">
        <f t="shared" si="144"/>
        <v>23.669200000000004</v>
      </c>
      <c r="W587" s="9">
        <v>1</v>
      </c>
      <c r="X587" s="9">
        <v>0</v>
      </c>
      <c r="Y587" s="9">
        <v>1</v>
      </c>
      <c r="Z587" s="9">
        <v>0</v>
      </c>
      <c r="AA587" s="9">
        <v>0</v>
      </c>
      <c r="AB587" s="27">
        <v>0</v>
      </c>
      <c r="AC587" s="9">
        <v>1</v>
      </c>
      <c r="AD587" s="9">
        <v>0</v>
      </c>
      <c r="AE587" s="27">
        <v>0</v>
      </c>
      <c r="AF587" s="9">
        <v>0</v>
      </c>
      <c r="AG587" s="27">
        <v>1</v>
      </c>
      <c r="AH587" s="19">
        <v>2001</v>
      </c>
      <c r="AI587" s="30">
        <v>0.13719999999999999</v>
      </c>
      <c r="AJ587" s="30">
        <f t="shared" si="145"/>
        <v>0.2238</v>
      </c>
      <c r="AK587" s="30">
        <v>0.28599999999999998</v>
      </c>
      <c r="AL587" s="37">
        <v>0.35299999999999998</v>
      </c>
      <c r="AM587" s="36">
        <v>0.56999999999999995</v>
      </c>
      <c r="AN587" s="17">
        <v>0.43</v>
      </c>
      <c r="AO587">
        <v>0</v>
      </c>
      <c r="AP587" s="34">
        <v>1</v>
      </c>
      <c r="AQ587" t="s">
        <v>89</v>
      </c>
      <c r="AR587" s="34" t="s">
        <v>89</v>
      </c>
      <c r="AS587">
        <v>1</v>
      </c>
      <c r="AT587" s="17">
        <v>0</v>
      </c>
      <c r="AU587" t="s">
        <v>89</v>
      </c>
      <c r="AV587" s="17" t="s">
        <v>89</v>
      </c>
      <c r="AW587" s="17" t="s">
        <v>153</v>
      </c>
      <c r="AX587">
        <v>1</v>
      </c>
      <c r="AY587">
        <v>0</v>
      </c>
      <c r="AZ587">
        <v>1</v>
      </c>
      <c r="BA587">
        <v>0</v>
      </c>
      <c r="BB587">
        <v>0</v>
      </c>
      <c r="BC587">
        <v>0</v>
      </c>
      <c r="BD587" s="17">
        <v>0</v>
      </c>
      <c r="BE587">
        <v>1</v>
      </c>
      <c r="BF587">
        <v>0</v>
      </c>
      <c r="BG587" s="17">
        <v>0</v>
      </c>
      <c r="BH587">
        <v>25208</v>
      </c>
      <c r="BI587">
        <v>1486</v>
      </c>
      <c r="BJ587" s="23">
        <v>0.93899999999999995</v>
      </c>
      <c r="BK587" s="23">
        <v>39.1</v>
      </c>
      <c r="BL587">
        <v>1</v>
      </c>
      <c r="BM587">
        <v>0</v>
      </c>
      <c r="BN587">
        <v>0</v>
      </c>
      <c r="BO587">
        <v>0</v>
      </c>
      <c r="BP587">
        <v>0</v>
      </c>
      <c r="BQ587" s="17">
        <v>0</v>
      </c>
      <c r="BR587">
        <v>1</v>
      </c>
      <c r="BS587">
        <v>0</v>
      </c>
      <c r="BT587">
        <v>0</v>
      </c>
      <c r="BU587" s="17">
        <v>0</v>
      </c>
      <c r="BV587">
        <v>0</v>
      </c>
      <c r="BW587">
        <v>0</v>
      </c>
      <c r="BX587" s="17">
        <v>0</v>
      </c>
      <c r="BY587">
        <v>1</v>
      </c>
      <c r="BZ587">
        <v>1</v>
      </c>
      <c r="CA587">
        <v>0</v>
      </c>
      <c r="CB587">
        <v>0</v>
      </c>
      <c r="CC587">
        <v>0</v>
      </c>
      <c r="CD587">
        <v>0</v>
      </c>
      <c r="CE587">
        <v>0</v>
      </c>
      <c r="CF587">
        <v>0</v>
      </c>
      <c r="CG587">
        <v>0</v>
      </c>
      <c r="CH587">
        <v>0</v>
      </c>
      <c r="CI587">
        <v>0</v>
      </c>
      <c r="CJ587" s="17">
        <v>0</v>
      </c>
      <c r="CK587">
        <v>0</v>
      </c>
      <c r="CL587">
        <v>43</v>
      </c>
      <c r="CM587">
        <v>0</v>
      </c>
      <c r="CN587">
        <v>1</v>
      </c>
      <c r="CO587">
        <v>23</v>
      </c>
      <c r="CP587" s="31" t="s">
        <v>80</v>
      </c>
    </row>
    <row r="588" spans="1:94" x14ac:dyDescent="0.25">
      <c r="A588">
        <v>587</v>
      </c>
      <c r="B588">
        <v>38</v>
      </c>
      <c r="C588" s="23" t="s">
        <v>152</v>
      </c>
      <c r="D588" s="12">
        <v>3.6</v>
      </c>
      <c r="E588" s="13">
        <v>0.7</v>
      </c>
      <c r="F588" s="7">
        <f t="shared" si="146"/>
        <v>5.1428571428571432</v>
      </c>
      <c r="G588" s="7">
        <f t="shared" si="147"/>
        <v>2.9000000000000004</v>
      </c>
      <c r="H588" s="15">
        <f t="shared" si="148"/>
        <v>4.3</v>
      </c>
      <c r="I588" s="11">
        <f t="shared" si="149"/>
        <v>0.11498487595858155</v>
      </c>
      <c r="J588" s="30">
        <f t="shared" si="150"/>
        <v>2.2358170325279741E-2</v>
      </c>
      <c r="K588" s="30">
        <f t="shared" si="151"/>
        <v>44.726379012746349</v>
      </c>
      <c r="L588" s="8">
        <v>0</v>
      </c>
      <c r="M588" s="9">
        <v>0</v>
      </c>
      <c r="N588" s="9">
        <v>0</v>
      </c>
      <c r="O588" s="9">
        <v>1</v>
      </c>
      <c r="P588" s="9">
        <v>0</v>
      </c>
      <c r="Q588" s="8">
        <v>1981</v>
      </c>
      <c r="R588" s="9">
        <v>6</v>
      </c>
      <c r="S588" s="9">
        <f t="shared" si="152"/>
        <v>1974</v>
      </c>
      <c r="T588" s="9">
        <f t="shared" si="153"/>
        <v>50</v>
      </c>
      <c r="U588" s="7">
        <f t="shared" si="143"/>
        <v>9.4307999999999996</v>
      </c>
      <c r="V588" s="7">
        <f t="shared" si="144"/>
        <v>23.669200000000004</v>
      </c>
      <c r="W588" s="9">
        <v>1</v>
      </c>
      <c r="X588" s="9">
        <v>0</v>
      </c>
      <c r="Y588" s="9">
        <v>1</v>
      </c>
      <c r="Z588" s="9">
        <v>0</v>
      </c>
      <c r="AA588" s="9">
        <v>0</v>
      </c>
      <c r="AB588" s="27">
        <v>0</v>
      </c>
      <c r="AC588" s="9">
        <v>1</v>
      </c>
      <c r="AD588" s="9">
        <v>0</v>
      </c>
      <c r="AE588" s="27">
        <v>0</v>
      </c>
      <c r="AF588" s="9">
        <v>0</v>
      </c>
      <c r="AG588" s="27">
        <v>1</v>
      </c>
      <c r="AH588" s="19">
        <v>2001</v>
      </c>
      <c r="AI588" s="30">
        <v>0.13719999999999999</v>
      </c>
      <c r="AJ588" s="30">
        <f t="shared" si="145"/>
        <v>0.2238</v>
      </c>
      <c r="AK588" s="30">
        <v>0.28599999999999998</v>
      </c>
      <c r="AL588" s="37">
        <v>0.35299999999999998</v>
      </c>
      <c r="AM588" s="36">
        <v>0.56999999999999995</v>
      </c>
      <c r="AN588" s="17">
        <v>0.43</v>
      </c>
      <c r="AO588">
        <v>1</v>
      </c>
      <c r="AP588" s="34">
        <v>0</v>
      </c>
      <c r="AQ588" t="s">
        <v>89</v>
      </c>
      <c r="AR588" s="34" t="s">
        <v>89</v>
      </c>
      <c r="AS588">
        <v>1</v>
      </c>
      <c r="AT588" s="17">
        <v>0</v>
      </c>
      <c r="AU588" t="s">
        <v>89</v>
      </c>
      <c r="AV588" s="17" t="s">
        <v>89</v>
      </c>
      <c r="AW588" s="17" t="s">
        <v>153</v>
      </c>
      <c r="AX588">
        <v>1</v>
      </c>
      <c r="AY588">
        <v>0</v>
      </c>
      <c r="AZ588">
        <v>1</v>
      </c>
      <c r="BA588">
        <v>0</v>
      </c>
      <c r="BB588">
        <v>0</v>
      </c>
      <c r="BC588">
        <v>0</v>
      </c>
      <c r="BD588" s="17">
        <v>0</v>
      </c>
      <c r="BE588">
        <v>1</v>
      </c>
      <c r="BF588">
        <v>0</v>
      </c>
      <c r="BG588" s="17">
        <v>0</v>
      </c>
      <c r="BH588">
        <v>25208</v>
      </c>
      <c r="BI588">
        <v>1486</v>
      </c>
      <c r="BJ588" s="23">
        <v>0.93899999999999995</v>
      </c>
      <c r="BK588" s="23">
        <v>39.1</v>
      </c>
      <c r="BL588">
        <v>1</v>
      </c>
      <c r="BM588">
        <v>0</v>
      </c>
      <c r="BN588">
        <v>0</v>
      </c>
      <c r="BO588">
        <v>0</v>
      </c>
      <c r="BP588">
        <v>0</v>
      </c>
      <c r="BQ588" s="17">
        <v>0</v>
      </c>
      <c r="BR588">
        <v>1</v>
      </c>
      <c r="BS588">
        <v>0</v>
      </c>
      <c r="BT588">
        <v>0</v>
      </c>
      <c r="BU588" s="17">
        <v>0</v>
      </c>
      <c r="BV588">
        <v>0</v>
      </c>
      <c r="BW588">
        <v>0</v>
      </c>
      <c r="BX588" s="17">
        <v>0</v>
      </c>
      <c r="BY588">
        <v>1</v>
      </c>
      <c r="BZ588">
        <v>1</v>
      </c>
      <c r="CA588">
        <v>0</v>
      </c>
      <c r="CB588">
        <v>0</v>
      </c>
      <c r="CC588">
        <v>0</v>
      </c>
      <c r="CD588">
        <v>0</v>
      </c>
      <c r="CE588">
        <v>0</v>
      </c>
      <c r="CF588">
        <v>0</v>
      </c>
      <c r="CG588">
        <v>0</v>
      </c>
      <c r="CH588">
        <v>0</v>
      </c>
      <c r="CI588">
        <v>0</v>
      </c>
      <c r="CJ588" s="17">
        <v>0</v>
      </c>
      <c r="CK588">
        <v>0</v>
      </c>
      <c r="CL588">
        <v>43</v>
      </c>
      <c r="CM588">
        <v>0</v>
      </c>
      <c r="CN588">
        <v>1</v>
      </c>
      <c r="CO588">
        <v>23</v>
      </c>
      <c r="CP588" s="31" t="s">
        <v>80</v>
      </c>
    </row>
    <row r="589" spans="1:94" x14ac:dyDescent="0.25">
      <c r="A589">
        <v>588</v>
      </c>
      <c r="B589">
        <v>38</v>
      </c>
      <c r="C589" s="23" t="s">
        <v>152</v>
      </c>
      <c r="D589" s="12">
        <v>7.1</v>
      </c>
      <c r="E589" s="13">
        <v>0.9</v>
      </c>
      <c r="F589" s="7">
        <f t="shared" si="146"/>
        <v>7.8888888888888884</v>
      </c>
      <c r="G589" s="7">
        <f t="shared" si="147"/>
        <v>6.1999999999999993</v>
      </c>
      <c r="H589" s="15">
        <f t="shared" si="148"/>
        <v>8</v>
      </c>
      <c r="I589" s="11">
        <f t="shared" si="149"/>
        <v>0.13893207571861219</v>
      </c>
      <c r="J589" s="30">
        <f t="shared" si="150"/>
        <v>1.7611108189683235E-2</v>
      </c>
      <c r="K589" s="30">
        <f t="shared" si="151"/>
        <v>56.782343804225228</v>
      </c>
      <c r="L589" s="8">
        <v>0</v>
      </c>
      <c r="M589" s="9">
        <v>0</v>
      </c>
      <c r="N589" s="9">
        <v>0</v>
      </c>
      <c r="O589" s="9">
        <v>1</v>
      </c>
      <c r="P589" s="9">
        <v>0</v>
      </c>
      <c r="Q589" s="8">
        <v>3169</v>
      </c>
      <c r="R589" s="9">
        <v>6</v>
      </c>
      <c r="S589" s="9">
        <f t="shared" si="152"/>
        <v>3162</v>
      </c>
      <c r="T589" s="9">
        <f t="shared" si="153"/>
        <v>50</v>
      </c>
      <c r="U589" s="7">
        <f t="shared" si="143"/>
        <v>9.4307999999999996</v>
      </c>
      <c r="V589" s="7">
        <f t="shared" si="144"/>
        <v>23.669200000000004</v>
      </c>
      <c r="W589" s="9">
        <v>1</v>
      </c>
      <c r="X589" s="9">
        <v>0</v>
      </c>
      <c r="Y589" s="9">
        <v>1</v>
      </c>
      <c r="Z589" s="9">
        <v>0</v>
      </c>
      <c r="AA589" s="9">
        <v>0</v>
      </c>
      <c r="AB589" s="27">
        <v>0</v>
      </c>
      <c r="AC589" s="9">
        <v>1</v>
      </c>
      <c r="AD589" s="9">
        <v>0</v>
      </c>
      <c r="AE589" s="27">
        <v>0</v>
      </c>
      <c r="AF589" s="9">
        <v>0</v>
      </c>
      <c r="AG589" s="27">
        <v>1</v>
      </c>
      <c r="AH589" s="19">
        <v>2001</v>
      </c>
      <c r="AI589" s="30">
        <v>0.13719999999999999</v>
      </c>
      <c r="AJ589" s="30">
        <f t="shared" si="145"/>
        <v>0.2238</v>
      </c>
      <c r="AK589" s="30">
        <v>0.28599999999999998</v>
      </c>
      <c r="AL589" s="37">
        <v>0.35299999999999998</v>
      </c>
      <c r="AM589" s="36">
        <v>0.56999999999999995</v>
      </c>
      <c r="AN589" s="17">
        <v>0.43</v>
      </c>
      <c r="AO589">
        <v>0</v>
      </c>
      <c r="AP589" s="34">
        <v>1</v>
      </c>
      <c r="AQ589" t="s">
        <v>89</v>
      </c>
      <c r="AR589" s="34" t="s">
        <v>89</v>
      </c>
      <c r="AS589">
        <v>1</v>
      </c>
      <c r="AT589" s="17">
        <v>0</v>
      </c>
      <c r="AU589" t="s">
        <v>89</v>
      </c>
      <c r="AV589" s="17" t="s">
        <v>89</v>
      </c>
      <c r="AW589" s="17" t="s">
        <v>153</v>
      </c>
      <c r="AX589">
        <v>1</v>
      </c>
      <c r="AY589">
        <v>0</v>
      </c>
      <c r="AZ589">
        <v>1</v>
      </c>
      <c r="BA589">
        <v>0</v>
      </c>
      <c r="BB589">
        <v>0</v>
      </c>
      <c r="BC589">
        <v>0</v>
      </c>
      <c r="BD589" s="17">
        <v>0</v>
      </c>
      <c r="BE589">
        <v>1</v>
      </c>
      <c r="BF589">
        <v>0</v>
      </c>
      <c r="BG589" s="17">
        <v>0</v>
      </c>
      <c r="BH589">
        <v>25208</v>
      </c>
      <c r="BI589">
        <v>1486</v>
      </c>
      <c r="BJ589" s="23">
        <v>0.93899999999999995</v>
      </c>
      <c r="BK589" s="23">
        <v>39.1</v>
      </c>
      <c r="BL589">
        <v>1</v>
      </c>
      <c r="BM589">
        <v>0</v>
      </c>
      <c r="BN589">
        <v>0</v>
      </c>
      <c r="BO589">
        <v>0</v>
      </c>
      <c r="BP589">
        <v>0</v>
      </c>
      <c r="BQ589" s="17">
        <v>0</v>
      </c>
      <c r="BR589">
        <v>1</v>
      </c>
      <c r="BS589">
        <v>0</v>
      </c>
      <c r="BT589">
        <v>0</v>
      </c>
      <c r="BU589" s="17">
        <v>0</v>
      </c>
      <c r="BV589">
        <v>0</v>
      </c>
      <c r="BW589">
        <v>0</v>
      </c>
      <c r="BX589" s="17">
        <v>0</v>
      </c>
      <c r="BY589">
        <v>1</v>
      </c>
      <c r="BZ589">
        <v>1</v>
      </c>
      <c r="CA589">
        <v>0</v>
      </c>
      <c r="CB589">
        <v>0</v>
      </c>
      <c r="CC589">
        <v>0</v>
      </c>
      <c r="CD589">
        <v>0</v>
      </c>
      <c r="CE589">
        <v>0</v>
      </c>
      <c r="CF589">
        <v>0</v>
      </c>
      <c r="CG589">
        <v>0</v>
      </c>
      <c r="CH589">
        <v>0</v>
      </c>
      <c r="CI589">
        <v>0</v>
      </c>
      <c r="CJ589" s="17">
        <v>0</v>
      </c>
      <c r="CK589">
        <v>0</v>
      </c>
      <c r="CL589">
        <v>43</v>
      </c>
      <c r="CM589">
        <v>0</v>
      </c>
      <c r="CN589">
        <v>1</v>
      </c>
      <c r="CO589">
        <v>23</v>
      </c>
      <c r="CP589" s="31" t="s">
        <v>80</v>
      </c>
    </row>
    <row r="590" spans="1:94" x14ac:dyDescent="0.25">
      <c r="A590">
        <v>589</v>
      </c>
      <c r="B590">
        <v>38</v>
      </c>
      <c r="C590" s="23" t="s">
        <v>152</v>
      </c>
      <c r="D590" s="12">
        <v>2.6</v>
      </c>
      <c r="E590" s="13">
        <v>0.7</v>
      </c>
      <c r="F590" s="7">
        <f t="shared" si="146"/>
        <v>3.7142857142857149</v>
      </c>
      <c r="G590" s="7">
        <f t="shared" si="147"/>
        <v>1.9000000000000001</v>
      </c>
      <c r="H590" s="15">
        <f t="shared" si="148"/>
        <v>3.3</v>
      </c>
      <c r="I590" s="11">
        <f t="shared" si="149"/>
        <v>8.3308518375353649E-2</v>
      </c>
      <c r="J590" s="30">
        <f t="shared" si="150"/>
        <v>2.2429216485672133E-2</v>
      </c>
      <c r="K590" s="30">
        <f t="shared" si="151"/>
        <v>44.584704982396673</v>
      </c>
      <c r="L590" s="8">
        <v>0</v>
      </c>
      <c r="M590" s="9">
        <v>0</v>
      </c>
      <c r="N590" s="9">
        <v>0</v>
      </c>
      <c r="O590" s="9">
        <v>1</v>
      </c>
      <c r="P590" s="9">
        <v>0</v>
      </c>
      <c r="Q590" s="8">
        <v>1981</v>
      </c>
      <c r="R590" s="9">
        <v>6</v>
      </c>
      <c r="S590" s="9">
        <f t="shared" si="152"/>
        <v>1974</v>
      </c>
      <c r="T590" s="9">
        <f t="shared" si="153"/>
        <v>50</v>
      </c>
      <c r="U590" s="7">
        <f t="shared" si="143"/>
        <v>9.4307999999999996</v>
      </c>
      <c r="V590" s="7">
        <f t="shared" si="144"/>
        <v>23.669200000000004</v>
      </c>
      <c r="W590" s="9">
        <v>1</v>
      </c>
      <c r="X590" s="9">
        <v>0</v>
      </c>
      <c r="Y590" s="9">
        <v>1</v>
      </c>
      <c r="Z590" s="9">
        <v>0</v>
      </c>
      <c r="AA590" s="9">
        <v>0</v>
      </c>
      <c r="AB590" s="27">
        <v>0</v>
      </c>
      <c r="AC590" s="9">
        <v>1</v>
      </c>
      <c r="AD590" s="9">
        <v>0</v>
      </c>
      <c r="AE590" s="27">
        <v>0</v>
      </c>
      <c r="AF590" s="9">
        <v>0</v>
      </c>
      <c r="AG590" s="27">
        <v>1</v>
      </c>
      <c r="AH590" s="19">
        <v>2001</v>
      </c>
      <c r="AI590" s="30">
        <v>0.13719999999999999</v>
      </c>
      <c r="AJ590" s="30">
        <f t="shared" si="145"/>
        <v>0.2238</v>
      </c>
      <c r="AK590" s="30">
        <v>0.28599999999999998</v>
      </c>
      <c r="AL590" s="37">
        <v>0.35299999999999998</v>
      </c>
      <c r="AM590" s="36">
        <v>0.56999999999999995</v>
      </c>
      <c r="AN590" s="17">
        <v>0.43</v>
      </c>
      <c r="AO590">
        <v>1</v>
      </c>
      <c r="AP590" s="34">
        <v>0</v>
      </c>
      <c r="AQ590" t="s">
        <v>89</v>
      </c>
      <c r="AR590" s="34" t="s">
        <v>89</v>
      </c>
      <c r="AS590">
        <v>1</v>
      </c>
      <c r="AT590" s="17">
        <v>0</v>
      </c>
      <c r="AU590" t="s">
        <v>89</v>
      </c>
      <c r="AV590" s="17" t="s">
        <v>89</v>
      </c>
      <c r="AW590" s="17" t="s">
        <v>153</v>
      </c>
      <c r="AX590">
        <v>1</v>
      </c>
      <c r="AY590">
        <v>0</v>
      </c>
      <c r="AZ590">
        <v>1</v>
      </c>
      <c r="BA590">
        <v>0</v>
      </c>
      <c r="BB590">
        <v>0</v>
      </c>
      <c r="BC590">
        <v>0</v>
      </c>
      <c r="BD590" s="17">
        <v>0</v>
      </c>
      <c r="BE590">
        <v>1</v>
      </c>
      <c r="BF590">
        <v>0</v>
      </c>
      <c r="BG590" s="17">
        <v>0</v>
      </c>
      <c r="BH590">
        <v>25208</v>
      </c>
      <c r="BI590">
        <v>1486</v>
      </c>
      <c r="BJ590" s="23">
        <v>0.93899999999999995</v>
      </c>
      <c r="BK590" s="23">
        <v>39.1</v>
      </c>
      <c r="BL590">
        <v>1</v>
      </c>
      <c r="BM590">
        <v>0</v>
      </c>
      <c r="BN590">
        <v>0</v>
      </c>
      <c r="BO590">
        <v>0</v>
      </c>
      <c r="BP590">
        <v>0</v>
      </c>
      <c r="BQ590" s="17">
        <v>0</v>
      </c>
      <c r="BR590">
        <v>1</v>
      </c>
      <c r="BS590">
        <v>0</v>
      </c>
      <c r="BT590">
        <v>0</v>
      </c>
      <c r="BU590" s="17">
        <v>0</v>
      </c>
      <c r="BV590">
        <v>0</v>
      </c>
      <c r="BW590">
        <v>0</v>
      </c>
      <c r="BX590" s="17">
        <v>0</v>
      </c>
      <c r="BY590">
        <v>1</v>
      </c>
      <c r="BZ590">
        <v>1</v>
      </c>
      <c r="CA590">
        <v>0</v>
      </c>
      <c r="CB590">
        <v>0</v>
      </c>
      <c r="CC590">
        <v>0</v>
      </c>
      <c r="CD590">
        <v>0</v>
      </c>
      <c r="CE590">
        <v>0</v>
      </c>
      <c r="CF590">
        <v>0</v>
      </c>
      <c r="CG590">
        <v>0</v>
      </c>
      <c r="CH590">
        <v>0</v>
      </c>
      <c r="CI590">
        <v>0</v>
      </c>
      <c r="CJ590" s="17">
        <v>0</v>
      </c>
      <c r="CK590">
        <v>0</v>
      </c>
      <c r="CL590">
        <v>43</v>
      </c>
      <c r="CM590">
        <v>0</v>
      </c>
      <c r="CN590">
        <v>1</v>
      </c>
      <c r="CO590">
        <v>23</v>
      </c>
      <c r="CP590" s="31" t="s">
        <v>80</v>
      </c>
    </row>
    <row r="591" spans="1:94" x14ac:dyDescent="0.25">
      <c r="A591">
        <v>590</v>
      </c>
      <c r="B591">
        <v>38</v>
      </c>
      <c r="C591" s="23" t="s">
        <v>152</v>
      </c>
      <c r="D591" s="12">
        <v>7.7</v>
      </c>
      <c r="E591" s="13">
        <v>1.3</v>
      </c>
      <c r="F591" s="7">
        <f t="shared" si="146"/>
        <v>5.9230769230769234</v>
      </c>
      <c r="G591" s="7">
        <f t="shared" si="147"/>
        <v>6.4</v>
      </c>
      <c r="H591" s="15">
        <f t="shared" si="148"/>
        <v>9</v>
      </c>
      <c r="I591" s="11">
        <f t="shared" si="149"/>
        <v>0.10475395483515031</v>
      </c>
      <c r="J591" s="30">
        <f t="shared" si="150"/>
        <v>1.7685732634505895E-2</v>
      </c>
      <c r="K591" s="30">
        <f t="shared" si="151"/>
        <v>56.542752322792765</v>
      </c>
      <c r="L591" s="8">
        <v>0</v>
      </c>
      <c r="M591" s="9">
        <v>0</v>
      </c>
      <c r="N591" s="9">
        <v>0</v>
      </c>
      <c r="O591" s="9">
        <v>1</v>
      </c>
      <c r="P591" s="9">
        <v>0</v>
      </c>
      <c r="Q591" s="8">
        <v>3169</v>
      </c>
      <c r="R591" s="9">
        <v>6</v>
      </c>
      <c r="S591" s="9">
        <f t="shared" si="152"/>
        <v>3162</v>
      </c>
      <c r="T591" s="9">
        <f t="shared" si="153"/>
        <v>50</v>
      </c>
      <c r="U591" s="7">
        <f t="shared" si="143"/>
        <v>9.4307999999999996</v>
      </c>
      <c r="V591" s="7">
        <f t="shared" si="144"/>
        <v>23.669200000000004</v>
      </c>
      <c r="W591" s="9">
        <v>1</v>
      </c>
      <c r="X591" s="9">
        <v>0</v>
      </c>
      <c r="Y591" s="9">
        <v>1</v>
      </c>
      <c r="Z591" s="9">
        <v>0</v>
      </c>
      <c r="AA591" s="9">
        <v>0</v>
      </c>
      <c r="AB591" s="27">
        <v>0</v>
      </c>
      <c r="AC591" s="9">
        <v>1</v>
      </c>
      <c r="AD591" s="9">
        <v>0</v>
      </c>
      <c r="AE591" s="27">
        <v>0</v>
      </c>
      <c r="AF591" s="9">
        <v>0</v>
      </c>
      <c r="AG591" s="27">
        <v>1</v>
      </c>
      <c r="AH591" s="19">
        <v>2001</v>
      </c>
      <c r="AI591" s="30">
        <v>0.13719999999999999</v>
      </c>
      <c r="AJ591" s="30">
        <f t="shared" si="145"/>
        <v>0.2238</v>
      </c>
      <c r="AK591" s="30">
        <v>0.28599999999999998</v>
      </c>
      <c r="AL591" s="37">
        <v>0.35299999999999998</v>
      </c>
      <c r="AM591" s="36">
        <v>0.56999999999999995</v>
      </c>
      <c r="AN591" s="17">
        <v>0.43</v>
      </c>
      <c r="AO591">
        <v>0</v>
      </c>
      <c r="AP591" s="34">
        <v>1</v>
      </c>
      <c r="AQ591" t="s">
        <v>89</v>
      </c>
      <c r="AR591" s="34" t="s">
        <v>89</v>
      </c>
      <c r="AS591">
        <v>1</v>
      </c>
      <c r="AT591" s="17">
        <v>0</v>
      </c>
      <c r="AU591" t="s">
        <v>89</v>
      </c>
      <c r="AV591" s="17" t="s">
        <v>89</v>
      </c>
      <c r="AW591" s="17" t="s">
        <v>153</v>
      </c>
      <c r="AX591">
        <v>1</v>
      </c>
      <c r="AY591">
        <v>0</v>
      </c>
      <c r="AZ591">
        <v>1</v>
      </c>
      <c r="BA591">
        <v>0</v>
      </c>
      <c r="BB591">
        <v>0</v>
      </c>
      <c r="BC591">
        <v>0</v>
      </c>
      <c r="BD591" s="17">
        <v>0</v>
      </c>
      <c r="BE591">
        <v>1</v>
      </c>
      <c r="BF591">
        <v>0</v>
      </c>
      <c r="BG591" s="17">
        <v>0</v>
      </c>
      <c r="BH591">
        <v>25208</v>
      </c>
      <c r="BI591">
        <v>1486</v>
      </c>
      <c r="BJ591" s="23">
        <v>0.93899999999999995</v>
      </c>
      <c r="BK591" s="23">
        <v>39.1</v>
      </c>
      <c r="BL591">
        <v>1</v>
      </c>
      <c r="BM591">
        <v>0</v>
      </c>
      <c r="BN591">
        <v>0</v>
      </c>
      <c r="BO591">
        <v>0</v>
      </c>
      <c r="BP591">
        <v>0</v>
      </c>
      <c r="BQ591" s="17">
        <v>0</v>
      </c>
      <c r="BR591">
        <v>1</v>
      </c>
      <c r="BS591">
        <v>0</v>
      </c>
      <c r="BT591">
        <v>0</v>
      </c>
      <c r="BU591" s="17">
        <v>0</v>
      </c>
      <c r="BV591">
        <v>0</v>
      </c>
      <c r="BW591">
        <v>0</v>
      </c>
      <c r="BX591" s="17">
        <v>0</v>
      </c>
      <c r="BY591">
        <v>1</v>
      </c>
      <c r="BZ591">
        <v>1</v>
      </c>
      <c r="CA591">
        <v>0</v>
      </c>
      <c r="CB591">
        <v>0</v>
      </c>
      <c r="CC591">
        <v>0</v>
      </c>
      <c r="CD591">
        <v>0</v>
      </c>
      <c r="CE591">
        <v>0</v>
      </c>
      <c r="CF591">
        <v>0</v>
      </c>
      <c r="CG591">
        <v>0</v>
      </c>
      <c r="CH591">
        <v>0</v>
      </c>
      <c r="CI591">
        <v>0</v>
      </c>
      <c r="CJ591" s="17">
        <v>0</v>
      </c>
      <c r="CK591">
        <v>0</v>
      </c>
      <c r="CL591">
        <v>43</v>
      </c>
      <c r="CM591">
        <v>0</v>
      </c>
      <c r="CN591">
        <v>1</v>
      </c>
      <c r="CO591">
        <v>23</v>
      </c>
      <c r="CP591" s="31" t="s">
        <v>80</v>
      </c>
    </row>
    <row r="592" spans="1:94" x14ac:dyDescent="0.25">
      <c r="A592">
        <v>591</v>
      </c>
      <c r="B592">
        <v>38</v>
      </c>
      <c r="C592" s="23" t="s">
        <v>152</v>
      </c>
      <c r="D592" s="12">
        <v>5.7</v>
      </c>
      <c r="E592" s="13">
        <v>0.9</v>
      </c>
      <c r="F592" s="7">
        <f t="shared" si="146"/>
        <v>6.333333333333333</v>
      </c>
      <c r="G592" s="7">
        <f t="shared" si="147"/>
        <v>4.8</v>
      </c>
      <c r="H592" s="15">
        <f t="shared" si="148"/>
        <v>6.6000000000000005</v>
      </c>
      <c r="I592" s="11">
        <f t="shared" si="149"/>
        <v>0.14112067126126332</v>
      </c>
      <c r="J592" s="30">
        <f t="shared" si="150"/>
        <v>2.2282211251778417E-2</v>
      </c>
      <c r="K592" s="30">
        <f t="shared" si="151"/>
        <v>44.878849262331926</v>
      </c>
      <c r="L592" s="8">
        <v>0</v>
      </c>
      <c r="M592" s="9">
        <v>0</v>
      </c>
      <c r="N592" s="9">
        <v>0</v>
      </c>
      <c r="O592" s="9">
        <v>1</v>
      </c>
      <c r="P592" s="9">
        <v>0</v>
      </c>
      <c r="Q592" s="8">
        <v>1981</v>
      </c>
      <c r="R592" s="9">
        <v>6</v>
      </c>
      <c r="S592" s="9">
        <f t="shared" si="152"/>
        <v>1974</v>
      </c>
      <c r="T592" s="9">
        <f t="shared" si="153"/>
        <v>50</v>
      </c>
      <c r="U592" s="7">
        <f t="shared" si="143"/>
        <v>9.4307999999999996</v>
      </c>
      <c r="V592" s="7">
        <f t="shared" si="144"/>
        <v>23.669200000000004</v>
      </c>
      <c r="W592" s="9">
        <v>1</v>
      </c>
      <c r="X592" s="9">
        <v>0</v>
      </c>
      <c r="Y592" s="9">
        <v>1</v>
      </c>
      <c r="Z592" s="9">
        <v>0</v>
      </c>
      <c r="AA592" s="9">
        <v>0</v>
      </c>
      <c r="AB592" s="27">
        <v>0</v>
      </c>
      <c r="AC592" s="9">
        <v>1</v>
      </c>
      <c r="AD592" s="9">
        <v>0</v>
      </c>
      <c r="AE592" s="27">
        <v>0</v>
      </c>
      <c r="AF592" s="9">
        <v>0</v>
      </c>
      <c r="AG592" s="27">
        <v>1</v>
      </c>
      <c r="AH592" s="19">
        <v>2001</v>
      </c>
      <c r="AI592" s="30">
        <v>0.13719999999999999</v>
      </c>
      <c r="AJ592" s="30">
        <f t="shared" si="145"/>
        <v>0.2238</v>
      </c>
      <c r="AK592" s="30">
        <v>0.28599999999999998</v>
      </c>
      <c r="AL592" s="37">
        <v>0.35299999999999998</v>
      </c>
      <c r="AM592" s="36">
        <v>0.56999999999999995</v>
      </c>
      <c r="AN592" s="17">
        <v>0.43</v>
      </c>
      <c r="AO592">
        <v>1</v>
      </c>
      <c r="AP592" s="34">
        <v>0</v>
      </c>
      <c r="AQ592" t="s">
        <v>89</v>
      </c>
      <c r="AR592" s="34" t="s">
        <v>89</v>
      </c>
      <c r="AS592">
        <v>1</v>
      </c>
      <c r="AT592" s="17">
        <v>0</v>
      </c>
      <c r="AU592" t="s">
        <v>89</v>
      </c>
      <c r="AV592" s="17" t="s">
        <v>89</v>
      </c>
      <c r="AW592" s="17" t="s">
        <v>153</v>
      </c>
      <c r="AX592">
        <v>1</v>
      </c>
      <c r="AY592">
        <v>0</v>
      </c>
      <c r="AZ592">
        <v>1</v>
      </c>
      <c r="BA592">
        <v>0</v>
      </c>
      <c r="BB592">
        <v>0</v>
      </c>
      <c r="BC592">
        <v>0</v>
      </c>
      <c r="BD592" s="17">
        <v>0</v>
      </c>
      <c r="BE592">
        <v>1</v>
      </c>
      <c r="BF592">
        <v>0</v>
      </c>
      <c r="BG592" s="17">
        <v>0</v>
      </c>
      <c r="BH592">
        <v>25208</v>
      </c>
      <c r="BI592">
        <v>1486</v>
      </c>
      <c r="BJ592" s="23">
        <v>0.93899999999999995</v>
      </c>
      <c r="BK592" s="23">
        <v>39.1</v>
      </c>
      <c r="BL592">
        <v>1</v>
      </c>
      <c r="BM592">
        <v>0</v>
      </c>
      <c r="BN592">
        <v>0</v>
      </c>
      <c r="BO592">
        <v>0</v>
      </c>
      <c r="BP592">
        <v>0</v>
      </c>
      <c r="BQ592" s="17">
        <v>0</v>
      </c>
      <c r="BR592">
        <v>1</v>
      </c>
      <c r="BS592">
        <v>0</v>
      </c>
      <c r="BT592">
        <v>0</v>
      </c>
      <c r="BU592" s="17">
        <v>0</v>
      </c>
      <c r="BV592">
        <v>0</v>
      </c>
      <c r="BW592">
        <v>0</v>
      </c>
      <c r="BX592" s="17">
        <v>0</v>
      </c>
      <c r="BY592">
        <v>1</v>
      </c>
      <c r="BZ592">
        <v>1</v>
      </c>
      <c r="CA592">
        <v>0</v>
      </c>
      <c r="CB592">
        <v>0</v>
      </c>
      <c r="CC592">
        <v>0</v>
      </c>
      <c r="CD592">
        <v>0</v>
      </c>
      <c r="CE592">
        <v>0</v>
      </c>
      <c r="CF592">
        <v>0</v>
      </c>
      <c r="CG592">
        <v>0</v>
      </c>
      <c r="CH592">
        <v>0</v>
      </c>
      <c r="CI592">
        <v>0</v>
      </c>
      <c r="CJ592" s="17">
        <v>0</v>
      </c>
      <c r="CK592">
        <v>0</v>
      </c>
      <c r="CL592">
        <v>43</v>
      </c>
      <c r="CM592">
        <v>0</v>
      </c>
      <c r="CN592">
        <v>1</v>
      </c>
      <c r="CO592">
        <v>23</v>
      </c>
      <c r="CP592" s="31" t="s">
        <v>80</v>
      </c>
    </row>
    <row r="593" spans="1:94" x14ac:dyDescent="0.25">
      <c r="A593">
        <v>592</v>
      </c>
      <c r="B593">
        <v>38</v>
      </c>
      <c r="C593" s="23" t="s">
        <v>152</v>
      </c>
      <c r="D593" s="12">
        <v>6.4</v>
      </c>
      <c r="E593" s="13">
        <v>0.2</v>
      </c>
      <c r="F593" s="7">
        <f t="shared" si="146"/>
        <v>32</v>
      </c>
      <c r="G593" s="7">
        <f t="shared" si="147"/>
        <v>6.2</v>
      </c>
      <c r="H593" s="15">
        <f t="shared" si="148"/>
        <v>6.6000000000000005</v>
      </c>
      <c r="I593" s="11">
        <f t="shared" si="149"/>
        <v>0.25757916462010488</v>
      </c>
      <c r="J593" s="30">
        <f t="shared" si="150"/>
        <v>8.0493488943782776E-3</v>
      </c>
      <c r="K593" s="30">
        <f t="shared" si="151"/>
        <v>124.23365083583433</v>
      </c>
      <c r="L593" s="8">
        <v>0</v>
      </c>
      <c r="M593" s="9">
        <v>0</v>
      </c>
      <c r="N593" s="9">
        <v>0</v>
      </c>
      <c r="O593" s="9">
        <v>1</v>
      </c>
      <c r="P593" s="9">
        <v>0</v>
      </c>
      <c r="Q593" s="8">
        <v>14424</v>
      </c>
      <c r="R593" s="9">
        <v>13</v>
      </c>
      <c r="S593" s="9">
        <f t="shared" si="152"/>
        <v>14410</v>
      </c>
      <c r="T593" s="9">
        <f t="shared" si="153"/>
        <v>50</v>
      </c>
      <c r="U593" s="7">
        <f t="shared" si="143"/>
        <v>9.4307999999999996</v>
      </c>
      <c r="V593" s="7">
        <f t="shared" si="144"/>
        <v>23.669200000000004</v>
      </c>
      <c r="W593" s="9">
        <v>1</v>
      </c>
      <c r="X593" s="9">
        <v>0</v>
      </c>
      <c r="Y593" s="9">
        <v>1</v>
      </c>
      <c r="Z593" s="9">
        <v>0</v>
      </c>
      <c r="AA593" s="9">
        <v>0</v>
      </c>
      <c r="AB593" s="27">
        <v>0</v>
      </c>
      <c r="AC593" s="9">
        <v>1</v>
      </c>
      <c r="AD593" s="9">
        <v>0</v>
      </c>
      <c r="AE593" s="27">
        <v>0</v>
      </c>
      <c r="AF593" s="9">
        <v>0</v>
      </c>
      <c r="AG593" s="27">
        <v>1</v>
      </c>
      <c r="AH593" s="19">
        <v>2001</v>
      </c>
      <c r="AI593" s="30">
        <v>0.13719999999999999</v>
      </c>
      <c r="AJ593" s="30">
        <f t="shared" si="145"/>
        <v>0.2238</v>
      </c>
      <c r="AK593" s="30">
        <v>0.28599999999999998</v>
      </c>
      <c r="AL593" s="37">
        <v>0.35299999999999998</v>
      </c>
      <c r="AM593" s="36">
        <v>0.56999999999999995</v>
      </c>
      <c r="AN593" s="17">
        <v>0.43</v>
      </c>
      <c r="AO593">
        <v>1</v>
      </c>
      <c r="AP593" s="34">
        <v>0</v>
      </c>
      <c r="AQ593" t="s">
        <v>89</v>
      </c>
      <c r="AR593" s="34" t="s">
        <v>89</v>
      </c>
      <c r="AS593">
        <v>1</v>
      </c>
      <c r="AT593" s="17">
        <v>0</v>
      </c>
      <c r="AU593" t="s">
        <v>89</v>
      </c>
      <c r="AV593" s="17" t="s">
        <v>89</v>
      </c>
      <c r="AW593" s="17" t="s">
        <v>153</v>
      </c>
      <c r="AX593">
        <v>1</v>
      </c>
      <c r="AY593">
        <v>0</v>
      </c>
      <c r="AZ593">
        <v>1</v>
      </c>
      <c r="BA593">
        <v>0</v>
      </c>
      <c r="BB593">
        <v>0</v>
      </c>
      <c r="BC593">
        <v>0</v>
      </c>
      <c r="BD593" s="17">
        <v>0</v>
      </c>
      <c r="BE593">
        <v>1</v>
      </c>
      <c r="BF593">
        <v>0</v>
      </c>
      <c r="BG593" s="17">
        <v>0</v>
      </c>
      <c r="BH593">
        <v>25208</v>
      </c>
      <c r="BI593">
        <v>1486</v>
      </c>
      <c r="BJ593" s="23">
        <v>0.93899999999999995</v>
      </c>
      <c r="BK593" s="23">
        <v>39.1</v>
      </c>
      <c r="BL593">
        <v>1</v>
      </c>
      <c r="BM593">
        <v>0</v>
      </c>
      <c r="BN593">
        <v>0</v>
      </c>
      <c r="BO593">
        <v>0</v>
      </c>
      <c r="BP593">
        <v>0</v>
      </c>
      <c r="BQ593" s="17">
        <v>0</v>
      </c>
      <c r="BR593">
        <v>0</v>
      </c>
      <c r="BS593">
        <v>0</v>
      </c>
      <c r="BT593">
        <v>1</v>
      </c>
      <c r="BU593" s="17">
        <v>0</v>
      </c>
      <c r="BV593">
        <v>0</v>
      </c>
      <c r="BW593">
        <v>0</v>
      </c>
      <c r="BX593" s="17">
        <v>1</v>
      </c>
      <c r="BY593">
        <v>1</v>
      </c>
      <c r="BZ593">
        <v>1</v>
      </c>
      <c r="CA593">
        <v>0</v>
      </c>
      <c r="CB593">
        <v>0</v>
      </c>
      <c r="CC593">
        <v>0</v>
      </c>
      <c r="CD593">
        <v>1</v>
      </c>
      <c r="CE593">
        <v>0</v>
      </c>
      <c r="CF593">
        <v>1</v>
      </c>
      <c r="CG593">
        <v>0</v>
      </c>
      <c r="CH593">
        <v>0</v>
      </c>
      <c r="CI593">
        <v>0</v>
      </c>
      <c r="CJ593" s="17">
        <v>1</v>
      </c>
      <c r="CK593">
        <v>0</v>
      </c>
      <c r="CL593">
        <v>43</v>
      </c>
      <c r="CM593">
        <v>0</v>
      </c>
      <c r="CN593">
        <v>1</v>
      </c>
      <c r="CO593">
        <v>23</v>
      </c>
      <c r="CP593" s="31" t="s">
        <v>80</v>
      </c>
    </row>
    <row r="594" spans="1:94" x14ac:dyDescent="0.25">
      <c r="A594">
        <v>593</v>
      </c>
      <c r="B594">
        <v>38</v>
      </c>
      <c r="C594" s="23" t="s">
        <v>152</v>
      </c>
      <c r="D594" s="12">
        <v>20.5</v>
      </c>
      <c r="E594" s="13">
        <v>1.2</v>
      </c>
      <c r="F594" s="7">
        <f t="shared" si="146"/>
        <v>17.083333333333336</v>
      </c>
      <c r="G594" s="7">
        <f t="shared" si="147"/>
        <v>19.3</v>
      </c>
      <c r="H594" s="15">
        <f t="shared" si="148"/>
        <v>21.7</v>
      </c>
      <c r="I594" s="11">
        <f t="shared" si="149"/>
        <v>0.14089213975768597</v>
      </c>
      <c r="J594" s="30">
        <f t="shared" si="150"/>
        <v>8.2473447663035677E-3</v>
      </c>
      <c r="K594" s="30">
        <f t="shared" si="151"/>
        <v>121.25114546996156</v>
      </c>
      <c r="L594" s="8">
        <v>0</v>
      </c>
      <c r="M594" s="9">
        <v>0</v>
      </c>
      <c r="N594" s="9">
        <v>0</v>
      </c>
      <c r="O594" s="9">
        <v>1</v>
      </c>
      <c r="P594" s="9">
        <v>0</v>
      </c>
      <c r="Q594" s="8">
        <v>14424</v>
      </c>
      <c r="R594" s="9">
        <v>13</v>
      </c>
      <c r="S594" s="9">
        <f t="shared" si="152"/>
        <v>14410</v>
      </c>
      <c r="T594" s="9">
        <f t="shared" si="153"/>
        <v>50</v>
      </c>
      <c r="U594" s="7">
        <f t="shared" si="143"/>
        <v>9.4307999999999996</v>
      </c>
      <c r="V594" s="7">
        <f t="shared" si="144"/>
        <v>23.669200000000004</v>
      </c>
      <c r="W594" s="9">
        <v>1</v>
      </c>
      <c r="X594" s="9">
        <v>0</v>
      </c>
      <c r="Y594" s="9">
        <v>1</v>
      </c>
      <c r="Z594" s="9">
        <v>0</v>
      </c>
      <c r="AA594" s="9">
        <v>0</v>
      </c>
      <c r="AB594" s="27">
        <v>0</v>
      </c>
      <c r="AC594" s="9">
        <v>1</v>
      </c>
      <c r="AD594" s="9">
        <v>0</v>
      </c>
      <c r="AE594" s="27">
        <v>0</v>
      </c>
      <c r="AF594" s="9">
        <v>0</v>
      </c>
      <c r="AG594" s="27">
        <v>1</v>
      </c>
      <c r="AH594" s="19">
        <v>2001</v>
      </c>
      <c r="AI594" s="30">
        <v>0.13719999999999999</v>
      </c>
      <c r="AJ594" s="30">
        <f t="shared" si="145"/>
        <v>0.2238</v>
      </c>
      <c r="AK594" s="30">
        <v>0.28599999999999998</v>
      </c>
      <c r="AL594" s="37">
        <v>0.35299999999999998</v>
      </c>
      <c r="AM594" s="36">
        <v>0.56999999999999995</v>
      </c>
      <c r="AN594" s="17">
        <v>0.43</v>
      </c>
      <c r="AO594">
        <v>1</v>
      </c>
      <c r="AP594" s="34">
        <v>0</v>
      </c>
      <c r="AQ594" t="s">
        <v>89</v>
      </c>
      <c r="AR594" s="34" t="s">
        <v>89</v>
      </c>
      <c r="AS594">
        <v>1</v>
      </c>
      <c r="AT594" s="17">
        <v>0</v>
      </c>
      <c r="AU594" t="s">
        <v>89</v>
      </c>
      <c r="AV594" s="17" t="s">
        <v>89</v>
      </c>
      <c r="AW594" s="17" t="s">
        <v>153</v>
      </c>
      <c r="AX594">
        <v>1</v>
      </c>
      <c r="AY594">
        <v>0</v>
      </c>
      <c r="AZ594">
        <v>1</v>
      </c>
      <c r="BA594">
        <v>0</v>
      </c>
      <c r="BB594">
        <v>0</v>
      </c>
      <c r="BC594">
        <v>0</v>
      </c>
      <c r="BD594" s="17">
        <v>0</v>
      </c>
      <c r="BE594">
        <v>1</v>
      </c>
      <c r="BF594">
        <v>0</v>
      </c>
      <c r="BG594" s="17">
        <v>0</v>
      </c>
      <c r="BH594">
        <v>25208</v>
      </c>
      <c r="BI594">
        <v>1486</v>
      </c>
      <c r="BJ594" s="23">
        <v>0.93899999999999995</v>
      </c>
      <c r="BK594" s="23">
        <v>39.1</v>
      </c>
      <c r="BL594">
        <v>0</v>
      </c>
      <c r="BM594">
        <v>0</v>
      </c>
      <c r="BN594">
        <v>0</v>
      </c>
      <c r="BO594">
        <v>0</v>
      </c>
      <c r="BP594">
        <v>0</v>
      </c>
      <c r="BQ594" s="17">
        <v>1</v>
      </c>
      <c r="BR594">
        <v>0</v>
      </c>
      <c r="BS594">
        <v>0</v>
      </c>
      <c r="BT594">
        <v>1</v>
      </c>
      <c r="BU594" s="17">
        <v>0</v>
      </c>
      <c r="BV594">
        <v>0</v>
      </c>
      <c r="BW594">
        <v>0</v>
      </c>
      <c r="BX594" s="17">
        <v>1</v>
      </c>
      <c r="BY594">
        <v>1</v>
      </c>
      <c r="BZ594">
        <v>1</v>
      </c>
      <c r="CA594">
        <v>0</v>
      </c>
      <c r="CB594">
        <v>0</v>
      </c>
      <c r="CC594">
        <v>0</v>
      </c>
      <c r="CD594">
        <v>1</v>
      </c>
      <c r="CE594">
        <v>0</v>
      </c>
      <c r="CF594">
        <v>1</v>
      </c>
      <c r="CG594">
        <v>0</v>
      </c>
      <c r="CH594">
        <v>0</v>
      </c>
      <c r="CI594">
        <v>0</v>
      </c>
      <c r="CJ594" s="17">
        <v>1</v>
      </c>
      <c r="CK594">
        <v>0</v>
      </c>
      <c r="CL594">
        <v>43</v>
      </c>
      <c r="CM594">
        <v>0</v>
      </c>
      <c r="CN594">
        <v>1</v>
      </c>
      <c r="CO594">
        <v>23</v>
      </c>
      <c r="CP594" s="31" t="s">
        <v>80</v>
      </c>
    </row>
    <row r="595" spans="1:94" x14ac:dyDescent="0.25">
      <c r="A595">
        <v>594</v>
      </c>
      <c r="B595">
        <v>38</v>
      </c>
      <c r="C595" s="23" t="s">
        <v>152</v>
      </c>
      <c r="D595" s="12">
        <v>9.5</v>
      </c>
      <c r="E595" s="13">
        <v>0.7</v>
      </c>
      <c r="F595" s="7">
        <f t="shared" si="146"/>
        <v>13.571428571428573</v>
      </c>
      <c r="G595" s="7">
        <f t="shared" si="147"/>
        <v>8.8000000000000007</v>
      </c>
      <c r="H595" s="15">
        <f t="shared" si="148"/>
        <v>10.199999999999999</v>
      </c>
      <c r="I595" s="11">
        <f t="shared" si="149"/>
        <v>0.10093927473308457</v>
      </c>
      <c r="J595" s="30">
        <f t="shared" si="150"/>
        <v>7.4376307698062307E-3</v>
      </c>
      <c r="K595" s="30">
        <f t="shared" si="151"/>
        <v>134.45141752123473</v>
      </c>
      <c r="L595" s="8">
        <v>0</v>
      </c>
      <c r="M595" s="9">
        <v>0</v>
      </c>
      <c r="N595" s="9">
        <v>0</v>
      </c>
      <c r="O595" s="9">
        <v>1</v>
      </c>
      <c r="P595" s="9">
        <v>0</v>
      </c>
      <c r="Q595" s="8">
        <v>17907</v>
      </c>
      <c r="R595" s="9">
        <v>13</v>
      </c>
      <c r="S595" s="9">
        <f t="shared" si="152"/>
        <v>17893</v>
      </c>
      <c r="T595" s="9">
        <f t="shared" si="153"/>
        <v>50</v>
      </c>
      <c r="U595" s="7">
        <f t="shared" si="143"/>
        <v>9.4307999999999996</v>
      </c>
      <c r="V595" s="7">
        <f t="shared" si="144"/>
        <v>23.669200000000004</v>
      </c>
      <c r="W595" s="9">
        <v>1</v>
      </c>
      <c r="X595" s="9">
        <v>0</v>
      </c>
      <c r="Y595" s="9">
        <v>1</v>
      </c>
      <c r="Z595" s="9">
        <v>0</v>
      </c>
      <c r="AA595" s="9">
        <v>0</v>
      </c>
      <c r="AB595" s="27">
        <v>0</v>
      </c>
      <c r="AC595" s="9">
        <v>1</v>
      </c>
      <c r="AD595" s="9">
        <v>0</v>
      </c>
      <c r="AE595" s="27">
        <v>0</v>
      </c>
      <c r="AF595" s="9">
        <v>0</v>
      </c>
      <c r="AG595" s="27">
        <v>1</v>
      </c>
      <c r="AH595" s="19">
        <v>2001</v>
      </c>
      <c r="AI595" s="30">
        <v>0.13719999999999999</v>
      </c>
      <c r="AJ595" s="30">
        <f t="shared" si="145"/>
        <v>0.2238</v>
      </c>
      <c r="AK595" s="30">
        <v>0.28599999999999998</v>
      </c>
      <c r="AL595" s="37">
        <v>0.35299999999999998</v>
      </c>
      <c r="AM595" s="36">
        <v>0.56999999999999995</v>
      </c>
      <c r="AN595" s="17">
        <v>0.43</v>
      </c>
      <c r="AO595">
        <v>1</v>
      </c>
      <c r="AP595" s="34">
        <v>0</v>
      </c>
      <c r="AQ595" t="s">
        <v>89</v>
      </c>
      <c r="AR595" s="34" t="s">
        <v>89</v>
      </c>
      <c r="AS595">
        <v>1</v>
      </c>
      <c r="AT595" s="17">
        <v>0</v>
      </c>
      <c r="AU595" t="s">
        <v>89</v>
      </c>
      <c r="AV595" s="17" t="s">
        <v>89</v>
      </c>
      <c r="AW595" s="17" t="s">
        <v>153</v>
      </c>
      <c r="AX595">
        <v>1</v>
      </c>
      <c r="AY595">
        <v>0</v>
      </c>
      <c r="AZ595">
        <v>1</v>
      </c>
      <c r="BA595">
        <v>0</v>
      </c>
      <c r="BB595">
        <v>0</v>
      </c>
      <c r="BC595">
        <v>0</v>
      </c>
      <c r="BD595" s="17">
        <v>0</v>
      </c>
      <c r="BE595">
        <v>1</v>
      </c>
      <c r="BF595">
        <v>0</v>
      </c>
      <c r="BG595" s="17">
        <v>0</v>
      </c>
      <c r="BH595">
        <v>25208</v>
      </c>
      <c r="BI595">
        <v>1486</v>
      </c>
      <c r="BJ595" s="23">
        <v>0.93899999999999995</v>
      </c>
      <c r="BK595" s="23">
        <v>39.1</v>
      </c>
      <c r="BL595">
        <v>0</v>
      </c>
      <c r="BM595">
        <v>0</v>
      </c>
      <c r="BN595">
        <v>0</v>
      </c>
      <c r="BO595">
        <v>0</v>
      </c>
      <c r="BP595">
        <v>0</v>
      </c>
      <c r="BQ595" s="17">
        <v>1</v>
      </c>
      <c r="BR595">
        <v>0</v>
      </c>
      <c r="BS595">
        <v>0</v>
      </c>
      <c r="BT595">
        <v>1</v>
      </c>
      <c r="BU595" s="17">
        <v>0</v>
      </c>
      <c r="BV595">
        <v>0</v>
      </c>
      <c r="BW595">
        <v>0</v>
      </c>
      <c r="BX595" s="17">
        <v>1</v>
      </c>
      <c r="BY595">
        <v>1</v>
      </c>
      <c r="BZ595">
        <v>1</v>
      </c>
      <c r="CA595">
        <v>0</v>
      </c>
      <c r="CB595">
        <v>0</v>
      </c>
      <c r="CC595">
        <v>0</v>
      </c>
      <c r="CD595">
        <v>1</v>
      </c>
      <c r="CE595">
        <v>0</v>
      </c>
      <c r="CF595">
        <v>1</v>
      </c>
      <c r="CG595">
        <v>0</v>
      </c>
      <c r="CH595">
        <v>0</v>
      </c>
      <c r="CI595">
        <v>0</v>
      </c>
      <c r="CJ595" s="17">
        <v>1</v>
      </c>
      <c r="CK595">
        <v>0</v>
      </c>
      <c r="CL595">
        <v>43</v>
      </c>
      <c r="CM595">
        <v>0</v>
      </c>
      <c r="CN595">
        <v>1</v>
      </c>
      <c r="CO595">
        <v>23</v>
      </c>
      <c r="CP595" s="31" t="s">
        <v>80</v>
      </c>
    </row>
    <row r="596" spans="1:94" x14ac:dyDescent="0.25">
      <c r="A596">
        <v>595</v>
      </c>
      <c r="B596">
        <v>38</v>
      </c>
      <c r="C596" s="23" t="s">
        <v>152</v>
      </c>
      <c r="D596" s="12">
        <v>6.4</v>
      </c>
      <c r="E596" s="13">
        <v>0.2</v>
      </c>
      <c r="F596" s="7">
        <f t="shared" si="146"/>
        <v>32</v>
      </c>
      <c r="G596" s="7">
        <f t="shared" si="147"/>
        <v>6.2</v>
      </c>
      <c r="H596" s="15">
        <f t="shared" si="148"/>
        <v>6.6000000000000005</v>
      </c>
      <c r="I596" s="11">
        <f t="shared" si="149"/>
        <v>0.33193163431017081</v>
      </c>
      <c r="J596" s="30">
        <f t="shared" si="150"/>
        <v>1.0372863572192838E-2</v>
      </c>
      <c r="K596" s="30">
        <f t="shared" si="151"/>
        <v>96.405394039960228</v>
      </c>
      <c r="L596" s="8">
        <v>0</v>
      </c>
      <c r="M596" s="9">
        <v>0</v>
      </c>
      <c r="N596" s="9">
        <v>0</v>
      </c>
      <c r="O596" s="9">
        <v>1</v>
      </c>
      <c r="P596" s="9">
        <v>0</v>
      </c>
      <c r="Q596" s="8">
        <v>8284</v>
      </c>
      <c r="R596" s="9">
        <v>13</v>
      </c>
      <c r="S596" s="9">
        <f t="shared" si="152"/>
        <v>8270</v>
      </c>
      <c r="T596" s="9">
        <f t="shared" si="153"/>
        <v>50</v>
      </c>
      <c r="U596" s="7">
        <f t="shared" si="143"/>
        <v>9.4307999999999996</v>
      </c>
      <c r="V596" s="7">
        <f t="shared" si="144"/>
        <v>23.669200000000004</v>
      </c>
      <c r="W596" s="9">
        <v>1</v>
      </c>
      <c r="X596" s="9">
        <v>0</v>
      </c>
      <c r="Y596" s="9">
        <v>1</v>
      </c>
      <c r="Z596" s="9">
        <v>0</v>
      </c>
      <c r="AA596" s="9">
        <v>0</v>
      </c>
      <c r="AB596" s="27">
        <v>0</v>
      </c>
      <c r="AC596" s="9">
        <v>1</v>
      </c>
      <c r="AD596" s="9">
        <v>0</v>
      </c>
      <c r="AE596" s="27">
        <v>0</v>
      </c>
      <c r="AF596" s="9">
        <v>0</v>
      </c>
      <c r="AG596" s="27">
        <v>1</v>
      </c>
      <c r="AH596" s="19">
        <v>2001</v>
      </c>
      <c r="AI596" s="30">
        <v>0.13719999999999999</v>
      </c>
      <c r="AJ596" s="30">
        <f t="shared" si="145"/>
        <v>0.2238</v>
      </c>
      <c r="AK596" s="30">
        <v>0.28599999999999998</v>
      </c>
      <c r="AL596" s="37">
        <v>0.35299999999999998</v>
      </c>
      <c r="AM596" s="36">
        <v>0.56999999999999995</v>
      </c>
      <c r="AN596" s="17">
        <v>0.43</v>
      </c>
      <c r="AO596">
        <v>1</v>
      </c>
      <c r="AP596" s="34">
        <v>0</v>
      </c>
      <c r="AQ596" t="s">
        <v>89</v>
      </c>
      <c r="AR596" s="34" t="s">
        <v>89</v>
      </c>
      <c r="AS596">
        <v>1</v>
      </c>
      <c r="AT596" s="17">
        <v>0</v>
      </c>
      <c r="AU596" t="s">
        <v>89</v>
      </c>
      <c r="AV596" s="17" t="s">
        <v>89</v>
      </c>
      <c r="AW596" s="17" t="s">
        <v>153</v>
      </c>
      <c r="AX596">
        <v>1</v>
      </c>
      <c r="AY596">
        <v>0</v>
      </c>
      <c r="AZ596">
        <v>1</v>
      </c>
      <c r="BA596">
        <v>0</v>
      </c>
      <c r="BB596">
        <v>0</v>
      </c>
      <c r="BC596">
        <v>0</v>
      </c>
      <c r="BD596" s="17">
        <v>0</v>
      </c>
      <c r="BE596">
        <v>1</v>
      </c>
      <c r="BF596">
        <v>0</v>
      </c>
      <c r="BG596" s="17">
        <v>0</v>
      </c>
      <c r="BH596">
        <v>25208</v>
      </c>
      <c r="BI596">
        <v>1486</v>
      </c>
      <c r="BJ596" s="23">
        <v>0.93899999999999995</v>
      </c>
      <c r="BK596" s="23">
        <v>39.1</v>
      </c>
      <c r="BL596">
        <v>1</v>
      </c>
      <c r="BM596">
        <v>0</v>
      </c>
      <c r="BN596">
        <v>0</v>
      </c>
      <c r="BO596">
        <v>0</v>
      </c>
      <c r="BP596">
        <v>0</v>
      </c>
      <c r="BQ596" s="17">
        <v>0</v>
      </c>
      <c r="BR596">
        <v>0</v>
      </c>
      <c r="BS596">
        <v>0</v>
      </c>
      <c r="BT596">
        <v>1</v>
      </c>
      <c r="BU596" s="17">
        <v>0</v>
      </c>
      <c r="BV596">
        <v>0</v>
      </c>
      <c r="BW596">
        <v>0</v>
      </c>
      <c r="BX596" s="17">
        <v>1</v>
      </c>
      <c r="BY596">
        <v>1</v>
      </c>
      <c r="BZ596">
        <v>1</v>
      </c>
      <c r="CA596">
        <v>0</v>
      </c>
      <c r="CB596">
        <v>0</v>
      </c>
      <c r="CC596">
        <v>0</v>
      </c>
      <c r="CD596">
        <v>1</v>
      </c>
      <c r="CE596">
        <v>0</v>
      </c>
      <c r="CF596">
        <v>1</v>
      </c>
      <c r="CG596">
        <v>0</v>
      </c>
      <c r="CH596">
        <v>0</v>
      </c>
      <c r="CI596">
        <v>0</v>
      </c>
      <c r="CJ596" s="17">
        <v>1</v>
      </c>
      <c r="CK596">
        <v>0</v>
      </c>
      <c r="CL596">
        <v>43</v>
      </c>
      <c r="CM596">
        <v>0</v>
      </c>
      <c r="CN596">
        <v>1</v>
      </c>
      <c r="CO596">
        <v>23</v>
      </c>
      <c r="CP596" s="31" t="s">
        <v>80</v>
      </c>
    </row>
    <row r="597" spans="1:94" x14ac:dyDescent="0.25">
      <c r="A597">
        <v>596</v>
      </c>
      <c r="B597">
        <v>38</v>
      </c>
      <c r="C597" s="23" t="s">
        <v>152</v>
      </c>
      <c r="D597" s="12">
        <v>20.9</v>
      </c>
      <c r="E597" s="13">
        <v>1.4</v>
      </c>
      <c r="F597" s="7">
        <f t="shared" si="146"/>
        <v>14.928571428571429</v>
      </c>
      <c r="G597" s="7">
        <f t="shared" si="147"/>
        <v>19.5</v>
      </c>
      <c r="H597" s="15">
        <f t="shared" si="148"/>
        <v>22.299999999999997</v>
      </c>
      <c r="I597" s="11">
        <f t="shared" si="149"/>
        <v>0.1619911208929482</v>
      </c>
      <c r="J597" s="30">
        <f t="shared" si="150"/>
        <v>1.0851079868427153E-2</v>
      </c>
      <c r="K597" s="30">
        <f t="shared" si="151"/>
        <v>92.156726530937277</v>
      </c>
      <c r="L597" s="8">
        <v>0</v>
      </c>
      <c r="M597" s="9">
        <v>0</v>
      </c>
      <c r="N597" s="9">
        <v>0</v>
      </c>
      <c r="O597" s="9">
        <v>1</v>
      </c>
      <c r="P597" s="9">
        <v>0</v>
      </c>
      <c r="Q597" s="8">
        <v>8284</v>
      </c>
      <c r="R597" s="9">
        <v>13</v>
      </c>
      <c r="S597" s="9">
        <f t="shared" si="152"/>
        <v>8270</v>
      </c>
      <c r="T597" s="9">
        <f t="shared" si="153"/>
        <v>50</v>
      </c>
      <c r="U597" s="7">
        <f t="shared" si="143"/>
        <v>9.4307999999999996</v>
      </c>
      <c r="V597" s="7">
        <f t="shared" ref="V597:V614" si="154">BK597-U597-6</f>
        <v>23.669200000000004</v>
      </c>
      <c r="W597" s="9">
        <v>1</v>
      </c>
      <c r="X597" s="9">
        <v>0</v>
      </c>
      <c r="Y597" s="9">
        <v>1</v>
      </c>
      <c r="Z597" s="9">
        <v>0</v>
      </c>
      <c r="AA597" s="9">
        <v>0</v>
      </c>
      <c r="AB597" s="27">
        <v>0</v>
      </c>
      <c r="AC597" s="9">
        <v>1</v>
      </c>
      <c r="AD597" s="9">
        <v>0</v>
      </c>
      <c r="AE597" s="27">
        <v>0</v>
      </c>
      <c r="AF597" s="9">
        <v>0</v>
      </c>
      <c r="AG597" s="27">
        <v>1</v>
      </c>
      <c r="AH597" s="19">
        <v>2001</v>
      </c>
      <c r="AI597" s="30">
        <v>0.13719999999999999</v>
      </c>
      <c r="AJ597" s="30">
        <f t="shared" si="145"/>
        <v>0.2238</v>
      </c>
      <c r="AK597" s="30">
        <v>0.28599999999999998</v>
      </c>
      <c r="AL597" s="37">
        <v>0.35299999999999998</v>
      </c>
      <c r="AM597" s="36">
        <v>0.56999999999999995</v>
      </c>
      <c r="AN597" s="17">
        <v>0.43</v>
      </c>
      <c r="AO597">
        <v>1</v>
      </c>
      <c r="AP597" s="34">
        <v>0</v>
      </c>
      <c r="AQ597" t="s">
        <v>89</v>
      </c>
      <c r="AR597" s="34" t="s">
        <v>89</v>
      </c>
      <c r="AS597">
        <v>1</v>
      </c>
      <c r="AT597" s="17">
        <v>0</v>
      </c>
      <c r="AU597" t="s">
        <v>89</v>
      </c>
      <c r="AV597" s="17" t="s">
        <v>89</v>
      </c>
      <c r="AW597" s="17" t="s">
        <v>153</v>
      </c>
      <c r="AX597">
        <v>1</v>
      </c>
      <c r="AY597">
        <v>0</v>
      </c>
      <c r="AZ597">
        <v>1</v>
      </c>
      <c r="BA597">
        <v>0</v>
      </c>
      <c r="BB597">
        <v>0</v>
      </c>
      <c r="BC597">
        <v>0</v>
      </c>
      <c r="BD597" s="17">
        <v>0</v>
      </c>
      <c r="BE597">
        <v>1</v>
      </c>
      <c r="BF597">
        <v>0</v>
      </c>
      <c r="BG597" s="17">
        <v>0</v>
      </c>
      <c r="BH597">
        <v>25208</v>
      </c>
      <c r="BI597">
        <v>1486</v>
      </c>
      <c r="BJ597" s="23">
        <v>0.93899999999999995</v>
      </c>
      <c r="BK597" s="23">
        <v>39.1</v>
      </c>
      <c r="BL597">
        <v>0</v>
      </c>
      <c r="BM597">
        <v>0</v>
      </c>
      <c r="BN597">
        <v>0</v>
      </c>
      <c r="BO597">
        <v>0</v>
      </c>
      <c r="BP597">
        <v>0</v>
      </c>
      <c r="BQ597" s="17">
        <v>1</v>
      </c>
      <c r="BR597">
        <v>0</v>
      </c>
      <c r="BS597">
        <v>0</v>
      </c>
      <c r="BT597">
        <v>1</v>
      </c>
      <c r="BU597" s="17">
        <v>0</v>
      </c>
      <c r="BV597">
        <v>0</v>
      </c>
      <c r="BW597">
        <v>0</v>
      </c>
      <c r="BX597" s="17">
        <v>1</v>
      </c>
      <c r="BY597">
        <v>1</v>
      </c>
      <c r="BZ597">
        <v>1</v>
      </c>
      <c r="CA597">
        <v>0</v>
      </c>
      <c r="CB597">
        <v>0</v>
      </c>
      <c r="CC597">
        <v>0</v>
      </c>
      <c r="CD597">
        <v>1</v>
      </c>
      <c r="CE597">
        <v>0</v>
      </c>
      <c r="CF597">
        <v>1</v>
      </c>
      <c r="CG597">
        <v>0</v>
      </c>
      <c r="CH597">
        <v>0</v>
      </c>
      <c r="CI597">
        <v>0</v>
      </c>
      <c r="CJ597" s="17">
        <v>1</v>
      </c>
      <c r="CK597">
        <v>0</v>
      </c>
      <c r="CL597">
        <v>43</v>
      </c>
      <c r="CM597">
        <v>0</v>
      </c>
      <c r="CN597">
        <v>1</v>
      </c>
      <c r="CO597">
        <v>23</v>
      </c>
      <c r="CP597" s="31" t="s">
        <v>80</v>
      </c>
    </row>
    <row r="598" spans="1:94" x14ac:dyDescent="0.25">
      <c r="A598">
        <v>597</v>
      </c>
      <c r="B598">
        <v>38</v>
      </c>
      <c r="C598" s="23" t="s">
        <v>152</v>
      </c>
      <c r="D598" s="12">
        <v>7.5</v>
      </c>
      <c r="E598" s="13">
        <v>0.5</v>
      </c>
      <c r="F598" s="7">
        <f t="shared" si="146"/>
        <v>15</v>
      </c>
      <c r="G598" s="7">
        <f t="shared" si="147"/>
        <v>7</v>
      </c>
      <c r="H598" s="15">
        <f t="shared" si="148"/>
        <v>8</v>
      </c>
      <c r="I598" s="11">
        <f t="shared" si="149"/>
        <v>0.25800784355766804</v>
      </c>
      <c r="J598" s="30">
        <f t="shared" si="150"/>
        <v>1.7200522903844537E-2</v>
      </c>
      <c r="K598" s="30">
        <f t="shared" si="151"/>
        <v>58.137767414994528</v>
      </c>
      <c r="L598" s="8">
        <v>0</v>
      </c>
      <c r="M598" s="9">
        <v>0</v>
      </c>
      <c r="N598" s="9">
        <v>0</v>
      </c>
      <c r="O598" s="9">
        <v>1</v>
      </c>
      <c r="P598" s="9">
        <v>0</v>
      </c>
      <c r="Q598" s="8">
        <v>3169</v>
      </c>
      <c r="R598" s="9">
        <v>13</v>
      </c>
      <c r="S598" s="9">
        <f t="shared" si="152"/>
        <v>3155</v>
      </c>
      <c r="T598" s="9">
        <f t="shared" si="153"/>
        <v>50</v>
      </c>
      <c r="U598" s="7">
        <f t="shared" si="143"/>
        <v>9.4307999999999996</v>
      </c>
      <c r="V598" s="7">
        <f t="shared" si="154"/>
        <v>23.669200000000004</v>
      </c>
      <c r="W598" s="9">
        <v>1</v>
      </c>
      <c r="X598" s="9">
        <v>0</v>
      </c>
      <c r="Y598" s="9">
        <v>1</v>
      </c>
      <c r="Z598" s="9">
        <v>0</v>
      </c>
      <c r="AA598" s="9">
        <v>0</v>
      </c>
      <c r="AB598" s="27">
        <v>0</v>
      </c>
      <c r="AC598" s="9">
        <v>1</v>
      </c>
      <c r="AD598" s="9">
        <v>0</v>
      </c>
      <c r="AE598" s="27">
        <v>0</v>
      </c>
      <c r="AF598" s="9">
        <v>0</v>
      </c>
      <c r="AG598" s="27">
        <v>1</v>
      </c>
      <c r="AH598" s="19">
        <v>2001</v>
      </c>
      <c r="AI598" s="30">
        <v>0.13719999999999999</v>
      </c>
      <c r="AJ598" s="30">
        <f t="shared" si="145"/>
        <v>0.2238</v>
      </c>
      <c r="AK598" s="30">
        <v>0.28599999999999998</v>
      </c>
      <c r="AL598" s="37">
        <v>0.35299999999999998</v>
      </c>
      <c r="AM598" s="36">
        <v>0.56999999999999995</v>
      </c>
      <c r="AN598" s="17">
        <v>0.43</v>
      </c>
      <c r="AO598">
        <v>1</v>
      </c>
      <c r="AP598" s="34">
        <v>0</v>
      </c>
      <c r="AQ598" t="s">
        <v>89</v>
      </c>
      <c r="AR598" s="34" t="s">
        <v>89</v>
      </c>
      <c r="AS598">
        <v>1</v>
      </c>
      <c r="AT598" s="17">
        <v>0</v>
      </c>
      <c r="AU598" t="s">
        <v>89</v>
      </c>
      <c r="AV598" s="17" t="s">
        <v>89</v>
      </c>
      <c r="AW598" s="17" t="s">
        <v>153</v>
      </c>
      <c r="AX598">
        <v>1</v>
      </c>
      <c r="AY598">
        <v>0</v>
      </c>
      <c r="AZ598">
        <v>1</v>
      </c>
      <c r="BA598">
        <v>0</v>
      </c>
      <c r="BB598">
        <v>0</v>
      </c>
      <c r="BC598">
        <v>0</v>
      </c>
      <c r="BD598" s="17">
        <v>0</v>
      </c>
      <c r="BE598">
        <v>1</v>
      </c>
      <c r="BF598">
        <v>0</v>
      </c>
      <c r="BG598" s="17">
        <v>0</v>
      </c>
      <c r="BH598">
        <v>25208</v>
      </c>
      <c r="BI598">
        <v>1486</v>
      </c>
      <c r="BJ598" s="23">
        <v>0.93899999999999995</v>
      </c>
      <c r="BK598" s="23">
        <v>39.1</v>
      </c>
      <c r="BL598">
        <v>1</v>
      </c>
      <c r="BM598">
        <v>0</v>
      </c>
      <c r="BN598">
        <v>0</v>
      </c>
      <c r="BO598">
        <v>0</v>
      </c>
      <c r="BP598">
        <v>0</v>
      </c>
      <c r="BQ598" s="17">
        <v>0</v>
      </c>
      <c r="BR598">
        <v>0</v>
      </c>
      <c r="BS598">
        <v>0</v>
      </c>
      <c r="BT598">
        <v>1</v>
      </c>
      <c r="BU598" s="17">
        <v>0</v>
      </c>
      <c r="BV598">
        <v>0</v>
      </c>
      <c r="BW598">
        <v>0</v>
      </c>
      <c r="BX598" s="17">
        <v>1</v>
      </c>
      <c r="BY598">
        <v>1</v>
      </c>
      <c r="BZ598">
        <v>1</v>
      </c>
      <c r="CA598">
        <v>0</v>
      </c>
      <c r="CB598">
        <v>0</v>
      </c>
      <c r="CC598">
        <v>0</v>
      </c>
      <c r="CD598">
        <v>1</v>
      </c>
      <c r="CE598">
        <v>0</v>
      </c>
      <c r="CF598">
        <v>1</v>
      </c>
      <c r="CG598">
        <v>0</v>
      </c>
      <c r="CH598">
        <v>0</v>
      </c>
      <c r="CI598">
        <v>0</v>
      </c>
      <c r="CJ598" s="17">
        <v>1</v>
      </c>
      <c r="CK598">
        <v>0</v>
      </c>
      <c r="CL598">
        <v>43</v>
      </c>
      <c r="CM598">
        <v>0</v>
      </c>
      <c r="CN598">
        <v>1</v>
      </c>
      <c r="CO598">
        <v>23</v>
      </c>
      <c r="CP598" s="31" t="s">
        <v>80</v>
      </c>
    </row>
    <row r="599" spans="1:94" x14ac:dyDescent="0.25">
      <c r="A599">
        <v>598</v>
      </c>
      <c r="B599">
        <v>38</v>
      </c>
      <c r="C599" s="23" t="s">
        <v>152</v>
      </c>
      <c r="D599" s="12">
        <v>20.3</v>
      </c>
      <c r="E599" s="13">
        <v>2.9</v>
      </c>
      <c r="F599" s="7">
        <f t="shared" si="146"/>
        <v>7.0000000000000009</v>
      </c>
      <c r="G599" s="7">
        <f t="shared" si="147"/>
        <v>17.400000000000002</v>
      </c>
      <c r="H599" s="15">
        <f t="shared" si="148"/>
        <v>23.2</v>
      </c>
      <c r="I599" s="11">
        <f t="shared" si="149"/>
        <v>0.12382109909351439</v>
      </c>
      <c r="J599" s="30">
        <f t="shared" si="150"/>
        <v>1.7688728441930625E-2</v>
      </c>
      <c r="K599" s="30">
        <f t="shared" si="151"/>
        <v>56.53317610041028</v>
      </c>
      <c r="L599" s="8">
        <v>0</v>
      </c>
      <c r="M599" s="9">
        <v>0</v>
      </c>
      <c r="N599" s="9">
        <v>0</v>
      </c>
      <c r="O599" s="9">
        <v>1</v>
      </c>
      <c r="P599" s="9">
        <v>0</v>
      </c>
      <c r="Q599" s="8">
        <v>3161</v>
      </c>
      <c r="R599" s="9">
        <v>13</v>
      </c>
      <c r="S599" s="9">
        <f t="shared" si="152"/>
        <v>3147</v>
      </c>
      <c r="T599" s="9">
        <f t="shared" si="153"/>
        <v>50</v>
      </c>
      <c r="U599" s="7">
        <f t="shared" si="143"/>
        <v>9.4307999999999996</v>
      </c>
      <c r="V599" s="7">
        <f t="shared" si="154"/>
        <v>23.669200000000004</v>
      </c>
      <c r="W599" s="9">
        <v>1</v>
      </c>
      <c r="X599" s="9">
        <v>0</v>
      </c>
      <c r="Y599" s="9">
        <v>1</v>
      </c>
      <c r="Z599" s="9">
        <v>0</v>
      </c>
      <c r="AA599" s="9">
        <v>0</v>
      </c>
      <c r="AB599" s="27">
        <v>0</v>
      </c>
      <c r="AC599" s="9">
        <v>1</v>
      </c>
      <c r="AD599" s="9">
        <v>0</v>
      </c>
      <c r="AE599" s="27">
        <v>0</v>
      </c>
      <c r="AF599" s="9">
        <v>0</v>
      </c>
      <c r="AG599" s="27">
        <v>1</v>
      </c>
      <c r="AH599" s="19">
        <v>2001</v>
      </c>
      <c r="AI599" s="30">
        <v>0.13719999999999999</v>
      </c>
      <c r="AJ599" s="30">
        <f t="shared" si="145"/>
        <v>0.2238</v>
      </c>
      <c r="AK599" s="30">
        <v>0.28599999999999998</v>
      </c>
      <c r="AL599" s="37">
        <v>0.35299999999999998</v>
      </c>
      <c r="AM599" s="36">
        <v>0.56999999999999995</v>
      </c>
      <c r="AN599" s="17">
        <v>0.43</v>
      </c>
      <c r="AO599">
        <v>1</v>
      </c>
      <c r="AP599" s="34">
        <v>0</v>
      </c>
      <c r="AQ599" t="s">
        <v>89</v>
      </c>
      <c r="AR599" s="34" t="s">
        <v>89</v>
      </c>
      <c r="AS599">
        <v>1</v>
      </c>
      <c r="AT599" s="17">
        <v>0</v>
      </c>
      <c r="AU599" t="s">
        <v>89</v>
      </c>
      <c r="AV599" s="17" t="s">
        <v>89</v>
      </c>
      <c r="AW599" s="17" t="s">
        <v>153</v>
      </c>
      <c r="AX599">
        <v>1</v>
      </c>
      <c r="AY599">
        <v>0</v>
      </c>
      <c r="AZ599">
        <v>1</v>
      </c>
      <c r="BA599">
        <v>0</v>
      </c>
      <c r="BB599">
        <v>0</v>
      </c>
      <c r="BC599">
        <v>0</v>
      </c>
      <c r="BD599" s="17">
        <v>0</v>
      </c>
      <c r="BE599">
        <v>1</v>
      </c>
      <c r="BF599">
        <v>0</v>
      </c>
      <c r="BG599" s="17">
        <v>0</v>
      </c>
      <c r="BH599">
        <v>25208</v>
      </c>
      <c r="BI599">
        <v>1486</v>
      </c>
      <c r="BJ599" s="23">
        <v>0.93899999999999995</v>
      </c>
      <c r="BK599" s="23">
        <v>39.1</v>
      </c>
      <c r="BL599">
        <v>0</v>
      </c>
      <c r="BM599">
        <v>0</v>
      </c>
      <c r="BN599">
        <v>0</v>
      </c>
      <c r="BO599">
        <v>0</v>
      </c>
      <c r="BP599">
        <v>0</v>
      </c>
      <c r="BQ599" s="17">
        <v>1</v>
      </c>
      <c r="BR599">
        <v>0</v>
      </c>
      <c r="BS599">
        <v>0</v>
      </c>
      <c r="BT599">
        <v>1</v>
      </c>
      <c r="BU599" s="17">
        <v>0</v>
      </c>
      <c r="BV599">
        <v>0</v>
      </c>
      <c r="BW599">
        <v>0</v>
      </c>
      <c r="BX599" s="17">
        <v>1</v>
      </c>
      <c r="BY599">
        <v>1</v>
      </c>
      <c r="BZ599">
        <v>1</v>
      </c>
      <c r="CA599">
        <v>0</v>
      </c>
      <c r="CB599">
        <v>0</v>
      </c>
      <c r="CC599">
        <v>0</v>
      </c>
      <c r="CD599">
        <v>1</v>
      </c>
      <c r="CE599">
        <v>0</v>
      </c>
      <c r="CF599">
        <v>1</v>
      </c>
      <c r="CG599">
        <v>0</v>
      </c>
      <c r="CH599">
        <v>0</v>
      </c>
      <c r="CI599">
        <v>0</v>
      </c>
      <c r="CJ599" s="17">
        <v>1</v>
      </c>
      <c r="CK599">
        <v>0</v>
      </c>
      <c r="CL599">
        <v>43</v>
      </c>
      <c r="CM599">
        <v>0</v>
      </c>
      <c r="CN599">
        <v>1</v>
      </c>
      <c r="CO599">
        <v>23</v>
      </c>
      <c r="CP599" s="31" t="s">
        <v>80</v>
      </c>
    </row>
    <row r="600" spans="1:94" x14ac:dyDescent="0.25">
      <c r="A600">
        <v>599</v>
      </c>
      <c r="B600">
        <v>38</v>
      </c>
      <c r="C600" s="23" t="s">
        <v>152</v>
      </c>
      <c r="D600" s="12">
        <v>8.4</v>
      </c>
      <c r="E600" s="13">
        <v>3</v>
      </c>
      <c r="F600" s="7">
        <f t="shared" si="146"/>
        <v>2.8000000000000003</v>
      </c>
      <c r="G600" s="7">
        <f t="shared" si="147"/>
        <v>5.4</v>
      </c>
      <c r="H600" s="15">
        <f t="shared" si="148"/>
        <v>11.4</v>
      </c>
      <c r="I600" s="11">
        <f t="shared" si="149"/>
        <v>5.6227166832005605E-2</v>
      </c>
      <c r="J600" s="30">
        <f t="shared" si="150"/>
        <v>2.008113101143057E-2</v>
      </c>
      <c r="K600" s="30">
        <f t="shared" si="151"/>
        <v>49.797991927385986</v>
      </c>
      <c r="L600" s="8">
        <v>0</v>
      </c>
      <c r="M600" s="9">
        <v>0</v>
      </c>
      <c r="N600" s="9">
        <v>0</v>
      </c>
      <c r="O600" s="9">
        <v>1</v>
      </c>
      <c r="P600" s="9">
        <v>0</v>
      </c>
      <c r="Q600" s="8">
        <v>2486</v>
      </c>
      <c r="R600" s="9">
        <v>13</v>
      </c>
      <c r="S600" s="9">
        <f t="shared" si="152"/>
        <v>2472</v>
      </c>
      <c r="T600" s="9">
        <f t="shared" si="153"/>
        <v>50</v>
      </c>
      <c r="U600" s="7">
        <f t="shared" si="143"/>
        <v>9.4307999999999996</v>
      </c>
      <c r="V600" s="7">
        <f t="shared" si="154"/>
        <v>23.669200000000004</v>
      </c>
      <c r="W600" s="9">
        <v>1</v>
      </c>
      <c r="X600" s="9">
        <v>0</v>
      </c>
      <c r="Y600" s="9">
        <v>1</v>
      </c>
      <c r="Z600" s="9">
        <v>0</v>
      </c>
      <c r="AA600" s="9">
        <v>0</v>
      </c>
      <c r="AB600" s="27">
        <v>0</v>
      </c>
      <c r="AC600" s="9">
        <v>1</v>
      </c>
      <c r="AD600" s="9">
        <v>0</v>
      </c>
      <c r="AE600" s="27">
        <v>0</v>
      </c>
      <c r="AF600" s="9">
        <v>0</v>
      </c>
      <c r="AG600" s="27">
        <v>1</v>
      </c>
      <c r="AH600" s="19">
        <v>2001</v>
      </c>
      <c r="AI600" s="30">
        <v>0.13719999999999999</v>
      </c>
      <c r="AJ600" s="30">
        <f t="shared" si="145"/>
        <v>0.2238</v>
      </c>
      <c r="AK600" s="30">
        <v>0.28599999999999998</v>
      </c>
      <c r="AL600" s="37">
        <v>0.35299999999999998</v>
      </c>
      <c r="AM600" s="36">
        <v>0.56999999999999995</v>
      </c>
      <c r="AN600" s="17">
        <v>0.43</v>
      </c>
      <c r="AO600">
        <v>1</v>
      </c>
      <c r="AP600" s="34">
        <v>0</v>
      </c>
      <c r="AQ600" t="s">
        <v>89</v>
      </c>
      <c r="AR600" s="34" t="s">
        <v>89</v>
      </c>
      <c r="AS600">
        <v>1</v>
      </c>
      <c r="AT600" s="17">
        <v>0</v>
      </c>
      <c r="AU600" t="s">
        <v>89</v>
      </c>
      <c r="AV600" s="17" t="s">
        <v>89</v>
      </c>
      <c r="AW600" s="17" t="s">
        <v>153</v>
      </c>
      <c r="AX600">
        <v>1</v>
      </c>
      <c r="AY600">
        <v>0</v>
      </c>
      <c r="AZ600">
        <v>1</v>
      </c>
      <c r="BA600">
        <v>0</v>
      </c>
      <c r="BB600">
        <v>0</v>
      </c>
      <c r="BC600">
        <v>0</v>
      </c>
      <c r="BD600" s="17">
        <v>0</v>
      </c>
      <c r="BE600">
        <v>1</v>
      </c>
      <c r="BF600">
        <v>0</v>
      </c>
      <c r="BG600" s="17">
        <v>0</v>
      </c>
      <c r="BH600">
        <v>25208</v>
      </c>
      <c r="BI600">
        <v>1486</v>
      </c>
      <c r="BJ600" s="23">
        <v>0.93899999999999995</v>
      </c>
      <c r="BK600" s="23">
        <v>39.1</v>
      </c>
      <c r="BL600">
        <v>0</v>
      </c>
      <c r="BM600">
        <v>0</v>
      </c>
      <c r="BN600">
        <v>0</v>
      </c>
      <c r="BO600">
        <v>0</v>
      </c>
      <c r="BP600">
        <v>0</v>
      </c>
      <c r="BQ600" s="17">
        <v>1</v>
      </c>
      <c r="BR600">
        <v>0</v>
      </c>
      <c r="BS600">
        <v>0</v>
      </c>
      <c r="BT600">
        <v>1</v>
      </c>
      <c r="BU600" s="17">
        <v>0</v>
      </c>
      <c r="BV600">
        <v>0</v>
      </c>
      <c r="BW600">
        <v>0</v>
      </c>
      <c r="BX600" s="17">
        <v>1</v>
      </c>
      <c r="BY600">
        <v>1</v>
      </c>
      <c r="BZ600">
        <v>1</v>
      </c>
      <c r="CA600">
        <v>0</v>
      </c>
      <c r="CB600">
        <v>0</v>
      </c>
      <c r="CC600">
        <v>0</v>
      </c>
      <c r="CD600">
        <v>1</v>
      </c>
      <c r="CE600">
        <v>0</v>
      </c>
      <c r="CF600">
        <v>1</v>
      </c>
      <c r="CG600">
        <v>0</v>
      </c>
      <c r="CH600">
        <v>0</v>
      </c>
      <c r="CI600">
        <v>0</v>
      </c>
      <c r="CJ600" s="17">
        <v>1</v>
      </c>
      <c r="CK600">
        <v>0</v>
      </c>
      <c r="CL600">
        <v>43</v>
      </c>
      <c r="CM600">
        <v>0</v>
      </c>
      <c r="CN600">
        <v>1</v>
      </c>
      <c r="CO600">
        <v>23</v>
      </c>
      <c r="CP600" s="31" t="s">
        <v>80</v>
      </c>
    </row>
    <row r="601" spans="1:94" x14ac:dyDescent="0.25">
      <c r="A601">
        <v>600</v>
      </c>
      <c r="B601">
        <v>38</v>
      </c>
      <c r="C601" s="23" t="s">
        <v>152</v>
      </c>
      <c r="D601" s="12">
        <v>6.1</v>
      </c>
      <c r="E601" s="13">
        <v>0.6</v>
      </c>
      <c r="F601" s="7">
        <f t="shared" si="146"/>
        <v>10.166666666666666</v>
      </c>
      <c r="G601" s="7">
        <f t="shared" si="147"/>
        <v>5.5</v>
      </c>
      <c r="H601" s="15">
        <f t="shared" si="148"/>
        <v>6.6999999999999993</v>
      </c>
      <c r="I601" s="11">
        <f t="shared" si="149"/>
        <v>0.17810617536526374</v>
      </c>
      <c r="J601" s="30">
        <f t="shared" si="150"/>
        <v>1.7518640199862007E-2</v>
      </c>
      <c r="K601" s="30">
        <f t="shared" si="151"/>
        <v>57.082055946778155</v>
      </c>
      <c r="L601" s="8">
        <v>0</v>
      </c>
      <c r="M601" s="9">
        <v>0</v>
      </c>
      <c r="N601" s="9">
        <v>0</v>
      </c>
      <c r="O601" s="9">
        <v>1</v>
      </c>
      <c r="P601" s="9">
        <v>0</v>
      </c>
      <c r="Q601" s="8">
        <v>3169</v>
      </c>
      <c r="R601" s="9">
        <v>13</v>
      </c>
      <c r="S601" s="9">
        <f t="shared" si="152"/>
        <v>3155</v>
      </c>
      <c r="T601" s="9">
        <f t="shared" si="153"/>
        <v>50</v>
      </c>
      <c r="U601" s="7">
        <f t="shared" si="143"/>
        <v>9.4307999999999996</v>
      </c>
      <c r="V601" s="7">
        <f t="shared" si="154"/>
        <v>23.669200000000004</v>
      </c>
      <c r="W601" s="9">
        <v>1</v>
      </c>
      <c r="X601" s="9">
        <v>0</v>
      </c>
      <c r="Y601" s="9">
        <v>1</v>
      </c>
      <c r="Z601" s="9">
        <v>0</v>
      </c>
      <c r="AA601" s="9">
        <v>0</v>
      </c>
      <c r="AB601" s="27">
        <v>0</v>
      </c>
      <c r="AC601" s="9">
        <v>1</v>
      </c>
      <c r="AD601" s="9">
        <v>0</v>
      </c>
      <c r="AE601" s="27">
        <v>0</v>
      </c>
      <c r="AF601" s="9">
        <v>0</v>
      </c>
      <c r="AG601" s="27">
        <v>1</v>
      </c>
      <c r="AH601" s="19">
        <v>2001</v>
      </c>
      <c r="AI601" s="30">
        <v>0.13719999999999999</v>
      </c>
      <c r="AJ601" s="30">
        <f t="shared" si="145"/>
        <v>0.2238</v>
      </c>
      <c r="AK601" s="30">
        <v>0.28599999999999998</v>
      </c>
      <c r="AL601" s="37">
        <v>0.35299999999999998</v>
      </c>
      <c r="AM601" s="36">
        <v>0.56999999999999995</v>
      </c>
      <c r="AN601" s="17">
        <v>0.43</v>
      </c>
      <c r="AO601">
        <v>1</v>
      </c>
      <c r="AP601" s="34">
        <v>0</v>
      </c>
      <c r="AQ601" t="s">
        <v>89</v>
      </c>
      <c r="AR601" s="34" t="s">
        <v>89</v>
      </c>
      <c r="AS601">
        <v>1</v>
      </c>
      <c r="AT601" s="17">
        <v>0</v>
      </c>
      <c r="AU601" t="s">
        <v>89</v>
      </c>
      <c r="AV601" s="17" t="s">
        <v>89</v>
      </c>
      <c r="AW601" s="17" t="s">
        <v>153</v>
      </c>
      <c r="AX601">
        <v>1</v>
      </c>
      <c r="AY601">
        <v>0</v>
      </c>
      <c r="AZ601">
        <v>1</v>
      </c>
      <c r="BA601">
        <v>0</v>
      </c>
      <c r="BB601">
        <v>0</v>
      </c>
      <c r="BC601">
        <v>0</v>
      </c>
      <c r="BD601" s="17">
        <v>0</v>
      </c>
      <c r="BE601">
        <v>1</v>
      </c>
      <c r="BF601">
        <v>0</v>
      </c>
      <c r="BG601" s="17">
        <v>0</v>
      </c>
      <c r="BH601">
        <v>25208</v>
      </c>
      <c r="BI601">
        <v>1486</v>
      </c>
      <c r="BJ601" s="23">
        <v>0.93899999999999995</v>
      </c>
      <c r="BK601" s="23">
        <v>39.1</v>
      </c>
      <c r="BL601">
        <v>1</v>
      </c>
      <c r="BM601">
        <v>0</v>
      </c>
      <c r="BN601">
        <v>0</v>
      </c>
      <c r="BO601">
        <v>0</v>
      </c>
      <c r="BP601">
        <v>0</v>
      </c>
      <c r="BQ601" s="17">
        <v>0</v>
      </c>
      <c r="BR601">
        <v>0</v>
      </c>
      <c r="BS601">
        <v>0</v>
      </c>
      <c r="BT601">
        <v>1</v>
      </c>
      <c r="BU601" s="17">
        <v>0</v>
      </c>
      <c r="BV601">
        <v>0</v>
      </c>
      <c r="BW601">
        <v>0</v>
      </c>
      <c r="BX601" s="17">
        <v>1</v>
      </c>
      <c r="BY601">
        <v>1</v>
      </c>
      <c r="BZ601">
        <v>1</v>
      </c>
      <c r="CA601">
        <v>0</v>
      </c>
      <c r="CB601">
        <v>0</v>
      </c>
      <c r="CC601">
        <v>0</v>
      </c>
      <c r="CD601">
        <v>1</v>
      </c>
      <c r="CE601">
        <v>0</v>
      </c>
      <c r="CF601">
        <v>1</v>
      </c>
      <c r="CG601">
        <v>0</v>
      </c>
      <c r="CH601">
        <v>0</v>
      </c>
      <c r="CI601">
        <v>0</v>
      </c>
      <c r="CJ601" s="17">
        <v>1</v>
      </c>
      <c r="CK601">
        <v>0</v>
      </c>
      <c r="CL601">
        <v>43</v>
      </c>
      <c r="CM601">
        <v>0</v>
      </c>
      <c r="CN601">
        <v>1</v>
      </c>
      <c r="CO601">
        <v>23</v>
      </c>
      <c r="CP601" s="31" t="s">
        <v>80</v>
      </c>
    </row>
    <row r="602" spans="1:94" x14ac:dyDescent="0.25">
      <c r="A602">
        <v>601</v>
      </c>
      <c r="B602">
        <v>38</v>
      </c>
      <c r="C602" s="23" t="s">
        <v>152</v>
      </c>
      <c r="D602" s="12">
        <v>19.100000000000001</v>
      </c>
      <c r="E602" s="13">
        <v>3.1</v>
      </c>
      <c r="F602" s="7">
        <f t="shared" si="146"/>
        <v>6.161290322580645</v>
      </c>
      <c r="G602" s="7">
        <f t="shared" si="147"/>
        <v>16</v>
      </c>
      <c r="H602" s="15">
        <f t="shared" si="148"/>
        <v>22.200000000000003</v>
      </c>
      <c r="I602" s="11">
        <f t="shared" si="149"/>
        <v>0.12750634932750621</v>
      </c>
      <c r="J602" s="30">
        <f t="shared" si="150"/>
        <v>2.0694747796610954E-2</v>
      </c>
      <c r="K602" s="30">
        <f t="shared" si="151"/>
        <v>48.321439324994508</v>
      </c>
      <c r="L602" s="8">
        <v>0</v>
      </c>
      <c r="M602" s="9">
        <v>0</v>
      </c>
      <c r="N602" s="9">
        <v>0</v>
      </c>
      <c r="O602" s="9">
        <v>1</v>
      </c>
      <c r="P602" s="9">
        <v>0</v>
      </c>
      <c r="Q602" s="8">
        <v>2311</v>
      </c>
      <c r="R602" s="9">
        <v>13</v>
      </c>
      <c r="S602" s="9">
        <f t="shared" si="152"/>
        <v>2297</v>
      </c>
      <c r="T602" s="9">
        <f t="shared" si="153"/>
        <v>50</v>
      </c>
      <c r="U602" s="7">
        <f t="shared" si="143"/>
        <v>9.4307999999999996</v>
      </c>
      <c r="V602" s="7">
        <f t="shared" si="154"/>
        <v>23.669200000000004</v>
      </c>
      <c r="W602" s="9">
        <v>1</v>
      </c>
      <c r="X602" s="9">
        <v>0</v>
      </c>
      <c r="Y602" s="9">
        <v>1</v>
      </c>
      <c r="Z602" s="9">
        <v>0</v>
      </c>
      <c r="AA602" s="9">
        <v>0</v>
      </c>
      <c r="AB602" s="27">
        <v>0</v>
      </c>
      <c r="AC602" s="9">
        <v>1</v>
      </c>
      <c r="AD602" s="9">
        <v>0</v>
      </c>
      <c r="AE602" s="27">
        <v>0</v>
      </c>
      <c r="AF602" s="9">
        <v>0</v>
      </c>
      <c r="AG602" s="27">
        <v>1</v>
      </c>
      <c r="AH602" s="19">
        <v>2001</v>
      </c>
      <c r="AI602" s="30">
        <v>0.13719999999999999</v>
      </c>
      <c r="AJ602" s="30">
        <f t="shared" si="145"/>
        <v>0.2238</v>
      </c>
      <c r="AK602" s="30">
        <v>0.28599999999999998</v>
      </c>
      <c r="AL602" s="37">
        <v>0.35299999999999998</v>
      </c>
      <c r="AM602" s="36">
        <v>0.56999999999999995</v>
      </c>
      <c r="AN602" s="17">
        <v>0.43</v>
      </c>
      <c r="AO602">
        <v>1</v>
      </c>
      <c r="AP602" s="34">
        <v>0</v>
      </c>
      <c r="AQ602" t="s">
        <v>89</v>
      </c>
      <c r="AR602" s="34" t="s">
        <v>89</v>
      </c>
      <c r="AS602">
        <v>1</v>
      </c>
      <c r="AT602" s="17">
        <v>0</v>
      </c>
      <c r="AU602" t="s">
        <v>89</v>
      </c>
      <c r="AV602" s="17" t="s">
        <v>89</v>
      </c>
      <c r="AW602" s="17" t="s">
        <v>153</v>
      </c>
      <c r="AX602">
        <v>1</v>
      </c>
      <c r="AY602">
        <v>0</v>
      </c>
      <c r="AZ602">
        <v>1</v>
      </c>
      <c r="BA602">
        <v>0</v>
      </c>
      <c r="BB602">
        <v>0</v>
      </c>
      <c r="BC602">
        <v>0</v>
      </c>
      <c r="BD602" s="17">
        <v>0</v>
      </c>
      <c r="BE602">
        <v>1</v>
      </c>
      <c r="BF602">
        <v>0</v>
      </c>
      <c r="BG602" s="17">
        <v>0</v>
      </c>
      <c r="BH602">
        <v>25208</v>
      </c>
      <c r="BI602">
        <v>1486</v>
      </c>
      <c r="BJ602" s="23">
        <v>0.93899999999999995</v>
      </c>
      <c r="BK602" s="23">
        <v>39.1</v>
      </c>
      <c r="BL602">
        <v>0</v>
      </c>
      <c r="BM602">
        <v>0</v>
      </c>
      <c r="BN602">
        <v>0</v>
      </c>
      <c r="BO602">
        <v>0</v>
      </c>
      <c r="BP602">
        <v>0</v>
      </c>
      <c r="BQ602" s="17">
        <v>1</v>
      </c>
      <c r="BR602">
        <v>0</v>
      </c>
      <c r="BS602">
        <v>0</v>
      </c>
      <c r="BT602">
        <v>1</v>
      </c>
      <c r="BU602" s="17">
        <v>0</v>
      </c>
      <c r="BV602">
        <v>0</v>
      </c>
      <c r="BW602">
        <v>0</v>
      </c>
      <c r="BX602" s="17">
        <v>1</v>
      </c>
      <c r="BY602">
        <v>1</v>
      </c>
      <c r="BZ602">
        <v>1</v>
      </c>
      <c r="CA602">
        <v>0</v>
      </c>
      <c r="CB602">
        <v>0</v>
      </c>
      <c r="CC602">
        <v>0</v>
      </c>
      <c r="CD602">
        <v>1</v>
      </c>
      <c r="CE602">
        <v>0</v>
      </c>
      <c r="CF602">
        <v>1</v>
      </c>
      <c r="CG602">
        <v>0</v>
      </c>
      <c r="CH602">
        <v>0</v>
      </c>
      <c r="CI602">
        <v>0</v>
      </c>
      <c r="CJ602" s="17">
        <v>1</v>
      </c>
      <c r="CK602">
        <v>0</v>
      </c>
      <c r="CL602">
        <v>43</v>
      </c>
      <c r="CM602">
        <v>0</v>
      </c>
      <c r="CN602">
        <v>1</v>
      </c>
      <c r="CO602">
        <v>23</v>
      </c>
      <c r="CP602" s="31" t="s">
        <v>80</v>
      </c>
    </row>
    <row r="603" spans="1:94" x14ac:dyDescent="0.25">
      <c r="A603">
        <v>602</v>
      </c>
      <c r="B603">
        <v>38</v>
      </c>
      <c r="C603" s="23" t="s">
        <v>152</v>
      </c>
      <c r="D603" s="12">
        <v>8</v>
      </c>
      <c r="E603" s="13">
        <v>3.3</v>
      </c>
      <c r="F603" s="7">
        <f t="shared" si="146"/>
        <v>2.4242424242424243</v>
      </c>
      <c r="G603" s="7">
        <f t="shared" si="147"/>
        <v>4.7</v>
      </c>
      <c r="H603" s="15">
        <f t="shared" si="148"/>
        <v>11.3</v>
      </c>
      <c r="I603" s="11">
        <f t="shared" si="149"/>
        <v>5.4703978219744508E-2</v>
      </c>
      <c r="J603" s="30">
        <f t="shared" si="150"/>
        <v>2.2565391015644611E-2</v>
      </c>
      <c r="K603" s="30">
        <f t="shared" si="151"/>
        <v>44.31565131340728</v>
      </c>
      <c r="L603" s="8">
        <v>0</v>
      </c>
      <c r="M603" s="9">
        <v>0</v>
      </c>
      <c r="N603" s="9">
        <v>0</v>
      </c>
      <c r="O603" s="9">
        <v>1</v>
      </c>
      <c r="P603" s="9">
        <v>0</v>
      </c>
      <c r="Q603" s="8">
        <v>1972</v>
      </c>
      <c r="R603" s="9">
        <v>13</v>
      </c>
      <c r="S603" s="9">
        <f t="shared" si="152"/>
        <v>1958</v>
      </c>
      <c r="T603" s="9">
        <f t="shared" si="153"/>
        <v>50</v>
      </c>
      <c r="U603" s="7">
        <f t="shared" si="143"/>
        <v>9.4307999999999996</v>
      </c>
      <c r="V603" s="7">
        <f t="shared" si="154"/>
        <v>23.669200000000004</v>
      </c>
      <c r="W603" s="9">
        <v>1</v>
      </c>
      <c r="X603" s="9">
        <v>0</v>
      </c>
      <c r="Y603" s="9">
        <v>1</v>
      </c>
      <c r="Z603" s="9">
        <v>0</v>
      </c>
      <c r="AA603" s="9">
        <v>0</v>
      </c>
      <c r="AB603" s="27">
        <v>0</v>
      </c>
      <c r="AC603" s="9">
        <v>1</v>
      </c>
      <c r="AD603" s="9">
        <v>0</v>
      </c>
      <c r="AE603" s="27">
        <v>0</v>
      </c>
      <c r="AF603" s="9">
        <v>0</v>
      </c>
      <c r="AG603" s="27">
        <v>1</v>
      </c>
      <c r="AH603" s="19">
        <v>2001</v>
      </c>
      <c r="AI603" s="30">
        <v>0.13719999999999999</v>
      </c>
      <c r="AJ603" s="30">
        <f t="shared" si="145"/>
        <v>0.2238</v>
      </c>
      <c r="AK603" s="30">
        <v>0.28599999999999998</v>
      </c>
      <c r="AL603" s="37">
        <v>0.35299999999999998</v>
      </c>
      <c r="AM603" s="36">
        <v>0.56999999999999995</v>
      </c>
      <c r="AN603" s="17">
        <v>0.43</v>
      </c>
      <c r="AO603">
        <v>1</v>
      </c>
      <c r="AP603" s="34">
        <v>0</v>
      </c>
      <c r="AQ603" t="s">
        <v>89</v>
      </c>
      <c r="AR603" s="34" t="s">
        <v>89</v>
      </c>
      <c r="AS603">
        <v>1</v>
      </c>
      <c r="AT603" s="17">
        <v>0</v>
      </c>
      <c r="AU603" t="s">
        <v>89</v>
      </c>
      <c r="AV603" s="17" t="s">
        <v>89</v>
      </c>
      <c r="AW603" s="17" t="s">
        <v>153</v>
      </c>
      <c r="AX603">
        <v>1</v>
      </c>
      <c r="AY603">
        <v>0</v>
      </c>
      <c r="AZ603">
        <v>1</v>
      </c>
      <c r="BA603">
        <v>0</v>
      </c>
      <c r="BB603">
        <v>0</v>
      </c>
      <c r="BC603">
        <v>0</v>
      </c>
      <c r="BD603" s="17">
        <v>0</v>
      </c>
      <c r="BE603">
        <v>1</v>
      </c>
      <c r="BF603">
        <v>0</v>
      </c>
      <c r="BG603" s="17">
        <v>0</v>
      </c>
      <c r="BH603">
        <v>25208</v>
      </c>
      <c r="BI603">
        <v>1486</v>
      </c>
      <c r="BJ603" s="23">
        <v>0.93899999999999995</v>
      </c>
      <c r="BK603" s="23">
        <v>39.1</v>
      </c>
      <c r="BL603">
        <v>0</v>
      </c>
      <c r="BM603">
        <v>0</v>
      </c>
      <c r="BN603">
        <v>0</v>
      </c>
      <c r="BO603">
        <v>0</v>
      </c>
      <c r="BP603">
        <v>0</v>
      </c>
      <c r="BQ603" s="17">
        <v>1</v>
      </c>
      <c r="BR603">
        <v>0</v>
      </c>
      <c r="BS603">
        <v>0</v>
      </c>
      <c r="BT603">
        <v>1</v>
      </c>
      <c r="BU603" s="17">
        <v>0</v>
      </c>
      <c r="BV603">
        <v>0</v>
      </c>
      <c r="BW603">
        <v>0</v>
      </c>
      <c r="BX603" s="17">
        <v>1</v>
      </c>
      <c r="BY603">
        <v>1</v>
      </c>
      <c r="BZ603">
        <v>1</v>
      </c>
      <c r="CA603">
        <v>0</v>
      </c>
      <c r="CB603">
        <v>0</v>
      </c>
      <c r="CC603">
        <v>0</v>
      </c>
      <c r="CD603">
        <v>1</v>
      </c>
      <c r="CE603">
        <v>0</v>
      </c>
      <c r="CF603">
        <v>1</v>
      </c>
      <c r="CG603">
        <v>0</v>
      </c>
      <c r="CH603">
        <v>0</v>
      </c>
      <c r="CI603">
        <v>0</v>
      </c>
      <c r="CJ603" s="17">
        <v>1</v>
      </c>
      <c r="CK603">
        <v>0</v>
      </c>
      <c r="CL603">
        <v>43</v>
      </c>
      <c r="CM603">
        <v>0</v>
      </c>
      <c r="CN603">
        <v>1</v>
      </c>
      <c r="CO603">
        <v>23</v>
      </c>
      <c r="CP603" s="31" t="s">
        <v>80</v>
      </c>
    </row>
    <row r="604" spans="1:94" x14ac:dyDescent="0.25">
      <c r="A604">
        <v>603</v>
      </c>
      <c r="B604">
        <v>38</v>
      </c>
      <c r="C604" s="23" t="s">
        <v>152</v>
      </c>
      <c r="D604" s="12">
        <v>9.1999999999999993</v>
      </c>
      <c r="E604" s="13">
        <v>0.2</v>
      </c>
      <c r="F604" s="7">
        <f t="shared" si="146"/>
        <v>45.999999999999993</v>
      </c>
      <c r="G604" s="7">
        <f t="shared" si="147"/>
        <v>9</v>
      </c>
      <c r="H604" s="15">
        <f t="shared" si="148"/>
        <v>9.3999999999999986</v>
      </c>
      <c r="I604" s="11">
        <f t="shared" si="149"/>
        <v>0.39071541861692216</v>
      </c>
      <c r="J604" s="30">
        <f t="shared" si="150"/>
        <v>8.4938134481939605E-3</v>
      </c>
      <c r="K604" s="30">
        <f t="shared" si="151"/>
        <v>117.7327482054165</v>
      </c>
      <c r="L604" s="8">
        <v>0</v>
      </c>
      <c r="M604" s="9">
        <v>0</v>
      </c>
      <c r="N604" s="9">
        <v>0</v>
      </c>
      <c r="O604" s="9">
        <v>1</v>
      </c>
      <c r="P604" s="9">
        <v>0</v>
      </c>
      <c r="Q604" s="8">
        <v>11759</v>
      </c>
      <c r="R604" s="9">
        <v>13</v>
      </c>
      <c r="S604" s="9">
        <f t="shared" si="152"/>
        <v>11745</v>
      </c>
      <c r="T604" s="9">
        <f t="shared" si="153"/>
        <v>50</v>
      </c>
      <c r="U604" s="7">
        <f t="shared" si="143"/>
        <v>9.4307999999999996</v>
      </c>
      <c r="V604" s="7">
        <f t="shared" si="154"/>
        <v>23.669200000000004</v>
      </c>
      <c r="W604" s="9">
        <v>1</v>
      </c>
      <c r="X604" s="9">
        <v>0</v>
      </c>
      <c r="Y604" s="9">
        <v>1</v>
      </c>
      <c r="Z604" s="9">
        <v>0</v>
      </c>
      <c r="AA604" s="9">
        <v>0</v>
      </c>
      <c r="AB604" s="27">
        <v>0</v>
      </c>
      <c r="AC604" s="9">
        <v>1</v>
      </c>
      <c r="AD604" s="9">
        <v>0</v>
      </c>
      <c r="AE604" s="27">
        <v>0</v>
      </c>
      <c r="AF604" s="9">
        <v>0</v>
      </c>
      <c r="AG604" s="27">
        <v>1</v>
      </c>
      <c r="AH604" s="19">
        <v>2001</v>
      </c>
      <c r="AI604" s="30">
        <v>0.13719999999999999</v>
      </c>
      <c r="AJ604" s="30">
        <f t="shared" si="145"/>
        <v>0.2238</v>
      </c>
      <c r="AK604" s="30">
        <v>0.28599999999999998</v>
      </c>
      <c r="AL604" s="37">
        <v>0.35299999999999998</v>
      </c>
      <c r="AM604" s="36">
        <v>0.56999999999999995</v>
      </c>
      <c r="AN604" s="17">
        <v>0.43</v>
      </c>
      <c r="AO604">
        <v>0</v>
      </c>
      <c r="AP604" s="34">
        <v>1</v>
      </c>
      <c r="AQ604" t="s">
        <v>89</v>
      </c>
      <c r="AR604" s="34" t="s">
        <v>89</v>
      </c>
      <c r="AS604">
        <v>1</v>
      </c>
      <c r="AT604" s="17">
        <v>0</v>
      </c>
      <c r="AU604" t="s">
        <v>89</v>
      </c>
      <c r="AV604" s="17" t="s">
        <v>89</v>
      </c>
      <c r="AW604" s="17" t="s">
        <v>153</v>
      </c>
      <c r="AX604">
        <v>1</v>
      </c>
      <c r="AY604">
        <v>0</v>
      </c>
      <c r="AZ604">
        <v>1</v>
      </c>
      <c r="BA604">
        <v>0</v>
      </c>
      <c r="BB604">
        <v>0</v>
      </c>
      <c r="BC604">
        <v>0</v>
      </c>
      <c r="BD604" s="17">
        <v>0</v>
      </c>
      <c r="BE604">
        <v>1</v>
      </c>
      <c r="BF604">
        <v>0</v>
      </c>
      <c r="BG604" s="17">
        <v>0</v>
      </c>
      <c r="BH604">
        <v>25208</v>
      </c>
      <c r="BI604">
        <v>1486</v>
      </c>
      <c r="BJ604" s="23">
        <v>0.93899999999999995</v>
      </c>
      <c r="BK604" s="23">
        <v>39.1</v>
      </c>
      <c r="BL604">
        <v>1</v>
      </c>
      <c r="BM604">
        <v>0</v>
      </c>
      <c r="BN604">
        <v>0</v>
      </c>
      <c r="BO604">
        <v>0</v>
      </c>
      <c r="BP604">
        <v>0</v>
      </c>
      <c r="BQ604" s="17">
        <v>0</v>
      </c>
      <c r="BR604">
        <v>0</v>
      </c>
      <c r="BS604">
        <v>0</v>
      </c>
      <c r="BT604">
        <v>1</v>
      </c>
      <c r="BU604" s="17">
        <v>0</v>
      </c>
      <c r="BV604">
        <v>0</v>
      </c>
      <c r="BW604">
        <v>0</v>
      </c>
      <c r="BX604" s="17">
        <v>1</v>
      </c>
      <c r="BY604">
        <v>1</v>
      </c>
      <c r="BZ604">
        <v>1</v>
      </c>
      <c r="CA604">
        <v>0</v>
      </c>
      <c r="CB604">
        <v>0</v>
      </c>
      <c r="CC604">
        <v>0</v>
      </c>
      <c r="CD604">
        <v>1</v>
      </c>
      <c r="CE604">
        <v>0</v>
      </c>
      <c r="CF604">
        <v>1</v>
      </c>
      <c r="CG604">
        <v>0</v>
      </c>
      <c r="CH604">
        <v>0</v>
      </c>
      <c r="CI604">
        <v>0</v>
      </c>
      <c r="CJ604" s="17">
        <v>1</v>
      </c>
      <c r="CK604">
        <v>0</v>
      </c>
      <c r="CL604">
        <v>43</v>
      </c>
      <c r="CM604">
        <v>0</v>
      </c>
      <c r="CN604">
        <v>1</v>
      </c>
      <c r="CO604">
        <v>23</v>
      </c>
      <c r="CP604" s="31" t="s">
        <v>80</v>
      </c>
    </row>
    <row r="605" spans="1:94" x14ac:dyDescent="0.25">
      <c r="A605">
        <v>604</v>
      </c>
      <c r="B605">
        <v>38</v>
      </c>
      <c r="C605" s="23" t="s">
        <v>152</v>
      </c>
      <c r="D605" s="12">
        <v>16.3</v>
      </c>
      <c r="E605" s="13">
        <v>1.1000000000000001</v>
      </c>
      <c r="F605" s="7">
        <f t="shared" si="146"/>
        <v>14.818181818181818</v>
      </c>
      <c r="G605" s="7">
        <f t="shared" si="147"/>
        <v>15.200000000000001</v>
      </c>
      <c r="H605" s="15">
        <f t="shared" si="148"/>
        <v>17.400000000000002</v>
      </c>
      <c r="I605" s="11">
        <f t="shared" si="149"/>
        <v>0.13547096277416754</v>
      </c>
      <c r="J605" s="30">
        <f t="shared" si="150"/>
        <v>9.1422122117536374E-3</v>
      </c>
      <c r="K605" s="30">
        <f t="shared" si="151"/>
        <v>109.38271578451824</v>
      </c>
      <c r="L605" s="8">
        <v>0</v>
      </c>
      <c r="M605" s="9">
        <v>0</v>
      </c>
      <c r="N605" s="9">
        <v>0</v>
      </c>
      <c r="O605" s="9">
        <v>1</v>
      </c>
      <c r="P605" s="9">
        <v>0</v>
      </c>
      <c r="Q605" s="8">
        <v>11759</v>
      </c>
      <c r="R605" s="9">
        <v>13</v>
      </c>
      <c r="S605" s="9">
        <f t="shared" si="152"/>
        <v>11745</v>
      </c>
      <c r="T605" s="9">
        <f t="shared" si="153"/>
        <v>50</v>
      </c>
      <c r="U605" s="7">
        <f t="shared" si="143"/>
        <v>9.4307999999999996</v>
      </c>
      <c r="V605" s="7">
        <f t="shared" si="154"/>
        <v>23.669200000000004</v>
      </c>
      <c r="W605" s="9">
        <v>1</v>
      </c>
      <c r="X605" s="9">
        <v>0</v>
      </c>
      <c r="Y605" s="9">
        <v>1</v>
      </c>
      <c r="Z605" s="9">
        <v>0</v>
      </c>
      <c r="AA605" s="9">
        <v>0</v>
      </c>
      <c r="AB605" s="27">
        <v>0</v>
      </c>
      <c r="AC605" s="9">
        <v>1</v>
      </c>
      <c r="AD605" s="9">
        <v>0</v>
      </c>
      <c r="AE605" s="27">
        <v>0</v>
      </c>
      <c r="AF605" s="9">
        <v>0</v>
      </c>
      <c r="AG605" s="27">
        <v>1</v>
      </c>
      <c r="AH605" s="19">
        <v>2001</v>
      </c>
      <c r="AI605" s="30">
        <v>0.13719999999999999</v>
      </c>
      <c r="AJ605" s="30">
        <f t="shared" si="145"/>
        <v>0.2238</v>
      </c>
      <c r="AK605" s="30">
        <v>0.28599999999999998</v>
      </c>
      <c r="AL605" s="37">
        <v>0.35299999999999998</v>
      </c>
      <c r="AM605" s="36">
        <v>0.56999999999999995</v>
      </c>
      <c r="AN605" s="17">
        <v>0.43</v>
      </c>
      <c r="AO605">
        <v>0</v>
      </c>
      <c r="AP605" s="34">
        <v>1</v>
      </c>
      <c r="AQ605" t="s">
        <v>89</v>
      </c>
      <c r="AR605" s="34" t="s">
        <v>89</v>
      </c>
      <c r="AS605">
        <v>1</v>
      </c>
      <c r="AT605" s="17">
        <v>0</v>
      </c>
      <c r="AU605" t="s">
        <v>89</v>
      </c>
      <c r="AV605" s="17" t="s">
        <v>89</v>
      </c>
      <c r="AW605" s="17" t="s">
        <v>153</v>
      </c>
      <c r="AX605">
        <v>1</v>
      </c>
      <c r="AY605">
        <v>0</v>
      </c>
      <c r="AZ605">
        <v>1</v>
      </c>
      <c r="BA605">
        <v>0</v>
      </c>
      <c r="BB605">
        <v>0</v>
      </c>
      <c r="BC605">
        <v>0</v>
      </c>
      <c r="BD605" s="17">
        <v>0</v>
      </c>
      <c r="BE605">
        <v>1</v>
      </c>
      <c r="BF605">
        <v>0</v>
      </c>
      <c r="BG605" s="17">
        <v>0</v>
      </c>
      <c r="BH605">
        <v>25208</v>
      </c>
      <c r="BI605">
        <v>1486</v>
      </c>
      <c r="BJ605" s="23">
        <v>0.93899999999999995</v>
      </c>
      <c r="BK605" s="23">
        <v>39.1</v>
      </c>
      <c r="BL605">
        <v>0</v>
      </c>
      <c r="BM605">
        <v>0</v>
      </c>
      <c r="BN605">
        <v>0</v>
      </c>
      <c r="BO605">
        <v>0</v>
      </c>
      <c r="BP605">
        <v>0</v>
      </c>
      <c r="BQ605" s="17">
        <v>1</v>
      </c>
      <c r="BR605">
        <v>0</v>
      </c>
      <c r="BS605">
        <v>0</v>
      </c>
      <c r="BT605">
        <v>1</v>
      </c>
      <c r="BU605" s="17">
        <v>0</v>
      </c>
      <c r="BV605">
        <v>0</v>
      </c>
      <c r="BW605">
        <v>0</v>
      </c>
      <c r="BX605" s="17">
        <v>1</v>
      </c>
      <c r="BY605">
        <v>1</v>
      </c>
      <c r="BZ605">
        <v>1</v>
      </c>
      <c r="CA605">
        <v>0</v>
      </c>
      <c r="CB605">
        <v>0</v>
      </c>
      <c r="CC605">
        <v>0</v>
      </c>
      <c r="CD605">
        <v>1</v>
      </c>
      <c r="CE605">
        <v>0</v>
      </c>
      <c r="CF605">
        <v>1</v>
      </c>
      <c r="CG605">
        <v>0</v>
      </c>
      <c r="CH605">
        <v>0</v>
      </c>
      <c r="CI605">
        <v>0</v>
      </c>
      <c r="CJ605" s="17">
        <v>1</v>
      </c>
      <c r="CK605">
        <v>0</v>
      </c>
      <c r="CL605">
        <v>43</v>
      </c>
      <c r="CM605">
        <v>0</v>
      </c>
      <c r="CN605">
        <v>1</v>
      </c>
      <c r="CO605">
        <v>23</v>
      </c>
      <c r="CP605" s="31" t="s">
        <v>80</v>
      </c>
    </row>
    <row r="606" spans="1:94" x14ac:dyDescent="0.25">
      <c r="A606">
        <v>605</v>
      </c>
      <c r="B606">
        <v>38</v>
      </c>
      <c r="C606" s="23" t="s">
        <v>152</v>
      </c>
      <c r="D606" s="12">
        <v>12.6</v>
      </c>
      <c r="E606" s="13">
        <v>0.8</v>
      </c>
      <c r="F606" s="7">
        <f t="shared" si="146"/>
        <v>15.749999999999998</v>
      </c>
      <c r="G606" s="7">
        <f t="shared" si="147"/>
        <v>11.799999999999999</v>
      </c>
      <c r="H606" s="15">
        <f t="shared" si="148"/>
        <v>13.4</v>
      </c>
      <c r="I606" s="11">
        <f t="shared" si="149"/>
        <v>0.11981062609680501</v>
      </c>
      <c r="J606" s="30">
        <f t="shared" si="150"/>
        <v>7.607023879162224E-3</v>
      </c>
      <c r="K606" s="30">
        <f t="shared" si="151"/>
        <v>131.45745509479482</v>
      </c>
      <c r="L606" s="8">
        <v>0</v>
      </c>
      <c r="M606" s="9">
        <v>0</v>
      </c>
      <c r="N606" s="9">
        <v>0</v>
      </c>
      <c r="O606" s="9">
        <v>1</v>
      </c>
      <c r="P606" s="9">
        <v>0</v>
      </c>
      <c r="Q606" s="8">
        <v>17047</v>
      </c>
      <c r="R606" s="9">
        <v>13</v>
      </c>
      <c r="S606" s="9">
        <f t="shared" si="152"/>
        <v>17033</v>
      </c>
      <c r="T606" s="9">
        <f t="shared" si="153"/>
        <v>50</v>
      </c>
      <c r="U606" s="7">
        <f t="shared" si="143"/>
        <v>9.4307999999999996</v>
      </c>
      <c r="V606" s="7">
        <f t="shared" si="154"/>
        <v>23.669200000000004</v>
      </c>
      <c r="W606" s="9">
        <v>1</v>
      </c>
      <c r="X606" s="9">
        <v>0</v>
      </c>
      <c r="Y606" s="9">
        <v>1</v>
      </c>
      <c r="Z606" s="9">
        <v>0</v>
      </c>
      <c r="AA606" s="9">
        <v>0</v>
      </c>
      <c r="AB606" s="27">
        <v>0</v>
      </c>
      <c r="AC606" s="9">
        <v>1</v>
      </c>
      <c r="AD606" s="9">
        <v>0</v>
      </c>
      <c r="AE606" s="27">
        <v>0</v>
      </c>
      <c r="AF606" s="9">
        <v>0</v>
      </c>
      <c r="AG606" s="27">
        <v>1</v>
      </c>
      <c r="AH606" s="19">
        <v>2001</v>
      </c>
      <c r="AI606" s="30">
        <v>0.13719999999999999</v>
      </c>
      <c r="AJ606" s="30">
        <f t="shared" si="145"/>
        <v>0.2238</v>
      </c>
      <c r="AK606" s="30">
        <v>0.28599999999999998</v>
      </c>
      <c r="AL606" s="37">
        <v>0.35299999999999998</v>
      </c>
      <c r="AM606" s="36">
        <v>0.56999999999999995</v>
      </c>
      <c r="AN606" s="17">
        <v>0.43</v>
      </c>
      <c r="AO606">
        <v>0</v>
      </c>
      <c r="AP606" s="34">
        <v>1</v>
      </c>
      <c r="AQ606" t="s">
        <v>89</v>
      </c>
      <c r="AR606" s="34" t="s">
        <v>89</v>
      </c>
      <c r="AS606">
        <v>1</v>
      </c>
      <c r="AT606" s="17">
        <v>0</v>
      </c>
      <c r="AU606" t="s">
        <v>89</v>
      </c>
      <c r="AV606" s="17" t="s">
        <v>89</v>
      </c>
      <c r="AW606" s="17" t="s">
        <v>153</v>
      </c>
      <c r="AX606">
        <v>1</v>
      </c>
      <c r="AY606">
        <v>0</v>
      </c>
      <c r="AZ606">
        <v>1</v>
      </c>
      <c r="BA606">
        <v>0</v>
      </c>
      <c r="BB606">
        <v>0</v>
      </c>
      <c r="BC606">
        <v>0</v>
      </c>
      <c r="BD606" s="17">
        <v>0</v>
      </c>
      <c r="BE606">
        <v>1</v>
      </c>
      <c r="BF606">
        <v>0</v>
      </c>
      <c r="BG606" s="17">
        <v>0</v>
      </c>
      <c r="BH606">
        <v>25208</v>
      </c>
      <c r="BI606">
        <v>1486</v>
      </c>
      <c r="BJ606" s="23">
        <v>0.93899999999999995</v>
      </c>
      <c r="BK606" s="23">
        <v>39.1</v>
      </c>
      <c r="BL606">
        <v>0</v>
      </c>
      <c r="BM606">
        <v>0</v>
      </c>
      <c r="BN606">
        <v>0</v>
      </c>
      <c r="BO606">
        <v>0</v>
      </c>
      <c r="BP606">
        <v>0</v>
      </c>
      <c r="BQ606" s="17">
        <v>1</v>
      </c>
      <c r="BR606">
        <v>0</v>
      </c>
      <c r="BS606">
        <v>0</v>
      </c>
      <c r="BT606">
        <v>1</v>
      </c>
      <c r="BU606" s="17">
        <v>0</v>
      </c>
      <c r="BV606">
        <v>0</v>
      </c>
      <c r="BW606">
        <v>0</v>
      </c>
      <c r="BX606" s="17">
        <v>1</v>
      </c>
      <c r="BY606">
        <v>1</v>
      </c>
      <c r="BZ606">
        <v>1</v>
      </c>
      <c r="CA606">
        <v>0</v>
      </c>
      <c r="CB606">
        <v>0</v>
      </c>
      <c r="CC606">
        <v>0</v>
      </c>
      <c r="CD606">
        <v>1</v>
      </c>
      <c r="CE606">
        <v>0</v>
      </c>
      <c r="CF606">
        <v>1</v>
      </c>
      <c r="CG606">
        <v>0</v>
      </c>
      <c r="CH606">
        <v>0</v>
      </c>
      <c r="CI606">
        <v>0</v>
      </c>
      <c r="CJ606" s="17">
        <v>1</v>
      </c>
      <c r="CK606">
        <v>0</v>
      </c>
      <c r="CL606">
        <v>43</v>
      </c>
      <c r="CM606">
        <v>0</v>
      </c>
      <c r="CN606">
        <v>1</v>
      </c>
      <c r="CO606">
        <v>23</v>
      </c>
      <c r="CP606" s="31" t="s">
        <v>80</v>
      </c>
    </row>
    <row r="607" spans="1:94" x14ac:dyDescent="0.25">
      <c r="A607">
        <v>606</v>
      </c>
      <c r="B607">
        <v>38</v>
      </c>
      <c r="C607" s="23" t="s">
        <v>152</v>
      </c>
      <c r="D607" s="12">
        <v>10.3</v>
      </c>
      <c r="E607" s="13">
        <v>0.2</v>
      </c>
      <c r="F607" s="7">
        <f t="shared" si="146"/>
        <v>51.5</v>
      </c>
      <c r="G607" s="7">
        <f t="shared" si="147"/>
        <v>10.100000000000001</v>
      </c>
      <c r="H607" s="15">
        <f t="shared" si="148"/>
        <v>10.5</v>
      </c>
      <c r="I607" s="11">
        <f t="shared" si="149"/>
        <v>0.47764592668287958</v>
      </c>
      <c r="J607" s="30">
        <f t="shared" si="150"/>
        <v>9.2746781880170773E-3</v>
      </c>
      <c r="K607" s="30">
        <f t="shared" si="151"/>
        <v>107.82045260524555</v>
      </c>
      <c r="L607" s="8">
        <v>0</v>
      </c>
      <c r="M607" s="9">
        <v>0</v>
      </c>
      <c r="N607" s="9">
        <v>0</v>
      </c>
      <c r="O607" s="9">
        <v>1</v>
      </c>
      <c r="P607" s="9">
        <v>0</v>
      </c>
      <c r="Q607" s="8">
        <v>8987</v>
      </c>
      <c r="R607" s="9">
        <v>13</v>
      </c>
      <c r="S607" s="9">
        <f t="shared" si="152"/>
        <v>8973</v>
      </c>
      <c r="T607" s="9">
        <f t="shared" si="153"/>
        <v>50</v>
      </c>
      <c r="U607" s="7">
        <f t="shared" si="143"/>
        <v>9.4307999999999996</v>
      </c>
      <c r="V607" s="7">
        <f t="shared" si="154"/>
        <v>23.669200000000004</v>
      </c>
      <c r="W607" s="9">
        <v>1</v>
      </c>
      <c r="X607" s="9">
        <v>0</v>
      </c>
      <c r="Y607" s="9">
        <v>1</v>
      </c>
      <c r="Z607" s="9">
        <v>0</v>
      </c>
      <c r="AA607" s="9">
        <v>0</v>
      </c>
      <c r="AB607" s="27">
        <v>0</v>
      </c>
      <c r="AC607" s="9">
        <v>1</v>
      </c>
      <c r="AD607" s="9">
        <v>0</v>
      </c>
      <c r="AE607" s="27">
        <v>0</v>
      </c>
      <c r="AF607" s="9">
        <v>0</v>
      </c>
      <c r="AG607" s="27">
        <v>1</v>
      </c>
      <c r="AH607" s="19">
        <v>2001</v>
      </c>
      <c r="AI607" s="30">
        <v>0.13719999999999999</v>
      </c>
      <c r="AJ607" s="30">
        <f t="shared" si="145"/>
        <v>0.2238</v>
      </c>
      <c r="AK607" s="30">
        <v>0.28599999999999998</v>
      </c>
      <c r="AL607" s="37">
        <v>0.35299999999999998</v>
      </c>
      <c r="AM607" s="36">
        <v>0.56999999999999995</v>
      </c>
      <c r="AN607" s="17">
        <v>0.43</v>
      </c>
      <c r="AO607">
        <v>0</v>
      </c>
      <c r="AP607" s="34">
        <v>1</v>
      </c>
      <c r="AQ607" t="s">
        <v>89</v>
      </c>
      <c r="AR607" s="34" t="s">
        <v>89</v>
      </c>
      <c r="AS607">
        <v>1</v>
      </c>
      <c r="AT607" s="17">
        <v>0</v>
      </c>
      <c r="AU607" t="s">
        <v>89</v>
      </c>
      <c r="AV607" s="17" t="s">
        <v>89</v>
      </c>
      <c r="AW607" s="17" t="s">
        <v>153</v>
      </c>
      <c r="AX607">
        <v>1</v>
      </c>
      <c r="AY607">
        <v>0</v>
      </c>
      <c r="AZ607">
        <v>1</v>
      </c>
      <c r="BA607">
        <v>0</v>
      </c>
      <c r="BB607">
        <v>0</v>
      </c>
      <c r="BC607">
        <v>0</v>
      </c>
      <c r="BD607" s="17">
        <v>0</v>
      </c>
      <c r="BE607">
        <v>1</v>
      </c>
      <c r="BF607">
        <v>0</v>
      </c>
      <c r="BG607" s="17">
        <v>0</v>
      </c>
      <c r="BH607">
        <v>25208</v>
      </c>
      <c r="BI607">
        <v>1486</v>
      </c>
      <c r="BJ607" s="23">
        <v>0.93899999999999995</v>
      </c>
      <c r="BK607" s="23">
        <v>39.1</v>
      </c>
      <c r="BL607">
        <v>1</v>
      </c>
      <c r="BM607">
        <v>0</v>
      </c>
      <c r="BN607">
        <v>0</v>
      </c>
      <c r="BO607">
        <v>0</v>
      </c>
      <c r="BP607">
        <v>0</v>
      </c>
      <c r="BQ607" s="17">
        <v>0</v>
      </c>
      <c r="BR607">
        <v>0</v>
      </c>
      <c r="BS607">
        <v>0</v>
      </c>
      <c r="BT607">
        <v>1</v>
      </c>
      <c r="BU607" s="17">
        <v>0</v>
      </c>
      <c r="BV607">
        <v>0</v>
      </c>
      <c r="BW607">
        <v>0</v>
      </c>
      <c r="BX607" s="17">
        <v>1</v>
      </c>
      <c r="BY607">
        <v>1</v>
      </c>
      <c r="BZ607">
        <v>1</v>
      </c>
      <c r="CA607">
        <v>0</v>
      </c>
      <c r="CB607">
        <v>0</v>
      </c>
      <c r="CC607">
        <v>0</v>
      </c>
      <c r="CD607">
        <v>1</v>
      </c>
      <c r="CE607">
        <v>0</v>
      </c>
      <c r="CF607">
        <v>1</v>
      </c>
      <c r="CG607">
        <v>0</v>
      </c>
      <c r="CH607">
        <v>0</v>
      </c>
      <c r="CI607">
        <v>0</v>
      </c>
      <c r="CJ607" s="17">
        <v>1</v>
      </c>
      <c r="CK607">
        <v>0</v>
      </c>
      <c r="CL607">
        <v>43</v>
      </c>
      <c r="CM607">
        <v>0</v>
      </c>
      <c r="CN607">
        <v>1</v>
      </c>
      <c r="CO607">
        <v>23</v>
      </c>
      <c r="CP607" s="31" t="s">
        <v>80</v>
      </c>
    </row>
    <row r="608" spans="1:94" x14ac:dyDescent="0.25">
      <c r="A608">
        <v>607</v>
      </c>
      <c r="B608">
        <v>38</v>
      </c>
      <c r="C608" s="23" t="s">
        <v>152</v>
      </c>
      <c r="D608" s="12">
        <v>16.8</v>
      </c>
      <c r="E608" s="13">
        <v>1.1000000000000001</v>
      </c>
      <c r="F608" s="7">
        <f t="shared" ref="F608:F639" si="155">D608/E608</f>
        <v>15.272727272727272</v>
      </c>
      <c r="G608" s="7">
        <f t="shared" si="147"/>
        <v>15.700000000000001</v>
      </c>
      <c r="H608" s="15">
        <f t="shared" si="148"/>
        <v>17.900000000000002</v>
      </c>
      <c r="I608" s="11">
        <f t="shared" si="149"/>
        <v>0.15917507687208587</v>
      </c>
      <c r="J608" s="30">
        <f t="shared" si="150"/>
        <v>1.0422177652338957E-2</v>
      </c>
      <c r="K608" s="30">
        <f t="shared" si="151"/>
        <v>95.949237612120243</v>
      </c>
      <c r="L608" s="8">
        <v>0</v>
      </c>
      <c r="M608" s="9">
        <v>0</v>
      </c>
      <c r="N608" s="9">
        <v>0</v>
      </c>
      <c r="O608" s="9">
        <v>1</v>
      </c>
      <c r="P608" s="9">
        <v>0</v>
      </c>
      <c r="Q608" s="8">
        <v>8987</v>
      </c>
      <c r="R608" s="9">
        <v>13</v>
      </c>
      <c r="S608" s="9">
        <f t="shared" si="152"/>
        <v>8973</v>
      </c>
      <c r="T608" s="9">
        <f t="shared" si="153"/>
        <v>50</v>
      </c>
      <c r="U608" s="7">
        <f t="shared" si="143"/>
        <v>9.4307999999999996</v>
      </c>
      <c r="V608" s="7">
        <f t="shared" si="154"/>
        <v>23.669200000000004</v>
      </c>
      <c r="W608" s="9">
        <v>1</v>
      </c>
      <c r="X608" s="9">
        <v>0</v>
      </c>
      <c r="Y608" s="9">
        <v>1</v>
      </c>
      <c r="Z608" s="9">
        <v>0</v>
      </c>
      <c r="AA608" s="9">
        <v>0</v>
      </c>
      <c r="AB608" s="27">
        <v>0</v>
      </c>
      <c r="AC608" s="9">
        <v>1</v>
      </c>
      <c r="AD608" s="9">
        <v>0</v>
      </c>
      <c r="AE608" s="27">
        <v>0</v>
      </c>
      <c r="AF608" s="9">
        <v>0</v>
      </c>
      <c r="AG608" s="27">
        <v>1</v>
      </c>
      <c r="AH608" s="19">
        <v>2001</v>
      </c>
      <c r="AI608" s="30">
        <v>0.13719999999999999</v>
      </c>
      <c r="AJ608" s="30">
        <f t="shared" si="145"/>
        <v>0.2238</v>
      </c>
      <c r="AK608" s="30">
        <v>0.28599999999999998</v>
      </c>
      <c r="AL608" s="37">
        <v>0.35299999999999998</v>
      </c>
      <c r="AM608" s="36">
        <v>0.56999999999999995</v>
      </c>
      <c r="AN608" s="17">
        <v>0.43</v>
      </c>
      <c r="AO608">
        <v>0</v>
      </c>
      <c r="AP608" s="34">
        <v>1</v>
      </c>
      <c r="AQ608" t="s">
        <v>89</v>
      </c>
      <c r="AR608" s="34" t="s">
        <v>89</v>
      </c>
      <c r="AS608">
        <v>1</v>
      </c>
      <c r="AT608" s="17">
        <v>0</v>
      </c>
      <c r="AU608" t="s">
        <v>89</v>
      </c>
      <c r="AV608" s="17" t="s">
        <v>89</v>
      </c>
      <c r="AW608" s="17" t="s">
        <v>153</v>
      </c>
      <c r="AX608">
        <v>1</v>
      </c>
      <c r="AY608">
        <v>0</v>
      </c>
      <c r="AZ608">
        <v>1</v>
      </c>
      <c r="BA608">
        <v>0</v>
      </c>
      <c r="BB608">
        <v>0</v>
      </c>
      <c r="BC608">
        <v>0</v>
      </c>
      <c r="BD608" s="17">
        <v>0</v>
      </c>
      <c r="BE608">
        <v>1</v>
      </c>
      <c r="BF608">
        <v>0</v>
      </c>
      <c r="BG608" s="17">
        <v>0</v>
      </c>
      <c r="BH608">
        <v>25208</v>
      </c>
      <c r="BI608">
        <v>1486</v>
      </c>
      <c r="BJ608" s="23">
        <v>0.93899999999999995</v>
      </c>
      <c r="BK608" s="23">
        <v>39.1</v>
      </c>
      <c r="BL608">
        <v>0</v>
      </c>
      <c r="BM608">
        <v>0</v>
      </c>
      <c r="BN608">
        <v>0</v>
      </c>
      <c r="BO608">
        <v>0</v>
      </c>
      <c r="BP608">
        <v>0</v>
      </c>
      <c r="BQ608" s="17">
        <v>1</v>
      </c>
      <c r="BR608">
        <v>0</v>
      </c>
      <c r="BS608">
        <v>0</v>
      </c>
      <c r="BT608">
        <v>1</v>
      </c>
      <c r="BU608" s="17">
        <v>0</v>
      </c>
      <c r="BV608">
        <v>0</v>
      </c>
      <c r="BW608">
        <v>0</v>
      </c>
      <c r="BX608" s="17">
        <v>1</v>
      </c>
      <c r="BY608">
        <v>1</v>
      </c>
      <c r="BZ608">
        <v>1</v>
      </c>
      <c r="CA608">
        <v>0</v>
      </c>
      <c r="CB608">
        <v>0</v>
      </c>
      <c r="CC608">
        <v>0</v>
      </c>
      <c r="CD608">
        <v>1</v>
      </c>
      <c r="CE608">
        <v>0</v>
      </c>
      <c r="CF608">
        <v>1</v>
      </c>
      <c r="CG608">
        <v>0</v>
      </c>
      <c r="CH608">
        <v>0</v>
      </c>
      <c r="CI608">
        <v>0</v>
      </c>
      <c r="CJ608" s="17">
        <v>1</v>
      </c>
      <c r="CK608">
        <v>0</v>
      </c>
      <c r="CL608">
        <v>43</v>
      </c>
      <c r="CM608">
        <v>0</v>
      </c>
      <c r="CN608">
        <v>1</v>
      </c>
      <c r="CO608">
        <v>23</v>
      </c>
      <c r="CP608" s="31" t="s">
        <v>80</v>
      </c>
    </row>
    <row r="609" spans="1:94" x14ac:dyDescent="0.25">
      <c r="A609">
        <v>608</v>
      </c>
      <c r="B609">
        <v>38</v>
      </c>
      <c r="C609" s="23" t="s">
        <v>152</v>
      </c>
      <c r="D609" s="12">
        <v>12</v>
      </c>
      <c r="E609" s="13">
        <v>0.6</v>
      </c>
      <c r="F609" s="7">
        <f t="shared" si="155"/>
        <v>20</v>
      </c>
      <c r="G609" s="7">
        <f t="shared" si="147"/>
        <v>11.4</v>
      </c>
      <c r="H609" s="15">
        <f t="shared" si="148"/>
        <v>12.6</v>
      </c>
      <c r="I609" s="11">
        <f t="shared" si="149"/>
        <v>0.38454428462686413</v>
      </c>
      <c r="J609" s="30">
        <f t="shared" si="150"/>
        <v>1.9227214231343204E-2</v>
      </c>
      <c r="K609" s="30">
        <f t="shared" si="151"/>
        <v>52.009614495783381</v>
      </c>
      <c r="L609" s="8">
        <v>0</v>
      </c>
      <c r="M609" s="9">
        <v>0</v>
      </c>
      <c r="N609" s="9">
        <v>0</v>
      </c>
      <c r="O609" s="9">
        <v>1</v>
      </c>
      <c r="P609" s="9">
        <v>0</v>
      </c>
      <c r="Q609" s="8">
        <v>2319</v>
      </c>
      <c r="R609" s="9">
        <v>13</v>
      </c>
      <c r="S609" s="9">
        <f t="shared" si="152"/>
        <v>2305</v>
      </c>
      <c r="T609" s="9">
        <f t="shared" si="153"/>
        <v>50</v>
      </c>
      <c r="U609" s="7">
        <f t="shared" si="143"/>
        <v>9.4307999999999996</v>
      </c>
      <c r="V609" s="7">
        <f t="shared" si="154"/>
        <v>23.669200000000004</v>
      </c>
      <c r="W609" s="9">
        <v>1</v>
      </c>
      <c r="X609" s="9">
        <v>0</v>
      </c>
      <c r="Y609" s="9">
        <v>1</v>
      </c>
      <c r="Z609" s="9">
        <v>0</v>
      </c>
      <c r="AA609" s="9">
        <v>0</v>
      </c>
      <c r="AB609" s="27">
        <v>0</v>
      </c>
      <c r="AC609" s="9">
        <v>1</v>
      </c>
      <c r="AD609" s="9">
        <v>0</v>
      </c>
      <c r="AE609" s="27">
        <v>0</v>
      </c>
      <c r="AF609" s="9">
        <v>0</v>
      </c>
      <c r="AG609" s="27">
        <v>1</v>
      </c>
      <c r="AH609" s="19">
        <v>2001</v>
      </c>
      <c r="AI609" s="30">
        <v>0.13719999999999999</v>
      </c>
      <c r="AJ609" s="30">
        <f t="shared" si="145"/>
        <v>0.2238</v>
      </c>
      <c r="AK609" s="30">
        <v>0.28599999999999998</v>
      </c>
      <c r="AL609" s="37">
        <v>0.35299999999999998</v>
      </c>
      <c r="AM609" s="36">
        <v>0.56999999999999995</v>
      </c>
      <c r="AN609" s="17">
        <v>0.43</v>
      </c>
      <c r="AO609">
        <v>0</v>
      </c>
      <c r="AP609" s="34">
        <v>1</v>
      </c>
      <c r="AQ609" t="s">
        <v>89</v>
      </c>
      <c r="AR609" s="34" t="s">
        <v>89</v>
      </c>
      <c r="AS609">
        <v>1</v>
      </c>
      <c r="AT609" s="17">
        <v>0</v>
      </c>
      <c r="AU609" t="s">
        <v>89</v>
      </c>
      <c r="AV609" s="17" t="s">
        <v>89</v>
      </c>
      <c r="AW609" s="17" t="s">
        <v>153</v>
      </c>
      <c r="AX609">
        <v>1</v>
      </c>
      <c r="AY609">
        <v>0</v>
      </c>
      <c r="AZ609">
        <v>1</v>
      </c>
      <c r="BA609">
        <v>0</v>
      </c>
      <c r="BB609">
        <v>0</v>
      </c>
      <c r="BC609">
        <v>0</v>
      </c>
      <c r="BD609" s="17">
        <v>0</v>
      </c>
      <c r="BE609">
        <v>1</v>
      </c>
      <c r="BF609">
        <v>0</v>
      </c>
      <c r="BG609" s="17">
        <v>0</v>
      </c>
      <c r="BH609">
        <v>25208</v>
      </c>
      <c r="BI609">
        <v>1486</v>
      </c>
      <c r="BJ609" s="23">
        <v>0.93899999999999995</v>
      </c>
      <c r="BK609" s="23">
        <v>39.1</v>
      </c>
      <c r="BL609">
        <v>1</v>
      </c>
      <c r="BM609">
        <v>0</v>
      </c>
      <c r="BN609">
        <v>0</v>
      </c>
      <c r="BO609">
        <v>0</v>
      </c>
      <c r="BP609">
        <v>0</v>
      </c>
      <c r="BQ609" s="17">
        <v>0</v>
      </c>
      <c r="BR609">
        <v>0</v>
      </c>
      <c r="BS609">
        <v>0</v>
      </c>
      <c r="BT609">
        <v>1</v>
      </c>
      <c r="BU609" s="17">
        <v>0</v>
      </c>
      <c r="BV609">
        <v>0</v>
      </c>
      <c r="BW609">
        <v>0</v>
      </c>
      <c r="BX609" s="17">
        <v>1</v>
      </c>
      <c r="BY609">
        <v>1</v>
      </c>
      <c r="BZ609">
        <v>1</v>
      </c>
      <c r="CA609">
        <v>0</v>
      </c>
      <c r="CB609">
        <v>0</v>
      </c>
      <c r="CC609">
        <v>0</v>
      </c>
      <c r="CD609">
        <v>1</v>
      </c>
      <c r="CE609">
        <v>0</v>
      </c>
      <c r="CF609">
        <v>1</v>
      </c>
      <c r="CG609">
        <v>0</v>
      </c>
      <c r="CH609">
        <v>0</v>
      </c>
      <c r="CI609">
        <v>0</v>
      </c>
      <c r="CJ609" s="17">
        <v>1</v>
      </c>
      <c r="CK609">
        <v>0</v>
      </c>
      <c r="CL609">
        <v>43</v>
      </c>
      <c r="CM609">
        <v>0</v>
      </c>
      <c r="CN609">
        <v>1</v>
      </c>
      <c r="CO609">
        <v>23</v>
      </c>
      <c r="CP609" s="31" t="s">
        <v>80</v>
      </c>
    </row>
    <row r="610" spans="1:94" x14ac:dyDescent="0.25">
      <c r="A610">
        <v>609</v>
      </c>
      <c r="B610">
        <v>38</v>
      </c>
      <c r="C610" s="23" t="s">
        <v>152</v>
      </c>
      <c r="D610" s="12">
        <v>24.1</v>
      </c>
      <c r="E610" s="13">
        <v>3</v>
      </c>
      <c r="F610" s="7">
        <f t="shared" si="155"/>
        <v>8.0333333333333332</v>
      </c>
      <c r="G610" s="7">
        <f t="shared" si="147"/>
        <v>21.1</v>
      </c>
      <c r="H610" s="15">
        <f t="shared" si="148"/>
        <v>27.1</v>
      </c>
      <c r="I610" s="11">
        <f t="shared" si="149"/>
        <v>0.15218210253381906</v>
      </c>
      <c r="J610" s="30">
        <f t="shared" si="150"/>
        <v>1.8943830190931835E-2</v>
      </c>
      <c r="K610" s="30">
        <f t="shared" si="151"/>
        <v>52.787635336738134</v>
      </c>
      <c r="L610" s="8">
        <v>0</v>
      </c>
      <c r="M610" s="9">
        <v>0</v>
      </c>
      <c r="N610" s="9">
        <v>0</v>
      </c>
      <c r="O610" s="9">
        <v>1</v>
      </c>
      <c r="P610" s="9">
        <v>0</v>
      </c>
      <c r="Q610" s="8">
        <v>2736</v>
      </c>
      <c r="R610" s="9">
        <v>13</v>
      </c>
      <c r="S610" s="9">
        <f t="shared" si="152"/>
        <v>2722</v>
      </c>
      <c r="T610" s="9">
        <f t="shared" si="153"/>
        <v>50</v>
      </c>
      <c r="U610" s="7">
        <f t="shared" si="143"/>
        <v>9.4307999999999996</v>
      </c>
      <c r="V610" s="7">
        <f t="shared" si="154"/>
        <v>23.669200000000004</v>
      </c>
      <c r="W610" s="9">
        <v>1</v>
      </c>
      <c r="X610" s="9">
        <v>0</v>
      </c>
      <c r="Y610" s="9">
        <v>1</v>
      </c>
      <c r="Z610" s="9">
        <v>0</v>
      </c>
      <c r="AA610" s="9">
        <v>0</v>
      </c>
      <c r="AB610" s="27">
        <v>0</v>
      </c>
      <c r="AC610" s="9">
        <v>1</v>
      </c>
      <c r="AD610" s="9">
        <v>0</v>
      </c>
      <c r="AE610" s="27">
        <v>0</v>
      </c>
      <c r="AF610" s="9">
        <v>0</v>
      </c>
      <c r="AG610" s="27">
        <v>1</v>
      </c>
      <c r="AH610" s="19">
        <v>2001</v>
      </c>
      <c r="AI610" s="30">
        <v>0.13719999999999999</v>
      </c>
      <c r="AJ610" s="30">
        <f t="shared" si="145"/>
        <v>0.2238</v>
      </c>
      <c r="AK610" s="30">
        <v>0.28599999999999998</v>
      </c>
      <c r="AL610" s="37">
        <v>0.35299999999999998</v>
      </c>
      <c r="AM610" s="36">
        <v>0.56999999999999995</v>
      </c>
      <c r="AN610" s="17">
        <v>0.43</v>
      </c>
      <c r="AO610">
        <v>0</v>
      </c>
      <c r="AP610" s="34">
        <v>1</v>
      </c>
      <c r="AQ610" t="s">
        <v>89</v>
      </c>
      <c r="AR610" s="34" t="s">
        <v>89</v>
      </c>
      <c r="AS610">
        <v>1</v>
      </c>
      <c r="AT610" s="17">
        <v>0</v>
      </c>
      <c r="AU610" t="s">
        <v>89</v>
      </c>
      <c r="AV610" s="17" t="s">
        <v>89</v>
      </c>
      <c r="AW610" s="17" t="s">
        <v>153</v>
      </c>
      <c r="AX610">
        <v>1</v>
      </c>
      <c r="AY610">
        <v>0</v>
      </c>
      <c r="AZ610">
        <v>1</v>
      </c>
      <c r="BA610">
        <v>0</v>
      </c>
      <c r="BB610">
        <v>0</v>
      </c>
      <c r="BC610">
        <v>0</v>
      </c>
      <c r="BD610" s="17">
        <v>0</v>
      </c>
      <c r="BE610">
        <v>1</v>
      </c>
      <c r="BF610">
        <v>0</v>
      </c>
      <c r="BG610" s="17">
        <v>0</v>
      </c>
      <c r="BH610">
        <v>25208</v>
      </c>
      <c r="BI610">
        <v>1486</v>
      </c>
      <c r="BJ610" s="23">
        <v>0.93899999999999995</v>
      </c>
      <c r="BK610" s="23">
        <v>39.1</v>
      </c>
      <c r="BL610">
        <v>0</v>
      </c>
      <c r="BM610">
        <v>0</v>
      </c>
      <c r="BN610">
        <v>0</v>
      </c>
      <c r="BO610">
        <v>0</v>
      </c>
      <c r="BP610">
        <v>0</v>
      </c>
      <c r="BQ610" s="17">
        <v>1</v>
      </c>
      <c r="BR610">
        <v>0</v>
      </c>
      <c r="BS610">
        <v>0</v>
      </c>
      <c r="BT610">
        <v>1</v>
      </c>
      <c r="BU610" s="17">
        <v>0</v>
      </c>
      <c r="BV610">
        <v>0</v>
      </c>
      <c r="BW610">
        <v>0</v>
      </c>
      <c r="BX610" s="17">
        <v>1</v>
      </c>
      <c r="BY610">
        <v>1</v>
      </c>
      <c r="BZ610">
        <v>1</v>
      </c>
      <c r="CA610">
        <v>0</v>
      </c>
      <c r="CB610">
        <v>0</v>
      </c>
      <c r="CC610">
        <v>0</v>
      </c>
      <c r="CD610">
        <v>1</v>
      </c>
      <c r="CE610">
        <v>0</v>
      </c>
      <c r="CF610">
        <v>1</v>
      </c>
      <c r="CG610">
        <v>0</v>
      </c>
      <c r="CH610">
        <v>0</v>
      </c>
      <c r="CI610">
        <v>0</v>
      </c>
      <c r="CJ610" s="17">
        <v>1</v>
      </c>
      <c r="CK610">
        <v>0</v>
      </c>
      <c r="CL610">
        <v>43</v>
      </c>
      <c r="CM610">
        <v>0</v>
      </c>
      <c r="CN610">
        <v>1</v>
      </c>
      <c r="CO610">
        <v>23</v>
      </c>
      <c r="CP610" s="31" t="s">
        <v>80</v>
      </c>
    </row>
    <row r="611" spans="1:94" x14ac:dyDescent="0.25">
      <c r="A611">
        <v>610</v>
      </c>
      <c r="B611">
        <v>38</v>
      </c>
      <c r="C611" s="23" t="s">
        <v>152</v>
      </c>
      <c r="D611" s="12">
        <v>21.9</v>
      </c>
      <c r="E611" s="13">
        <v>2.5</v>
      </c>
      <c r="F611" s="7">
        <f t="shared" si="155"/>
        <v>8.76</v>
      </c>
      <c r="G611" s="7">
        <f t="shared" si="147"/>
        <v>19.399999999999999</v>
      </c>
      <c r="H611" s="15">
        <f t="shared" si="148"/>
        <v>24.4</v>
      </c>
      <c r="I611" s="11">
        <f t="shared" si="149"/>
        <v>0.18622549971585556</v>
      </c>
      <c r="J611" s="30">
        <f t="shared" si="150"/>
        <v>2.1258618689024608E-2</v>
      </c>
      <c r="K611" s="30">
        <f t="shared" si="151"/>
        <v>47.039744897267461</v>
      </c>
      <c r="L611" s="8">
        <v>0</v>
      </c>
      <c r="M611" s="9">
        <v>0</v>
      </c>
      <c r="N611" s="9">
        <v>0</v>
      </c>
      <c r="O611" s="9">
        <v>1</v>
      </c>
      <c r="P611" s="9">
        <v>0</v>
      </c>
      <c r="Q611" s="8">
        <v>2150</v>
      </c>
      <c r="R611" s="9">
        <v>13</v>
      </c>
      <c r="S611" s="9">
        <f t="shared" si="152"/>
        <v>2136</v>
      </c>
      <c r="T611" s="9">
        <f t="shared" si="153"/>
        <v>50</v>
      </c>
      <c r="U611" s="7">
        <f t="shared" si="143"/>
        <v>9.4307999999999996</v>
      </c>
      <c r="V611" s="7">
        <f t="shared" si="154"/>
        <v>23.669200000000004</v>
      </c>
      <c r="W611" s="9">
        <v>1</v>
      </c>
      <c r="X611" s="9">
        <v>0</v>
      </c>
      <c r="Y611" s="9">
        <v>1</v>
      </c>
      <c r="Z611" s="9">
        <v>0</v>
      </c>
      <c r="AA611" s="9">
        <v>0</v>
      </c>
      <c r="AB611" s="27">
        <v>0</v>
      </c>
      <c r="AC611" s="9">
        <v>1</v>
      </c>
      <c r="AD611" s="9">
        <v>0</v>
      </c>
      <c r="AE611" s="27">
        <v>0</v>
      </c>
      <c r="AF611" s="9">
        <v>0</v>
      </c>
      <c r="AG611" s="27">
        <v>1</v>
      </c>
      <c r="AH611" s="19">
        <v>2001</v>
      </c>
      <c r="AI611" s="30">
        <v>0.13719999999999999</v>
      </c>
      <c r="AJ611" s="30">
        <f t="shared" si="145"/>
        <v>0.2238</v>
      </c>
      <c r="AK611" s="30">
        <v>0.28599999999999998</v>
      </c>
      <c r="AL611" s="37">
        <v>0.35299999999999998</v>
      </c>
      <c r="AM611" s="36">
        <v>0.56999999999999995</v>
      </c>
      <c r="AN611" s="17">
        <v>0.43</v>
      </c>
      <c r="AO611">
        <v>0</v>
      </c>
      <c r="AP611" s="34">
        <v>1</v>
      </c>
      <c r="AQ611" t="s">
        <v>89</v>
      </c>
      <c r="AR611" s="34" t="s">
        <v>89</v>
      </c>
      <c r="AS611">
        <v>1</v>
      </c>
      <c r="AT611" s="17">
        <v>0</v>
      </c>
      <c r="AU611" t="s">
        <v>89</v>
      </c>
      <c r="AV611" s="17" t="s">
        <v>89</v>
      </c>
      <c r="AW611" s="17" t="s">
        <v>153</v>
      </c>
      <c r="AX611">
        <v>1</v>
      </c>
      <c r="AY611">
        <v>0</v>
      </c>
      <c r="AZ611">
        <v>1</v>
      </c>
      <c r="BA611">
        <v>0</v>
      </c>
      <c r="BB611">
        <v>0</v>
      </c>
      <c r="BC611">
        <v>0</v>
      </c>
      <c r="BD611" s="17">
        <v>0</v>
      </c>
      <c r="BE611">
        <v>1</v>
      </c>
      <c r="BF611">
        <v>0</v>
      </c>
      <c r="BG611" s="17">
        <v>0</v>
      </c>
      <c r="BH611">
        <v>25208</v>
      </c>
      <c r="BI611">
        <v>1486</v>
      </c>
      <c r="BJ611" s="23">
        <v>0.93899999999999995</v>
      </c>
      <c r="BK611" s="23">
        <v>39.1</v>
      </c>
      <c r="BL611">
        <v>0</v>
      </c>
      <c r="BM611">
        <v>0</v>
      </c>
      <c r="BN611">
        <v>0</v>
      </c>
      <c r="BO611">
        <v>0</v>
      </c>
      <c r="BP611">
        <v>0</v>
      </c>
      <c r="BQ611" s="17">
        <v>1</v>
      </c>
      <c r="BR611">
        <v>0</v>
      </c>
      <c r="BS611">
        <v>0</v>
      </c>
      <c r="BT611">
        <v>1</v>
      </c>
      <c r="BU611" s="17">
        <v>0</v>
      </c>
      <c r="BV611">
        <v>0</v>
      </c>
      <c r="BW611">
        <v>0</v>
      </c>
      <c r="BX611" s="17">
        <v>1</v>
      </c>
      <c r="BY611">
        <v>1</v>
      </c>
      <c r="BZ611">
        <v>1</v>
      </c>
      <c r="CA611">
        <v>0</v>
      </c>
      <c r="CB611">
        <v>0</v>
      </c>
      <c r="CC611">
        <v>0</v>
      </c>
      <c r="CD611">
        <v>1</v>
      </c>
      <c r="CE611">
        <v>0</v>
      </c>
      <c r="CF611">
        <v>1</v>
      </c>
      <c r="CG611">
        <v>0</v>
      </c>
      <c r="CH611">
        <v>0</v>
      </c>
      <c r="CI611">
        <v>0</v>
      </c>
      <c r="CJ611" s="17">
        <v>1</v>
      </c>
      <c r="CK611">
        <v>0</v>
      </c>
      <c r="CL611">
        <v>43</v>
      </c>
      <c r="CM611">
        <v>0</v>
      </c>
      <c r="CN611">
        <v>1</v>
      </c>
      <c r="CO611">
        <v>23</v>
      </c>
      <c r="CP611" s="31" t="s">
        <v>80</v>
      </c>
    </row>
    <row r="612" spans="1:94" x14ac:dyDescent="0.25">
      <c r="A612">
        <v>611</v>
      </c>
      <c r="B612">
        <v>38</v>
      </c>
      <c r="C612" s="23" t="s">
        <v>152</v>
      </c>
      <c r="D612" s="12">
        <v>10.7</v>
      </c>
      <c r="E612" s="13">
        <v>0.7</v>
      </c>
      <c r="F612" s="7">
        <f t="shared" si="155"/>
        <v>15.285714285714286</v>
      </c>
      <c r="G612" s="7">
        <f t="shared" si="147"/>
        <v>10</v>
      </c>
      <c r="H612" s="15">
        <f t="shared" si="148"/>
        <v>11.399999999999999</v>
      </c>
      <c r="I612" s="11">
        <f t="shared" si="149"/>
        <v>0.32584416439046376</v>
      </c>
      <c r="J612" s="30">
        <f t="shared" si="150"/>
        <v>2.1316907950777998E-2</v>
      </c>
      <c r="K612" s="30">
        <f t="shared" si="151"/>
        <v>46.911118737720273</v>
      </c>
      <c r="L612" s="8">
        <v>0</v>
      </c>
      <c r="M612" s="9">
        <v>0</v>
      </c>
      <c r="N612" s="9">
        <v>0</v>
      </c>
      <c r="O612" s="9">
        <v>1</v>
      </c>
      <c r="P612" s="9">
        <v>0</v>
      </c>
      <c r="Q612" s="8">
        <v>1981</v>
      </c>
      <c r="R612" s="9">
        <v>13</v>
      </c>
      <c r="S612" s="9">
        <f t="shared" si="152"/>
        <v>1967</v>
      </c>
      <c r="T612" s="9">
        <f t="shared" si="153"/>
        <v>50</v>
      </c>
      <c r="U612" s="7">
        <f t="shared" si="143"/>
        <v>9.4307999999999996</v>
      </c>
      <c r="V612" s="7">
        <f t="shared" si="154"/>
        <v>23.669200000000004</v>
      </c>
      <c r="W612" s="9">
        <v>1</v>
      </c>
      <c r="X612" s="9">
        <v>0</v>
      </c>
      <c r="Y612" s="9">
        <v>1</v>
      </c>
      <c r="Z612" s="9">
        <v>0</v>
      </c>
      <c r="AA612" s="9">
        <v>0</v>
      </c>
      <c r="AB612" s="27">
        <v>0</v>
      </c>
      <c r="AC612" s="9">
        <v>1</v>
      </c>
      <c r="AD612" s="9">
        <v>0</v>
      </c>
      <c r="AE612" s="27">
        <v>0</v>
      </c>
      <c r="AF612" s="9">
        <v>0</v>
      </c>
      <c r="AG612" s="27">
        <v>1</v>
      </c>
      <c r="AH612" s="19">
        <v>2001</v>
      </c>
      <c r="AI612" s="30">
        <v>0.13719999999999999</v>
      </c>
      <c r="AJ612" s="30">
        <f t="shared" si="145"/>
        <v>0.2238</v>
      </c>
      <c r="AK612" s="30">
        <v>0.28599999999999998</v>
      </c>
      <c r="AL612" s="37">
        <v>0.35299999999999998</v>
      </c>
      <c r="AM612" s="36">
        <v>0.56999999999999995</v>
      </c>
      <c r="AN612" s="17">
        <v>0.43</v>
      </c>
      <c r="AO612">
        <v>0</v>
      </c>
      <c r="AP612" s="34">
        <v>1</v>
      </c>
      <c r="AQ612" t="s">
        <v>89</v>
      </c>
      <c r="AR612" s="34" t="s">
        <v>89</v>
      </c>
      <c r="AS612">
        <v>1</v>
      </c>
      <c r="AT612" s="17">
        <v>0</v>
      </c>
      <c r="AU612" t="s">
        <v>89</v>
      </c>
      <c r="AV612" s="17" t="s">
        <v>89</v>
      </c>
      <c r="AW612" s="17" t="s">
        <v>153</v>
      </c>
      <c r="AX612">
        <v>1</v>
      </c>
      <c r="AY612">
        <v>0</v>
      </c>
      <c r="AZ612">
        <v>1</v>
      </c>
      <c r="BA612">
        <v>0</v>
      </c>
      <c r="BB612">
        <v>0</v>
      </c>
      <c r="BC612">
        <v>0</v>
      </c>
      <c r="BD612" s="17">
        <v>0</v>
      </c>
      <c r="BE612">
        <v>1</v>
      </c>
      <c r="BF612">
        <v>0</v>
      </c>
      <c r="BG612" s="17">
        <v>0</v>
      </c>
      <c r="BH612">
        <v>25208</v>
      </c>
      <c r="BI612">
        <v>1486</v>
      </c>
      <c r="BJ612" s="23">
        <v>0.93899999999999995</v>
      </c>
      <c r="BK612" s="23">
        <v>39.1</v>
      </c>
      <c r="BL612">
        <v>1</v>
      </c>
      <c r="BM612">
        <v>0</v>
      </c>
      <c r="BN612">
        <v>0</v>
      </c>
      <c r="BO612">
        <v>0</v>
      </c>
      <c r="BP612">
        <v>0</v>
      </c>
      <c r="BQ612" s="17">
        <v>0</v>
      </c>
      <c r="BR612">
        <v>0</v>
      </c>
      <c r="BS612">
        <v>0</v>
      </c>
      <c r="BT612">
        <v>1</v>
      </c>
      <c r="BU612" s="17">
        <v>0</v>
      </c>
      <c r="BV612">
        <v>0</v>
      </c>
      <c r="BW612">
        <v>0</v>
      </c>
      <c r="BX612" s="17">
        <v>1</v>
      </c>
      <c r="BY612">
        <v>1</v>
      </c>
      <c r="BZ612">
        <v>1</v>
      </c>
      <c r="CA612">
        <v>0</v>
      </c>
      <c r="CB612">
        <v>0</v>
      </c>
      <c r="CC612">
        <v>0</v>
      </c>
      <c r="CD612">
        <v>1</v>
      </c>
      <c r="CE612">
        <v>0</v>
      </c>
      <c r="CF612">
        <v>1</v>
      </c>
      <c r="CG612">
        <v>0</v>
      </c>
      <c r="CH612">
        <v>0</v>
      </c>
      <c r="CI612">
        <v>0</v>
      </c>
      <c r="CJ612" s="17">
        <v>1</v>
      </c>
      <c r="CK612">
        <v>0</v>
      </c>
      <c r="CL612">
        <v>43</v>
      </c>
      <c r="CM612">
        <v>0</v>
      </c>
      <c r="CN612">
        <v>1</v>
      </c>
      <c r="CO612">
        <v>23</v>
      </c>
      <c r="CP612" s="31" t="s">
        <v>80</v>
      </c>
    </row>
    <row r="613" spans="1:94" x14ac:dyDescent="0.25">
      <c r="A613">
        <v>612</v>
      </c>
      <c r="B613">
        <v>38</v>
      </c>
      <c r="C613" s="23" t="s">
        <v>152</v>
      </c>
      <c r="D613" s="12">
        <v>21.5</v>
      </c>
      <c r="E613" s="13">
        <v>4.3</v>
      </c>
      <c r="F613" s="7">
        <f t="shared" si="155"/>
        <v>5</v>
      </c>
      <c r="G613" s="7">
        <f t="shared" si="147"/>
        <v>17.2</v>
      </c>
      <c r="H613" s="15">
        <f t="shared" si="148"/>
        <v>25.8</v>
      </c>
      <c r="I613" s="11">
        <f t="shared" si="149"/>
        <v>0.11211213233271874</v>
      </c>
      <c r="J613" s="30">
        <f t="shared" si="150"/>
        <v>2.242242646654375E-2</v>
      </c>
      <c r="K613" s="30">
        <f t="shared" si="151"/>
        <v>44.598206241955516</v>
      </c>
      <c r="L613" s="8">
        <v>0</v>
      </c>
      <c r="M613" s="9">
        <v>0</v>
      </c>
      <c r="N613" s="9">
        <v>0</v>
      </c>
      <c r="O613" s="9">
        <v>1</v>
      </c>
      <c r="P613" s="9">
        <v>0</v>
      </c>
      <c r="Q613" s="8">
        <v>1978</v>
      </c>
      <c r="R613" s="9">
        <v>13</v>
      </c>
      <c r="S613" s="9">
        <f t="shared" si="152"/>
        <v>1964</v>
      </c>
      <c r="T613" s="9">
        <f t="shared" si="153"/>
        <v>50</v>
      </c>
      <c r="U613" s="7">
        <f t="shared" si="143"/>
        <v>9.4307999999999996</v>
      </c>
      <c r="V613" s="7">
        <f t="shared" si="154"/>
        <v>23.669200000000004</v>
      </c>
      <c r="W613" s="9">
        <v>1</v>
      </c>
      <c r="X613" s="9">
        <v>0</v>
      </c>
      <c r="Y613" s="9">
        <v>1</v>
      </c>
      <c r="Z613" s="9">
        <v>0</v>
      </c>
      <c r="AA613" s="9">
        <v>0</v>
      </c>
      <c r="AB613" s="27">
        <v>0</v>
      </c>
      <c r="AC613" s="9">
        <v>1</v>
      </c>
      <c r="AD613" s="9">
        <v>0</v>
      </c>
      <c r="AE613" s="27">
        <v>0</v>
      </c>
      <c r="AF613" s="9">
        <v>0</v>
      </c>
      <c r="AG613" s="27">
        <v>1</v>
      </c>
      <c r="AH613" s="19">
        <v>2001</v>
      </c>
      <c r="AI613" s="30">
        <v>0.13719999999999999</v>
      </c>
      <c r="AJ613" s="30">
        <f t="shared" si="145"/>
        <v>0.2238</v>
      </c>
      <c r="AK613" s="30">
        <v>0.28599999999999998</v>
      </c>
      <c r="AL613" s="37">
        <v>0.35299999999999998</v>
      </c>
      <c r="AM613" s="36">
        <v>0.56999999999999995</v>
      </c>
      <c r="AN613" s="17">
        <v>0.43</v>
      </c>
      <c r="AO613">
        <v>0</v>
      </c>
      <c r="AP613" s="34">
        <v>1</v>
      </c>
      <c r="AQ613" t="s">
        <v>89</v>
      </c>
      <c r="AR613" s="34" t="s">
        <v>89</v>
      </c>
      <c r="AS613">
        <v>1</v>
      </c>
      <c r="AT613" s="17">
        <v>0</v>
      </c>
      <c r="AU613" t="s">
        <v>89</v>
      </c>
      <c r="AV613" s="17" t="s">
        <v>89</v>
      </c>
      <c r="AW613" s="17" t="s">
        <v>153</v>
      </c>
      <c r="AX613">
        <v>1</v>
      </c>
      <c r="AY613">
        <v>0</v>
      </c>
      <c r="AZ613">
        <v>1</v>
      </c>
      <c r="BA613">
        <v>0</v>
      </c>
      <c r="BB613">
        <v>0</v>
      </c>
      <c r="BC613">
        <v>0</v>
      </c>
      <c r="BD613" s="17">
        <v>0</v>
      </c>
      <c r="BE613">
        <v>1</v>
      </c>
      <c r="BF613">
        <v>0</v>
      </c>
      <c r="BG613" s="17">
        <v>0</v>
      </c>
      <c r="BH613">
        <v>25208</v>
      </c>
      <c r="BI613">
        <v>1486</v>
      </c>
      <c r="BJ613" s="23">
        <v>0.93899999999999995</v>
      </c>
      <c r="BK613" s="23">
        <v>39.1</v>
      </c>
      <c r="BL613">
        <v>0</v>
      </c>
      <c r="BM613">
        <v>0</v>
      </c>
      <c r="BN613">
        <v>0</v>
      </c>
      <c r="BO613">
        <v>0</v>
      </c>
      <c r="BP613">
        <v>0</v>
      </c>
      <c r="BQ613" s="17">
        <v>1</v>
      </c>
      <c r="BR613">
        <v>0</v>
      </c>
      <c r="BS613">
        <v>0</v>
      </c>
      <c r="BT613">
        <v>1</v>
      </c>
      <c r="BU613" s="17">
        <v>0</v>
      </c>
      <c r="BV613">
        <v>0</v>
      </c>
      <c r="BW613">
        <v>0</v>
      </c>
      <c r="BX613" s="17">
        <v>1</v>
      </c>
      <c r="BY613">
        <v>1</v>
      </c>
      <c r="BZ613">
        <v>1</v>
      </c>
      <c r="CA613">
        <v>0</v>
      </c>
      <c r="CB613">
        <v>0</v>
      </c>
      <c r="CC613">
        <v>0</v>
      </c>
      <c r="CD613">
        <v>1</v>
      </c>
      <c r="CE613">
        <v>0</v>
      </c>
      <c r="CF613">
        <v>1</v>
      </c>
      <c r="CG613">
        <v>0</v>
      </c>
      <c r="CH613">
        <v>0</v>
      </c>
      <c r="CI613">
        <v>0</v>
      </c>
      <c r="CJ613" s="17">
        <v>1</v>
      </c>
      <c r="CK613">
        <v>0</v>
      </c>
      <c r="CL613">
        <v>43</v>
      </c>
      <c r="CM613">
        <v>0</v>
      </c>
      <c r="CN613">
        <v>1</v>
      </c>
      <c r="CO613">
        <v>23</v>
      </c>
      <c r="CP613" s="31" t="s">
        <v>80</v>
      </c>
    </row>
    <row r="614" spans="1:94" s="108" customFormat="1" x14ac:dyDescent="0.25">
      <c r="A614" s="108">
        <v>613</v>
      </c>
      <c r="B614" s="108">
        <v>38</v>
      </c>
      <c r="C614" s="109" t="s">
        <v>152</v>
      </c>
      <c r="D614" s="110">
        <v>20.7</v>
      </c>
      <c r="E614" s="111">
        <v>3.2</v>
      </c>
      <c r="F614" s="112">
        <f t="shared" si="155"/>
        <v>6.4687499999999991</v>
      </c>
      <c r="G614" s="112">
        <f t="shared" si="147"/>
        <v>17.5</v>
      </c>
      <c r="H614" s="113">
        <f t="shared" si="148"/>
        <v>23.9</v>
      </c>
      <c r="I614" s="114">
        <f t="shared" si="149"/>
        <v>0.15598245363248828</v>
      </c>
      <c r="J614" s="115">
        <f t="shared" si="150"/>
        <v>2.4113229547051335E-2</v>
      </c>
      <c r="K614" s="115">
        <f t="shared" si="151"/>
        <v>41.471010676887289</v>
      </c>
      <c r="L614" s="116">
        <v>0</v>
      </c>
      <c r="M614" s="117">
        <v>0</v>
      </c>
      <c r="N614" s="117">
        <v>0</v>
      </c>
      <c r="O614" s="117">
        <v>1</v>
      </c>
      <c r="P614" s="117">
        <v>0</v>
      </c>
      <c r="Q614" s="116">
        <v>1692</v>
      </c>
      <c r="R614" s="117">
        <v>13</v>
      </c>
      <c r="S614" s="117">
        <f t="shared" si="152"/>
        <v>1678</v>
      </c>
      <c r="T614" s="117">
        <f t="shared" si="153"/>
        <v>50</v>
      </c>
      <c r="U614" s="112">
        <f t="shared" si="143"/>
        <v>9.4307999999999996</v>
      </c>
      <c r="V614" s="112">
        <f t="shared" si="154"/>
        <v>23.669200000000004</v>
      </c>
      <c r="W614" s="117">
        <v>1</v>
      </c>
      <c r="X614" s="117">
        <v>0</v>
      </c>
      <c r="Y614" s="117">
        <v>1</v>
      </c>
      <c r="Z614" s="117">
        <v>0</v>
      </c>
      <c r="AA614" s="117">
        <v>0</v>
      </c>
      <c r="AB614" s="118">
        <v>0</v>
      </c>
      <c r="AC614" s="117">
        <v>1</v>
      </c>
      <c r="AD614" s="117">
        <v>0</v>
      </c>
      <c r="AE614" s="118">
        <v>0</v>
      </c>
      <c r="AF614" s="117">
        <v>0</v>
      </c>
      <c r="AG614" s="118">
        <v>1</v>
      </c>
      <c r="AH614" s="119">
        <v>2001</v>
      </c>
      <c r="AI614" s="115">
        <v>0.13719999999999999</v>
      </c>
      <c r="AJ614" s="115">
        <f t="shared" si="145"/>
        <v>0.2238</v>
      </c>
      <c r="AK614" s="115">
        <v>0.28599999999999998</v>
      </c>
      <c r="AL614" s="120">
        <v>0.35299999999999998</v>
      </c>
      <c r="AM614" s="121">
        <v>0.56999999999999995</v>
      </c>
      <c r="AN614" s="122">
        <v>0.43</v>
      </c>
      <c r="AO614" s="108">
        <v>0</v>
      </c>
      <c r="AP614" s="123">
        <v>1</v>
      </c>
      <c r="AQ614" s="108" t="s">
        <v>89</v>
      </c>
      <c r="AR614" s="123" t="s">
        <v>89</v>
      </c>
      <c r="AS614">
        <v>1</v>
      </c>
      <c r="AT614" s="122">
        <v>0</v>
      </c>
      <c r="AU614" s="108" t="s">
        <v>89</v>
      </c>
      <c r="AV614" s="122" t="s">
        <v>89</v>
      </c>
      <c r="AW614" s="122" t="s">
        <v>153</v>
      </c>
      <c r="AX614">
        <v>1</v>
      </c>
      <c r="AY614">
        <v>0</v>
      </c>
      <c r="AZ614">
        <v>1</v>
      </c>
      <c r="BA614">
        <v>0</v>
      </c>
      <c r="BB614">
        <v>0</v>
      </c>
      <c r="BC614">
        <v>0</v>
      </c>
      <c r="BD614" s="122">
        <v>0</v>
      </c>
      <c r="BE614">
        <v>1</v>
      </c>
      <c r="BF614">
        <v>0</v>
      </c>
      <c r="BG614" s="122">
        <v>0</v>
      </c>
      <c r="BH614">
        <v>25208</v>
      </c>
      <c r="BI614">
        <v>1486</v>
      </c>
      <c r="BJ614" s="109">
        <v>0.93899999999999995</v>
      </c>
      <c r="BK614" s="109">
        <v>39.1</v>
      </c>
      <c r="BL614" s="108">
        <v>0</v>
      </c>
      <c r="BM614" s="108">
        <v>0</v>
      </c>
      <c r="BN614" s="108">
        <v>0</v>
      </c>
      <c r="BO614" s="108">
        <v>0</v>
      </c>
      <c r="BP614" s="108">
        <v>0</v>
      </c>
      <c r="BQ614" s="122">
        <v>1</v>
      </c>
      <c r="BR614" s="108">
        <v>0</v>
      </c>
      <c r="BS614" s="108">
        <v>0</v>
      </c>
      <c r="BT614" s="108">
        <v>1</v>
      </c>
      <c r="BU614" s="122">
        <v>0</v>
      </c>
      <c r="BV614" s="108">
        <v>0</v>
      </c>
      <c r="BW614" s="108">
        <v>0</v>
      </c>
      <c r="BX614" s="122">
        <v>1</v>
      </c>
      <c r="BY614" s="108">
        <v>1</v>
      </c>
      <c r="BZ614" s="108">
        <v>1</v>
      </c>
      <c r="CA614" s="108">
        <v>0</v>
      </c>
      <c r="CB614" s="108">
        <v>0</v>
      </c>
      <c r="CC614" s="108">
        <v>0</v>
      </c>
      <c r="CD614" s="108">
        <v>1</v>
      </c>
      <c r="CE614" s="108">
        <v>0</v>
      </c>
      <c r="CF614">
        <v>1</v>
      </c>
      <c r="CG614" s="108">
        <v>0</v>
      </c>
      <c r="CH614" s="108">
        <v>0</v>
      </c>
      <c r="CI614" s="108">
        <v>0</v>
      </c>
      <c r="CJ614" s="122">
        <v>1</v>
      </c>
      <c r="CK614">
        <v>0</v>
      </c>
      <c r="CL614">
        <v>43</v>
      </c>
      <c r="CM614">
        <v>0</v>
      </c>
      <c r="CN614" s="108">
        <v>1</v>
      </c>
      <c r="CO614" s="108">
        <v>23</v>
      </c>
      <c r="CP614" s="31" t="s">
        <v>80</v>
      </c>
    </row>
    <row r="615" spans="1:94" x14ac:dyDescent="0.25">
      <c r="A615">
        <v>614</v>
      </c>
      <c r="B615">
        <v>39</v>
      </c>
      <c r="C615" s="23" t="s">
        <v>154</v>
      </c>
      <c r="D615" s="12">
        <v>5.6</v>
      </c>
      <c r="E615" s="13">
        <v>0.08</v>
      </c>
      <c r="F615" s="7">
        <f t="shared" si="155"/>
        <v>70</v>
      </c>
      <c r="G615" s="7">
        <f t="shared" si="147"/>
        <v>5.52</v>
      </c>
      <c r="H615" s="15">
        <f t="shared" si="148"/>
        <v>5.68</v>
      </c>
      <c r="I615" s="11">
        <f t="shared" si="149"/>
        <v>0.45067594598575533</v>
      </c>
      <c r="J615" s="30">
        <f t="shared" si="150"/>
        <v>6.4382277997965046E-3</v>
      </c>
      <c r="K615" s="30">
        <f t="shared" si="151"/>
        <v>155.32224567009067</v>
      </c>
      <c r="L615" s="8">
        <v>0</v>
      </c>
      <c r="M615" s="9">
        <v>0</v>
      </c>
      <c r="N615" s="9">
        <v>1</v>
      </c>
      <c r="O615" s="9">
        <v>0</v>
      </c>
      <c r="P615" s="9">
        <v>0</v>
      </c>
      <c r="Q615" s="8">
        <v>19234</v>
      </c>
      <c r="R615" s="9">
        <v>8</v>
      </c>
      <c r="S615" s="9">
        <f t="shared" si="152"/>
        <v>19225</v>
      </c>
      <c r="T615" s="9">
        <f t="shared" si="153"/>
        <v>10</v>
      </c>
      <c r="U615" s="7">
        <f>AVERAGE($U$617:$U$624)</f>
        <v>9.5600000000000023</v>
      </c>
      <c r="V615" s="7">
        <v>17.440000000000001</v>
      </c>
      <c r="W615" s="9">
        <v>1</v>
      </c>
      <c r="X615" s="9">
        <v>0</v>
      </c>
      <c r="Y615" s="9">
        <v>0</v>
      </c>
      <c r="Z615" s="9">
        <v>0</v>
      </c>
      <c r="AA615" s="9">
        <v>1</v>
      </c>
      <c r="AB615" s="27">
        <v>0</v>
      </c>
      <c r="AC615" s="9">
        <v>0</v>
      </c>
      <c r="AD615" s="9">
        <v>1</v>
      </c>
      <c r="AE615" s="27">
        <v>0</v>
      </c>
      <c r="AF615" s="9">
        <v>0</v>
      </c>
      <c r="AG615" s="27">
        <v>1</v>
      </c>
      <c r="AH615" s="19">
        <v>2001</v>
      </c>
      <c r="AI615" s="30" t="s">
        <v>89</v>
      </c>
      <c r="AJ615" s="30" t="s">
        <v>89</v>
      </c>
      <c r="AK615" s="30" t="s">
        <v>89</v>
      </c>
      <c r="AL615" s="37" t="s">
        <v>89</v>
      </c>
      <c r="AM615" s="36">
        <v>1</v>
      </c>
      <c r="AN615" s="17">
        <v>0</v>
      </c>
      <c r="AO615">
        <v>0.64219999999999999</v>
      </c>
      <c r="AP615" s="34">
        <f t="shared" ref="AP615:AP620" si="156">1-AO615</f>
        <v>0.35780000000000001</v>
      </c>
      <c r="AQ615">
        <v>0</v>
      </c>
      <c r="AR615" s="34">
        <v>1</v>
      </c>
      <c r="AS615">
        <v>1</v>
      </c>
      <c r="AT615" s="17">
        <v>0</v>
      </c>
      <c r="AU615" t="s">
        <v>89</v>
      </c>
      <c r="AV615" s="17" t="s">
        <v>89</v>
      </c>
      <c r="AW615" s="17" t="s">
        <v>26</v>
      </c>
      <c r="AX615">
        <v>1</v>
      </c>
      <c r="AY615">
        <v>0</v>
      </c>
      <c r="AZ615">
        <v>0</v>
      </c>
      <c r="BA615">
        <v>0</v>
      </c>
      <c r="BB615">
        <v>0</v>
      </c>
      <c r="BC615">
        <v>0</v>
      </c>
      <c r="BD615" s="17">
        <v>0</v>
      </c>
      <c r="BE615">
        <v>1</v>
      </c>
      <c r="BF615">
        <v>0</v>
      </c>
      <c r="BG615" s="17">
        <v>0</v>
      </c>
      <c r="BH615">
        <v>15116</v>
      </c>
      <c r="BI615">
        <v>1045</v>
      </c>
      <c r="BJ615" s="61">
        <v>0.95499999999999996</v>
      </c>
      <c r="BK615" s="61">
        <f t="shared" ref="BK615:BK641" si="157">6+U615+V615</f>
        <v>33</v>
      </c>
      <c r="BL615">
        <v>1</v>
      </c>
      <c r="BM615">
        <v>0</v>
      </c>
      <c r="BN615">
        <v>0</v>
      </c>
      <c r="BO615">
        <v>0</v>
      </c>
      <c r="BP615">
        <v>0</v>
      </c>
      <c r="BQ615" s="17">
        <v>0</v>
      </c>
      <c r="BR615">
        <v>0</v>
      </c>
      <c r="BS615">
        <v>0</v>
      </c>
      <c r="BT615">
        <v>0</v>
      </c>
      <c r="BU615" s="17">
        <v>1</v>
      </c>
      <c r="BV615">
        <v>0</v>
      </c>
      <c r="BW615">
        <v>0</v>
      </c>
      <c r="BX615" s="17">
        <v>1</v>
      </c>
      <c r="BY615">
        <v>0</v>
      </c>
      <c r="BZ615">
        <v>0</v>
      </c>
      <c r="CA615">
        <v>1</v>
      </c>
      <c r="CB615">
        <v>1</v>
      </c>
      <c r="CC615">
        <v>0</v>
      </c>
      <c r="CD615">
        <v>0</v>
      </c>
      <c r="CE615">
        <v>0</v>
      </c>
      <c r="CF615">
        <v>0</v>
      </c>
      <c r="CG615">
        <v>0</v>
      </c>
      <c r="CH615">
        <v>0</v>
      </c>
      <c r="CI615">
        <v>0</v>
      </c>
      <c r="CJ615" s="17">
        <v>0</v>
      </c>
      <c r="CK615">
        <v>0</v>
      </c>
      <c r="CL615">
        <v>0</v>
      </c>
      <c r="CM615">
        <v>0</v>
      </c>
      <c r="CN615">
        <v>1</v>
      </c>
      <c r="CO615">
        <v>27</v>
      </c>
      <c r="CP615" s="31" t="s">
        <v>80</v>
      </c>
    </row>
    <row r="616" spans="1:94" x14ac:dyDescent="0.25">
      <c r="A616">
        <v>615</v>
      </c>
      <c r="B616">
        <v>39</v>
      </c>
      <c r="C616" s="23" t="s">
        <v>154</v>
      </c>
      <c r="D616" s="12">
        <v>6.8</v>
      </c>
      <c r="E616" s="13">
        <v>0.18</v>
      </c>
      <c r="F616" s="7">
        <f t="shared" si="155"/>
        <v>37.777777777777779</v>
      </c>
      <c r="G616" s="7">
        <f t="shared" si="147"/>
        <v>6.62</v>
      </c>
      <c r="H616" s="15">
        <f t="shared" si="148"/>
        <v>6.9799999999999995</v>
      </c>
      <c r="I616" s="11">
        <f t="shared" si="149"/>
        <v>0.26685477272919289</v>
      </c>
      <c r="J616" s="30">
        <f t="shared" si="150"/>
        <v>7.0638028075374589E-3</v>
      </c>
      <c r="K616" s="30">
        <f t="shared" si="151"/>
        <v>141.5668057626051</v>
      </c>
      <c r="L616" s="8">
        <v>0</v>
      </c>
      <c r="M616" s="9">
        <v>0</v>
      </c>
      <c r="N616" s="9">
        <v>1</v>
      </c>
      <c r="O616" s="9">
        <v>0</v>
      </c>
      <c r="P616" s="9">
        <v>0</v>
      </c>
      <c r="Q616" s="8">
        <v>18623</v>
      </c>
      <c r="R616" s="9">
        <v>8</v>
      </c>
      <c r="S616" s="9">
        <f t="shared" si="152"/>
        <v>18614</v>
      </c>
      <c r="T616" s="9">
        <f t="shared" si="153"/>
        <v>10</v>
      </c>
      <c r="U616" s="7">
        <f>AVERAGE($U$617:$U$624)</f>
        <v>9.5600000000000023</v>
      </c>
      <c r="V616" s="7">
        <v>17.440000000000001</v>
      </c>
      <c r="W616" s="9">
        <v>1</v>
      </c>
      <c r="X616" s="9">
        <v>0</v>
      </c>
      <c r="Y616" s="9">
        <v>0</v>
      </c>
      <c r="Z616" s="9">
        <v>0</v>
      </c>
      <c r="AA616" s="9">
        <v>1</v>
      </c>
      <c r="AB616" s="27">
        <v>0</v>
      </c>
      <c r="AC616" s="9">
        <v>0</v>
      </c>
      <c r="AD616" s="9">
        <v>1</v>
      </c>
      <c r="AE616" s="27">
        <v>0</v>
      </c>
      <c r="AF616" s="9">
        <v>0</v>
      </c>
      <c r="AG616" s="27">
        <v>1</v>
      </c>
      <c r="AH616" s="19">
        <v>2001</v>
      </c>
      <c r="AI616" s="30" t="s">
        <v>89</v>
      </c>
      <c r="AJ616" s="30" t="s">
        <v>89</v>
      </c>
      <c r="AK616" s="30" t="s">
        <v>89</v>
      </c>
      <c r="AL616" s="37" t="s">
        <v>89</v>
      </c>
      <c r="AM616" s="36">
        <v>1</v>
      </c>
      <c r="AN616" s="17">
        <v>0</v>
      </c>
      <c r="AO616">
        <v>0.64219999999999999</v>
      </c>
      <c r="AP616" s="34">
        <f t="shared" si="156"/>
        <v>0.35780000000000001</v>
      </c>
      <c r="AQ616">
        <v>0</v>
      </c>
      <c r="AR616" s="34">
        <v>1</v>
      </c>
      <c r="AS616">
        <v>1</v>
      </c>
      <c r="AT616" s="17">
        <v>0</v>
      </c>
      <c r="AU616" t="s">
        <v>89</v>
      </c>
      <c r="AV616" s="17" t="s">
        <v>89</v>
      </c>
      <c r="AW616" s="17" t="s">
        <v>26</v>
      </c>
      <c r="AX616">
        <v>1</v>
      </c>
      <c r="AY616">
        <v>0</v>
      </c>
      <c r="AZ616">
        <v>0</v>
      </c>
      <c r="BA616">
        <v>0</v>
      </c>
      <c r="BB616">
        <v>0</v>
      </c>
      <c r="BC616">
        <v>0</v>
      </c>
      <c r="BD616" s="17">
        <v>0</v>
      </c>
      <c r="BE616">
        <v>1</v>
      </c>
      <c r="BF616">
        <v>0</v>
      </c>
      <c r="BG616" s="17">
        <v>0</v>
      </c>
      <c r="BH616">
        <v>15116</v>
      </c>
      <c r="BI616">
        <v>1045</v>
      </c>
      <c r="BJ616" s="61">
        <v>0.95499999999999996</v>
      </c>
      <c r="BK616" s="61">
        <f t="shared" si="157"/>
        <v>33</v>
      </c>
      <c r="BL616">
        <v>0</v>
      </c>
      <c r="BM616">
        <v>0</v>
      </c>
      <c r="BN616">
        <v>0</v>
      </c>
      <c r="BO616">
        <v>0</v>
      </c>
      <c r="BP616">
        <v>0</v>
      </c>
      <c r="BQ616" s="17">
        <v>1</v>
      </c>
      <c r="BR616">
        <v>0</v>
      </c>
      <c r="BS616">
        <v>0</v>
      </c>
      <c r="BT616">
        <v>0</v>
      </c>
      <c r="BU616" s="17">
        <v>1</v>
      </c>
      <c r="BV616">
        <v>0</v>
      </c>
      <c r="BW616">
        <v>0</v>
      </c>
      <c r="BX616" s="17">
        <v>1</v>
      </c>
      <c r="BY616">
        <v>0</v>
      </c>
      <c r="BZ616">
        <v>0</v>
      </c>
      <c r="CA616">
        <v>1</v>
      </c>
      <c r="CB616">
        <v>1</v>
      </c>
      <c r="CC616">
        <v>0</v>
      </c>
      <c r="CD616">
        <v>0</v>
      </c>
      <c r="CE616">
        <v>0</v>
      </c>
      <c r="CF616">
        <v>0</v>
      </c>
      <c r="CG616">
        <v>0</v>
      </c>
      <c r="CH616">
        <v>0</v>
      </c>
      <c r="CI616">
        <v>0</v>
      </c>
      <c r="CJ616" s="17">
        <v>0</v>
      </c>
      <c r="CK616">
        <v>0</v>
      </c>
      <c r="CL616">
        <v>0</v>
      </c>
      <c r="CM616">
        <v>0</v>
      </c>
      <c r="CN616">
        <v>1</v>
      </c>
      <c r="CO616">
        <v>27</v>
      </c>
      <c r="CP616" s="31" t="s">
        <v>80</v>
      </c>
    </row>
    <row r="617" spans="1:94" x14ac:dyDescent="0.25">
      <c r="A617">
        <v>616</v>
      </c>
      <c r="B617">
        <v>39</v>
      </c>
      <c r="C617" s="23" t="s">
        <v>154</v>
      </c>
      <c r="D617" s="12">
        <v>4.54</v>
      </c>
      <c r="E617" s="13">
        <v>0.45</v>
      </c>
      <c r="F617" s="7">
        <f t="shared" si="155"/>
        <v>10.088888888888889</v>
      </c>
      <c r="G617" s="7">
        <f t="shared" si="147"/>
        <v>4.09</v>
      </c>
      <c r="H617" s="15">
        <f t="shared" si="148"/>
        <v>4.99</v>
      </c>
      <c r="I617" s="11">
        <f t="shared" si="149"/>
        <v>0.31287540391824742</v>
      </c>
      <c r="J617" s="30">
        <f t="shared" si="150"/>
        <v>3.101187924299809E-2</v>
      </c>
      <c r="K617" s="30">
        <f t="shared" si="151"/>
        <v>32.245707916129639</v>
      </c>
      <c r="L617" s="8">
        <v>0</v>
      </c>
      <c r="M617" s="9">
        <v>0</v>
      </c>
      <c r="N617" s="9">
        <v>1</v>
      </c>
      <c r="O617" s="9">
        <v>0</v>
      </c>
      <c r="P617" s="9">
        <v>0</v>
      </c>
      <c r="Q617" s="8">
        <v>947</v>
      </c>
      <c r="R617" s="9">
        <v>8</v>
      </c>
      <c r="S617" s="9">
        <f t="shared" si="152"/>
        <v>938</v>
      </c>
      <c r="T617" s="9">
        <f t="shared" si="153"/>
        <v>10</v>
      </c>
      <c r="U617" s="7">
        <v>8.49</v>
      </c>
      <c r="V617" s="7">
        <v>29.26</v>
      </c>
      <c r="W617" s="9">
        <v>1</v>
      </c>
      <c r="X617" s="9">
        <v>0</v>
      </c>
      <c r="Y617" s="9">
        <v>0</v>
      </c>
      <c r="Z617" s="9">
        <v>0</v>
      </c>
      <c r="AA617" s="9">
        <v>1</v>
      </c>
      <c r="AB617" s="27">
        <v>0</v>
      </c>
      <c r="AC617" s="9">
        <v>0</v>
      </c>
      <c r="AD617" s="9">
        <v>1</v>
      </c>
      <c r="AE617" s="27">
        <v>0</v>
      </c>
      <c r="AF617" s="9">
        <v>0</v>
      </c>
      <c r="AG617" s="27">
        <v>1</v>
      </c>
      <c r="AH617" s="19">
        <v>2001</v>
      </c>
      <c r="AI617" s="30" t="s">
        <v>89</v>
      </c>
      <c r="AJ617" s="30" t="s">
        <v>89</v>
      </c>
      <c r="AK617" s="30" t="s">
        <v>89</v>
      </c>
      <c r="AL617" s="37" t="s">
        <v>89</v>
      </c>
      <c r="AM617" s="36">
        <v>1</v>
      </c>
      <c r="AN617" s="17">
        <v>0</v>
      </c>
      <c r="AO617">
        <v>0.64219999999999999</v>
      </c>
      <c r="AP617" s="34">
        <f t="shared" si="156"/>
        <v>0.35780000000000001</v>
      </c>
      <c r="AQ617">
        <v>0</v>
      </c>
      <c r="AR617" s="34">
        <v>1</v>
      </c>
      <c r="AS617">
        <v>1</v>
      </c>
      <c r="AT617" s="17">
        <v>0</v>
      </c>
      <c r="AU617" t="s">
        <v>89</v>
      </c>
      <c r="AV617" s="17" t="s">
        <v>89</v>
      </c>
      <c r="AW617" s="17" t="s">
        <v>26</v>
      </c>
      <c r="AX617">
        <v>1</v>
      </c>
      <c r="AY617">
        <v>0</v>
      </c>
      <c r="AZ617">
        <v>0</v>
      </c>
      <c r="BA617">
        <v>0</v>
      </c>
      <c r="BB617">
        <v>0</v>
      </c>
      <c r="BC617">
        <v>0</v>
      </c>
      <c r="BD617" s="17">
        <v>0</v>
      </c>
      <c r="BE617">
        <v>1</v>
      </c>
      <c r="BF617">
        <v>0</v>
      </c>
      <c r="BG617" s="17">
        <v>0</v>
      </c>
      <c r="BH617">
        <v>15116</v>
      </c>
      <c r="BI617">
        <v>1045</v>
      </c>
      <c r="BJ617" s="61">
        <v>0.95499999999999996</v>
      </c>
      <c r="BK617" s="61">
        <f t="shared" si="157"/>
        <v>43.75</v>
      </c>
      <c r="BL617">
        <v>1</v>
      </c>
      <c r="BM617">
        <v>0</v>
      </c>
      <c r="BN617">
        <v>0</v>
      </c>
      <c r="BO617">
        <v>0</v>
      </c>
      <c r="BP617">
        <v>0</v>
      </c>
      <c r="BQ617" s="17">
        <v>0</v>
      </c>
      <c r="BR617">
        <v>0</v>
      </c>
      <c r="BS617">
        <v>0</v>
      </c>
      <c r="BT617">
        <v>0</v>
      </c>
      <c r="BU617" s="17">
        <v>1</v>
      </c>
      <c r="BV617">
        <v>0</v>
      </c>
      <c r="BW617">
        <v>0</v>
      </c>
      <c r="BX617" s="17">
        <v>1</v>
      </c>
      <c r="BY617">
        <v>0</v>
      </c>
      <c r="BZ617">
        <v>0</v>
      </c>
      <c r="CA617">
        <v>1</v>
      </c>
      <c r="CB617">
        <v>1</v>
      </c>
      <c r="CC617">
        <v>0</v>
      </c>
      <c r="CD617">
        <v>0</v>
      </c>
      <c r="CE617">
        <v>0</v>
      </c>
      <c r="CF617">
        <v>0</v>
      </c>
      <c r="CG617">
        <v>0</v>
      </c>
      <c r="CH617">
        <v>0</v>
      </c>
      <c r="CI617">
        <v>0</v>
      </c>
      <c r="CJ617" s="17">
        <v>0</v>
      </c>
      <c r="CK617">
        <v>0</v>
      </c>
      <c r="CL617">
        <v>0</v>
      </c>
      <c r="CM617">
        <v>0</v>
      </c>
      <c r="CN617">
        <v>1</v>
      </c>
      <c r="CO617">
        <v>27</v>
      </c>
      <c r="CP617" s="31" t="s">
        <v>80</v>
      </c>
    </row>
    <row r="618" spans="1:94" x14ac:dyDescent="0.25">
      <c r="A618">
        <v>617</v>
      </c>
      <c r="B618">
        <v>39</v>
      </c>
      <c r="C618" s="23" t="s">
        <v>154</v>
      </c>
      <c r="D618" s="12">
        <v>7.51</v>
      </c>
      <c r="E618" s="13">
        <v>1.1399999999999999</v>
      </c>
      <c r="F618" s="7">
        <f t="shared" si="155"/>
        <v>6.5877192982456148</v>
      </c>
      <c r="G618" s="7">
        <f t="shared" si="147"/>
        <v>6.37</v>
      </c>
      <c r="H618" s="15">
        <f t="shared" si="148"/>
        <v>8.65</v>
      </c>
      <c r="I618" s="11">
        <f t="shared" si="149"/>
        <v>0.21346458722465919</v>
      </c>
      <c r="J618" s="30">
        <f t="shared" si="150"/>
        <v>3.2403412707871032E-2</v>
      </c>
      <c r="K618" s="30">
        <f t="shared" si="151"/>
        <v>30.860946932206698</v>
      </c>
      <c r="L618" s="8">
        <v>0</v>
      </c>
      <c r="M618" s="9">
        <v>0</v>
      </c>
      <c r="N618" s="9">
        <v>1</v>
      </c>
      <c r="O618" s="9">
        <v>0</v>
      </c>
      <c r="P618" s="9">
        <v>0</v>
      </c>
      <c r="Q618" s="8">
        <v>918</v>
      </c>
      <c r="R618" s="9">
        <v>8</v>
      </c>
      <c r="S618" s="9">
        <f t="shared" si="152"/>
        <v>909</v>
      </c>
      <c r="T618" s="9">
        <f t="shared" si="153"/>
        <v>10</v>
      </c>
      <c r="U618" s="7">
        <v>8.49</v>
      </c>
      <c r="V618" s="7">
        <v>29.26</v>
      </c>
      <c r="W618" s="9">
        <v>1</v>
      </c>
      <c r="X618" s="9">
        <v>0</v>
      </c>
      <c r="Y618" s="9">
        <v>0</v>
      </c>
      <c r="Z618" s="9">
        <v>0</v>
      </c>
      <c r="AA618" s="9">
        <v>1</v>
      </c>
      <c r="AB618" s="27">
        <v>0</v>
      </c>
      <c r="AC618" s="9">
        <v>0</v>
      </c>
      <c r="AD618" s="9">
        <v>1</v>
      </c>
      <c r="AE618" s="27">
        <v>0</v>
      </c>
      <c r="AF618" s="9">
        <v>0</v>
      </c>
      <c r="AG618" s="27">
        <v>1</v>
      </c>
      <c r="AH618" s="19">
        <v>2001</v>
      </c>
      <c r="AI618" s="30" t="s">
        <v>89</v>
      </c>
      <c r="AJ618" s="30" t="s">
        <v>89</v>
      </c>
      <c r="AK618" s="30" t="s">
        <v>89</v>
      </c>
      <c r="AL618" s="37" t="s">
        <v>89</v>
      </c>
      <c r="AM618" s="36">
        <v>1</v>
      </c>
      <c r="AN618" s="17">
        <v>0</v>
      </c>
      <c r="AO618">
        <v>0.64219999999999999</v>
      </c>
      <c r="AP618" s="34">
        <f t="shared" si="156"/>
        <v>0.35780000000000001</v>
      </c>
      <c r="AQ618">
        <v>0</v>
      </c>
      <c r="AR618" s="34">
        <v>1</v>
      </c>
      <c r="AS618">
        <v>1</v>
      </c>
      <c r="AT618" s="17">
        <v>0</v>
      </c>
      <c r="AU618" t="s">
        <v>89</v>
      </c>
      <c r="AV618" s="17" t="s">
        <v>89</v>
      </c>
      <c r="AW618" s="17" t="s">
        <v>26</v>
      </c>
      <c r="AX618">
        <v>1</v>
      </c>
      <c r="AY618">
        <v>0</v>
      </c>
      <c r="AZ618">
        <v>0</v>
      </c>
      <c r="BA618">
        <v>0</v>
      </c>
      <c r="BB618">
        <v>0</v>
      </c>
      <c r="BC618">
        <v>0</v>
      </c>
      <c r="BD618" s="17">
        <v>0</v>
      </c>
      <c r="BE618">
        <v>1</v>
      </c>
      <c r="BF618">
        <v>0</v>
      </c>
      <c r="BG618" s="17">
        <v>0</v>
      </c>
      <c r="BH618">
        <v>15116</v>
      </c>
      <c r="BI618">
        <v>1045</v>
      </c>
      <c r="BJ618" s="61">
        <v>0.95499999999999996</v>
      </c>
      <c r="BK618" s="61">
        <f t="shared" si="157"/>
        <v>43.75</v>
      </c>
      <c r="BL618">
        <v>0</v>
      </c>
      <c r="BM618">
        <v>0</v>
      </c>
      <c r="BN618">
        <v>0</v>
      </c>
      <c r="BO618">
        <v>0</v>
      </c>
      <c r="BP618">
        <v>0</v>
      </c>
      <c r="BQ618" s="17">
        <v>1</v>
      </c>
      <c r="BR618">
        <v>0</v>
      </c>
      <c r="BS618">
        <v>0</v>
      </c>
      <c r="BT618">
        <v>0</v>
      </c>
      <c r="BU618" s="17">
        <v>1</v>
      </c>
      <c r="BV618">
        <v>0</v>
      </c>
      <c r="BW618">
        <v>0</v>
      </c>
      <c r="BX618" s="17">
        <v>1</v>
      </c>
      <c r="BY618">
        <v>0</v>
      </c>
      <c r="BZ618">
        <v>0</v>
      </c>
      <c r="CA618">
        <v>1</v>
      </c>
      <c r="CB618">
        <v>1</v>
      </c>
      <c r="CC618">
        <v>0</v>
      </c>
      <c r="CD618">
        <v>0</v>
      </c>
      <c r="CE618">
        <v>0</v>
      </c>
      <c r="CF618">
        <v>0</v>
      </c>
      <c r="CG618">
        <v>0</v>
      </c>
      <c r="CH618">
        <v>0</v>
      </c>
      <c r="CI618">
        <v>0</v>
      </c>
      <c r="CJ618" s="17">
        <v>0</v>
      </c>
      <c r="CK618">
        <v>0</v>
      </c>
      <c r="CL618">
        <v>0</v>
      </c>
      <c r="CM618">
        <v>0</v>
      </c>
      <c r="CN618">
        <v>1</v>
      </c>
      <c r="CO618">
        <v>27</v>
      </c>
      <c r="CP618" s="31" t="s">
        <v>80</v>
      </c>
    </row>
    <row r="619" spans="1:94" x14ac:dyDescent="0.25">
      <c r="A619">
        <v>618</v>
      </c>
      <c r="B619">
        <v>39</v>
      </c>
      <c r="C619" s="23" t="s">
        <v>154</v>
      </c>
      <c r="D619" s="12">
        <v>3.05</v>
      </c>
      <c r="E619" s="13">
        <v>3.6</v>
      </c>
      <c r="F619" s="7">
        <f t="shared" si="155"/>
        <v>0.8472222222222221</v>
      </c>
      <c r="G619" s="7">
        <f t="shared" si="147"/>
        <v>-0.55000000000000027</v>
      </c>
      <c r="H619" s="15">
        <f t="shared" si="148"/>
        <v>6.65</v>
      </c>
      <c r="I619" s="11">
        <f t="shared" si="149"/>
        <v>2.3582057357347679E-2</v>
      </c>
      <c r="J619" s="30">
        <f t="shared" si="150"/>
        <v>2.7834559503754644E-2</v>
      </c>
      <c r="K619" s="30">
        <f t="shared" si="151"/>
        <v>35.926561002882352</v>
      </c>
      <c r="L619" s="8">
        <v>0</v>
      </c>
      <c r="M619" s="9">
        <v>0</v>
      </c>
      <c r="N619" s="9">
        <v>1</v>
      </c>
      <c r="O619" s="9">
        <v>0</v>
      </c>
      <c r="P619" s="9">
        <v>0</v>
      </c>
      <c r="Q619" s="8">
        <v>1299</v>
      </c>
      <c r="R619" s="9">
        <v>8</v>
      </c>
      <c r="S619" s="9">
        <f t="shared" si="152"/>
        <v>1290</v>
      </c>
      <c r="T619" s="9">
        <f t="shared" si="153"/>
        <v>10</v>
      </c>
      <c r="U619" s="7">
        <v>10.44</v>
      </c>
      <c r="V619" s="7">
        <v>8.36</v>
      </c>
      <c r="W619" s="9">
        <v>1</v>
      </c>
      <c r="X619" s="9">
        <v>0</v>
      </c>
      <c r="Y619" s="9">
        <v>0</v>
      </c>
      <c r="Z619" s="9">
        <v>0</v>
      </c>
      <c r="AA619" s="9">
        <v>1</v>
      </c>
      <c r="AB619" s="27">
        <v>0</v>
      </c>
      <c r="AC619" s="9">
        <v>0</v>
      </c>
      <c r="AD619" s="9">
        <v>1</v>
      </c>
      <c r="AE619" s="27">
        <v>0</v>
      </c>
      <c r="AF619" s="9">
        <v>0</v>
      </c>
      <c r="AG619" s="27">
        <v>1</v>
      </c>
      <c r="AH619" s="19">
        <v>2001</v>
      </c>
      <c r="AI619" s="30" t="s">
        <v>89</v>
      </c>
      <c r="AJ619" s="30" t="s">
        <v>89</v>
      </c>
      <c r="AK619" s="30" t="s">
        <v>89</v>
      </c>
      <c r="AL619" s="37" t="s">
        <v>89</v>
      </c>
      <c r="AM619" s="36">
        <v>1</v>
      </c>
      <c r="AN619" s="17">
        <v>0</v>
      </c>
      <c r="AO619">
        <v>0.64219999999999999</v>
      </c>
      <c r="AP619" s="34">
        <f t="shared" si="156"/>
        <v>0.35780000000000001</v>
      </c>
      <c r="AQ619">
        <v>0</v>
      </c>
      <c r="AR619" s="34">
        <v>1</v>
      </c>
      <c r="AS619">
        <v>1</v>
      </c>
      <c r="AT619" s="17">
        <v>0</v>
      </c>
      <c r="AU619" t="s">
        <v>89</v>
      </c>
      <c r="AV619" s="17" t="s">
        <v>89</v>
      </c>
      <c r="AW619" s="17" t="s">
        <v>26</v>
      </c>
      <c r="AX619">
        <v>1</v>
      </c>
      <c r="AY619">
        <v>0</v>
      </c>
      <c r="AZ619">
        <v>0</v>
      </c>
      <c r="BA619">
        <v>0</v>
      </c>
      <c r="BB619">
        <v>0</v>
      </c>
      <c r="BC619">
        <v>0</v>
      </c>
      <c r="BD619" s="17">
        <v>0</v>
      </c>
      <c r="BE619">
        <v>1</v>
      </c>
      <c r="BF619">
        <v>0</v>
      </c>
      <c r="BG619" s="17">
        <v>0</v>
      </c>
      <c r="BH619">
        <v>15116</v>
      </c>
      <c r="BI619">
        <v>1045</v>
      </c>
      <c r="BJ619" s="61">
        <v>0.95499999999999996</v>
      </c>
      <c r="BK619" s="61">
        <f t="shared" si="157"/>
        <v>24.799999999999997</v>
      </c>
      <c r="BL619">
        <v>1</v>
      </c>
      <c r="BM619">
        <v>0</v>
      </c>
      <c r="BN619">
        <v>0</v>
      </c>
      <c r="BO619">
        <v>0</v>
      </c>
      <c r="BP619">
        <v>0</v>
      </c>
      <c r="BQ619" s="17">
        <v>0</v>
      </c>
      <c r="BR619">
        <v>0</v>
      </c>
      <c r="BS619">
        <v>0</v>
      </c>
      <c r="BT619">
        <v>0</v>
      </c>
      <c r="BU619" s="17">
        <v>1</v>
      </c>
      <c r="BV619">
        <v>0</v>
      </c>
      <c r="BW619">
        <v>0</v>
      </c>
      <c r="BX619" s="17">
        <v>1</v>
      </c>
      <c r="BY619">
        <v>0</v>
      </c>
      <c r="BZ619">
        <v>0</v>
      </c>
      <c r="CA619">
        <v>1</v>
      </c>
      <c r="CB619">
        <v>1</v>
      </c>
      <c r="CC619">
        <v>0</v>
      </c>
      <c r="CD619">
        <v>0</v>
      </c>
      <c r="CE619">
        <v>0</v>
      </c>
      <c r="CF619">
        <v>0</v>
      </c>
      <c r="CG619">
        <v>0</v>
      </c>
      <c r="CH619">
        <v>0</v>
      </c>
      <c r="CI619">
        <v>0</v>
      </c>
      <c r="CJ619" s="17">
        <v>0</v>
      </c>
      <c r="CK619">
        <v>0</v>
      </c>
      <c r="CL619">
        <v>0</v>
      </c>
      <c r="CM619">
        <v>0</v>
      </c>
      <c r="CN619">
        <v>1</v>
      </c>
      <c r="CO619">
        <v>27</v>
      </c>
      <c r="CP619" s="31" t="s">
        <v>80</v>
      </c>
    </row>
    <row r="620" spans="1:94" x14ac:dyDescent="0.25">
      <c r="A620">
        <v>619</v>
      </c>
      <c r="B620">
        <v>39</v>
      </c>
      <c r="C620" s="23" t="s">
        <v>154</v>
      </c>
      <c r="D620" s="12">
        <v>5.65</v>
      </c>
      <c r="E620" s="13">
        <v>1.1000000000000001</v>
      </c>
      <c r="F620" s="7">
        <f t="shared" si="155"/>
        <v>5.1363636363636367</v>
      </c>
      <c r="G620" s="7">
        <f t="shared" si="147"/>
        <v>4.5500000000000007</v>
      </c>
      <c r="H620" s="15">
        <f t="shared" si="148"/>
        <v>6.75</v>
      </c>
      <c r="I620" s="11">
        <f t="shared" si="149"/>
        <v>0.1445068320716868</v>
      </c>
      <c r="J620" s="30">
        <f t="shared" si="150"/>
        <v>2.8134073500682387E-2</v>
      </c>
      <c r="K620" s="30">
        <f t="shared" si="151"/>
        <v>35.544088557803235</v>
      </c>
      <c r="L620" s="8">
        <v>0</v>
      </c>
      <c r="M620" s="9">
        <v>0</v>
      </c>
      <c r="N620" s="9">
        <v>1</v>
      </c>
      <c r="O620" s="9">
        <v>0</v>
      </c>
      <c r="P620" s="9">
        <v>0</v>
      </c>
      <c r="Q620" s="8">
        <v>1246</v>
      </c>
      <c r="R620" s="9">
        <v>8</v>
      </c>
      <c r="S620" s="9">
        <f t="shared" si="152"/>
        <v>1237</v>
      </c>
      <c r="T620" s="9">
        <f t="shared" si="153"/>
        <v>10</v>
      </c>
      <c r="U620" s="7">
        <v>10.44</v>
      </c>
      <c r="V620" s="7">
        <v>8.36</v>
      </c>
      <c r="W620" s="9">
        <v>1</v>
      </c>
      <c r="X620" s="9">
        <v>0</v>
      </c>
      <c r="Y620" s="9">
        <v>0</v>
      </c>
      <c r="Z620" s="9">
        <v>0</v>
      </c>
      <c r="AA620" s="9">
        <v>1</v>
      </c>
      <c r="AB620" s="27">
        <v>0</v>
      </c>
      <c r="AC620" s="9">
        <v>0</v>
      </c>
      <c r="AD620" s="9">
        <v>1</v>
      </c>
      <c r="AE620" s="27">
        <v>0</v>
      </c>
      <c r="AF620" s="9">
        <v>0</v>
      </c>
      <c r="AG620" s="27">
        <v>1</v>
      </c>
      <c r="AH620" s="19">
        <v>2001</v>
      </c>
      <c r="AI620" s="30" t="s">
        <v>89</v>
      </c>
      <c r="AJ620" s="30" t="s">
        <v>89</v>
      </c>
      <c r="AK620" s="30" t="s">
        <v>89</v>
      </c>
      <c r="AL620" s="37" t="s">
        <v>89</v>
      </c>
      <c r="AM620" s="36">
        <v>1</v>
      </c>
      <c r="AN620" s="17">
        <v>0</v>
      </c>
      <c r="AO620">
        <v>0.64219999999999999</v>
      </c>
      <c r="AP620" s="34">
        <f t="shared" si="156"/>
        <v>0.35780000000000001</v>
      </c>
      <c r="AQ620">
        <v>0</v>
      </c>
      <c r="AR620" s="34">
        <v>1</v>
      </c>
      <c r="AS620">
        <v>1</v>
      </c>
      <c r="AT620" s="17">
        <v>0</v>
      </c>
      <c r="AU620" t="s">
        <v>89</v>
      </c>
      <c r="AV620" s="17" t="s">
        <v>89</v>
      </c>
      <c r="AW620" s="17" t="s">
        <v>26</v>
      </c>
      <c r="AX620">
        <v>1</v>
      </c>
      <c r="AY620">
        <v>0</v>
      </c>
      <c r="AZ620">
        <v>0</v>
      </c>
      <c r="BA620">
        <v>0</v>
      </c>
      <c r="BB620">
        <v>0</v>
      </c>
      <c r="BC620">
        <v>0</v>
      </c>
      <c r="BD620" s="17">
        <v>0</v>
      </c>
      <c r="BE620">
        <v>1</v>
      </c>
      <c r="BF620">
        <v>0</v>
      </c>
      <c r="BG620" s="17">
        <v>0</v>
      </c>
      <c r="BH620">
        <v>15116</v>
      </c>
      <c r="BI620">
        <v>1045</v>
      </c>
      <c r="BJ620" s="61">
        <v>0.95499999999999996</v>
      </c>
      <c r="BK620" s="61">
        <f t="shared" si="157"/>
        <v>24.799999999999997</v>
      </c>
      <c r="BL620">
        <v>0</v>
      </c>
      <c r="BM620">
        <v>0</v>
      </c>
      <c r="BN620">
        <v>0</v>
      </c>
      <c r="BO620">
        <v>0</v>
      </c>
      <c r="BP620">
        <v>0</v>
      </c>
      <c r="BQ620" s="17">
        <v>1</v>
      </c>
      <c r="BR620">
        <v>0</v>
      </c>
      <c r="BS620">
        <v>0</v>
      </c>
      <c r="BT620">
        <v>0</v>
      </c>
      <c r="BU620" s="17">
        <v>1</v>
      </c>
      <c r="BV620">
        <v>0</v>
      </c>
      <c r="BW620">
        <v>0</v>
      </c>
      <c r="BX620" s="17">
        <v>1</v>
      </c>
      <c r="BY620">
        <v>0</v>
      </c>
      <c r="BZ620">
        <v>0</v>
      </c>
      <c r="CA620">
        <v>1</v>
      </c>
      <c r="CB620">
        <v>1</v>
      </c>
      <c r="CC620">
        <v>0</v>
      </c>
      <c r="CD620">
        <v>0</v>
      </c>
      <c r="CE620">
        <v>0</v>
      </c>
      <c r="CF620">
        <v>0</v>
      </c>
      <c r="CG620">
        <v>0</v>
      </c>
      <c r="CH620">
        <v>0</v>
      </c>
      <c r="CI620">
        <v>0</v>
      </c>
      <c r="CJ620" s="17">
        <v>0</v>
      </c>
      <c r="CK620">
        <v>0</v>
      </c>
      <c r="CL620">
        <v>0</v>
      </c>
      <c r="CM620">
        <v>0</v>
      </c>
      <c r="CN620">
        <v>1</v>
      </c>
      <c r="CO620">
        <v>27</v>
      </c>
      <c r="CP620" s="31" t="s">
        <v>80</v>
      </c>
    </row>
    <row r="621" spans="1:94" x14ac:dyDescent="0.25">
      <c r="A621">
        <v>620</v>
      </c>
      <c r="B621">
        <v>39</v>
      </c>
      <c r="C621" s="23" t="s">
        <v>154</v>
      </c>
      <c r="D621" s="12">
        <v>4.4000000000000004</v>
      </c>
      <c r="E621" s="13">
        <v>0.37</v>
      </c>
      <c r="F621" s="7">
        <f t="shared" si="155"/>
        <v>11.891891891891893</v>
      </c>
      <c r="G621" s="7">
        <f t="shared" si="147"/>
        <v>4.03</v>
      </c>
      <c r="H621" s="15">
        <f t="shared" si="148"/>
        <v>4.7700000000000005</v>
      </c>
      <c r="I621" s="11">
        <f t="shared" si="149"/>
        <v>0.30417954748127174</v>
      </c>
      <c r="J621" s="30">
        <f t="shared" si="150"/>
        <v>2.5578734674561485E-2</v>
      </c>
      <c r="K621" s="30">
        <f t="shared" si="151"/>
        <v>39.09497528798866</v>
      </c>
      <c r="L621" s="8">
        <v>0</v>
      </c>
      <c r="M621" s="9">
        <v>0</v>
      </c>
      <c r="N621" s="9">
        <v>1</v>
      </c>
      <c r="O621" s="9">
        <v>0</v>
      </c>
      <c r="P621" s="9">
        <v>0</v>
      </c>
      <c r="Q621" s="8">
        <v>1396</v>
      </c>
      <c r="R621" s="9">
        <v>8</v>
      </c>
      <c r="S621" s="9">
        <f t="shared" si="152"/>
        <v>1387</v>
      </c>
      <c r="T621" s="9">
        <f t="shared" si="153"/>
        <v>10</v>
      </c>
      <c r="U621" s="7">
        <v>9.35</v>
      </c>
      <c r="V621" s="7">
        <v>19.510000000000002</v>
      </c>
      <c r="W621" s="9">
        <v>1</v>
      </c>
      <c r="X621" s="9">
        <v>0</v>
      </c>
      <c r="Y621" s="9">
        <v>0</v>
      </c>
      <c r="Z621" s="9">
        <v>0</v>
      </c>
      <c r="AA621" s="9">
        <v>1</v>
      </c>
      <c r="AB621" s="27">
        <v>0</v>
      </c>
      <c r="AC621" s="9">
        <v>0</v>
      </c>
      <c r="AD621" s="9">
        <v>1</v>
      </c>
      <c r="AE621" s="27">
        <v>0</v>
      </c>
      <c r="AF621" s="9">
        <v>0</v>
      </c>
      <c r="AG621" s="27">
        <v>1</v>
      </c>
      <c r="AH621" s="19">
        <v>2001</v>
      </c>
      <c r="AI621" s="30" t="s">
        <v>89</v>
      </c>
      <c r="AJ621" s="30" t="s">
        <v>89</v>
      </c>
      <c r="AK621" s="30" t="s">
        <v>89</v>
      </c>
      <c r="AL621" s="37" t="s">
        <v>89</v>
      </c>
      <c r="AM621" s="36">
        <v>1</v>
      </c>
      <c r="AN621" s="17">
        <v>0</v>
      </c>
      <c r="AO621">
        <v>1</v>
      </c>
      <c r="AP621" s="34">
        <v>0</v>
      </c>
      <c r="AQ621">
        <v>0</v>
      </c>
      <c r="AR621" s="34">
        <v>1</v>
      </c>
      <c r="AS621">
        <v>1</v>
      </c>
      <c r="AT621" s="17">
        <v>0</v>
      </c>
      <c r="AU621" t="s">
        <v>89</v>
      </c>
      <c r="AV621" s="17" t="s">
        <v>89</v>
      </c>
      <c r="AW621" s="17" t="s">
        <v>26</v>
      </c>
      <c r="AX621">
        <v>1</v>
      </c>
      <c r="AY621">
        <v>0</v>
      </c>
      <c r="AZ621">
        <v>0</v>
      </c>
      <c r="BA621">
        <v>0</v>
      </c>
      <c r="BB621">
        <v>0</v>
      </c>
      <c r="BC621">
        <v>0</v>
      </c>
      <c r="BD621" s="17">
        <v>0</v>
      </c>
      <c r="BE621">
        <v>1</v>
      </c>
      <c r="BF621">
        <v>0</v>
      </c>
      <c r="BG621" s="17">
        <v>0</v>
      </c>
      <c r="BH621">
        <v>15116</v>
      </c>
      <c r="BI621">
        <v>1045</v>
      </c>
      <c r="BJ621" s="61">
        <v>0.95499999999999996</v>
      </c>
      <c r="BK621" s="61">
        <f t="shared" si="157"/>
        <v>34.86</v>
      </c>
      <c r="BL621">
        <v>1</v>
      </c>
      <c r="BM621">
        <v>0</v>
      </c>
      <c r="BN621">
        <v>0</v>
      </c>
      <c r="BO621">
        <v>0</v>
      </c>
      <c r="BP621">
        <v>0</v>
      </c>
      <c r="BQ621" s="17">
        <v>0</v>
      </c>
      <c r="BR621">
        <v>0</v>
      </c>
      <c r="BS621">
        <v>0</v>
      </c>
      <c r="BT621">
        <v>0</v>
      </c>
      <c r="BU621" s="17">
        <v>1</v>
      </c>
      <c r="BV621">
        <v>0</v>
      </c>
      <c r="BW621">
        <v>0</v>
      </c>
      <c r="BX621" s="17">
        <v>1</v>
      </c>
      <c r="BY621">
        <v>0</v>
      </c>
      <c r="BZ621">
        <v>0</v>
      </c>
      <c r="CA621">
        <v>1</v>
      </c>
      <c r="CB621">
        <v>1</v>
      </c>
      <c r="CC621">
        <v>0</v>
      </c>
      <c r="CD621">
        <v>0</v>
      </c>
      <c r="CE621">
        <v>0</v>
      </c>
      <c r="CF621">
        <v>0</v>
      </c>
      <c r="CG621">
        <v>0</v>
      </c>
      <c r="CH621">
        <v>0</v>
      </c>
      <c r="CI621">
        <v>0</v>
      </c>
      <c r="CJ621" s="17">
        <v>0</v>
      </c>
      <c r="CK621">
        <v>0</v>
      </c>
      <c r="CL621">
        <v>0</v>
      </c>
      <c r="CM621">
        <v>0</v>
      </c>
      <c r="CN621">
        <v>1</v>
      </c>
      <c r="CO621">
        <v>27</v>
      </c>
      <c r="CP621" s="31" t="s">
        <v>80</v>
      </c>
    </row>
    <row r="622" spans="1:94" x14ac:dyDescent="0.25">
      <c r="A622">
        <v>621</v>
      </c>
      <c r="B622">
        <v>39</v>
      </c>
      <c r="C622" s="23" t="s">
        <v>154</v>
      </c>
      <c r="D622" s="12">
        <v>8.39</v>
      </c>
      <c r="E622" s="13">
        <v>1.0900000000000001</v>
      </c>
      <c r="F622" s="7">
        <f t="shared" si="155"/>
        <v>7.6972477064220186</v>
      </c>
      <c r="G622" s="7">
        <f t="shared" si="147"/>
        <v>7.3000000000000007</v>
      </c>
      <c r="H622" s="15">
        <f t="shared" si="148"/>
        <v>9.48</v>
      </c>
      <c r="I622" s="11">
        <f t="shared" si="149"/>
        <v>0.20547940779494051</v>
      </c>
      <c r="J622" s="30">
        <f t="shared" si="150"/>
        <v>2.6695179320200848E-2</v>
      </c>
      <c r="K622" s="30">
        <f t="shared" si="151"/>
        <v>37.459946906716496</v>
      </c>
      <c r="L622" s="8">
        <v>0</v>
      </c>
      <c r="M622" s="9">
        <v>0</v>
      </c>
      <c r="N622" s="9">
        <v>1</v>
      </c>
      <c r="O622" s="9">
        <v>0</v>
      </c>
      <c r="P622" s="9">
        <v>0</v>
      </c>
      <c r="Q622" s="8">
        <v>1353</v>
      </c>
      <c r="R622" s="9">
        <v>8</v>
      </c>
      <c r="S622" s="9">
        <f t="shared" si="152"/>
        <v>1344</v>
      </c>
      <c r="T622" s="9">
        <f t="shared" si="153"/>
        <v>10</v>
      </c>
      <c r="U622" s="7">
        <v>9.35</v>
      </c>
      <c r="V622" s="7">
        <v>19.510000000000002</v>
      </c>
      <c r="W622" s="9">
        <v>1</v>
      </c>
      <c r="X622" s="9">
        <v>0</v>
      </c>
      <c r="Y622" s="9">
        <v>0</v>
      </c>
      <c r="Z622" s="9">
        <v>0</v>
      </c>
      <c r="AA622" s="9">
        <v>1</v>
      </c>
      <c r="AB622" s="27">
        <v>0</v>
      </c>
      <c r="AC622" s="9">
        <v>0</v>
      </c>
      <c r="AD622" s="9">
        <v>1</v>
      </c>
      <c r="AE622" s="27">
        <v>0</v>
      </c>
      <c r="AF622" s="9">
        <v>0</v>
      </c>
      <c r="AG622" s="27">
        <v>1</v>
      </c>
      <c r="AH622" s="19">
        <v>2001</v>
      </c>
      <c r="AI622" s="30" t="s">
        <v>89</v>
      </c>
      <c r="AJ622" s="30" t="s">
        <v>89</v>
      </c>
      <c r="AK622" s="30" t="s">
        <v>89</v>
      </c>
      <c r="AL622" s="37" t="s">
        <v>89</v>
      </c>
      <c r="AM622" s="36">
        <v>1</v>
      </c>
      <c r="AN622" s="17">
        <v>0</v>
      </c>
      <c r="AO622">
        <v>1</v>
      </c>
      <c r="AP622" s="34">
        <v>0</v>
      </c>
      <c r="AQ622">
        <v>0</v>
      </c>
      <c r="AR622" s="34">
        <v>1</v>
      </c>
      <c r="AS622">
        <v>1</v>
      </c>
      <c r="AT622" s="17">
        <v>0</v>
      </c>
      <c r="AU622" t="s">
        <v>89</v>
      </c>
      <c r="AV622" s="17" t="s">
        <v>89</v>
      </c>
      <c r="AW622" s="17" t="s">
        <v>26</v>
      </c>
      <c r="AX622">
        <v>1</v>
      </c>
      <c r="AY622">
        <v>0</v>
      </c>
      <c r="AZ622">
        <v>0</v>
      </c>
      <c r="BA622">
        <v>0</v>
      </c>
      <c r="BB622">
        <v>0</v>
      </c>
      <c r="BC622">
        <v>0</v>
      </c>
      <c r="BD622" s="17">
        <v>0</v>
      </c>
      <c r="BE622">
        <v>1</v>
      </c>
      <c r="BF622">
        <v>0</v>
      </c>
      <c r="BG622" s="17">
        <v>0</v>
      </c>
      <c r="BH622">
        <v>15116</v>
      </c>
      <c r="BI622">
        <v>1045</v>
      </c>
      <c r="BJ622" s="61">
        <v>0.95499999999999996</v>
      </c>
      <c r="BK622" s="61">
        <f t="shared" si="157"/>
        <v>34.86</v>
      </c>
      <c r="BL622">
        <v>0</v>
      </c>
      <c r="BM622">
        <v>0</v>
      </c>
      <c r="BN622">
        <v>0</v>
      </c>
      <c r="BO622">
        <v>0</v>
      </c>
      <c r="BP622">
        <v>0</v>
      </c>
      <c r="BQ622" s="17">
        <v>1</v>
      </c>
      <c r="BR622">
        <v>0</v>
      </c>
      <c r="BS622">
        <v>0</v>
      </c>
      <c r="BT622">
        <v>0</v>
      </c>
      <c r="BU622" s="17">
        <v>1</v>
      </c>
      <c r="BV622">
        <v>0</v>
      </c>
      <c r="BW622">
        <v>0</v>
      </c>
      <c r="BX622" s="17">
        <v>1</v>
      </c>
      <c r="BY622">
        <v>0</v>
      </c>
      <c r="BZ622">
        <v>0</v>
      </c>
      <c r="CA622">
        <v>1</v>
      </c>
      <c r="CB622">
        <v>1</v>
      </c>
      <c r="CC622">
        <v>0</v>
      </c>
      <c r="CD622">
        <v>0</v>
      </c>
      <c r="CE622">
        <v>0</v>
      </c>
      <c r="CF622">
        <v>0</v>
      </c>
      <c r="CG622">
        <v>0</v>
      </c>
      <c r="CH622">
        <v>0</v>
      </c>
      <c r="CI622">
        <v>0</v>
      </c>
      <c r="CJ622" s="17">
        <v>0</v>
      </c>
      <c r="CK622">
        <v>0</v>
      </c>
      <c r="CL622">
        <v>0</v>
      </c>
      <c r="CM622">
        <v>0</v>
      </c>
      <c r="CN622">
        <v>1</v>
      </c>
      <c r="CO622">
        <v>27</v>
      </c>
      <c r="CP622" s="31" t="s">
        <v>80</v>
      </c>
    </row>
    <row r="623" spans="1:94" x14ac:dyDescent="0.25">
      <c r="A623">
        <v>622</v>
      </c>
      <c r="B623">
        <v>39</v>
      </c>
      <c r="C623" s="23" t="s">
        <v>154</v>
      </c>
      <c r="D623" s="12">
        <v>2.58</v>
      </c>
      <c r="E623" s="13">
        <v>0.39</v>
      </c>
      <c r="F623" s="7">
        <f t="shared" si="155"/>
        <v>6.615384615384615</v>
      </c>
      <c r="G623" s="7">
        <f t="shared" si="147"/>
        <v>2.19</v>
      </c>
      <c r="H623" s="15">
        <f t="shared" si="148"/>
        <v>2.97</v>
      </c>
      <c r="I623" s="11">
        <f t="shared" si="149"/>
        <v>0.21637359917513771</v>
      </c>
      <c r="J623" s="30">
        <f t="shared" si="150"/>
        <v>3.2707637084613848E-2</v>
      </c>
      <c r="K623" s="30">
        <f t="shared" si="151"/>
        <v>30.573899221549535</v>
      </c>
      <c r="L623" s="8">
        <v>0</v>
      </c>
      <c r="M623" s="9">
        <v>0</v>
      </c>
      <c r="N623" s="9">
        <v>1</v>
      </c>
      <c r="O623" s="9">
        <v>0</v>
      </c>
      <c r="P623" s="9">
        <v>0</v>
      </c>
      <c r="Q623" s="8">
        <v>900</v>
      </c>
      <c r="R623" s="9">
        <v>8</v>
      </c>
      <c r="S623" s="9">
        <f t="shared" si="152"/>
        <v>891</v>
      </c>
      <c r="T623" s="9">
        <f t="shared" si="153"/>
        <v>10</v>
      </c>
      <c r="U623" s="7">
        <v>9.9600000000000009</v>
      </c>
      <c r="V623" s="7">
        <v>14.21</v>
      </c>
      <c r="W623" s="9">
        <v>1</v>
      </c>
      <c r="X623" s="9">
        <v>0</v>
      </c>
      <c r="Y623" s="9">
        <v>0</v>
      </c>
      <c r="Z623" s="9">
        <v>0</v>
      </c>
      <c r="AA623" s="9">
        <v>1</v>
      </c>
      <c r="AB623" s="27">
        <v>0</v>
      </c>
      <c r="AC623" s="9">
        <v>0</v>
      </c>
      <c r="AD623" s="9">
        <v>1</v>
      </c>
      <c r="AE623" s="27">
        <v>0</v>
      </c>
      <c r="AF623" s="9">
        <v>0</v>
      </c>
      <c r="AG623" s="27">
        <v>1</v>
      </c>
      <c r="AH623" s="19">
        <v>2001</v>
      </c>
      <c r="AI623" s="30" t="s">
        <v>89</v>
      </c>
      <c r="AJ623" s="30" t="s">
        <v>89</v>
      </c>
      <c r="AK623" s="30" t="s">
        <v>89</v>
      </c>
      <c r="AL623" s="37" t="s">
        <v>89</v>
      </c>
      <c r="AM623" s="36">
        <v>1</v>
      </c>
      <c r="AN623" s="17">
        <v>0</v>
      </c>
      <c r="AO623">
        <v>0</v>
      </c>
      <c r="AP623" s="34">
        <v>1</v>
      </c>
      <c r="AQ623">
        <v>0</v>
      </c>
      <c r="AR623" s="34">
        <v>1</v>
      </c>
      <c r="AS623">
        <v>1</v>
      </c>
      <c r="AT623" s="17">
        <v>0</v>
      </c>
      <c r="AU623" t="s">
        <v>89</v>
      </c>
      <c r="AV623" s="17" t="s">
        <v>89</v>
      </c>
      <c r="AW623" s="17" t="s">
        <v>26</v>
      </c>
      <c r="AX623">
        <v>1</v>
      </c>
      <c r="AY623">
        <v>0</v>
      </c>
      <c r="AZ623">
        <v>0</v>
      </c>
      <c r="BA623">
        <v>0</v>
      </c>
      <c r="BB623">
        <v>0</v>
      </c>
      <c r="BC623">
        <v>0</v>
      </c>
      <c r="BD623" s="17">
        <v>0</v>
      </c>
      <c r="BE623">
        <v>1</v>
      </c>
      <c r="BF623">
        <v>0</v>
      </c>
      <c r="BG623" s="17">
        <v>0</v>
      </c>
      <c r="BH623">
        <v>15116</v>
      </c>
      <c r="BI623">
        <v>1045</v>
      </c>
      <c r="BJ623" s="61">
        <v>0.95499999999999996</v>
      </c>
      <c r="BK623" s="61">
        <f t="shared" si="157"/>
        <v>30.17</v>
      </c>
      <c r="BL623">
        <v>1</v>
      </c>
      <c r="BM623">
        <v>0</v>
      </c>
      <c r="BN623">
        <v>0</v>
      </c>
      <c r="BO623">
        <v>0</v>
      </c>
      <c r="BP623">
        <v>0</v>
      </c>
      <c r="BQ623" s="17">
        <v>0</v>
      </c>
      <c r="BR623">
        <v>0</v>
      </c>
      <c r="BS623">
        <v>0</v>
      </c>
      <c r="BT623">
        <v>0</v>
      </c>
      <c r="BU623" s="17">
        <v>1</v>
      </c>
      <c r="BV623">
        <v>0</v>
      </c>
      <c r="BW623">
        <v>0</v>
      </c>
      <c r="BX623" s="17">
        <v>1</v>
      </c>
      <c r="BY623">
        <v>0</v>
      </c>
      <c r="BZ623">
        <v>0</v>
      </c>
      <c r="CA623">
        <v>1</v>
      </c>
      <c r="CB623">
        <v>1</v>
      </c>
      <c r="CC623">
        <v>0</v>
      </c>
      <c r="CD623">
        <v>0</v>
      </c>
      <c r="CE623">
        <v>0</v>
      </c>
      <c r="CF623">
        <v>0</v>
      </c>
      <c r="CG623">
        <v>0</v>
      </c>
      <c r="CH623">
        <v>0</v>
      </c>
      <c r="CI623">
        <v>0</v>
      </c>
      <c r="CJ623" s="17">
        <v>0</v>
      </c>
      <c r="CK623">
        <v>0</v>
      </c>
      <c r="CL623">
        <v>0</v>
      </c>
      <c r="CM623">
        <v>0</v>
      </c>
      <c r="CN623">
        <v>1</v>
      </c>
      <c r="CO623">
        <v>27</v>
      </c>
      <c r="CP623" s="31" t="s">
        <v>80</v>
      </c>
    </row>
    <row r="624" spans="1:94" s="108" customFormat="1" x14ac:dyDescent="0.25">
      <c r="A624" s="108">
        <v>623</v>
      </c>
      <c r="B624" s="108">
        <v>39</v>
      </c>
      <c r="C624" s="109" t="s">
        <v>154</v>
      </c>
      <c r="D624" s="110">
        <v>3.13</v>
      </c>
      <c r="E624" s="111">
        <v>1.03</v>
      </c>
      <c r="F624" s="112">
        <f t="shared" si="155"/>
        <v>3.0388349514563107</v>
      </c>
      <c r="G624" s="112">
        <f t="shared" si="147"/>
        <v>2.0999999999999996</v>
      </c>
      <c r="H624" s="113">
        <f t="shared" si="148"/>
        <v>4.16</v>
      </c>
      <c r="I624" s="114">
        <f t="shared" si="149"/>
        <v>0.10366955995013886</v>
      </c>
      <c r="J624" s="115">
        <f t="shared" si="150"/>
        <v>3.4114903114582436E-2</v>
      </c>
      <c r="K624" s="115">
        <f t="shared" si="151"/>
        <v>29.312702329573654</v>
      </c>
      <c r="L624" s="116">
        <v>0</v>
      </c>
      <c r="M624" s="117">
        <v>0</v>
      </c>
      <c r="N624" s="117">
        <v>1</v>
      </c>
      <c r="O624" s="117">
        <v>0</v>
      </c>
      <c r="P624" s="117">
        <v>0</v>
      </c>
      <c r="Q624" s="116">
        <v>859</v>
      </c>
      <c r="R624" s="117">
        <v>8</v>
      </c>
      <c r="S624" s="117">
        <f t="shared" si="152"/>
        <v>850</v>
      </c>
      <c r="T624" s="117">
        <f t="shared" si="153"/>
        <v>10</v>
      </c>
      <c r="U624" s="112">
        <v>9.9600000000000009</v>
      </c>
      <c r="V624" s="112">
        <v>14.21</v>
      </c>
      <c r="W624" s="117">
        <v>1</v>
      </c>
      <c r="X624" s="117">
        <v>0</v>
      </c>
      <c r="Y624" s="117">
        <v>0</v>
      </c>
      <c r="Z624" s="117">
        <v>0</v>
      </c>
      <c r="AA624" s="117">
        <v>1</v>
      </c>
      <c r="AB624" s="118">
        <v>0</v>
      </c>
      <c r="AC624" s="117">
        <v>0</v>
      </c>
      <c r="AD624" s="117">
        <v>1</v>
      </c>
      <c r="AE624" s="118">
        <v>0</v>
      </c>
      <c r="AF624" s="117">
        <v>0</v>
      </c>
      <c r="AG624" s="118">
        <v>1</v>
      </c>
      <c r="AH624" s="119">
        <v>2001</v>
      </c>
      <c r="AI624" s="115" t="s">
        <v>89</v>
      </c>
      <c r="AJ624" s="115" t="s">
        <v>89</v>
      </c>
      <c r="AK624" s="115" t="s">
        <v>89</v>
      </c>
      <c r="AL624" s="120" t="s">
        <v>89</v>
      </c>
      <c r="AM624" s="121">
        <v>1</v>
      </c>
      <c r="AN624" s="122">
        <v>0</v>
      </c>
      <c r="AO624" s="108">
        <v>0</v>
      </c>
      <c r="AP624" s="123">
        <v>1</v>
      </c>
      <c r="AQ624" s="108">
        <v>0</v>
      </c>
      <c r="AR624" s="123">
        <v>1</v>
      </c>
      <c r="AS624">
        <v>1</v>
      </c>
      <c r="AT624" s="122">
        <v>0</v>
      </c>
      <c r="AU624" s="108" t="s">
        <v>89</v>
      </c>
      <c r="AV624" s="122" t="s">
        <v>89</v>
      </c>
      <c r="AW624" s="122" t="s">
        <v>26</v>
      </c>
      <c r="AX624">
        <v>1</v>
      </c>
      <c r="AY624">
        <v>0</v>
      </c>
      <c r="AZ624">
        <v>0</v>
      </c>
      <c r="BA624">
        <v>0</v>
      </c>
      <c r="BB624">
        <v>0</v>
      </c>
      <c r="BC624">
        <v>0</v>
      </c>
      <c r="BD624" s="122">
        <v>0</v>
      </c>
      <c r="BE624">
        <v>1</v>
      </c>
      <c r="BF624">
        <v>0</v>
      </c>
      <c r="BG624" s="122">
        <v>0</v>
      </c>
      <c r="BH624">
        <v>15116</v>
      </c>
      <c r="BI624">
        <v>1045</v>
      </c>
      <c r="BJ624" s="124">
        <v>0.95499999999999996</v>
      </c>
      <c r="BK624" s="124">
        <f t="shared" si="157"/>
        <v>30.17</v>
      </c>
      <c r="BL624" s="108">
        <v>0</v>
      </c>
      <c r="BM624" s="108">
        <v>0</v>
      </c>
      <c r="BN624" s="108">
        <v>0</v>
      </c>
      <c r="BO624" s="108">
        <v>0</v>
      </c>
      <c r="BP624" s="108">
        <v>0</v>
      </c>
      <c r="BQ624" s="122">
        <v>1</v>
      </c>
      <c r="BR624" s="108">
        <v>0</v>
      </c>
      <c r="BS624" s="108">
        <v>0</v>
      </c>
      <c r="BT624" s="108">
        <v>0</v>
      </c>
      <c r="BU624" s="122">
        <v>1</v>
      </c>
      <c r="BV624" s="108">
        <v>0</v>
      </c>
      <c r="BW624" s="108">
        <v>0</v>
      </c>
      <c r="BX624" s="122">
        <v>1</v>
      </c>
      <c r="BY624" s="108">
        <v>0</v>
      </c>
      <c r="BZ624" s="108">
        <v>0</v>
      </c>
      <c r="CA624" s="108">
        <v>1</v>
      </c>
      <c r="CB624" s="108">
        <v>1</v>
      </c>
      <c r="CC624" s="108">
        <v>0</v>
      </c>
      <c r="CD624" s="108">
        <v>0</v>
      </c>
      <c r="CE624" s="108">
        <v>0</v>
      </c>
      <c r="CF624">
        <v>0</v>
      </c>
      <c r="CG624" s="108">
        <v>0</v>
      </c>
      <c r="CH624" s="108">
        <v>0</v>
      </c>
      <c r="CI624" s="108">
        <v>0</v>
      </c>
      <c r="CJ624" s="122">
        <v>0</v>
      </c>
      <c r="CK624">
        <v>0</v>
      </c>
      <c r="CL624">
        <v>0</v>
      </c>
      <c r="CM624">
        <v>0</v>
      </c>
      <c r="CN624">
        <v>1</v>
      </c>
      <c r="CO624">
        <v>27</v>
      </c>
      <c r="CP624" s="31" t="s">
        <v>80</v>
      </c>
    </row>
    <row r="625" spans="1:94" x14ac:dyDescent="0.25">
      <c r="A625">
        <v>624</v>
      </c>
      <c r="B625">
        <v>40</v>
      </c>
      <c r="C625" s="23" t="s">
        <v>157</v>
      </c>
      <c r="D625" s="12">
        <v>8.6</v>
      </c>
      <c r="E625" s="13">
        <v>0.3</v>
      </c>
      <c r="F625" s="7">
        <f t="shared" si="155"/>
        <v>28.666666666666668</v>
      </c>
      <c r="G625" s="7">
        <f t="shared" si="147"/>
        <v>8.2999999999999989</v>
      </c>
      <c r="H625" s="15">
        <f t="shared" si="148"/>
        <v>8.9</v>
      </c>
      <c r="I625" s="11">
        <f t="shared" si="149"/>
        <v>0.30072687606952542</v>
      </c>
      <c r="J625" s="30">
        <f t="shared" si="150"/>
        <v>1.0490472421029956E-2</v>
      </c>
      <c r="K625" s="30">
        <f t="shared" si="151"/>
        <v>95.324591673805656</v>
      </c>
      <c r="L625" s="8">
        <v>0</v>
      </c>
      <c r="M625" s="9">
        <v>0</v>
      </c>
      <c r="N625" s="9">
        <v>1</v>
      </c>
      <c r="O625" s="9">
        <v>0</v>
      </c>
      <c r="P625" s="9">
        <v>0</v>
      </c>
      <c r="Q625" s="8">
        <v>8270</v>
      </c>
      <c r="R625" s="9">
        <v>4</v>
      </c>
      <c r="S625" s="9">
        <f t="shared" si="152"/>
        <v>8265</v>
      </c>
      <c r="T625" s="9">
        <f t="shared" si="153"/>
        <v>17</v>
      </c>
      <c r="U625" s="7">
        <v>11.13</v>
      </c>
      <c r="V625" s="7">
        <v>20.260000000000002</v>
      </c>
      <c r="W625" s="9">
        <v>1</v>
      </c>
      <c r="X625" s="9">
        <v>0</v>
      </c>
      <c r="Y625" s="9">
        <v>1</v>
      </c>
      <c r="Z625" s="9">
        <v>0</v>
      </c>
      <c r="AA625" s="9">
        <v>0</v>
      </c>
      <c r="AB625" s="27">
        <v>0</v>
      </c>
      <c r="AC625" s="9">
        <v>1</v>
      </c>
      <c r="AD625" s="9">
        <v>0</v>
      </c>
      <c r="AE625" s="27">
        <v>0</v>
      </c>
      <c r="AF625" s="9">
        <v>1</v>
      </c>
      <c r="AG625" s="27">
        <v>0</v>
      </c>
      <c r="AH625" s="19">
        <v>2002</v>
      </c>
      <c r="AI625" s="30">
        <f t="shared" ref="AI625:AI641" si="158">1-SUM(AJ625:AL625)</f>
        <v>3.0000000000000027E-2</v>
      </c>
      <c r="AJ625" s="30">
        <v>0.26100000000000001</v>
      </c>
      <c r="AK625" s="30">
        <v>0.45100000000000001</v>
      </c>
      <c r="AL625" s="37">
        <v>0.25800000000000001</v>
      </c>
      <c r="AM625" s="36">
        <v>1</v>
      </c>
      <c r="AN625" s="17">
        <v>0</v>
      </c>
      <c r="AO625">
        <v>0.55100000000000005</v>
      </c>
      <c r="AP625" s="34">
        <v>0.44900000000000001</v>
      </c>
      <c r="AQ625" t="s">
        <v>89</v>
      </c>
      <c r="AR625" s="34" t="s">
        <v>89</v>
      </c>
      <c r="AS625">
        <v>0</v>
      </c>
      <c r="AT625" s="17">
        <v>1</v>
      </c>
      <c r="AU625">
        <v>0</v>
      </c>
      <c r="AV625" s="17">
        <v>1</v>
      </c>
      <c r="AW625" s="17" t="s">
        <v>5</v>
      </c>
      <c r="AX625">
        <v>0</v>
      </c>
      <c r="AY625">
        <v>1</v>
      </c>
      <c r="AZ625">
        <v>0</v>
      </c>
      <c r="BA625">
        <v>0</v>
      </c>
      <c r="BB625">
        <v>0</v>
      </c>
      <c r="BC625">
        <v>0</v>
      </c>
      <c r="BD625" s="17">
        <v>0</v>
      </c>
      <c r="BE625">
        <v>0</v>
      </c>
      <c r="BF625">
        <v>1</v>
      </c>
      <c r="BG625" s="17">
        <v>0</v>
      </c>
      <c r="BH625">
        <v>942</v>
      </c>
      <c r="BI625">
        <v>131</v>
      </c>
      <c r="BJ625" s="23">
        <v>0.29299999999999998</v>
      </c>
      <c r="BK625" s="23">
        <f t="shared" si="157"/>
        <v>37.39</v>
      </c>
      <c r="BL625">
        <v>1</v>
      </c>
      <c r="BM625">
        <v>0</v>
      </c>
      <c r="BN625">
        <v>0</v>
      </c>
      <c r="BO625">
        <v>0</v>
      </c>
      <c r="BP625">
        <v>0</v>
      </c>
      <c r="BQ625" s="17">
        <v>0</v>
      </c>
      <c r="BR625">
        <v>0</v>
      </c>
      <c r="BS625">
        <v>0</v>
      </c>
      <c r="BT625">
        <v>1</v>
      </c>
      <c r="BU625" s="17">
        <v>0</v>
      </c>
      <c r="BV625">
        <v>0</v>
      </c>
      <c r="BW625">
        <v>0</v>
      </c>
      <c r="BX625" s="17">
        <v>0</v>
      </c>
      <c r="BY625">
        <v>0</v>
      </c>
      <c r="BZ625">
        <v>0</v>
      </c>
      <c r="CA625">
        <v>1</v>
      </c>
      <c r="CB625">
        <v>1</v>
      </c>
      <c r="CC625">
        <v>0</v>
      </c>
      <c r="CD625">
        <v>0</v>
      </c>
      <c r="CE625">
        <v>1</v>
      </c>
      <c r="CF625">
        <v>0</v>
      </c>
      <c r="CG625">
        <v>0</v>
      </c>
      <c r="CH625">
        <v>0</v>
      </c>
      <c r="CI625">
        <v>0</v>
      </c>
      <c r="CJ625" s="17">
        <v>0</v>
      </c>
      <c r="CK625">
        <v>0.17100000000000001</v>
      </c>
      <c r="CL625">
        <v>66</v>
      </c>
      <c r="CM625">
        <v>1</v>
      </c>
      <c r="CN625">
        <v>0</v>
      </c>
      <c r="CO625">
        <v>32</v>
      </c>
      <c r="CP625" s="31" t="s">
        <v>80</v>
      </c>
    </row>
    <row r="626" spans="1:94" x14ac:dyDescent="0.25">
      <c r="A626">
        <v>625</v>
      </c>
      <c r="B626">
        <v>40</v>
      </c>
      <c r="C626" s="23" t="s">
        <v>157</v>
      </c>
      <c r="D626" s="12">
        <v>8.3000000000000007</v>
      </c>
      <c r="E626" s="13">
        <v>0.2</v>
      </c>
      <c r="F626" s="7">
        <f t="shared" si="155"/>
        <v>41.5</v>
      </c>
      <c r="G626" s="7">
        <f t="shared" si="147"/>
        <v>8.1000000000000014</v>
      </c>
      <c r="H626" s="15">
        <f t="shared" si="148"/>
        <v>8.5</v>
      </c>
      <c r="I626" s="11">
        <f t="shared" si="149"/>
        <v>0.41530640149835174</v>
      </c>
      <c r="J626" s="30">
        <f t="shared" si="150"/>
        <v>1.0007383168634981E-2</v>
      </c>
      <c r="K626" s="30">
        <f t="shared" si="151"/>
        <v>99.926222784612449</v>
      </c>
      <c r="L626" s="8">
        <v>0</v>
      </c>
      <c r="M626" s="9">
        <v>0</v>
      </c>
      <c r="N626" s="9">
        <v>1</v>
      </c>
      <c r="O626" s="9">
        <v>0</v>
      </c>
      <c r="P626" s="9">
        <v>0</v>
      </c>
      <c r="Q626" s="8">
        <v>8270</v>
      </c>
      <c r="R626" s="9">
        <v>6</v>
      </c>
      <c r="S626" s="9">
        <f t="shared" si="152"/>
        <v>8263</v>
      </c>
      <c r="T626" s="9">
        <f t="shared" si="153"/>
        <v>17</v>
      </c>
      <c r="U626" s="7">
        <v>11.13</v>
      </c>
      <c r="V626" s="7">
        <v>20.260000000000002</v>
      </c>
      <c r="W626" s="9">
        <v>1</v>
      </c>
      <c r="X626" s="9">
        <v>0</v>
      </c>
      <c r="Y626" s="9">
        <v>1</v>
      </c>
      <c r="Z626" s="9">
        <v>0</v>
      </c>
      <c r="AA626" s="9">
        <v>0</v>
      </c>
      <c r="AB626" s="27">
        <v>0</v>
      </c>
      <c r="AC626" s="9">
        <v>1</v>
      </c>
      <c r="AD626" s="9">
        <v>0</v>
      </c>
      <c r="AE626" s="27">
        <v>0</v>
      </c>
      <c r="AF626" s="9">
        <v>1</v>
      </c>
      <c r="AG626" s="27">
        <v>0</v>
      </c>
      <c r="AH626" s="19">
        <v>2002</v>
      </c>
      <c r="AI626" s="30">
        <f t="shared" si="158"/>
        <v>3.0000000000000027E-2</v>
      </c>
      <c r="AJ626" s="30">
        <v>0.26100000000000001</v>
      </c>
      <c r="AK626" s="30">
        <v>0.45100000000000001</v>
      </c>
      <c r="AL626" s="37">
        <v>0.25800000000000001</v>
      </c>
      <c r="AM626" s="36">
        <v>1</v>
      </c>
      <c r="AN626" s="17">
        <v>0</v>
      </c>
      <c r="AO626">
        <v>0.55100000000000005</v>
      </c>
      <c r="AP626" s="34">
        <v>0.44900000000000001</v>
      </c>
      <c r="AQ626" t="s">
        <v>89</v>
      </c>
      <c r="AR626" s="34" t="s">
        <v>89</v>
      </c>
      <c r="AS626">
        <v>0</v>
      </c>
      <c r="AT626" s="17">
        <v>1</v>
      </c>
      <c r="AU626">
        <v>0</v>
      </c>
      <c r="AV626" s="17">
        <v>1</v>
      </c>
      <c r="AW626" s="17" t="s">
        <v>5</v>
      </c>
      <c r="AX626">
        <v>0</v>
      </c>
      <c r="AY626">
        <v>1</v>
      </c>
      <c r="AZ626">
        <v>0</v>
      </c>
      <c r="BA626">
        <v>0</v>
      </c>
      <c r="BB626">
        <v>0</v>
      </c>
      <c r="BC626">
        <v>0</v>
      </c>
      <c r="BD626" s="17">
        <v>0</v>
      </c>
      <c r="BE626">
        <v>0</v>
      </c>
      <c r="BF626">
        <v>1</v>
      </c>
      <c r="BG626" s="17">
        <v>0</v>
      </c>
      <c r="BH626">
        <v>942</v>
      </c>
      <c r="BI626">
        <v>131</v>
      </c>
      <c r="BJ626" s="23">
        <v>0.29299999999999998</v>
      </c>
      <c r="BK626" s="23">
        <f t="shared" si="157"/>
        <v>37.39</v>
      </c>
      <c r="BL626">
        <v>1</v>
      </c>
      <c r="BM626">
        <v>0</v>
      </c>
      <c r="BN626">
        <v>0</v>
      </c>
      <c r="BO626">
        <v>0</v>
      </c>
      <c r="BP626">
        <v>0</v>
      </c>
      <c r="BQ626" s="17">
        <v>0</v>
      </c>
      <c r="BR626">
        <v>0</v>
      </c>
      <c r="BS626">
        <v>0</v>
      </c>
      <c r="BT626">
        <v>1</v>
      </c>
      <c r="BU626" s="17">
        <v>0</v>
      </c>
      <c r="BV626">
        <v>0</v>
      </c>
      <c r="BW626">
        <v>0</v>
      </c>
      <c r="BX626" s="17">
        <v>0</v>
      </c>
      <c r="BY626">
        <v>0</v>
      </c>
      <c r="BZ626">
        <v>0</v>
      </c>
      <c r="CA626">
        <v>1</v>
      </c>
      <c r="CB626">
        <v>1</v>
      </c>
      <c r="CC626">
        <v>1</v>
      </c>
      <c r="CD626">
        <v>0</v>
      </c>
      <c r="CE626">
        <v>1</v>
      </c>
      <c r="CF626">
        <v>0</v>
      </c>
      <c r="CG626">
        <v>0</v>
      </c>
      <c r="CH626">
        <v>0</v>
      </c>
      <c r="CI626">
        <v>0</v>
      </c>
      <c r="CJ626" s="17">
        <v>1</v>
      </c>
      <c r="CK626">
        <v>0.17100000000000001</v>
      </c>
      <c r="CL626">
        <v>66</v>
      </c>
      <c r="CM626">
        <v>1</v>
      </c>
      <c r="CN626">
        <v>0</v>
      </c>
      <c r="CO626">
        <v>32</v>
      </c>
      <c r="CP626" s="31" t="s">
        <v>80</v>
      </c>
    </row>
    <row r="627" spans="1:94" x14ac:dyDescent="0.25">
      <c r="A627">
        <v>626</v>
      </c>
      <c r="B627">
        <v>40</v>
      </c>
      <c r="C627" s="23" t="s">
        <v>157</v>
      </c>
      <c r="D627" s="12">
        <v>6.6</v>
      </c>
      <c r="E627" s="13">
        <v>0.2</v>
      </c>
      <c r="F627" s="7">
        <f t="shared" si="155"/>
        <v>32.999999999999993</v>
      </c>
      <c r="G627" s="7">
        <f t="shared" si="147"/>
        <v>6.3999999999999995</v>
      </c>
      <c r="H627" s="15">
        <f t="shared" si="148"/>
        <v>6.8</v>
      </c>
      <c r="I627" s="11">
        <f t="shared" si="149"/>
        <v>0.34124138094380424</v>
      </c>
      <c r="J627" s="30">
        <f t="shared" si="150"/>
        <v>1.034064790738801E-2</v>
      </c>
      <c r="K627" s="30">
        <f t="shared" si="151"/>
        <v>96.705739229892643</v>
      </c>
      <c r="L627" s="8">
        <v>0</v>
      </c>
      <c r="M627" s="9">
        <v>0</v>
      </c>
      <c r="N627" s="9">
        <v>1</v>
      </c>
      <c r="O627" s="9">
        <v>0</v>
      </c>
      <c r="P627" s="9">
        <v>0</v>
      </c>
      <c r="Q627" s="8">
        <v>8270</v>
      </c>
      <c r="R627" s="9">
        <v>6</v>
      </c>
      <c r="S627" s="9">
        <f t="shared" si="152"/>
        <v>8263</v>
      </c>
      <c r="T627" s="9">
        <f t="shared" si="153"/>
        <v>17</v>
      </c>
      <c r="U627" s="7">
        <v>11.13</v>
      </c>
      <c r="V627" s="7">
        <v>20.260000000000002</v>
      </c>
      <c r="W627" s="9">
        <v>1</v>
      </c>
      <c r="X627" s="9">
        <v>0</v>
      </c>
      <c r="Y627" s="9">
        <v>1</v>
      </c>
      <c r="Z627" s="9">
        <v>0</v>
      </c>
      <c r="AA627" s="9">
        <v>0</v>
      </c>
      <c r="AB627" s="27">
        <v>0</v>
      </c>
      <c r="AC627" s="9">
        <v>1</v>
      </c>
      <c r="AD627" s="9">
        <v>0</v>
      </c>
      <c r="AE627" s="27">
        <v>0</v>
      </c>
      <c r="AF627" s="9">
        <v>1</v>
      </c>
      <c r="AG627" s="27">
        <v>0</v>
      </c>
      <c r="AH627" s="19">
        <v>2002</v>
      </c>
      <c r="AI627" s="30">
        <f t="shared" si="158"/>
        <v>3.0000000000000027E-2</v>
      </c>
      <c r="AJ627" s="30">
        <v>0.26100000000000001</v>
      </c>
      <c r="AK627" s="30">
        <v>0.45100000000000001</v>
      </c>
      <c r="AL627" s="37">
        <v>0.25800000000000001</v>
      </c>
      <c r="AM627" s="36">
        <v>1</v>
      </c>
      <c r="AN627" s="17">
        <v>0</v>
      </c>
      <c r="AO627">
        <v>0.55100000000000005</v>
      </c>
      <c r="AP627" s="34">
        <v>0.44900000000000001</v>
      </c>
      <c r="AQ627" t="s">
        <v>89</v>
      </c>
      <c r="AR627" s="34" t="s">
        <v>89</v>
      </c>
      <c r="AS627">
        <v>0</v>
      </c>
      <c r="AT627" s="17">
        <v>1</v>
      </c>
      <c r="AU627">
        <v>0</v>
      </c>
      <c r="AV627" s="17">
        <v>1</v>
      </c>
      <c r="AW627" s="17" t="s">
        <v>5</v>
      </c>
      <c r="AX627">
        <v>0</v>
      </c>
      <c r="AY627">
        <v>1</v>
      </c>
      <c r="AZ627">
        <v>0</v>
      </c>
      <c r="BA627">
        <v>0</v>
      </c>
      <c r="BB627">
        <v>0</v>
      </c>
      <c r="BC627">
        <v>0</v>
      </c>
      <c r="BD627" s="17">
        <v>0</v>
      </c>
      <c r="BE627">
        <v>0</v>
      </c>
      <c r="BF627">
        <v>1</v>
      </c>
      <c r="BG627" s="17">
        <v>0</v>
      </c>
      <c r="BH627">
        <v>942</v>
      </c>
      <c r="BI627">
        <v>131</v>
      </c>
      <c r="BJ627" s="23">
        <v>0.29299999999999998</v>
      </c>
      <c r="BK627" s="23">
        <f t="shared" si="157"/>
        <v>37.39</v>
      </c>
      <c r="BL627">
        <v>1</v>
      </c>
      <c r="BM627">
        <v>0</v>
      </c>
      <c r="BN627">
        <v>0</v>
      </c>
      <c r="BO627">
        <v>0</v>
      </c>
      <c r="BP627">
        <v>0</v>
      </c>
      <c r="BQ627" s="17">
        <v>0</v>
      </c>
      <c r="BR627">
        <v>0</v>
      </c>
      <c r="BS627">
        <v>0</v>
      </c>
      <c r="BT627">
        <v>1</v>
      </c>
      <c r="BU627" s="17">
        <v>0</v>
      </c>
      <c r="BV627">
        <v>0</v>
      </c>
      <c r="BW627">
        <v>0</v>
      </c>
      <c r="BX627" s="17">
        <v>0</v>
      </c>
      <c r="BY627">
        <v>0</v>
      </c>
      <c r="BZ627">
        <v>0</v>
      </c>
      <c r="CA627">
        <v>1</v>
      </c>
      <c r="CB627">
        <v>1</v>
      </c>
      <c r="CC627">
        <v>0</v>
      </c>
      <c r="CD627">
        <v>0</v>
      </c>
      <c r="CE627">
        <v>1</v>
      </c>
      <c r="CF627">
        <v>0</v>
      </c>
      <c r="CG627">
        <v>0</v>
      </c>
      <c r="CH627">
        <v>1</v>
      </c>
      <c r="CI627">
        <v>0</v>
      </c>
      <c r="CJ627" s="17">
        <v>0</v>
      </c>
      <c r="CK627">
        <v>0.17100000000000001</v>
      </c>
      <c r="CL627">
        <v>66</v>
      </c>
      <c r="CM627">
        <v>1</v>
      </c>
      <c r="CN627">
        <v>0</v>
      </c>
      <c r="CO627">
        <v>32</v>
      </c>
      <c r="CP627" s="31" t="s">
        <v>80</v>
      </c>
    </row>
    <row r="628" spans="1:94" x14ac:dyDescent="0.25">
      <c r="A628">
        <v>627</v>
      </c>
      <c r="B628">
        <v>40</v>
      </c>
      <c r="C628" s="23" t="s">
        <v>157</v>
      </c>
      <c r="D628" s="12">
        <v>6.8</v>
      </c>
      <c r="E628" s="13">
        <v>0.3</v>
      </c>
      <c r="F628" s="7">
        <f t="shared" si="155"/>
        <v>22.666666666666668</v>
      </c>
      <c r="G628" s="7">
        <f t="shared" si="147"/>
        <v>6.5</v>
      </c>
      <c r="H628" s="15">
        <f t="shared" si="148"/>
        <v>7.1</v>
      </c>
      <c r="I628" s="11">
        <f t="shared" si="149"/>
        <v>0.24202966751607363</v>
      </c>
      <c r="J628" s="30">
        <f t="shared" si="150"/>
        <v>1.0677779449238542E-2</v>
      </c>
      <c r="K628" s="30">
        <f t="shared" si="151"/>
        <v>93.652430709393641</v>
      </c>
      <c r="L628" s="8">
        <v>0</v>
      </c>
      <c r="M628" s="9">
        <v>0</v>
      </c>
      <c r="N628" s="9">
        <v>1</v>
      </c>
      <c r="O628" s="9">
        <v>0</v>
      </c>
      <c r="P628" s="9">
        <v>0</v>
      </c>
      <c r="Q628" s="8">
        <v>8270</v>
      </c>
      <c r="R628" s="9">
        <v>12</v>
      </c>
      <c r="S628" s="9">
        <f t="shared" si="152"/>
        <v>8257</v>
      </c>
      <c r="T628" s="9">
        <f t="shared" si="153"/>
        <v>17</v>
      </c>
      <c r="U628" s="7">
        <v>11.13</v>
      </c>
      <c r="V628" s="7">
        <v>20.260000000000002</v>
      </c>
      <c r="W628" s="9">
        <v>1</v>
      </c>
      <c r="X628" s="9">
        <v>0</v>
      </c>
      <c r="Y628" s="9">
        <v>1</v>
      </c>
      <c r="Z628" s="9">
        <v>0</v>
      </c>
      <c r="AA628" s="9">
        <v>0</v>
      </c>
      <c r="AB628" s="27">
        <v>0</v>
      </c>
      <c r="AC628" s="9">
        <v>1</v>
      </c>
      <c r="AD628" s="9">
        <v>0</v>
      </c>
      <c r="AE628" s="27">
        <v>0</v>
      </c>
      <c r="AF628" s="9">
        <v>1</v>
      </c>
      <c r="AG628" s="27">
        <v>0</v>
      </c>
      <c r="AH628" s="19">
        <v>2002</v>
      </c>
      <c r="AI628" s="30">
        <f t="shared" si="158"/>
        <v>3.0000000000000027E-2</v>
      </c>
      <c r="AJ628" s="30">
        <v>0.26100000000000001</v>
      </c>
      <c r="AK628" s="30">
        <v>0.45100000000000001</v>
      </c>
      <c r="AL628" s="37">
        <v>0.25800000000000001</v>
      </c>
      <c r="AM628" s="36">
        <v>1</v>
      </c>
      <c r="AN628" s="17">
        <v>0</v>
      </c>
      <c r="AO628">
        <v>0.55100000000000005</v>
      </c>
      <c r="AP628" s="34">
        <v>0.44900000000000001</v>
      </c>
      <c r="AQ628" t="s">
        <v>89</v>
      </c>
      <c r="AR628" s="34" t="s">
        <v>89</v>
      </c>
      <c r="AS628">
        <v>0</v>
      </c>
      <c r="AT628" s="17">
        <v>1</v>
      </c>
      <c r="AU628">
        <v>0</v>
      </c>
      <c r="AV628" s="17">
        <v>1</v>
      </c>
      <c r="AW628" s="17" t="s">
        <v>5</v>
      </c>
      <c r="AX628">
        <v>0</v>
      </c>
      <c r="AY628">
        <v>1</v>
      </c>
      <c r="AZ628">
        <v>0</v>
      </c>
      <c r="BA628">
        <v>0</v>
      </c>
      <c r="BB628">
        <v>0</v>
      </c>
      <c r="BC628">
        <v>0</v>
      </c>
      <c r="BD628" s="17">
        <v>0</v>
      </c>
      <c r="BE628">
        <v>0</v>
      </c>
      <c r="BF628">
        <v>1</v>
      </c>
      <c r="BG628" s="17">
        <v>0</v>
      </c>
      <c r="BH628">
        <v>942</v>
      </c>
      <c r="BI628">
        <v>131</v>
      </c>
      <c r="BJ628" s="23">
        <v>0.29299999999999998</v>
      </c>
      <c r="BK628" s="23">
        <f t="shared" si="157"/>
        <v>37.39</v>
      </c>
      <c r="BL628">
        <v>1</v>
      </c>
      <c r="BM628">
        <v>0</v>
      </c>
      <c r="BN628">
        <v>0</v>
      </c>
      <c r="BO628">
        <v>0</v>
      </c>
      <c r="BP628">
        <v>0</v>
      </c>
      <c r="BQ628" s="17">
        <v>0</v>
      </c>
      <c r="BR628">
        <v>0</v>
      </c>
      <c r="BS628">
        <v>0</v>
      </c>
      <c r="BT628">
        <v>1</v>
      </c>
      <c r="BU628" s="17">
        <v>0</v>
      </c>
      <c r="BV628">
        <v>0</v>
      </c>
      <c r="BW628">
        <v>0</v>
      </c>
      <c r="BX628" s="17">
        <v>0</v>
      </c>
      <c r="BY628">
        <v>0</v>
      </c>
      <c r="BZ628">
        <v>0</v>
      </c>
      <c r="CA628">
        <v>1</v>
      </c>
      <c r="CB628">
        <v>1</v>
      </c>
      <c r="CC628">
        <v>0</v>
      </c>
      <c r="CD628">
        <v>0</v>
      </c>
      <c r="CE628">
        <v>0</v>
      </c>
      <c r="CF628">
        <v>0</v>
      </c>
      <c r="CG628">
        <v>0</v>
      </c>
      <c r="CH628">
        <v>0</v>
      </c>
      <c r="CI628">
        <v>0</v>
      </c>
      <c r="CJ628" s="17">
        <v>0</v>
      </c>
      <c r="CK628">
        <v>0.17100000000000001</v>
      </c>
      <c r="CL628">
        <v>66</v>
      </c>
      <c r="CM628">
        <v>1</v>
      </c>
      <c r="CN628">
        <v>0</v>
      </c>
      <c r="CO628">
        <v>32</v>
      </c>
      <c r="CP628" s="31" t="s">
        <v>80</v>
      </c>
    </row>
    <row r="629" spans="1:94" x14ac:dyDescent="0.25">
      <c r="A629">
        <v>628</v>
      </c>
      <c r="B629">
        <v>40</v>
      </c>
      <c r="C629" s="23" t="s">
        <v>157</v>
      </c>
      <c r="D629" s="12">
        <v>6.8</v>
      </c>
      <c r="E629" s="13">
        <v>0.3</v>
      </c>
      <c r="F629" s="7">
        <f t="shared" si="155"/>
        <v>22.666666666666668</v>
      </c>
      <c r="G629" s="7">
        <f t="shared" si="147"/>
        <v>6.5</v>
      </c>
      <c r="H629" s="15">
        <f t="shared" si="148"/>
        <v>7.1</v>
      </c>
      <c r="I629" s="11">
        <f t="shared" si="149"/>
        <v>0.24202966751607363</v>
      </c>
      <c r="J629" s="30">
        <f t="shared" si="150"/>
        <v>1.0677779449238542E-2</v>
      </c>
      <c r="K629" s="30">
        <f t="shared" si="151"/>
        <v>93.652430709393641</v>
      </c>
      <c r="L629" s="8">
        <v>0</v>
      </c>
      <c r="M629" s="9">
        <v>0</v>
      </c>
      <c r="N629" s="9">
        <v>1</v>
      </c>
      <c r="O629" s="9">
        <v>0</v>
      </c>
      <c r="P629" s="9">
        <v>0</v>
      </c>
      <c r="Q629" s="8">
        <v>8270</v>
      </c>
      <c r="R629" s="9">
        <v>12</v>
      </c>
      <c r="S629" s="9">
        <f t="shared" si="152"/>
        <v>8257</v>
      </c>
      <c r="T629" s="9">
        <f t="shared" si="153"/>
        <v>17</v>
      </c>
      <c r="U629" s="7">
        <v>11.13</v>
      </c>
      <c r="V629" s="7">
        <v>20.260000000000002</v>
      </c>
      <c r="W629" s="9">
        <v>1</v>
      </c>
      <c r="X629" s="9">
        <v>0</v>
      </c>
      <c r="Y629" s="9">
        <v>1</v>
      </c>
      <c r="Z629" s="9">
        <v>0</v>
      </c>
      <c r="AA629" s="9">
        <v>0</v>
      </c>
      <c r="AB629" s="27">
        <v>0</v>
      </c>
      <c r="AC629" s="9">
        <v>1</v>
      </c>
      <c r="AD629" s="9">
        <v>0</v>
      </c>
      <c r="AE629" s="27">
        <v>0</v>
      </c>
      <c r="AF629" s="9">
        <v>1</v>
      </c>
      <c r="AG629" s="27">
        <v>0</v>
      </c>
      <c r="AH629" s="19">
        <v>2002</v>
      </c>
      <c r="AI629" s="30">
        <f t="shared" si="158"/>
        <v>3.0000000000000027E-2</v>
      </c>
      <c r="AJ629" s="30">
        <v>0.26100000000000001</v>
      </c>
      <c r="AK629" s="30">
        <v>0.45100000000000001</v>
      </c>
      <c r="AL629" s="37">
        <v>0.25800000000000001</v>
      </c>
      <c r="AM629" s="36">
        <v>1</v>
      </c>
      <c r="AN629" s="17">
        <v>0</v>
      </c>
      <c r="AO629">
        <v>0.55100000000000005</v>
      </c>
      <c r="AP629" s="34">
        <v>0.44900000000000001</v>
      </c>
      <c r="AQ629" t="s">
        <v>89</v>
      </c>
      <c r="AR629" s="34" t="s">
        <v>89</v>
      </c>
      <c r="AS629">
        <v>0</v>
      </c>
      <c r="AT629" s="17">
        <v>1</v>
      </c>
      <c r="AU629">
        <v>0</v>
      </c>
      <c r="AV629" s="17">
        <v>1</v>
      </c>
      <c r="AW629" s="17" t="s">
        <v>5</v>
      </c>
      <c r="AX629">
        <v>0</v>
      </c>
      <c r="AY629">
        <v>1</v>
      </c>
      <c r="AZ629">
        <v>0</v>
      </c>
      <c r="BA629">
        <v>0</v>
      </c>
      <c r="BB629">
        <v>0</v>
      </c>
      <c r="BC629">
        <v>0</v>
      </c>
      <c r="BD629" s="17">
        <v>0</v>
      </c>
      <c r="BE629">
        <v>0</v>
      </c>
      <c r="BF629">
        <v>1</v>
      </c>
      <c r="BG629" s="17">
        <v>0</v>
      </c>
      <c r="BH629">
        <v>942</v>
      </c>
      <c r="BI629">
        <v>131</v>
      </c>
      <c r="BJ629" s="23">
        <v>0.29299999999999998</v>
      </c>
      <c r="BK629" s="23">
        <f t="shared" si="157"/>
        <v>37.39</v>
      </c>
      <c r="BL629">
        <v>1</v>
      </c>
      <c r="BM629">
        <v>0</v>
      </c>
      <c r="BN629">
        <v>0</v>
      </c>
      <c r="BO629">
        <v>0</v>
      </c>
      <c r="BP629">
        <v>0</v>
      </c>
      <c r="BQ629" s="17">
        <v>0</v>
      </c>
      <c r="BR629">
        <v>0</v>
      </c>
      <c r="BS629">
        <v>0</v>
      </c>
      <c r="BT629">
        <v>1</v>
      </c>
      <c r="BU629" s="17">
        <v>0</v>
      </c>
      <c r="BV629">
        <v>0</v>
      </c>
      <c r="BW629">
        <v>0</v>
      </c>
      <c r="BX629" s="17">
        <v>0</v>
      </c>
      <c r="BY629">
        <v>0</v>
      </c>
      <c r="BZ629">
        <v>0</v>
      </c>
      <c r="CA629">
        <v>1</v>
      </c>
      <c r="CB629">
        <v>1</v>
      </c>
      <c r="CC629">
        <v>0</v>
      </c>
      <c r="CD629">
        <v>0</v>
      </c>
      <c r="CE629">
        <v>0</v>
      </c>
      <c r="CF629">
        <v>0</v>
      </c>
      <c r="CG629">
        <v>0</v>
      </c>
      <c r="CH629">
        <v>0</v>
      </c>
      <c r="CI629">
        <v>0</v>
      </c>
      <c r="CJ629" s="17">
        <v>0</v>
      </c>
      <c r="CK629">
        <v>0.17100000000000001</v>
      </c>
      <c r="CL629">
        <v>66</v>
      </c>
      <c r="CM629">
        <v>1</v>
      </c>
      <c r="CN629">
        <v>0</v>
      </c>
      <c r="CO629">
        <v>32</v>
      </c>
      <c r="CP629" s="31" t="s">
        <v>80</v>
      </c>
    </row>
    <row r="630" spans="1:94" x14ac:dyDescent="0.25">
      <c r="A630">
        <v>629</v>
      </c>
      <c r="B630">
        <v>40</v>
      </c>
      <c r="C630" s="23" t="s">
        <v>157</v>
      </c>
      <c r="D630" s="12">
        <v>6</v>
      </c>
      <c r="E630" s="13">
        <v>0.4</v>
      </c>
      <c r="F630" s="7">
        <f t="shared" si="155"/>
        <v>15</v>
      </c>
      <c r="G630" s="7">
        <f t="shared" si="147"/>
        <v>5.6</v>
      </c>
      <c r="H630" s="15">
        <f t="shared" si="148"/>
        <v>6.4</v>
      </c>
      <c r="I630" s="11">
        <f t="shared" si="149"/>
        <v>0.16287038575505658</v>
      </c>
      <c r="J630" s="30">
        <f t="shared" si="150"/>
        <v>1.0858025717003773E-2</v>
      </c>
      <c r="K630" s="30">
        <f t="shared" si="151"/>
        <v>92.097774131626011</v>
      </c>
      <c r="L630" s="8">
        <v>0</v>
      </c>
      <c r="M630" s="9">
        <v>0</v>
      </c>
      <c r="N630" s="9">
        <v>1</v>
      </c>
      <c r="O630" s="9">
        <v>0</v>
      </c>
      <c r="P630" s="9">
        <v>0</v>
      </c>
      <c r="Q630" s="8">
        <v>8270</v>
      </c>
      <c r="R630" s="9">
        <v>12</v>
      </c>
      <c r="S630" s="9">
        <f t="shared" si="152"/>
        <v>8257</v>
      </c>
      <c r="T630" s="9">
        <f t="shared" si="153"/>
        <v>17</v>
      </c>
      <c r="U630" s="7">
        <v>11.13</v>
      </c>
      <c r="V630" s="7">
        <v>20.260000000000002</v>
      </c>
      <c r="W630" s="9">
        <v>1</v>
      </c>
      <c r="X630" s="9">
        <v>0</v>
      </c>
      <c r="Y630" s="9">
        <v>0</v>
      </c>
      <c r="Z630" s="9">
        <v>0</v>
      </c>
      <c r="AA630" s="9">
        <v>0</v>
      </c>
      <c r="AB630" s="27">
        <v>1</v>
      </c>
      <c r="AC630" s="9">
        <v>1</v>
      </c>
      <c r="AD630" s="9">
        <v>0</v>
      </c>
      <c r="AE630" s="27">
        <v>0</v>
      </c>
      <c r="AF630" s="9">
        <v>1</v>
      </c>
      <c r="AG630" s="27">
        <v>0</v>
      </c>
      <c r="AH630" s="19">
        <v>2002</v>
      </c>
      <c r="AI630" s="30">
        <f t="shared" si="158"/>
        <v>3.0000000000000027E-2</v>
      </c>
      <c r="AJ630" s="30">
        <v>0.26100000000000001</v>
      </c>
      <c r="AK630" s="30">
        <v>0.45100000000000001</v>
      </c>
      <c r="AL630" s="37">
        <v>0.25800000000000001</v>
      </c>
      <c r="AM630" s="36">
        <v>1</v>
      </c>
      <c r="AN630" s="17">
        <v>0</v>
      </c>
      <c r="AO630">
        <v>0.55100000000000005</v>
      </c>
      <c r="AP630" s="34">
        <v>0.44900000000000001</v>
      </c>
      <c r="AQ630" t="s">
        <v>89</v>
      </c>
      <c r="AR630" s="34" t="s">
        <v>89</v>
      </c>
      <c r="AS630">
        <v>0</v>
      </c>
      <c r="AT630" s="17">
        <v>1</v>
      </c>
      <c r="AU630">
        <v>0</v>
      </c>
      <c r="AV630" s="17">
        <v>1</v>
      </c>
      <c r="AW630" s="17" t="s">
        <v>5</v>
      </c>
      <c r="AX630">
        <v>0</v>
      </c>
      <c r="AY630">
        <v>1</v>
      </c>
      <c r="AZ630">
        <v>0</v>
      </c>
      <c r="BA630">
        <v>0</v>
      </c>
      <c r="BB630">
        <v>0</v>
      </c>
      <c r="BC630">
        <v>0</v>
      </c>
      <c r="BD630" s="17">
        <v>0</v>
      </c>
      <c r="BE630">
        <v>0</v>
      </c>
      <c r="BF630">
        <v>1</v>
      </c>
      <c r="BG630" s="17">
        <v>0</v>
      </c>
      <c r="BH630">
        <v>942</v>
      </c>
      <c r="BI630">
        <v>131</v>
      </c>
      <c r="BJ630" s="23">
        <v>0.29299999999999998</v>
      </c>
      <c r="BK630" s="23">
        <f t="shared" si="157"/>
        <v>37.39</v>
      </c>
      <c r="BL630">
        <v>1</v>
      </c>
      <c r="BM630">
        <v>0</v>
      </c>
      <c r="BN630">
        <v>0</v>
      </c>
      <c r="BO630">
        <v>0</v>
      </c>
      <c r="BP630">
        <v>0</v>
      </c>
      <c r="BQ630" s="17">
        <v>0</v>
      </c>
      <c r="BR630">
        <v>0</v>
      </c>
      <c r="BS630">
        <v>0</v>
      </c>
      <c r="BT630">
        <v>1</v>
      </c>
      <c r="BU630" s="17">
        <v>0</v>
      </c>
      <c r="BV630">
        <v>0</v>
      </c>
      <c r="BW630">
        <v>0</v>
      </c>
      <c r="BX630" s="17">
        <v>0</v>
      </c>
      <c r="BY630">
        <v>0</v>
      </c>
      <c r="BZ630">
        <v>0</v>
      </c>
      <c r="CA630">
        <v>1</v>
      </c>
      <c r="CB630">
        <v>1</v>
      </c>
      <c r="CC630">
        <v>0</v>
      </c>
      <c r="CD630">
        <v>0</v>
      </c>
      <c r="CE630">
        <v>0</v>
      </c>
      <c r="CF630">
        <v>0</v>
      </c>
      <c r="CG630">
        <v>0</v>
      </c>
      <c r="CH630">
        <v>0</v>
      </c>
      <c r="CI630">
        <v>0</v>
      </c>
      <c r="CJ630" s="17">
        <v>0</v>
      </c>
      <c r="CK630">
        <v>0.17100000000000001</v>
      </c>
      <c r="CL630">
        <v>66</v>
      </c>
      <c r="CM630">
        <v>1</v>
      </c>
      <c r="CN630">
        <v>0</v>
      </c>
      <c r="CO630">
        <v>32</v>
      </c>
      <c r="CP630" s="31" t="s">
        <v>80</v>
      </c>
    </row>
    <row r="631" spans="1:94" x14ac:dyDescent="0.25">
      <c r="A631">
        <v>630</v>
      </c>
      <c r="B631">
        <v>40</v>
      </c>
      <c r="C631" s="23" t="s">
        <v>157</v>
      </c>
      <c r="D631" s="12">
        <v>6</v>
      </c>
      <c r="E631" s="13">
        <v>0.4</v>
      </c>
      <c r="F631" s="7">
        <f t="shared" si="155"/>
        <v>15</v>
      </c>
      <c r="G631" s="7">
        <f t="shared" si="147"/>
        <v>5.6</v>
      </c>
      <c r="H631" s="15">
        <f t="shared" si="148"/>
        <v>6.4</v>
      </c>
      <c r="I631" s="11">
        <f t="shared" si="149"/>
        <v>0.16287038575505658</v>
      </c>
      <c r="J631" s="30">
        <f t="shared" si="150"/>
        <v>1.0858025717003773E-2</v>
      </c>
      <c r="K631" s="30">
        <f t="shared" si="151"/>
        <v>92.097774131626011</v>
      </c>
      <c r="L631" s="8">
        <v>0</v>
      </c>
      <c r="M631" s="9">
        <v>0</v>
      </c>
      <c r="N631" s="9">
        <v>1</v>
      </c>
      <c r="O631" s="9">
        <v>0</v>
      </c>
      <c r="P631" s="9">
        <v>0</v>
      </c>
      <c r="Q631" s="8">
        <v>8270</v>
      </c>
      <c r="R631" s="9">
        <v>12</v>
      </c>
      <c r="S631" s="9">
        <f t="shared" si="152"/>
        <v>8257</v>
      </c>
      <c r="T631" s="9">
        <f t="shared" si="153"/>
        <v>17</v>
      </c>
      <c r="U631" s="7">
        <v>11.13</v>
      </c>
      <c r="V631" s="7">
        <v>20.260000000000002</v>
      </c>
      <c r="W631" s="9">
        <v>1</v>
      </c>
      <c r="X631" s="9">
        <v>0</v>
      </c>
      <c r="Y631" s="9">
        <v>0</v>
      </c>
      <c r="Z631" s="9">
        <v>0</v>
      </c>
      <c r="AA631" s="9">
        <v>0</v>
      </c>
      <c r="AB631" s="27">
        <v>1</v>
      </c>
      <c r="AC631" s="9">
        <v>1</v>
      </c>
      <c r="AD631" s="9">
        <v>0</v>
      </c>
      <c r="AE631" s="27">
        <v>0</v>
      </c>
      <c r="AF631" s="9">
        <v>1</v>
      </c>
      <c r="AG631" s="27">
        <v>0</v>
      </c>
      <c r="AH631" s="19">
        <v>2002</v>
      </c>
      <c r="AI631" s="30">
        <f t="shared" si="158"/>
        <v>3.0000000000000027E-2</v>
      </c>
      <c r="AJ631" s="30">
        <v>0.26100000000000001</v>
      </c>
      <c r="AK631" s="30">
        <v>0.45100000000000001</v>
      </c>
      <c r="AL631" s="37">
        <v>0.25800000000000001</v>
      </c>
      <c r="AM631" s="36">
        <v>1</v>
      </c>
      <c r="AN631" s="17">
        <v>0</v>
      </c>
      <c r="AO631">
        <v>0.55100000000000005</v>
      </c>
      <c r="AP631" s="34">
        <v>0.44900000000000001</v>
      </c>
      <c r="AQ631" t="s">
        <v>89</v>
      </c>
      <c r="AR631" s="34" t="s">
        <v>89</v>
      </c>
      <c r="AS631">
        <v>0</v>
      </c>
      <c r="AT631" s="17">
        <v>1</v>
      </c>
      <c r="AU631">
        <v>0</v>
      </c>
      <c r="AV631" s="17">
        <v>1</v>
      </c>
      <c r="AW631" s="17" t="s">
        <v>5</v>
      </c>
      <c r="AX631">
        <v>0</v>
      </c>
      <c r="AY631">
        <v>1</v>
      </c>
      <c r="AZ631">
        <v>0</v>
      </c>
      <c r="BA631">
        <v>0</v>
      </c>
      <c r="BB631">
        <v>0</v>
      </c>
      <c r="BC631">
        <v>0</v>
      </c>
      <c r="BD631" s="17">
        <v>0</v>
      </c>
      <c r="BE631">
        <v>0</v>
      </c>
      <c r="BF631">
        <v>1</v>
      </c>
      <c r="BG631" s="17">
        <v>0</v>
      </c>
      <c r="BH631">
        <v>942</v>
      </c>
      <c r="BI631">
        <v>131</v>
      </c>
      <c r="BJ631" s="23">
        <v>0.29299999999999998</v>
      </c>
      <c r="BK631" s="23">
        <f t="shared" si="157"/>
        <v>37.39</v>
      </c>
      <c r="BL631">
        <v>1</v>
      </c>
      <c r="BM631">
        <v>0</v>
      </c>
      <c r="BN631">
        <v>0</v>
      </c>
      <c r="BO631">
        <v>0</v>
      </c>
      <c r="BP631">
        <v>0</v>
      </c>
      <c r="BQ631" s="17">
        <v>0</v>
      </c>
      <c r="BR631">
        <v>0</v>
      </c>
      <c r="BS631">
        <v>0</v>
      </c>
      <c r="BT631">
        <v>1</v>
      </c>
      <c r="BU631" s="17">
        <v>0</v>
      </c>
      <c r="BV631">
        <v>0</v>
      </c>
      <c r="BW631">
        <v>0</v>
      </c>
      <c r="BX631" s="17">
        <v>0</v>
      </c>
      <c r="BY631">
        <v>0</v>
      </c>
      <c r="BZ631">
        <v>0</v>
      </c>
      <c r="CA631">
        <v>1</v>
      </c>
      <c r="CB631">
        <v>1</v>
      </c>
      <c r="CC631">
        <v>0</v>
      </c>
      <c r="CD631">
        <v>0</v>
      </c>
      <c r="CE631">
        <v>0</v>
      </c>
      <c r="CF631">
        <v>0</v>
      </c>
      <c r="CG631">
        <v>0</v>
      </c>
      <c r="CH631">
        <v>0</v>
      </c>
      <c r="CI631">
        <v>0</v>
      </c>
      <c r="CJ631" s="17">
        <v>0</v>
      </c>
      <c r="CK631">
        <v>0.17100000000000001</v>
      </c>
      <c r="CL631">
        <v>66</v>
      </c>
      <c r="CM631">
        <v>1</v>
      </c>
      <c r="CN631">
        <v>0</v>
      </c>
      <c r="CO631">
        <v>32</v>
      </c>
      <c r="CP631" s="31" t="s">
        <v>80</v>
      </c>
    </row>
    <row r="632" spans="1:94" x14ac:dyDescent="0.25">
      <c r="A632">
        <v>631</v>
      </c>
      <c r="B632">
        <v>40</v>
      </c>
      <c r="C632" s="23" t="s">
        <v>157</v>
      </c>
      <c r="D632" s="12">
        <v>7.2</v>
      </c>
      <c r="E632" s="13">
        <v>0.4</v>
      </c>
      <c r="F632" s="7">
        <f t="shared" si="155"/>
        <v>18</v>
      </c>
      <c r="G632" s="7">
        <f t="shared" si="147"/>
        <v>6.8</v>
      </c>
      <c r="H632" s="15">
        <f t="shared" si="148"/>
        <v>7.6000000000000005</v>
      </c>
      <c r="I632" s="11">
        <f t="shared" si="149"/>
        <v>0.19431375937366141</v>
      </c>
      <c r="J632" s="30">
        <f t="shared" si="150"/>
        <v>1.0795208854092301E-2</v>
      </c>
      <c r="K632" s="30">
        <f t="shared" si="151"/>
        <v>92.633687176966021</v>
      </c>
      <c r="L632" s="8">
        <v>0</v>
      </c>
      <c r="M632" s="9">
        <v>0</v>
      </c>
      <c r="N632" s="9">
        <v>1</v>
      </c>
      <c r="O632" s="9">
        <v>0</v>
      </c>
      <c r="P632" s="9">
        <v>0</v>
      </c>
      <c r="Q632" s="8">
        <v>8270</v>
      </c>
      <c r="R632" s="9">
        <v>12</v>
      </c>
      <c r="S632" s="9">
        <f t="shared" si="152"/>
        <v>8257</v>
      </c>
      <c r="T632" s="9">
        <f t="shared" si="153"/>
        <v>17</v>
      </c>
      <c r="U632" s="7">
        <v>11.13</v>
      </c>
      <c r="V632" s="7">
        <v>20.260000000000002</v>
      </c>
      <c r="W632" s="9">
        <v>1</v>
      </c>
      <c r="X632" s="9">
        <v>0</v>
      </c>
      <c r="Y632" s="9">
        <v>1</v>
      </c>
      <c r="Z632" s="9">
        <v>0</v>
      </c>
      <c r="AA632" s="9">
        <v>0</v>
      </c>
      <c r="AB632" s="27">
        <v>0</v>
      </c>
      <c r="AC632" s="9">
        <v>1</v>
      </c>
      <c r="AD632" s="9">
        <v>0</v>
      </c>
      <c r="AE632" s="27">
        <v>0</v>
      </c>
      <c r="AF632" s="9">
        <v>1</v>
      </c>
      <c r="AG632" s="27">
        <v>0</v>
      </c>
      <c r="AH632" s="19">
        <v>2002</v>
      </c>
      <c r="AI632" s="30">
        <f t="shared" si="158"/>
        <v>3.0000000000000027E-2</v>
      </c>
      <c r="AJ632" s="30">
        <v>0.26100000000000001</v>
      </c>
      <c r="AK632" s="30">
        <v>0.45100000000000001</v>
      </c>
      <c r="AL632" s="37">
        <v>0.25800000000000001</v>
      </c>
      <c r="AM632" s="36">
        <v>1</v>
      </c>
      <c r="AN632" s="17">
        <v>0</v>
      </c>
      <c r="AO632">
        <v>0.55100000000000005</v>
      </c>
      <c r="AP632" s="34">
        <v>0.44900000000000001</v>
      </c>
      <c r="AQ632" t="s">
        <v>89</v>
      </c>
      <c r="AR632" s="34" t="s">
        <v>89</v>
      </c>
      <c r="AS632">
        <v>0</v>
      </c>
      <c r="AT632" s="17">
        <v>1</v>
      </c>
      <c r="AU632">
        <v>0</v>
      </c>
      <c r="AV632" s="17">
        <v>1</v>
      </c>
      <c r="AW632" s="17" t="s">
        <v>5</v>
      </c>
      <c r="AX632">
        <v>0</v>
      </c>
      <c r="AY632">
        <v>1</v>
      </c>
      <c r="AZ632">
        <v>0</v>
      </c>
      <c r="BA632">
        <v>0</v>
      </c>
      <c r="BB632">
        <v>0</v>
      </c>
      <c r="BC632">
        <v>0</v>
      </c>
      <c r="BD632" s="17">
        <v>0</v>
      </c>
      <c r="BE632">
        <v>0</v>
      </c>
      <c r="BF632">
        <v>1</v>
      </c>
      <c r="BG632" s="17">
        <v>0</v>
      </c>
      <c r="BH632">
        <v>942</v>
      </c>
      <c r="BI632">
        <v>131</v>
      </c>
      <c r="BJ632" s="23">
        <v>0.29299999999999998</v>
      </c>
      <c r="BK632" s="23">
        <f t="shared" si="157"/>
        <v>37.39</v>
      </c>
      <c r="BL632">
        <v>0</v>
      </c>
      <c r="BM632">
        <v>1</v>
      </c>
      <c r="BN632">
        <v>0</v>
      </c>
      <c r="BO632">
        <v>0</v>
      </c>
      <c r="BP632">
        <v>0</v>
      </c>
      <c r="BQ632" s="17">
        <v>0</v>
      </c>
      <c r="BR632">
        <v>0</v>
      </c>
      <c r="BS632">
        <v>0</v>
      </c>
      <c r="BT632">
        <v>1</v>
      </c>
      <c r="BU632" s="17">
        <v>0</v>
      </c>
      <c r="BV632">
        <v>0</v>
      </c>
      <c r="BW632">
        <v>0</v>
      </c>
      <c r="BX632" s="17">
        <v>0</v>
      </c>
      <c r="BY632">
        <v>0</v>
      </c>
      <c r="BZ632">
        <v>0</v>
      </c>
      <c r="CA632">
        <v>1</v>
      </c>
      <c r="CB632">
        <v>1</v>
      </c>
      <c r="CC632">
        <v>0</v>
      </c>
      <c r="CD632">
        <v>0</v>
      </c>
      <c r="CE632">
        <v>0</v>
      </c>
      <c r="CF632">
        <v>0</v>
      </c>
      <c r="CG632">
        <v>0</v>
      </c>
      <c r="CH632">
        <v>0</v>
      </c>
      <c r="CI632">
        <v>0</v>
      </c>
      <c r="CJ632" s="17">
        <v>0</v>
      </c>
      <c r="CK632">
        <v>0.17100000000000001</v>
      </c>
      <c r="CL632">
        <v>66</v>
      </c>
      <c r="CM632">
        <v>1</v>
      </c>
      <c r="CN632">
        <v>0</v>
      </c>
      <c r="CO632">
        <v>32</v>
      </c>
      <c r="CP632" s="31" t="s">
        <v>80</v>
      </c>
    </row>
    <row r="633" spans="1:94" x14ac:dyDescent="0.25">
      <c r="A633">
        <v>632</v>
      </c>
      <c r="B633">
        <v>40</v>
      </c>
      <c r="C633" s="23" t="s">
        <v>157</v>
      </c>
      <c r="D633" s="12">
        <v>7.2</v>
      </c>
      <c r="E633" s="13">
        <v>0.4</v>
      </c>
      <c r="F633" s="7">
        <f t="shared" si="155"/>
        <v>18</v>
      </c>
      <c r="G633" s="7">
        <f t="shared" si="147"/>
        <v>6.8</v>
      </c>
      <c r="H633" s="15">
        <f t="shared" si="148"/>
        <v>7.6000000000000005</v>
      </c>
      <c r="I633" s="11">
        <f t="shared" si="149"/>
        <v>0.19431375937366141</v>
      </c>
      <c r="J633" s="30">
        <f t="shared" si="150"/>
        <v>1.0795208854092301E-2</v>
      </c>
      <c r="K633" s="30">
        <f t="shared" si="151"/>
        <v>92.633687176966021</v>
      </c>
      <c r="L633" s="8">
        <v>0</v>
      </c>
      <c r="M633" s="9">
        <v>0</v>
      </c>
      <c r="N633" s="9">
        <v>1</v>
      </c>
      <c r="O633" s="9">
        <v>0</v>
      </c>
      <c r="P633" s="9">
        <v>0</v>
      </c>
      <c r="Q633" s="8">
        <v>8270</v>
      </c>
      <c r="R633" s="9">
        <v>12</v>
      </c>
      <c r="S633" s="9">
        <f t="shared" si="152"/>
        <v>8257</v>
      </c>
      <c r="T633" s="9">
        <f t="shared" si="153"/>
        <v>17</v>
      </c>
      <c r="U633" s="7">
        <v>11.13</v>
      </c>
      <c r="V633" s="7">
        <v>20.260000000000002</v>
      </c>
      <c r="W633" s="9">
        <v>1</v>
      </c>
      <c r="X633" s="9">
        <v>0</v>
      </c>
      <c r="Y633" s="9">
        <v>1</v>
      </c>
      <c r="Z633" s="9">
        <v>0</v>
      </c>
      <c r="AA633" s="9">
        <v>0</v>
      </c>
      <c r="AB633" s="27">
        <v>0</v>
      </c>
      <c r="AC633" s="9">
        <v>1</v>
      </c>
      <c r="AD633" s="9">
        <v>0</v>
      </c>
      <c r="AE633" s="27">
        <v>0</v>
      </c>
      <c r="AF633" s="9">
        <v>1</v>
      </c>
      <c r="AG633" s="27">
        <v>0</v>
      </c>
      <c r="AH633" s="19">
        <v>2002</v>
      </c>
      <c r="AI633" s="30">
        <f t="shared" si="158"/>
        <v>3.0000000000000027E-2</v>
      </c>
      <c r="AJ633" s="30">
        <v>0.26100000000000001</v>
      </c>
      <c r="AK633" s="30">
        <v>0.45100000000000001</v>
      </c>
      <c r="AL633" s="37">
        <v>0.25800000000000001</v>
      </c>
      <c r="AM633" s="36">
        <v>1</v>
      </c>
      <c r="AN633" s="17">
        <v>0</v>
      </c>
      <c r="AO633">
        <v>0.55100000000000005</v>
      </c>
      <c r="AP633" s="34">
        <v>0.44900000000000001</v>
      </c>
      <c r="AQ633" t="s">
        <v>89</v>
      </c>
      <c r="AR633" s="34" t="s">
        <v>89</v>
      </c>
      <c r="AS633">
        <v>0</v>
      </c>
      <c r="AT633" s="17">
        <v>1</v>
      </c>
      <c r="AU633">
        <v>0</v>
      </c>
      <c r="AV633" s="17">
        <v>1</v>
      </c>
      <c r="AW633" s="17" t="s">
        <v>5</v>
      </c>
      <c r="AX633">
        <v>0</v>
      </c>
      <c r="AY633">
        <v>1</v>
      </c>
      <c r="AZ633">
        <v>0</v>
      </c>
      <c r="BA633">
        <v>0</v>
      </c>
      <c r="BB633">
        <v>0</v>
      </c>
      <c r="BC633">
        <v>0</v>
      </c>
      <c r="BD633" s="17">
        <v>0</v>
      </c>
      <c r="BE633">
        <v>0</v>
      </c>
      <c r="BF633">
        <v>1</v>
      </c>
      <c r="BG633" s="17">
        <v>0</v>
      </c>
      <c r="BH633">
        <v>942</v>
      </c>
      <c r="BI633">
        <v>131</v>
      </c>
      <c r="BJ633" s="23">
        <v>0.29299999999999998</v>
      </c>
      <c r="BK633" s="23">
        <f t="shared" si="157"/>
        <v>37.39</v>
      </c>
      <c r="BL633">
        <v>0</v>
      </c>
      <c r="BM633">
        <v>1</v>
      </c>
      <c r="BN633">
        <v>0</v>
      </c>
      <c r="BO633">
        <v>0</v>
      </c>
      <c r="BP633">
        <v>0</v>
      </c>
      <c r="BQ633" s="17">
        <v>0</v>
      </c>
      <c r="BR633">
        <v>0</v>
      </c>
      <c r="BS633">
        <v>0</v>
      </c>
      <c r="BT633">
        <v>1</v>
      </c>
      <c r="BU633" s="17">
        <v>0</v>
      </c>
      <c r="BV633">
        <v>0</v>
      </c>
      <c r="BW633">
        <v>0</v>
      </c>
      <c r="BX633" s="17">
        <v>0</v>
      </c>
      <c r="BY633">
        <v>0</v>
      </c>
      <c r="BZ633">
        <v>0</v>
      </c>
      <c r="CA633">
        <v>1</v>
      </c>
      <c r="CB633">
        <v>1</v>
      </c>
      <c r="CC633">
        <v>0</v>
      </c>
      <c r="CD633">
        <v>0</v>
      </c>
      <c r="CE633">
        <v>0</v>
      </c>
      <c r="CF633">
        <v>0</v>
      </c>
      <c r="CG633">
        <v>0</v>
      </c>
      <c r="CH633">
        <v>0</v>
      </c>
      <c r="CI633">
        <v>0</v>
      </c>
      <c r="CJ633" s="17">
        <v>0</v>
      </c>
      <c r="CK633">
        <v>0.17100000000000001</v>
      </c>
      <c r="CL633">
        <v>66</v>
      </c>
      <c r="CM633">
        <v>1</v>
      </c>
      <c r="CN633">
        <v>0</v>
      </c>
      <c r="CO633">
        <v>32</v>
      </c>
      <c r="CP633" s="31" t="s">
        <v>80</v>
      </c>
    </row>
    <row r="634" spans="1:94" x14ac:dyDescent="0.25">
      <c r="A634">
        <v>633</v>
      </c>
      <c r="B634">
        <v>40</v>
      </c>
      <c r="C634" s="23" t="s">
        <v>157</v>
      </c>
      <c r="D634" s="12">
        <v>7.4</v>
      </c>
      <c r="E634" s="13">
        <v>0.5</v>
      </c>
      <c r="F634" s="7">
        <f t="shared" si="155"/>
        <v>14.8</v>
      </c>
      <c r="G634" s="7">
        <f t="shared" si="147"/>
        <v>6.9</v>
      </c>
      <c r="H634" s="15">
        <f t="shared" si="148"/>
        <v>7.9</v>
      </c>
      <c r="I634" s="11">
        <f t="shared" si="149"/>
        <v>0.16075526904413717</v>
      </c>
      <c r="J634" s="30">
        <f t="shared" si="150"/>
        <v>1.0861842502982241E-2</v>
      </c>
      <c r="K634" s="30">
        <f t="shared" si="151"/>
        <v>92.065411528977592</v>
      </c>
      <c r="L634" s="8">
        <v>0</v>
      </c>
      <c r="M634" s="9">
        <v>0</v>
      </c>
      <c r="N634" s="9">
        <v>1</v>
      </c>
      <c r="O634" s="9">
        <v>0</v>
      </c>
      <c r="P634" s="9">
        <v>0</v>
      </c>
      <c r="Q634" s="8">
        <v>8270</v>
      </c>
      <c r="R634" s="9">
        <v>12</v>
      </c>
      <c r="S634" s="9">
        <f t="shared" si="152"/>
        <v>8257</v>
      </c>
      <c r="T634" s="9">
        <f t="shared" si="153"/>
        <v>17</v>
      </c>
      <c r="U634" s="7">
        <v>11.13</v>
      </c>
      <c r="V634" s="7">
        <v>20.260000000000002</v>
      </c>
      <c r="W634" s="9">
        <v>1</v>
      </c>
      <c r="X634" s="9">
        <v>0</v>
      </c>
      <c r="Y634" s="9">
        <v>1</v>
      </c>
      <c r="Z634" s="9">
        <v>0</v>
      </c>
      <c r="AA634" s="9">
        <v>0</v>
      </c>
      <c r="AB634" s="27">
        <v>0</v>
      </c>
      <c r="AC634" s="9">
        <v>1</v>
      </c>
      <c r="AD634" s="9">
        <v>0</v>
      </c>
      <c r="AE634" s="27">
        <v>0</v>
      </c>
      <c r="AF634" s="9">
        <v>1</v>
      </c>
      <c r="AG634" s="27">
        <v>0</v>
      </c>
      <c r="AH634" s="19">
        <v>2002</v>
      </c>
      <c r="AI634" s="30">
        <f t="shared" si="158"/>
        <v>3.0000000000000027E-2</v>
      </c>
      <c r="AJ634" s="30">
        <v>0.26100000000000001</v>
      </c>
      <c r="AK634" s="30">
        <v>0.45100000000000001</v>
      </c>
      <c r="AL634" s="37">
        <v>0.25800000000000001</v>
      </c>
      <c r="AM634" s="36">
        <v>1</v>
      </c>
      <c r="AN634" s="17">
        <v>0</v>
      </c>
      <c r="AO634">
        <v>0.55100000000000005</v>
      </c>
      <c r="AP634" s="34">
        <v>0.44900000000000001</v>
      </c>
      <c r="AQ634" t="s">
        <v>89</v>
      </c>
      <c r="AR634" s="34" t="s">
        <v>89</v>
      </c>
      <c r="AS634">
        <v>0</v>
      </c>
      <c r="AT634" s="17">
        <v>1</v>
      </c>
      <c r="AU634">
        <v>0</v>
      </c>
      <c r="AV634" s="17">
        <v>1</v>
      </c>
      <c r="AW634" s="17" t="s">
        <v>5</v>
      </c>
      <c r="AX634">
        <v>0</v>
      </c>
      <c r="AY634">
        <v>1</v>
      </c>
      <c r="AZ634">
        <v>0</v>
      </c>
      <c r="BA634">
        <v>0</v>
      </c>
      <c r="BB634">
        <v>0</v>
      </c>
      <c r="BC634">
        <v>0</v>
      </c>
      <c r="BD634" s="17">
        <v>0</v>
      </c>
      <c r="BE634">
        <v>0</v>
      </c>
      <c r="BF634">
        <v>1</v>
      </c>
      <c r="BG634" s="17">
        <v>0</v>
      </c>
      <c r="BH634">
        <v>942</v>
      </c>
      <c r="BI634">
        <v>131</v>
      </c>
      <c r="BJ634" s="23">
        <v>0.29299999999999998</v>
      </c>
      <c r="BK634" s="23">
        <f t="shared" si="157"/>
        <v>37.39</v>
      </c>
      <c r="BL634">
        <v>0</v>
      </c>
      <c r="BM634">
        <v>1</v>
      </c>
      <c r="BN634">
        <v>0</v>
      </c>
      <c r="BO634">
        <v>0</v>
      </c>
      <c r="BP634">
        <v>0</v>
      </c>
      <c r="BQ634" s="17">
        <v>0</v>
      </c>
      <c r="BR634">
        <v>0</v>
      </c>
      <c r="BS634">
        <v>0</v>
      </c>
      <c r="BT634">
        <v>1</v>
      </c>
      <c r="BU634" s="17">
        <v>0</v>
      </c>
      <c r="BV634">
        <v>0</v>
      </c>
      <c r="BW634">
        <v>0</v>
      </c>
      <c r="BX634" s="17">
        <v>0</v>
      </c>
      <c r="BY634">
        <v>0</v>
      </c>
      <c r="BZ634">
        <v>0</v>
      </c>
      <c r="CA634">
        <v>1</v>
      </c>
      <c r="CB634">
        <v>1</v>
      </c>
      <c r="CC634">
        <v>0</v>
      </c>
      <c r="CD634">
        <v>0</v>
      </c>
      <c r="CE634">
        <v>0</v>
      </c>
      <c r="CF634">
        <v>0</v>
      </c>
      <c r="CG634">
        <v>0</v>
      </c>
      <c r="CH634">
        <v>0</v>
      </c>
      <c r="CI634">
        <v>0</v>
      </c>
      <c r="CJ634" s="17">
        <v>0</v>
      </c>
      <c r="CK634">
        <v>0.17100000000000001</v>
      </c>
      <c r="CL634">
        <v>66</v>
      </c>
      <c r="CM634">
        <v>1</v>
      </c>
      <c r="CN634">
        <v>0</v>
      </c>
      <c r="CO634">
        <v>32</v>
      </c>
      <c r="CP634" s="31" t="s">
        <v>80</v>
      </c>
    </row>
    <row r="635" spans="1:94" x14ac:dyDescent="0.25">
      <c r="A635">
        <v>634</v>
      </c>
      <c r="B635">
        <v>40</v>
      </c>
      <c r="C635" s="23" t="s">
        <v>157</v>
      </c>
      <c r="D635" s="12">
        <v>7.3</v>
      </c>
      <c r="E635" s="13">
        <v>0.5</v>
      </c>
      <c r="F635" s="7">
        <f t="shared" si="155"/>
        <v>14.6</v>
      </c>
      <c r="G635" s="7">
        <f t="shared" si="147"/>
        <v>6.8</v>
      </c>
      <c r="H635" s="15">
        <f t="shared" si="148"/>
        <v>7.8</v>
      </c>
      <c r="I635" s="11">
        <f t="shared" si="149"/>
        <v>0.15863793525842246</v>
      </c>
      <c r="J635" s="30">
        <f t="shared" si="150"/>
        <v>1.0865612004001537E-2</v>
      </c>
      <c r="K635" s="30">
        <f t="shared" si="151"/>
        <v>92.033472171813671</v>
      </c>
      <c r="L635" s="8">
        <v>0</v>
      </c>
      <c r="M635" s="9">
        <v>0</v>
      </c>
      <c r="N635" s="9">
        <v>1</v>
      </c>
      <c r="O635" s="9">
        <v>0</v>
      </c>
      <c r="P635" s="9">
        <v>0</v>
      </c>
      <c r="Q635" s="8">
        <v>8270</v>
      </c>
      <c r="R635" s="9">
        <v>12</v>
      </c>
      <c r="S635" s="9">
        <f t="shared" si="152"/>
        <v>8257</v>
      </c>
      <c r="T635" s="9">
        <f t="shared" si="153"/>
        <v>17</v>
      </c>
      <c r="U635" s="7">
        <v>11.13</v>
      </c>
      <c r="V635" s="7">
        <v>20.260000000000002</v>
      </c>
      <c r="W635" s="9">
        <v>1</v>
      </c>
      <c r="X635" s="9">
        <v>0</v>
      </c>
      <c r="Y635" s="9">
        <v>1</v>
      </c>
      <c r="Z635" s="9">
        <v>0</v>
      </c>
      <c r="AA635" s="9">
        <v>0</v>
      </c>
      <c r="AB635" s="27">
        <v>0</v>
      </c>
      <c r="AC635" s="9">
        <v>1</v>
      </c>
      <c r="AD635" s="9">
        <v>0</v>
      </c>
      <c r="AE635" s="27">
        <v>0</v>
      </c>
      <c r="AF635" s="9">
        <v>1</v>
      </c>
      <c r="AG635" s="27">
        <v>0</v>
      </c>
      <c r="AH635" s="19">
        <v>2002</v>
      </c>
      <c r="AI635" s="30">
        <f t="shared" si="158"/>
        <v>3.0000000000000027E-2</v>
      </c>
      <c r="AJ635" s="30">
        <v>0.26100000000000001</v>
      </c>
      <c r="AK635" s="30">
        <v>0.45100000000000001</v>
      </c>
      <c r="AL635" s="37">
        <v>0.25800000000000001</v>
      </c>
      <c r="AM635" s="36">
        <v>1</v>
      </c>
      <c r="AN635" s="17">
        <v>0</v>
      </c>
      <c r="AO635">
        <v>0.55100000000000005</v>
      </c>
      <c r="AP635" s="34">
        <v>0.44900000000000001</v>
      </c>
      <c r="AQ635" t="s">
        <v>89</v>
      </c>
      <c r="AR635" s="34" t="s">
        <v>89</v>
      </c>
      <c r="AS635">
        <v>0</v>
      </c>
      <c r="AT635" s="17">
        <v>1</v>
      </c>
      <c r="AU635">
        <v>0</v>
      </c>
      <c r="AV635" s="17">
        <v>1</v>
      </c>
      <c r="AW635" s="17" t="s">
        <v>5</v>
      </c>
      <c r="AX635">
        <v>0</v>
      </c>
      <c r="AY635">
        <v>1</v>
      </c>
      <c r="AZ635">
        <v>0</v>
      </c>
      <c r="BA635">
        <v>0</v>
      </c>
      <c r="BB635">
        <v>0</v>
      </c>
      <c r="BC635">
        <v>0</v>
      </c>
      <c r="BD635" s="17">
        <v>0</v>
      </c>
      <c r="BE635">
        <v>0</v>
      </c>
      <c r="BF635">
        <v>1</v>
      </c>
      <c r="BG635" s="17">
        <v>0</v>
      </c>
      <c r="BH635">
        <v>942</v>
      </c>
      <c r="BI635">
        <v>131</v>
      </c>
      <c r="BJ635" s="23">
        <v>0.29299999999999998</v>
      </c>
      <c r="BK635" s="23">
        <f t="shared" si="157"/>
        <v>37.39</v>
      </c>
      <c r="BL635">
        <v>0</v>
      </c>
      <c r="BM635">
        <v>1</v>
      </c>
      <c r="BN635">
        <v>0</v>
      </c>
      <c r="BO635">
        <v>0</v>
      </c>
      <c r="BP635">
        <v>0</v>
      </c>
      <c r="BQ635" s="17">
        <v>0</v>
      </c>
      <c r="BR635">
        <v>0</v>
      </c>
      <c r="BS635">
        <v>0</v>
      </c>
      <c r="BT635">
        <v>1</v>
      </c>
      <c r="BU635" s="17">
        <v>0</v>
      </c>
      <c r="BV635">
        <v>0</v>
      </c>
      <c r="BW635">
        <v>0</v>
      </c>
      <c r="BX635" s="17">
        <v>0</v>
      </c>
      <c r="BY635">
        <v>0</v>
      </c>
      <c r="BZ635">
        <v>0</v>
      </c>
      <c r="CA635">
        <v>1</v>
      </c>
      <c r="CB635">
        <v>1</v>
      </c>
      <c r="CC635">
        <v>0</v>
      </c>
      <c r="CD635">
        <v>0</v>
      </c>
      <c r="CE635">
        <v>0</v>
      </c>
      <c r="CF635">
        <v>0</v>
      </c>
      <c r="CG635">
        <v>0</v>
      </c>
      <c r="CH635">
        <v>0</v>
      </c>
      <c r="CI635">
        <v>0</v>
      </c>
      <c r="CJ635" s="17">
        <v>0</v>
      </c>
      <c r="CK635">
        <v>0.17100000000000001</v>
      </c>
      <c r="CL635">
        <v>66</v>
      </c>
      <c r="CM635">
        <v>1</v>
      </c>
      <c r="CN635">
        <v>0</v>
      </c>
      <c r="CO635">
        <v>32</v>
      </c>
      <c r="CP635" s="31" t="s">
        <v>80</v>
      </c>
    </row>
    <row r="636" spans="1:94" x14ac:dyDescent="0.25">
      <c r="A636">
        <v>635</v>
      </c>
      <c r="B636">
        <v>40</v>
      </c>
      <c r="C636" s="23" t="s">
        <v>157</v>
      </c>
      <c r="D636" s="12">
        <v>7.6</v>
      </c>
      <c r="E636" s="13">
        <v>0.8</v>
      </c>
      <c r="F636" s="7">
        <f t="shared" si="155"/>
        <v>9.4999999999999982</v>
      </c>
      <c r="G636" s="7">
        <f t="shared" si="147"/>
        <v>6.8</v>
      </c>
      <c r="H636" s="15">
        <f t="shared" si="148"/>
        <v>8.4</v>
      </c>
      <c r="I636" s="11">
        <f t="shared" si="149"/>
        <v>0.10398049842845901</v>
      </c>
      <c r="J636" s="30">
        <f t="shared" si="150"/>
        <v>1.0945315624048319E-2</v>
      </c>
      <c r="K636" s="30">
        <f t="shared" si="151"/>
        <v>91.363285842837328</v>
      </c>
      <c r="L636" s="8">
        <v>0</v>
      </c>
      <c r="M636" s="9">
        <v>0</v>
      </c>
      <c r="N636" s="9">
        <v>1</v>
      </c>
      <c r="O636" s="9">
        <v>0</v>
      </c>
      <c r="P636" s="9">
        <v>0</v>
      </c>
      <c r="Q636" s="8">
        <v>8270</v>
      </c>
      <c r="R636" s="9">
        <v>12</v>
      </c>
      <c r="S636" s="9">
        <f t="shared" si="152"/>
        <v>8257</v>
      </c>
      <c r="T636" s="9">
        <f t="shared" si="153"/>
        <v>17</v>
      </c>
      <c r="U636" s="7">
        <v>11.13</v>
      </c>
      <c r="V636" s="7">
        <v>20.260000000000002</v>
      </c>
      <c r="W636" s="9">
        <v>1</v>
      </c>
      <c r="X636" s="9">
        <v>0</v>
      </c>
      <c r="Y636" s="9">
        <v>1</v>
      </c>
      <c r="Z636" s="9">
        <v>0</v>
      </c>
      <c r="AA636" s="9">
        <v>0</v>
      </c>
      <c r="AB636" s="27">
        <v>0</v>
      </c>
      <c r="AC636" s="9">
        <v>1</v>
      </c>
      <c r="AD636" s="9">
        <v>0</v>
      </c>
      <c r="AE636" s="27">
        <v>0</v>
      </c>
      <c r="AF636" s="9">
        <v>1</v>
      </c>
      <c r="AG636" s="27">
        <v>0</v>
      </c>
      <c r="AH636" s="19">
        <v>2002</v>
      </c>
      <c r="AI636" s="30">
        <f t="shared" si="158"/>
        <v>3.0000000000000027E-2</v>
      </c>
      <c r="AJ636" s="30">
        <v>0.26100000000000001</v>
      </c>
      <c r="AK636" s="30">
        <v>0.45100000000000001</v>
      </c>
      <c r="AL636" s="37">
        <v>0.25800000000000001</v>
      </c>
      <c r="AM636" s="36">
        <v>1</v>
      </c>
      <c r="AN636" s="17">
        <v>0</v>
      </c>
      <c r="AO636">
        <v>0.55100000000000005</v>
      </c>
      <c r="AP636" s="34">
        <v>0.44900000000000001</v>
      </c>
      <c r="AQ636" t="s">
        <v>89</v>
      </c>
      <c r="AR636" s="34" t="s">
        <v>89</v>
      </c>
      <c r="AS636">
        <v>0</v>
      </c>
      <c r="AT636" s="17">
        <v>1</v>
      </c>
      <c r="AU636">
        <v>0</v>
      </c>
      <c r="AV636" s="17">
        <v>1</v>
      </c>
      <c r="AW636" s="17" t="s">
        <v>5</v>
      </c>
      <c r="AX636">
        <v>0</v>
      </c>
      <c r="AY636">
        <v>1</v>
      </c>
      <c r="AZ636">
        <v>0</v>
      </c>
      <c r="BA636">
        <v>0</v>
      </c>
      <c r="BB636">
        <v>0</v>
      </c>
      <c r="BC636">
        <v>0</v>
      </c>
      <c r="BD636" s="17">
        <v>0</v>
      </c>
      <c r="BE636">
        <v>0</v>
      </c>
      <c r="BF636">
        <v>1</v>
      </c>
      <c r="BG636" s="17">
        <v>0</v>
      </c>
      <c r="BH636">
        <v>942</v>
      </c>
      <c r="BI636">
        <v>131</v>
      </c>
      <c r="BJ636" s="23">
        <v>0.29299999999999998</v>
      </c>
      <c r="BK636" s="23">
        <f t="shared" si="157"/>
        <v>37.39</v>
      </c>
      <c r="BL636">
        <v>0</v>
      </c>
      <c r="BM636">
        <v>1</v>
      </c>
      <c r="BN636">
        <v>0</v>
      </c>
      <c r="BO636">
        <v>0</v>
      </c>
      <c r="BP636">
        <v>0</v>
      </c>
      <c r="BQ636" s="17">
        <v>0</v>
      </c>
      <c r="BR636">
        <v>0</v>
      </c>
      <c r="BS636">
        <v>0</v>
      </c>
      <c r="BT636">
        <v>1</v>
      </c>
      <c r="BU636" s="17">
        <v>0</v>
      </c>
      <c r="BV636">
        <v>0</v>
      </c>
      <c r="BW636">
        <v>0</v>
      </c>
      <c r="BX636" s="17">
        <v>0</v>
      </c>
      <c r="BY636">
        <v>0</v>
      </c>
      <c r="BZ636">
        <v>0</v>
      </c>
      <c r="CA636">
        <v>1</v>
      </c>
      <c r="CB636">
        <v>1</v>
      </c>
      <c r="CC636">
        <v>0</v>
      </c>
      <c r="CD636">
        <v>0</v>
      </c>
      <c r="CE636">
        <v>0</v>
      </c>
      <c r="CF636">
        <v>0</v>
      </c>
      <c r="CG636">
        <v>0</v>
      </c>
      <c r="CH636">
        <v>0</v>
      </c>
      <c r="CI636">
        <v>0</v>
      </c>
      <c r="CJ636" s="17">
        <v>0</v>
      </c>
      <c r="CK636">
        <v>0.17100000000000001</v>
      </c>
      <c r="CL636">
        <v>66</v>
      </c>
      <c r="CM636">
        <v>1</v>
      </c>
      <c r="CN636">
        <v>0</v>
      </c>
      <c r="CO636">
        <v>32</v>
      </c>
      <c r="CP636" s="31" t="s">
        <v>80</v>
      </c>
    </row>
    <row r="637" spans="1:94" x14ac:dyDescent="0.25">
      <c r="A637">
        <v>636</v>
      </c>
      <c r="B637">
        <v>40</v>
      </c>
      <c r="C637" s="23" t="s">
        <v>157</v>
      </c>
      <c r="D637" s="12">
        <v>7.5</v>
      </c>
      <c r="E637" s="13">
        <v>0.8</v>
      </c>
      <c r="F637" s="7">
        <f t="shared" si="155"/>
        <v>9.375</v>
      </c>
      <c r="G637" s="7">
        <f t="shared" si="147"/>
        <v>6.7</v>
      </c>
      <c r="H637" s="15">
        <f t="shared" si="148"/>
        <v>8.3000000000000007</v>
      </c>
      <c r="I637" s="11">
        <f t="shared" si="149"/>
        <v>0.10262683889087333</v>
      </c>
      <c r="J637" s="30">
        <f t="shared" si="150"/>
        <v>1.0946862815026489E-2</v>
      </c>
      <c r="K637" s="30">
        <f t="shared" si="151"/>
        <v>91.35037287827565</v>
      </c>
      <c r="L637" s="8">
        <v>0</v>
      </c>
      <c r="M637" s="9">
        <v>0</v>
      </c>
      <c r="N637" s="9">
        <v>1</v>
      </c>
      <c r="O637" s="9">
        <v>0</v>
      </c>
      <c r="P637" s="9">
        <v>0</v>
      </c>
      <c r="Q637" s="8">
        <v>8270</v>
      </c>
      <c r="R637" s="9">
        <v>12</v>
      </c>
      <c r="S637" s="9">
        <f t="shared" si="152"/>
        <v>8257</v>
      </c>
      <c r="T637" s="9">
        <f t="shared" si="153"/>
        <v>17</v>
      </c>
      <c r="U637" s="7">
        <v>11.13</v>
      </c>
      <c r="V637" s="7">
        <v>20.260000000000002</v>
      </c>
      <c r="W637" s="9">
        <v>1</v>
      </c>
      <c r="X637" s="9">
        <v>0</v>
      </c>
      <c r="Y637" s="9">
        <v>1</v>
      </c>
      <c r="Z637" s="9">
        <v>0</v>
      </c>
      <c r="AA637" s="9">
        <v>0</v>
      </c>
      <c r="AB637" s="27">
        <v>0</v>
      </c>
      <c r="AC637" s="9">
        <v>1</v>
      </c>
      <c r="AD637" s="9">
        <v>0</v>
      </c>
      <c r="AE637" s="27">
        <v>0</v>
      </c>
      <c r="AF637" s="9">
        <v>1</v>
      </c>
      <c r="AG637" s="27">
        <v>0</v>
      </c>
      <c r="AH637" s="19">
        <v>2002</v>
      </c>
      <c r="AI637" s="30">
        <f t="shared" si="158"/>
        <v>3.0000000000000027E-2</v>
      </c>
      <c r="AJ637" s="30">
        <v>0.26100000000000001</v>
      </c>
      <c r="AK637" s="30">
        <v>0.45100000000000001</v>
      </c>
      <c r="AL637" s="37">
        <v>0.25800000000000001</v>
      </c>
      <c r="AM637" s="36">
        <v>1</v>
      </c>
      <c r="AN637" s="17">
        <v>0</v>
      </c>
      <c r="AO637">
        <v>0.55100000000000005</v>
      </c>
      <c r="AP637" s="34">
        <v>0.44900000000000001</v>
      </c>
      <c r="AQ637" t="s">
        <v>89</v>
      </c>
      <c r="AR637" s="34" t="s">
        <v>89</v>
      </c>
      <c r="AS637">
        <v>0</v>
      </c>
      <c r="AT637" s="17">
        <v>1</v>
      </c>
      <c r="AU637">
        <v>0</v>
      </c>
      <c r="AV637" s="17">
        <v>1</v>
      </c>
      <c r="AW637" s="17" t="s">
        <v>5</v>
      </c>
      <c r="AX637">
        <v>0</v>
      </c>
      <c r="AY637">
        <v>1</v>
      </c>
      <c r="AZ637">
        <v>0</v>
      </c>
      <c r="BA637">
        <v>0</v>
      </c>
      <c r="BB637">
        <v>0</v>
      </c>
      <c r="BC637">
        <v>0</v>
      </c>
      <c r="BD637" s="17">
        <v>0</v>
      </c>
      <c r="BE637">
        <v>0</v>
      </c>
      <c r="BF637">
        <v>1</v>
      </c>
      <c r="BG637" s="17">
        <v>0</v>
      </c>
      <c r="BH637">
        <v>942</v>
      </c>
      <c r="BI637">
        <v>131</v>
      </c>
      <c r="BJ637" s="23">
        <v>0.29299999999999998</v>
      </c>
      <c r="BK637" s="23">
        <f t="shared" si="157"/>
        <v>37.39</v>
      </c>
      <c r="BL637">
        <v>0</v>
      </c>
      <c r="BM637">
        <v>1</v>
      </c>
      <c r="BN637">
        <v>0</v>
      </c>
      <c r="BO637">
        <v>0</v>
      </c>
      <c r="BP637">
        <v>0</v>
      </c>
      <c r="BQ637" s="17">
        <v>0</v>
      </c>
      <c r="BR637">
        <v>0</v>
      </c>
      <c r="BS637">
        <v>0</v>
      </c>
      <c r="BT637">
        <v>1</v>
      </c>
      <c r="BU637" s="17">
        <v>0</v>
      </c>
      <c r="BV637">
        <v>0</v>
      </c>
      <c r="BW637">
        <v>0</v>
      </c>
      <c r="BX637" s="17">
        <v>0</v>
      </c>
      <c r="BY637">
        <v>0</v>
      </c>
      <c r="BZ637">
        <v>0</v>
      </c>
      <c r="CA637">
        <v>1</v>
      </c>
      <c r="CB637">
        <v>1</v>
      </c>
      <c r="CC637">
        <v>0</v>
      </c>
      <c r="CD637">
        <v>0</v>
      </c>
      <c r="CE637">
        <v>0</v>
      </c>
      <c r="CF637">
        <v>0</v>
      </c>
      <c r="CG637">
        <v>0</v>
      </c>
      <c r="CH637">
        <v>0</v>
      </c>
      <c r="CI637">
        <v>0</v>
      </c>
      <c r="CJ637" s="17">
        <v>0</v>
      </c>
      <c r="CK637">
        <v>0.17100000000000001</v>
      </c>
      <c r="CL637">
        <v>66</v>
      </c>
      <c r="CM637">
        <v>1</v>
      </c>
      <c r="CN637">
        <v>0</v>
      </c>
      <c r="CO637">
        <v>32</v>
      </c>
      <c r="CP637" s="31" t="s">
        <v>80</v>
      </c>
    </row>
    <row r="638" spans="1:94" x14ac:dyDescent="0.25">
      <c r="A638">
        <v>637</v>
      </c>
      <c r="B638">
        <v>40</v>
      </c>
      <c r="C638" s="23" t="s">
        <v>157</v>
      </c>
      <c r="D638" s="12">
        <v>6.5</v>
      </c>
      <c r="E638" s="13">
        <v>0.3</v>
      </c>
      <c r="F638" s="7">
        <f t="shared" si="155"/>
        <v>21.666666666666668</v>
      </c>
      <c r="G638" s="7">
        <f t="shared" si="147"/>
        <v>6.2</v>
      </c>
      <c r="H638" s="15">
        <f t="shared" si="148"/>
        <v>6.8</v>
      </c>
      <c r="I638" s="11">
        <f t="shared" si="149"/>
        <v>0.23193881706518138</v>
      </c>
      <c r="J638" s="30">
        <f t="shared" si="150"/>
        <v>1.0704868479931448E-2</v>
      </c>
      <c r="K638" s="30">
        <f t="shared" si="151"/>
        <v>93.415440075206206</v>
      </c>
      <c r="L638" s="8">
        <v>0</v>
      </c>
      <c r="M638" s="9">
        <v>0</v>
      </c>
      <c r="N638" s="9">
        <v>1</v>
      </c>
      <c r="O638" s="9">
        <v>0</v>
      </c>
      <c r="P638" s="9">
        <v>0</v>
      </c>
      <c r="Q638" s="8">
        <v>8270</v>
      </c>
      <c r="R638" s="9">
        <v>12</v>
      </c>
      <c r="S638" s="9">
        <f t="shared" si="152"/>
        <v>8257</v>
      </c>
      <c r="T638" s="9">
        <f t="shared" si="153"/>
        <v>17</v>
      </c>
      <c r="U638" s="7">
        <v>11.13</v>
      </c>
      <c r="V638" s="7">
        <v>20.260000000000002</v>
      </c>
      <c r="W638" s="9">
        <v>1</v>
      </c>
      <c r="X638" s="9">
        <v>0</v>
      </c>
      <c r="Y638" s="9">
        <v>1</v>
      </c>
      <c r="Z638" s="9">
        <v>0</v>
      </c>
      <c r="AA638" s="9">
        <v>0</v>
      </c>
      <c r="AB638" s="27">
        <v>0</v>
      </c>
      <c r="AC638" s="9">
        <v>1</v>
      </c>
      <c r="AD638" s="9">
        <v>0</v>
      </c>
      <c r="AE638" s="27">
        <v>0</v>
      </c>
      <c r="AF638" s="9">
        <v>1</v>
      </c>
      <c r="AG638" s="27">
        <v>0</v>
      </c>
      <c r="AH638" s="19">
        <v>2002</v>
      </c>
      <c r="AI638" s="30">
        <f t="shared" si="158"/>
        <v>3.0000000000000027E-2</v>
      </c>
      <c r="AJ638" s="30">
        <v>0.26100000000000001</v>
      </c>
      <c r="AK638" s="30">
        <v>0.45100000000000001</v>
      </c>
      <c r="AL638" s="37">
        <v>0.25800000000000001</v>
      </c>
      <c r="AM638" s="36">
        <v>1</v>
      </c>
      <c r="AN638" s="17">
        <v>0</v>
      </c>
      <c r="AO638">
        <v>0.55100000000000005</v>
      </c>
      <c r="AP638" s="34">
        <v>0.44900000000000001</v>
      </c>
      <c r="AQ638" t="s">
        <v>89</v>
      </c>
      <c r="AR638" s="34" t="s">
        <v>89</v>
      </c>
      <c r="AS638">
        <v>0</v>
      </c>
      <c r="AT638" s="17">
        <v>1</v>
      </c>
      <c r="AU638">
        <v>0</v>
      </c>
      <c r="AV638" s="17">
        <v>1</v>
      </c>
      <c r="AW638" s="17" t="s">
        <v>5</v>
      </c>
      <c r="AX638">
        <v>0</v>
      </c>
      <c r="AY638">
        <v>1</v>
      </c>
      <c r="AZ638">
        <v>0</v>
      </c>
      <c r="BA638">
        <v>0</v>
      </c>
      <c r="BB638">
        <v>0</v>
      </c>
      <c r="BC638">
        <v>0</v>
      </c>
      <c r="BD638" s="17">
        <v>0</v>
      </c>
      <c r="BE638">
        <v>0</v>
      </c>
      <c r="BF638">
        <v>1</v>
      </c>
      <c r="BG638" s="17">
        <v>0</v>
      </c>
      <c r="BH638">
        <v>942</v>
      </c>
      <c r="BI638">
        <v>131</v>
      </c>
      <c r="BJ638" s="23">
        <v>0.29299999999999998</v>
      </c>
      <c r="BK638" s="23">
        <f t="shared" si="157"/>
        <v>37.39</v>
      </c>
      <c r="BL638">
        <v>0</v>
      </c>
      <c r="BM638">
        <v>1</v>
      </c>
      <c r="BN638">
        <v>0</v>
      </c>
      <c r="BO638">
        <v>0</v>
      </c>
      <c r="BP638">
        <v>0</v>
      </c>
      <c r="BQ638" s="17">
        <v>0</v>
      </c>
      <c r="BR638">
        <v>0</v>
      </c>
      <c r="BS638">
        <v>0</v>
      </c>
      <c r="BT638">
        <v>1</v>
      </c>
      <c r="BU638" s="17">
        <v>0</v>
      </c>
      <c r="BV638">
        <v>0</v>
      </c>
      <c r="BW638">
        <v>0</v>
      </c>
      <c r="BX638" s="17">
        <v>0</v>
      </c>
      <c r="BY638">
        <v>0</v>
      </c>
      <c r="BZ638">
        <v>0</v>
      </c>
      <c r="CA638">
        <v>1</v>
      </c>
      <c r="CB638">
        <v>1</v>
      </c>
      <c r="CC638">
        <v>0</v>
      </c>
      <c r="CD638">
        <v>0</v>
      </c>
      <c r="CE638">
        <v>0</v>
      </c>
      <c r="CF638">
        <v>0</v>
      </c>
      <c r="CG638">
        <v>0</v>
      </c>
      <c r="CH638">
        <v>0</v>
      </c>
      <c r="CI638">
        <v>0</v>
      </c>
      <c r="CJ638" s="17">
        <v>0</v>
      </c>
      <c r="CK638">
        <v>0.17100000000000001</v>
      </c>
      <c r="CL638">
        <v>66</v>
      </c>
      <c r="CM638">
        <v>1</v>
      </c>
      <c r="CN638">
        <v>0</v>
      </c>
      <c r="CO638">
        <v>32</v>
      </c>
      <c r="CP638" s="31" t="s">
        <v>80</v>
      </c>
    </row>
    <row r="639" spans="1:94" x14ac:dyDescent="0.25">
      <c r="A639">
        <v>638</v>
      </c>
      <c r="B639">
        <v>40</v>
      </c>
      <c r="C639" s="23" t="s">
        <v>157</v>
      </c>
      <c r="D639" s="12">
        <v>6.5</v>
      </c>
      <c r="E639" s="13">
        <v>0.3</v>
      </c>
      <c r="F639" s="7">
        <f t="shared" si="155"/>
        <v>21.666666666666668</v>
      </c>
      <c r="G639" s="7">
        <f t="shared" si="147"/>
        <v>6.2</v>
      </c>
      <c r="H639" s="15">
        <f t="shared" si="148"/>
        <v>6.8</v>
      </c>
      <c r="I639" s="11">
        <f t="shared" si="149"/>
        <v>0.23193881706518138</v>
      </c>
      <c r="J639" s="30">
        <f t="shared" si="150"/>
        <v>1.0704868479931448E-2</v>
      </c>
      <c r="K639" s="30">
        <f t="shared" si="151"/>
        <v>93.415440075206206</v>
      </c>
      <c r="L639" s="8">
        <v>0</v>
      </c>
      <c r="M639" s="9">
        <v>0</v>
      </c>
      <c r="N639" s="9">
        <v>1</v>
      </c>
      <c r="O639" s="9">
        <v>0</v>
      </c>
      <c r="P639" s="9">
        <v>0</v>
      </c>
      <c r="Q639" s="8">
        <v>8270</v>
      </c>
      <c r="R639" s="9">
        <v>12</v>
      </c>
      <c r="S639" s="9">
        <f t="shared" si="152"/>
        <v>8257</v>
      </c>
      <c r="T639" s="9">
        <f t="shared" si="153"/>
        <v>17</v>
      </c>
      <c r="U639" s="7">
        <v>11.13</v>
      </c>
      <c r="V639" s="7">
        <v>20.260000000000002</v>
      </c>
      <c r="W639" s="9">
        <v>1</v>
      </c>
      <c r="X639" s="9">
        <v>0</v>
      </c>
      <c r="Y639" s="9">
        <v>1</v>
      </c>
      <c r="Z639" s="9">
        <v>0</v>
      </c>
      <c r="AA639" s="9">
        <v>0</v>
      </c>
      <c r="AB639" s="27">
        <v>0</v>
      </c>
      <c r="AC639" s="9">
        <v>1</v>
      </c>
      <c r="AD639" s="9">
        <v>0</v>
      </c>
      <c r="AE639" s="27">
        <v>0</v>
      </c>
      <c r="AF639" s="9">
        <v>1</v>
      </c>
      <c r="AG639" s="27">
        <v>0</v>
      </c>
      <c r="AH639" s="19">
        <v>2002</v>
      </c>
      <c r="AI639" s="30">
        <f t="shared" si="158"/>
        <v>3.0000000000000027E-2</v>
      </c>
      <c r="AJ639" s="30">
        <v>0.26100000000000001</v>
      </c>
      <c r="AK639" s="30">
        <v>0.45100000000000001</v>
      </c>
      <c r="AL639" s="37">
        <v>0.25800000000000001</v>
      </c>
      <c r="AM639" s="36">
        <v>1</v>
      </c>
      <c r="AN639" s="17">
        <v>0</v>
      </c>
      <c r="AO639">
        <v>0.55100000000000005</v>
      </c>
      <c r="AP639" s="34">
        <v>0.44900000000000001</v>
      </c>
      <c r="AQ639" t="s">
        <v>89</v>
      </c>
      <c r="AR639" s="34" t="s">
        <v>89</v>
      </c>
      <c r="AS639">
        <v>0</v>
      </c>
      <c r="AT639" s="17">
        <v>1</v>
      </c>
      <c r="AU639">
        <v>0</v>
      </c>
      <c r="AV639" s="17">
        <v>1</v>
      </c>
      <c r="AW639" s="17" t="s">
        <v>5</v>
      </c>
      <c r="AX639">
        <v>0</v>
      </c>
      <c r="AY639">
        <v>1</v>
      </c>
      <c r="AZ639">
        <v>0</v>
      </c>
      <c r="BA639">
        <v>0</v>
      </c>
      <c r="BB639">
        <v>0</v>
      </c>
      <c r="BC639">
        <v>0</v>
      </c>
      <c r="BD639" s="17">
        <v>0</v>
      </c>
      <c r="BE639">
        <v>0</v>
      </c>
      <c r="BF639">
        <v>1</v>
      </c>
      <c r="BG639" s="17">
        <v>0</v>
      </c>
      <c r="BH639">
        <v>942</v>
      </c>
      <c r="BI639">
        <v>131</v>
      </c>
      <c r="BJ639" s="23">
        <v>0.29299999999999998</v>
      </c>
      <c r="BK639" s="23">
        <f t="shared" si="157"/>
        <v>37.39</v>
      </c>
      <c r="BL639">
        <v>0</v>
      </c>
      <c r="BM639">
        <v>1</v>
      </c>
      <c r="BN639">
        <v>0</v>
      </c>
      <c r="BO639">
        <v>0</v>
      </c>
      <c r="BP639">
        <v>0</v>
      </c>
      <c r="BQ639" s="17">
        <v>0</v>
      </c>
      <c r="BR639">
        <v>0</v>
      </c>
      <c r="BS639">
        <v>0</v>
      </c>
      <c r="BT639">
        <v>1</v>
      </c>
      <c r="BU639" s="17">
        <v>0</v>
      </c>
      <c r="BV639">
        <v>0</v>
      </c>
      <c r="BW639">
        <v>0</v>
      </c>
      <c r="BX639" s="17">
        <v>0</v>
      </c>
      <c r="BY639">
        <v>0</v>
      </c>
      <c r="BZ639">
        <v>0</v>
      </c>
      <c r="CA639">
        <v>1</v>
      </c>
      <c r="CB639">
        <v>1</v>
      </c>
      <c r="CC639">
        <v>0</v>
      </c>
      <c r="CD639">
        <v>0</v>
      </c>
      <c r="CE639">
        <v>0</v>
      </c>
      <c r="CF639">
        <v>0</v>
      </c>
      <c r="CG639">
        <v>0</v>
      </c>
      <c r="CH639">
        <v>0</v>
      </c>
      <c r="CI639">
        <v>0</v>
      </c>
      <c r="CJ639" s="17">
        <v>0</v>
      </c>
      <c r="CK639">
        <v>0.17100000000000001</v>
      </c>
      <c r="CL639">
        <v>66</v>
      </c>
      <c r="CM639">
        <v>1</v>
      </c>
      <c r="CN639">
        <v>0</v>
      </c>
      <c r="CO639">
        <v>32</v>
      </c>
      <c r="CP639" s="31" t="s">
        <v>80</v>
      </c>
    </row>
    <row r="640" spans="1:94" x14ac:dyDescent="0.25">
      <c r="A640">
        <v>639</v>
      </c>
      <c r="B640">
        <v>40</v>
      </c>
      <c r="C640" s="23" t="s">
        <v>157</v>
      </c>
      <c r="D640" s="12">
        <v>4.3</v>
      </c>
      <c r="E640" s="13">
        <v>0.4</v>
      </c>
      <c r="F640" s="7">
        <f t="shared" ref="F640:F646" si="159">D640/E640</f>
        <v>10.749999999999998</v>
      </c>
      <c r="G640" s="7">
        <f t="shared" si="147"/>
        <v>3.9</v>
      </c>
      <c r="H640" s="15">
        <f t="shared" si="148"/>
        <v>4.7</v>
      </c>
      <c r="I640" s="11">
        <f t="shared" si="149"/>
        <v>0.11748414622991958</v>
      </c>
      <c r="J640" s="30">
        <f t="shared" si="150"/>
        <v>1.092875778882973E-2</v>
      </c>
      <c r="K640" s="30">
        <f t="shared" si="151"/>
        <v>91.501707634338715</v>
      </c>
      <c r="L640" s="8">
        <v>0</v>
      </c>
      <c r="M640" s="9">
        <v>0</v>
      </c>
      <c r="N640" s="9">
        <v>1</v>
      </c>
      <c r="O640" s="9">
        <v>0</v>
      </c>
      <c r="P640" s="9">
        <v>0</v>
      </c>
      <c r="Q640" s="8">
        <v>8270</v>
      </c>
      <c r="R640" s="9">
        <v>12</v>
      </c>
      <c r="S640" s="9">
        <f t="shared" si="152"/>
        <v>8257</v>
      </c>
      <c r="T640" s="9">
        <f t="shared" si="153"/>
        <v>17</v>
      </c>
      <c r="U640" s="7">
        <v>11.13</v>
      </c>
      <c r="V640" s="7">
        <v>20.260000000000002</v>
      </c>
      <c r="W640" s="9">
        <v>1</v>
      </c>
      <c r="X640" s="9">
        <v>0</v>
      </c>
      <c r="Y640" s="9">
        <v>1</v>
      </c>
      <c r="Z640" s="9">
        <v>0</v>
      </c>
      <c r="AA640" s="9">
        <v>0</v>
      </c>
      <c r="AB640" s="27">
        <v>0</v>
      </c>
      <c r="AC640" s="9">
        <v>1</v>
      </c>
      <c r="AD640" s="9">
        <v>0</v>
      </c>
      <c r="AE640" s="27">
        <v>0</v>
      </c>
      <c r="AF640" s="9">
        <v>1</v>
      </c>
      <c r="AG640" s="27">
        <v>0</v>
      </c>
      <c r="AH640" s="19">
        <v>2002</v>
      </c>
      <c r="AI640" s="30">
        <f t="shared" si="158"/>
        <v>3.0000000000000027E-2</v>
      </c>
      <c r="AJ640" s="30">
        <v>0.26100000000000001</v>
      </c>
      <c r="AK640" s="30">
        <v>0.45100000000000001</v>
      </c>
      <c r="AL640" s="37">
        <v>0.25800000000000001</v>
      </c>
      <c r="AM640" s="36">
        <v>1</v>
      </c>
      <c r="AN640" s="17">
        <v>0</v>
      </c>
      <c r="AO640">
        <v>0.55100000000000005</v>
      </c>
      <c r="AP640" s="34">
        <v>0.44900000000000001</v>
      </c>
      <c r="AQ640" t="s">
        <v>89</v>
      </c>
      <c r="AR640" s="34" t="s">
        <v>89</v>
      </c>
      <c r="AS640">
        <v>0</v>
      </c>
      <c r="AT640" s="17">
        <v>1</v>
      </c>
      <c r="AU640">
        <v>0</v>
      </c>
      <c r="AV640" s="17">
        <v>1</v>
      </c>
      <c r="AW640" s="17" t="s">
        <v>5</v>
      </c>
      <c r="AX640">
        <v>0</v>
      </c>
      <c r="AY640">
        <v>1</v>
      </c>
      <c r="AZ640">
        <v>0</v>
      </c>
      <c r="BA640">
        <v>0</v>
      </c>
      <c r="BB640">
        <v>0</v>
      </c>
      <c r="BC640">
        <v>0</v>
      </c>
      <c r="BD640" s="17">
        <v>0</v>
      </c>
      <c r="BE640">
        <v>0</v>
      </c>
      <c r="BF640">
        <v>1</v>
      </c>
      <c r="BG640" s="17">
        <v>0</v>
      </c>
      <c r="BH640">
        <v>942</v>
      </c>
      <c r="BI640">
        <v>131</v>
      </c>
      <c r="BJ640" s="23">
        <v>0.29299999999999998</v>
      </c>
      <c r="BK640" s="23">
        <f t="shared" si="157"/>
        <v>37.39</v>
      </c>
      <c r="BL640">
        <v>0</v>
      </c>
      <c r="BM640">
        <v>1</v>
      </c>
      <c r="BN640">
        <v>0</v>
      </c>
      <c r="BO640">
        <v>0</v>
      </c>
      <c r="BP640">
        <v>0</v>
      </c>
      <c r="BQ640" s="17">
        <v>0</v>
      </c>
      <c r="BR640">
        <v>0</v>
      </c>
      <c r="BS640">
        <v>0</v>
      </c>
      <c r="BT640">
        <v>1</v>
      </c>
      <c r="BU640" s="17">
        <v>0</v>
      </c>
      <c r="BV640">
        <v>0</v>
      </c>
      <c r="BW640">
        <v>0</v>
      </c>
      <c r="BX640" s="17">
        <v>0</v>
      </c>
      <c r="BY640">
        <v>0</v>
      </c>
      <c r="BZ640">
        <v>0</v>
      </c>
      <c r="CA640">
        <v>1</v>
      </c>
      <c r="CB640">
        <v>1</v>
      </c>
      <c r="CC640">
        <v>0</v>
      </c>
      <c r="CD640">
        <v>0</v>
      </c>
      <c r="CE640">
        <v>0</v>
      </c>
      <c r="CF640">
        <v>0</v>
      </c>
      <c r="CG640">
        <v>0</v>
      </c>
      <c r="CH640">
        <v>0</v>
      </c>
      <c r="CI640">
        <v>0</v>
      </c>
      <c r="CJ640" s="17">
        <v>0</v>
      </c>
      <c r="CK640">
        <v>0.17100000000000001</v>
      </c>
      <c r="CL640">
        <v>66</v>
      </c>
      <c r="CM640">
        <v>1</v>
      </c>
      <c r="CN640">
        <v>0</v>
      </c>
      <c r="CO640">
        <v>32</v>
      </c>
      <c r="CP640" s="31" t="s">
        <v>80</v>
      </c>
    </row>
    <row r="641" spans="1:94" s="108" customFormat="1" x14ac:dyDescent="0.25">
      <c r="A641" s="108">
        <v>640</v>
      </c>
      <c r="B641" s="108">
        <v>40</v>
      </c>
      <c r="C641" s="109" t="s">
        <v>157</v>
      </c>
      <c r="D641" s="110">
        <v>4.2</v>
      </c>
      <c r="E641" s="111">
        <v>0.4</v>
      </c>
      <c r="F641" s="112">
        <f t="shared" si="159"/>
        <v>10.5</v>
      </c>
      <c r="G641" s="112">
        <f t="shared" si="147"/>
        <v>3.8000000000000003</v>
      </c>
      <c r="H641" s="113">
        <f t="shared" si="148"/>
        <v>4.6000000000000005</v>
      </c>
      <c r="I641" s="114">
        <f t="shared" si="149"/>
        <v>0.11478837992273992</v>
      </c>
      <c r="J641" s="115">
        <f t="shared" si="150"/>
        <v>1.0932226659308564E-2</v>
      </c>
      <c r="K641" s="115">
        <f t="shared" si="151"/>
        <v>91.472673515099572</v>
      </c>
      <c r="L641" s="116">
        <v>0</v>
      </c>
      <c r="M641" s="117">
        <v>0</v>
      </c>
      <c r="N641" s="117">
        <v>1</v>
      </c>
      <c r="O641" s="117">
        <v>0</v>
      </c>
      <c r="P641" s="117">
        <v>0</v>
      </c>
      <c r="Q641" s="116">
        <v>8270</v>
      </c>
      <c r="R641" s="117">
        <v>12</v>
      </c>
      <c r="S641" s="117">
        <f t="shared" si="152"/>
        <v>8257</v>
      </c>
      <c r="T641" s="117">
        <f t="shared" si="153"/>
        <v>17</v>
      </c>
      <c r="U641" s="112">
        <v>11.13</v>
      </c>
      <c r="V641" s="112">
        <v>20.260000000000002</v>
      </c>
      <c r="W641" s="117">
        <v>1</v>
      </c>
      <c r="X641" s="117">
        <v>0</v>
      </c>
      <c r="Y641" s="117">
        <v>1</v>
      </c>
      <c r="Z641" s="117">
        <v>0</v>
      </c>
      <c r="AA641" s="117">
        <v>0</v>
      </c>
      <c r="AB641" s="118">
        <v>0</v>
      </c>
      <c r="AC641" s="117">
        <v>1</v>
      </c>
      <c r="AD641" s="117">
        <v>0</v>
      </c>
      <c r="AE641" s="118">
        <v>0</v>
      </c>
      <c r="AF641" s="117">
        <v>1</v>
      </c>
      <c r="AG641" s="118">
        <v>0</v>
      </c>
      <c r="AH641" s="119">
        <v>2002</v>
      </c>
      <c r="AI641" s="115">
        <f t="shared" si="158"/>
        <v>3.0000000000000027E-2</v>
      </c>
      <c r="AJ641" s="115">
        <v>0.26100000000000001</v>
      </c>
      <c r="AK641" s="115">
        <v>0.45100000000000001</v>
      </c>
      <c r="AL641" s="120">
        <v>0.25800000000000001</v>
      </c>
      <c r="AM641" s="121">
        <v>1</v>
      </c>
      <c r="AN641" s="122">
        <v>0</v>
      </c>
      <c r="AO641" s="108">
        <v>0.55100000000000005</v>
      </c>
      <c r="AP641" s="123">
        <v>0.44900000000000001</v>
      </c>
      <c r="AQ641" s="108" t="s">
        <v>89</v>
      </c>
      <c r="AR641" s="123" t="s">
        <v>89</v>
      </c>
      <c r="AS641">
        <v>0</v>
      </c>
      <c r="AT641" s="122">
        <v>1</v>
      </c>
      <c r="AU641" s="108">
        <v>0</v>
      </c>
      <c r="AV641" s="122">
        <v>1</v>
      </c>
      <c r="AW641" s="122" t="s">
        <v>5</v>
      </c>
      <c r="AX641">
        <v>0</v>
      </c>
      <c r="AY641">
        <v>1</v>
      </c>
      <c r="AZ641">
        <v>0</v>
      </c>
      <c r="BA641">
        <v>0</v>
      </c>
      <c r="BB641">
        <v>0</v>
      </c>
      <c r="BC641">
        <v>0</v>
      </c>
      <c r="BD641" s="122">
        <v>0</v>
      </c>
      <c r="BE641">
        <v>0</v>
      </c>
      <c r="BF641">
        <v>1</v>
      </c>
      <c r="BG641" s="122">
        <v>0</v>
      </c>
      <c r="BH641">
        <v>942</v>
      </c>
      <c r="BI641">
        <v>131</v>
      </c>
      <c r="BJ641" s="109">
        <v>0.29299999999999998</v>
      </c>
      <c r="BK641" s="109">
        <f t="shared" si="157"/>
        <v>37.39</v>
      </c>
      <c r="BL641" s="108">
        <v>0</v>
      </c>
      <c r="BM641" s="108">
        <v>1</v>
      </c>
      <c r="BN641" s="108">
        <v>0</v>
      </c>
      <c r="BO641" s="108">
        <v>0</v>
      </c>
      <c r="BP641" s="108">
        <v>0</v>
      </c>
      <c r="BQ641" s="122">
        <v>0</v>
      </c>
      <c r="BR641" s="108">
        <v>0</v>
      </c>
      <c r="BS641" s="108">
        <v>0</v>
      </c>
      <c r="BT641" s="108">
        <v>1</v>
      </c>
      <c r="BU641" s="122">
        <v>0</v>
      </c>
      <c r="BV641" s="108">
        <v>0</v>
      </c>
      <c r="BW641" s="108">
        <v>0</v>
      </c>
      <c r="BX641" s="122">
        <v>0</v>
      </c>
      <c r="BY641" s="108">
        <v>0</v>
      </c>
      <c r="BZ641" s="108">
        <v>0</v>
      </c>
      <c r="CA641" s="108">
        <v>1</v>
      </c>
      <c r="CB641" s="108">
        <v>1</v>
      </c>
      <c r="CC641" s="108">
        <v>0</v>
      </c>
      <c r="CD641" s="108">
        <v>0</v>
      </c>
      <c r="CE641" s="108">
        <v>0</v>
      </c>
      <c r="CF641">
        <v>0</v>
      </c>
      <c r="CG641" s="108">
        <v>0</v>
      </c>
      <c r="CH641" s="108">
        <v>0</v>
      </c>
      <c r="CI641" s="108">
        <v>0</v>
      </c>
      <c r="CJ641" s="122">
        <v>0</v>
      </c>
      <c r="CK641">
        <v>0.17100000000000001</v>
      </c>
      <c r="CL641">
        <v>66</v>
      </c>
      <c r="CM641">
        <v>1</v>
      </c>
      <c r="CN641" s="108">
        <v>0</v>
      </c>
      <c r="CO641" s="108">
        <v>32</v>
      </c>
      <c r="CP641" s="31" t="s">
        <v>80</v>
      </c>
    </row>
    <row r="642" spans="1:94" x14ac:dyDescent="0.25">
      <c r="A642">
        <v>641</v>
      </c>
      <c r="B642">
        <v>41</v>
      </c>
      <c r="C642" s="23" t="s">
        <v>158</v>
      </c>
      <c r="D642" s="12">
        <v>4.0999999999999996</v>
      </c>
      <c r="E642" s="13">
        <v>0.2</v>
      </c>
      <c r="F642" s="7">
        <f t="shared" si="159"/>
        <v>20.499999999999996</v>
      </c>
      <c r="G642" s="7">
        <f t="shared" ref="G642:G705" si="160">D642-E642</f>
        <v>3.8999999999999995</v>
      </c>
      <c r="H642" s="15">
        <f t="shared" ref="H642:H705" si="161">D642+E642</f>
        <v>4.3</v>
      </c>
      <c r="I642" s="11">
        <f t="shared" ref="I642:I705" si="162">IFERROR(F642/SQRT(F642^2+S642), "X")</f>
        <v>0.21871410847199574</v>
      </c>
      <c r="J642" s="30">
        <f t="shared" ref="J642:J705" si="163">IFERROR(SQRT((1-I642^2)/S642), "X")</f>
        <v>1.0668980901072963E-2</v>
      </c>
      <c r="K642" s="30">
        <f t="shared" ref="K642:K705" si="164">IFERROR(1/J642, "X")</f>
        <v>93.729664461151259</v>
      </c>
      <c r="L642" s="8">
        <v>0</v>
      </c>
      <c r="M642" s="9">
        <v>1</v>
      </c>
      <c r="N642" s="9">
        <v>0</v>
      </c>
      <c r="O642" s="9">
        <v>0</v>
      </c>
      <c r="P642" s="9">
        <v>0</v>
      </c>
      <c r="Q642" s="8">
        <v>8369</v>
      </c>
      <c r="R642" s="9">
        <v>3</v>
      </c>
      <c r="S642" s="9">
        <f t="shared" ref="S642:S705" si="165">Q642-R642-1</f>
        <v>8365</v>
      </c>
      <c r="T642" s="9">
        <f t="shared" ref="T642:T705" si="166">COUNTIF(B:B,B642)</f>
        <v>15</v>
      </c>
      <c r="U642" s="7">
        <v>9.89</v>
      </c>
      <c r="V642" s="7">
        <v>16.940000000000001</v>
      </c>
      <c r="W642" s="9">
        <v>1</v>
      </c>
      <c r="X642" s="9">
        <v>0</v>
      </c>
      <c r="Y642" s="9">
        <v>1</v>
      </c>
      <c r="Z642" s="9">
        <v>0</v>
      </c>
      <c r="AA642" s="9">
        <v>0</v>
      </c>
      <c r="AB642" s="27">
        <v>0</v>
      </c>
      <c r="AC642" s="9">
        <v>0</v>
      </c>
      <c r="AD642" s="9">
        <v>1</v>
      </c>
      <c r="AE642" s="27">
        <v>0</v>
      </c>
      <c r="AF642" s="9">
        <v>0</v>
      </c>
      <c r="AG642" s="27">
        <v>1</v>
      </c>
      <c r="AH642" s="19">
        <v>2012</v>
      </c>
      <c r="AI642" s="30">
        <v>0.19700000000000001</v>
      </c>
      <c r="AJ642" s="30">
        <v>0.12</v>
      </c>
      <c r="AK642" s="30">
        <f t="shared" ref="AK642:AK656" si="167">1-SUM(AJ642,AI642,AL642)</f>
        <v>0.43999999999999995</v>
      </c>
      <c r="AL642" s="37">
        <v>0.24299999999999999</v>
      </c>
      <c r="AM642" s="36">
        <v>1</v>
      </c>
      <c r="AN642" s="17">
        <v>0</v>
      </c>
      <c r="AO642">
        <v>1</v>
      </c>
      <c r="AP642" s="34">
        <v>0</v>
      </c>
      <c r="AQ642">
        <v>0.55200000000000005</v>
      </c>
      <c r="AR642" s="34">
        <v>0.44800000000000001</v>
      </c>
      <c r="AS642">
        <v>0</v>
      </c>
      <c r="AT642" s="17">
        <v>1</v>
      </c>
      <c r="AU642" t="s">
        <v>89</v>
      </c>
      <c r="AV642" s="17" t="s">
        <v>89</v>
      </c>
      <c r="AW642" s="17" t="s">
        <v>6</v>
      </c>
      <c r="AX642">
        <v>0</v>
      </c>
      <c r="AY642">
        <v>0</v>
      </c>
      <c r="AZ642">
        <v>0</v>
      </c>
      <c r="BA642">
        <v>0</v>
      </c>
      <c r="BB642">
        <v>1</v>
      </c>
      <c r="BC642">
        <v>0</v>
      </c>
      <c r="BD642" s="17">
        <v>0</v>
      </c>
      <c r="BE642">
        <v>0</v>
      </c>
      <c r="BF642">
        <v>1</v>
      </c>
      <c r="BG642" s="17">
        <v>0</v>
      </c>
      <c r="BH642">
        <v>2675</v>
      </c>
      <c r="BI642">
        <v>153</v>
      </c>
      <c r="BJ642" s="23">
        <v>0.26400000000000001</v>
      </c>
      <c r="BK642" s="23">
        <v>35.5</v>
      </c>
      <c r="BL642">
        <v>1</v>
      </c>
      <c r="BM642">
        <v>0</v>
      </c>
      <c r="BN642">
        <v>0</v>
      </c>
      <c r="BO642">
        <v>0</v>
      </c>
      <c r="BP642">
        <v>0</v>
      </c>
      <c r="BQ642" s="17">
        <v>0</v>
      </c>
      <c r="BR642">
        <v>0</v>
      </c>
      <c r="BS642">
        <v>0</v>
      </c>
      <c r="BT642">
        <v>1</v>
      </c>
      <c r="BU642" s="17">
        <v>0</v>
      </c>
      <c r="BV642">
        <v>0</v>
      </c>
      <c r="BW642">
        <v>0</v>
      </c>
      <c r="BX642" s="17">
        <v>0</v>
      </c>
      <c r="BY642">
        <v>0</v>
      </c>
      <c r="BZ642">
        <v>0</v>
      </c>
      <c r="CA642">
        <v>1</v>
      </c>
      <c r="CB642">
        <v>1</v>
      </c>
      <c r="CC642">
        <v>0</v>
      </c>
      <c r="CD642">
        <v>0</v>
      </c>
      <c r="CE642">
        <v>0</v>
      </c>
      <c r="CF642">
        <v>0</v>
      </c>
      <c r="CG642">
        <v>0</v>
      </c>
      <c r="CH642">
        <v>0</v>
      </c>
      <c r="CI642">
        <v>0</v>
      </c>
      <c r="CJ642" s="17">
        <v>0</v>
      </c>
      <c r="CK642">
        <v>0.13900000000000001</v>
      </c>
      <c r="CL642">
        <v>42</v>
      </c>
      <c r="CM642">
        <v>1</v>
      </c>
      <c r="CN642">
        <v>0</v>
      </c>
      <c r="CO642">
        <v>39</v>
      </c>
      <c r="CP642" s="31" t="s">
        <v>80</v>
      </c>
    </row>
    <row r="643" spans="1:94" x14ac:dyDescent="0.25">
      <c r="A643">
        <v>642</v>
      </c>
      <c r="B643">
        <v>41</v>
      </c>
      <c r="C643" s="23" t="s">
        <v>158</v>
      </c>
      <c r="D643" s="12">
        <v>2.2000000000000002</v>
      </c>
      <c r="E643" s="13">
        <v>0.2</v>
      </c>
      <c r="F643" s="7">
        <f t="shared" si="159"/>
        <v>11</v>
      </c>
      <c r="G643" s="7">
        <f t="shared" si="160"/>
        <v>2</v>
      </c>
      <c r="H643" s="15">
        <f t="shared" si="161"/>
        <v>2.4000000000000004</v>
      </c>
      <c r="I643" s="11">
        <f t="shared" si="162"/>
        <v>0.15786943985836729</v>
      </c>
      <c r="J643" s="30">
        <f t="shared" si="163"/>
        <v>1.4351767259851572E-2</v>
      </c>
      <c r="K643" s="30">
        <f t="shared" si="164"/>
        <v>69.677830046579373</v>
      </c>
      <c r="L643" s="8">
        <v>0</v>
      </c>
      <c r="M643" s="9">
        <v>1</v>
      </c>
      <c r="N643" s="9">
        <v>0</v>
      </c>
      <c r="O643" s="9">
        <v>0</v>
      </c>
      <c r="P643" s="9">
        <v>0</v>
      </c>
      <c r="Q643" s="8">
        <v>4738</v>
      </c>
      <c r="R643" s="9">
        <v>3</v>
      </c>
      <c r="S643" s="9">
        <f t="shared" si="165"/>
        <v>4734</v>
      </c>
      <c r="T643" s="9">
        <f t="shared" si="166"/>
        <v>15</v>
      </c>
      <c r="U643" s="7">
        <v>9.89</v>
      </c>
      <c r="V643" s="7">
        <v>16.940000000000001</v>
      </c>
      <c r="W643" s="9">
        <v>1</v>
      </c>
      <c r="X643" s="9">
        <v>0</v>
      </c>
      <c r="Y643" s="9">
        <v>1</v>
      </c>
      <c r="Z643" s="9">
        <v>0</v>
      </c>
      <c r="AA643" s="9">
        <v>0</v>
      </c>
      <c r="AB643" s="27">
        <v>0</v>
      </c>
      <c r="AC643" s="9">
        <v>0</v>
      </c>
      <c r="AD643" s="9">
        <v>1</v>
      </c>
      <c r="AE643" s="27">
        <v>0</v>
      </c>
      <c r="AF643" s="9">
        <v>0</v>
      </c>
      <c r="AG643" s="27">
        <v>1</v>
      </c>
      <c r="AH643" s="19">
        <v>2012</v>
      </c>
      <c r="AI643" s="30">
        <v>0.19700000000000001</v>
      </c>
      <c r="AJ643" s="30">
        <v>0.12</v>
      </c>
      <c r="AK643" s="30">
        <f t="shared" si="167"/>
        <v>0.43999999999999995</v>
      </c>
      <c r="AL643" s="37">
        <v>0.24299999999999999</v>
      </c>
      <c r="AM643" s="36">
        <v>1</v>
      </c>
      <c r="AN643" s="17">
        <v>0</v>
      </c>
      <c r="AO643">
        <v>1</v>
      </c>
      <c r="AP643" s="34">
        <v>0</v>
      </c>
      <c r="AQ643">
        <v>0.55200000000000005</v>
      </c>
      <c r="AR643" s="34">
        <v>0.44800000000000001</v>
      </c>
      <c r="AS643">
        <v>0</v>
      </c>
      <c r="AT643" s="17">
        <v>1</v>
      </c>
      <c r="AU643" t="s">
        <v>89</v>
      </c>
      <c r="AV643" s="17" t="s">
        <v>89</v>
      </c>
      <c r="AW643" s="17" t="s">
        <v>6</v>
      </c>
      <c r="AX643">
        <v>0</v>
      </c>
      <c r="AY643">
        <v>0</v>
      </c>
      <c r="AZ643">
        <v>0</v>
      </c>
      <c r="BA643">
        <v>0</v>
      </c>
      <c r="BB643">
        <v>1</v>
      </c>
      <c r="BC643">
        <v>0</v>
      </c>
      <c r="BD643" s="17">
        <v>0</v>
      </c>
      <c r="BE643">
        <v>0</v>
      </c>
      <c r="BF643">
        <v>1</v>
      </c>
      <c r="BG643" s="17">
        <v>0</v>
      </c>
      <c r="BH643">
        <v>2675</v>
      </c>
      <c r="BI643">
        <v>153</v>
      </c>
      <c r="BJ643" s="23">
        <v>0.26400000000000001</v>
      </c>
      <c r="BK643" s="23">
        <v>35.5</v>
      </c>
      <c r="BL643">
        <v>1</v>
      </c>
      <c r="BM643">
        <v>0</v>
      </c>
      <c r="BN643">
        <v>0</v>
      </c>
      <c r="BO643">
        <v>0</v>
      </c>
      <c r="BP643">
        <v>0</v>
      </c>
      <c r="BQ643" s="17">
        <v>0</v>
      </c>
      <c r="BR643">
        <v>0</v>
      </c>
      <c r="BS643">
        <v>0</v>
      </c>
      <c r="BT643">
        <v>1</v>
      </c>
      <c r="BU643" s="17">
        <v>0</v>
      </c>
      <c r="BV643">
        <v>0</v>
      </c>
      <c r="BW643">
        <v>0</v>
      </c>
      <c r="BX643" s="17">
        <v>0</v>
      </c>
      <c r="BY643">
        <v>0</v>
      </c>
      <c r="BZ643">
        <v>0</v>
      </c>
      <c r="CA643">
        <v>1</v>
      </c>
      <c r="CB643">
        <v>1</v>
      </c>
      <c r="CC643">
        <v>0</v>
      </c>
      <c r="CD643">
        <v>0</v>
      </c>
      <c r="CE643">
        <v>0</v>
      </c>
      <c r="CF643">
        <v>0</v>
      </c>
      <c r="CG643">
        <v>0</v>
      </c>
      <c r="CH643">
        <v>0</v>
      </c>
      <c r="CI643">
        <v>0</v>
      </c>
      <c r="CJ643" s="17">
        <v>0</v>
      </c>
      <c r="CK643">
        <v>0.13900000000000001</v>
      </c>
      <c r="CL643">
        <v>42</v>
      </c>
      <c r="CM643">
        <v>1</v>
      </c>
      <c r="CN643">
        <v>0</v>
      </c>
      <c r="CO643">
        <v>39</v>
      </c>
      <c r="CP643" s="31" t="s">
        <v>80</v>
      </c>
    </row>
    <row r="644" spans="1:94" x14ac:dyDescent="0.25">
      <c r="A644">
        <v>643</v>
      </c>
      <c r="B644">
        <v>41</v>
      </c>
      <c r="C644" s="23" t="s">
        <v>158</v>
      </c>
      <c r="D644" s="12">
        <v>5.3</v>
      </c>
      <c r="E644" s="13">
        <v>0.2</v>
      </c>
      <c r="F644" s="7">
        <f t="shared" si="159"/>
        <v>26.499999999999996</v>
      </c>
      <c r="G644" s="7">
        <f t="shared" si="160"/>
        <v>5.0999999999999996</v>
      </c>
      <c r="H644" s="15">
        <f t="shared" si="161"/>
        <v>5.5</v>
      </c>
      <c r="I644" s="11">
        <f t="shared" si="162"/>
        <v>0.40275370209545769</v>
      </c>
      <c r="J644" s="30">
        <f t="shared" si="163"/>
        <v>1.5198252909262555E-2</v>
      </c>
      <c r="K644" s="30">
        <f t="shared" si="164"/>
        <v>65.797036407424912</v>
      </c>
      <c r="L644" s="8">
        <v>0</v>
      </c>
      <c r="M644" s="9">
        <v>1</v>
      </c>
      <c r="N644" s="9">
        <v>0</v>
      </c>
      <c r="O644" s="9">
        <v>0</v>
      </c>
      <c r="P644" s="9">
        <v>0</v>
      </c>
      <c r="Q644" s="8">
        <v>3631</v>
      </c>
      <c r="R644" s="9">
        <v>3</v>
      </c>
      <c r="S644" s="9">
        <f t="shared" si="165"/>
        <v>3627</v>
      </c>
      <c r="T644" s="9">
        <f t="shared" si="166"/>
        <v>15</v>
      </c>
      <c r="U644" s="7">
        <v>9.89</v>
      </c>
      <c r="V644" s="7">
        <v>16.940000000000001</v>
      </c>
      <c r="W644" s="9">
        <v>1</v>
      </c>
      <c r="X644" s="9">
        <v>0</v>
      </c>
      <c r="Y644" s="9">
        <v>1</v>
      </c>
      <c r="Z644" s="9">
        <v>0</v>
      </c>
      <c r="AA644" s="9">
        <v>0</v>
      </c>
      <c r="AB644" s="27">
        <v>0</v>
      </c>
      <c r="AC644" s="9">
        <v>0</v>
      </c>
      <c r="AD644" s="9">
        <v>1</v>
      </c>
      <c r="AE644" s="27">
        <v>0</v>
      </c>
      <c r="AF644" s="9">
        <v>0</v>
      </c>
      <c r="AG644" s="27">
        <v>1</v>
      </c>
      <c r="AH644" s="19">
        <v>2012</v>
      </c>
      <c r="AI644" s="30">
        <v>0.19700000000000001</v>
      </c>
      <c r="AJ644" s="30">
        <v>0.12</v>
      </c>
      <c r="AK644" s="30">
        <f t="shared" si="167"/>
        <v>0.43999999999999995</v>
      </c>
      <c r="AL644" s="37">
        <v>0.24299999999999999</v>
      </c>
      <c r="AM644" s="36">
        <v>1</v>
      </c>
      <c r="AN644" s="17">
        <v>0</v>
      </c>
      <c r="AO644">
        <v>1</v>
      </c>
      <c r="AP644" s="34">
        <v>0</v>
      </c>
      <c r="AQ644">
        <v>0.55200000000000005</v>
      </c>
      <c r="AR644" s="34">
        <v>0.44800000000000001</v>
      </c>
      <c r="AS644">
        <v>0</v>
      </c>
      <c r="AT644" s="17">
        <v>1</v>
      </c>
      <c r="AU644" t="s">
        <v>89</v>
      </c>
      <c r="AV644" s="17" t="s">
        <v>89</v>
      </c>
      <c r="AW644" s="17" t="s">
        <v>6</v>
      </c>
      <c r="AX644">
        <v>0</v>
      </c>
      <c r="AY644">
        <v>0</v>
      </c>
      <c r="AZ644">
        <v>0</v>
      </c>
      <c r="BA644">
        <v>0</v>
      </c>
      <c r="BB644">
        <v>1</v>
      </c>
      <c r="BC644">
        <v>0</v>
      </c>
      <c r="BD644" s="17">
        <v>0</v>
      </c>
      <c r="BE644">
        <v>0</v>
      </c>
      <c r="BF644">
        <v>1</v>
      </c>
      <c r="BG644" s="17">
        <v>0</v>
      </c>
      <c r="BH644">
        <v>2675</v>
      </c>
      <c r="BI644">
        <v>153</v>
      </c>
      <c r="BJ644" s="23">
        <v>0.26400000000000001</v>
      </c>
      <c r="BK644" s="23">
        <v>35.5</v>
      </c>
      <c r="BL644">
        <v>1</v>
      </c>
      <c r="BM644">
        <v>0</v>
      </c>
      <c r="BN644">
        <v>0</v>
      </c>
      <c r="BO644">
        <v>0</v>
      </c>
      <c r="BP644">
        <v>0</v>
      </c>
      <c r="BQ644" s="17">
        <v>0</v>
      </c>
      <c r="BR644">
        <v>0</v>
      </c>
      <c r="BS644">
        <v>0</v>
      </c>
      <c r="BT644">
        <v>1</v>
      </c>
      <c r="BU644" s="17">
        <v>0</v>
      </c>
      <c r="BV644">
        <v>0</v>
      </c>
      <c r="BW644">
        <v>0</v>
      </c>
      <c r="BX644" s="17">
        <v>0</v>
      </c>
      <c r="BY644">
        <v>0</v>
      </c>
      <c r="BZ644">
        <v>0</v>
      </c>
      <c r="CA644">
        <v>1</v>
      </c>
      <c r="CB644">
        <v>1</v>
      </c>
      <c r="CC644">
        <v>0</v>
      </c>
      <c r="CD644">
        <v>0</v>
      </c>
      <c r="CE644">
        <v>0</v>
      </c>
      <c r="CF644">
        <v>0</v>
      </c>
      <c r="CG644">
        <v>0</v>
      </c>
      <c r="CH644">
        <v>0</v>
      </c>
      <c r="CI644">
        <v>0</v>
      </c>
      <c r="CJ644" s="17">
        <v>0</v>
      </c>
      <c r="CK644">
        <v>0.13900000000000001</v>
      </c>
      <c r="CL644">
        <v>42</v>
      </c>
      <c r="CM644">
        <v>1</v>
      </c>
      <c r="CN644">
        <v>0</v>
      </c>
      <c r="CO644">
        <v>39</v>
      </c>
      <c r="CP644" s="31" t="s">
        <v>80</v>
      </c>
    </row>
    <row r="645" spans="1:94" x14ac:dyDescent="0.25">
      <c r="A645">
        <v>644</v>
      </c>
      <c r="B645">
        <v>41</v>
      </c>
      <c r="C645" s="23" t="s">
        <v>158</v>
      </c>
      <c r="D645" s="12">
        <v>1.8</v>
      </c>
      <c r="E645" s="13">
        <v>0.5</v>
      </c>
      <c r="F645" s="7">
        <f t="shared" si="159"/>
        <v>3.6</v>
      </c>
      <c r="G645" s="7">
        <f t="shared" si="160"/>
        <v>1.3</v>
      </c>
      <c r="H645" s="15">
        <f t="shared" si="161"/>
        <v>2.2999999999999998</v>
      </c>
      <c r="I645" s="11">
        <f t="shared" si="162"/>
        <v>7.4951869287651629E-2</v>
      </c>
      <c r="J645" s="30">
        <f t="shared" si="163"/>
        <v>2.081996369101434E-2</v>
      </c>
      <c r="K645" s="30">
        <f t="shared" si="164"/>
        <v>48.030823436622448</v>
      </c>
      <c r="L645" s="8">
        <v>0</v>
      </c>
      <c r="M645" s="9">
        <v>1</v>
      </c>
      <c r="N645" s="9">
        <v>0</v>
      </c>
      <c r="O645" s="9">
        <v>0</v>
      </c>
      <c r="P645" s="9">
        <v>0</v>
      </c>
      <c r="Q645" s="8">
        <v>2298</v>
      </c>
      <c r="R645" s="9">
        <v>3</v>
      </c>
      <c r="S645" s="9">
        <f t="shared" si="165"/>
        <v>2294</v>
      </c>
      <c r="T645" s="9">
        <f t="shared" si="166"/>
        <v>15</v>
      </c>
      <c r="U645" s="7">
        <v>9.81</v>
      </c>
      <c r="V645" s="7">
        <v>11.78</v>
      </c>
      <c r="W645" s="9">
        <v>1</v>
      </c>
      <c r="X645" s="9">
        <v>0</v>
      </c>
      <c r="Y645" s="9">
        <v>1</v>
      </c>
      <c r="Z645" s="9">
        <v>0</v>
      </c>
      <c r="AA645" s="9">
        <v>0</v>
      </c>
      <c r="AB645" s="27">
        <v>0</v>
      </c>
      <c r="AC645" s="9">
        <v>0</v>
      </c>
      <c r="AD645" s="9">
        <v>1</v>
      </c>
      <c r="AE645" s="27">
        <v>0</v>
      </c>
      <c r="AF645" s="9">
        <v>0</v>
      </c>
      <c r="AG645" s="27">
        <v>1</v>
      </c>
      <c r="AH645" s="19">
        <v>2012</v>
      </c>
      <c r="AI645" s="30">
        <v>0.19700000000000001</v>
      </c>
      <c r="AJ645" s="30">
        <v>0.12</v>
      </c>
      <c r="AK645" s="30">
        <f t="shared" si="167"/>
        <v>0.43999999999999995</v>
      </c>
      <c r="AL645" s="37">
        <v>0.24299999999999999</v>
      </c>
      <c r="AM645" s="36">
        <v>1</v>
      </c>
      <c r="AN645" s="17">
        <v>0</v>
      </c>
      <c r="AO645">
        <v>1</v>
      </c>
      <c r="AP645" s="34">
        <v>0</v>
      </c>
      <c r="AQ645">
        <v>0.55200000000000005</v>
      </c>
      <c r="AR645" s="34">
        <v>0.44800000000000001</v>
      </c>
      <c r="AS645">
        <v>0</v>
      </c>
      <c r="AT645" s="17">
        <v>1</v>
      </c>
      <c r="AU645" t="s">
        <v>89</v>
      </c>
      <c r="AV645" s="17" t="s">
        <v>89</v>
      </c>
      <c r="AW645" s="17" t="s">
        <v>6</v>
      </c>
      <c r="AX645">
        <v>0</v>
      </c>
      <c r="AY645">
        <v>0</v>
      </c>
      <c r="AZ645">
        <v>0</v>
      </c>
      <c r="BA645">
        <v>0</v>
      </c>
      <c r="BB645">
        <v>1</v>
      </c>
      <c r="BC645">
        <v>0</v>
      </c>
      <c r="BD645" s="17">
        <v>0</v>
      </c>
      <c r="BE645">
        <v>0</v>
      </c>
      <c r="BF645">
        <v>1</v>
      </c>
      <c r="BG645" s="17">
        <v>0</v>
      </c>
      <c r="BH645">
        <v>2675</v>
      </c>
      <c r="BI645">
        <v>153</v>
      </c>
      <c r="BJ645" s="23">
        <v>0.26400000000000001</v>
      </c>
      <c r="BK645" s="23">
        <v>29.52</v>
      </c>
      <c r="BL645">
        <v>0</v>
      </c>
      <c r="BM645">
        <v>1</v>
      </c>
      <c r="BN645">
        <v>0</v>
      </c>
      <c r="BO645">
        <v>0</v>
      </c>
      <c r="BP645">
        <v>0</v>
      </c>
      <c r="BQ645" s="17">
        <v>0</v>
      </c>
      <c r="BR645">
        <v>0</v>
      </c>
      <c r="BS645">
        <v>0</v>
      </c>
      <c r="BT645">
        <v>1</v>
      </c>
      <c r="BU645" s="17">
        <v>0</v>
      </c>
      <c r="BV645">
        <v>0</v>
      </c>
      <c r="BW645">
        <v>0</v>
      </c>
      <c r="BX645" s="17">
        <v>0</v>
      </c>
      <c r="BY645">
        <v>0</v>
      </c>
      <c r="BZ645">
        <v>0</v>
      </c>
      <c r="CA645">
        <v>0</v>
      </c>
      <c r="CB645">
        <v>0</v>
      </c>
      <c r="CC645">
        <v>0</v>
      </c>
      <c r="CD645">
        <v>0</v>
      </c>
      <c r="CE645">
        <v>0</v>
      </c>
      <c r="CF645">
        <v>0</v>
      </c>
      <c r="CG645">
        <v>0</v>
      </c>
      <c r="CH645">
        <v>0</v>
      </c>
      <c r="CI645">
        <v>0</v>
      </c>
      <c r="CJ645" s="17">
        <v>0</v>
      </c>
      <c r="CK645">
        <v>0.13900000000000001</v>
      </c>
      <c r="CL645">
        <v>42</v>
      </c>
      <c r="CM645">
        <v>1</v>
      </c>
      <c r="CN645">
        <v>0</v>
      </c>
      <c r="CO645">
        <v>39</v>
      </c>
      <c r="CP645" s="31" t="s">
        <v>80</v>
      </c>
    </row>
    <row r="646" spans="1:94" x14ac:dyDescent="0.25">
      <c r="A646">
        <v>645</v>
      </c>
      <c r="B646">
        <v>41</v>
      </c>
      <c r="C646" s="23" t="s">
        <v>158</v>
      </c>
      <c r="D646" s="12">
        <v>0.7</v>
      </c>
      <c r="E646" s="13">
        <v>0.7</v>
      </c>
      <c r="F646" s="7">
        <f t="shared" si="159"/>
        <v>1</v>
      </c>
      <c r="G646" s="7">
        <f t="shared" si="160"/>
        <v>0</v>
      </c>
      <c r="H646" s="15">
        <f t="shared" si="161"/>
        <v>1.4</v>
      </c>
      <c r="I646" s="11">
        <f t="shared" si="162"/>
        <v>2.4640709031819093E-2</v>
      </c>
      <c r="J646" s="30">
        <f t="shared" si="163"/>
        <v>2.4640709031819093E-2</v>
      </c>
      <c r="K646" s="30">
        <f t="shared" si="164"/>
        <v>40.583247775406051</v>
      </c>
      <c r="L646" s="8">
        <v>0</v>
      </c>
      <c r="M646" s="9">
        <v>1</v>
      </c>
      <c r="N646" s="9">
        <v>0</v>
      </c>
      <c r="O646" s="9">
        <v>0</v>
      </c>
      <c r="P646" s="9">
        <v>0</v>
      </c>
      <c r="Q646" s="8">
        <v>1650</v>
      </c>
      <c r="R646" s="9">
        <v>3</v>
      </c>
      <c r="S646" s="9">
        <f t="shared" si="165"/>
        <v>1646</v>
      </c>
      <c r="T646" s="9">
        <f t="shared" si="166"/>
        <v>15</v>
      </c>
      <c r="U646" s="7">
        <v>9.81</v>
      </c>
      <c r="V646" s="7">
        <v>11.78</v>
      </c>
      <c r="W646" s="9">
        <v>1</v>
      </c>
      <c r="X646" s="9">
        <v>0</v>
      </c>
      <c r="Y646" s="9">
        <v>1</v>
      </c>
      <c r="Z646" s="9">
        <v>0</v>
      </c>
      <c r="AA646" s="9">
        <v>0</v>
      </c>
      <c r="AB646" s="27">
        <v>0</v>
      </c>
      <c r="AC646" s="9">
        <v>0</v>
      </c>
      <c r="AD646" s="9">
        <v>1</v>
      </c>
      <c r="AE646" s="27">
        <v>0</v>
      </c>
      <c r="AF646" s="9">
        <v>0</v>
      </c>
      <c r="AG646" s="27">
        <v>1</v>
      </c>
      <c r="AH646" s="19">
        <v>2012</v>
      </c>
      <c r="AI646" s="30">
        <v>0.19700000000000001</v>
      </c>
      <c r="AJ646" s="30">
        <v>0.12</v>
      </c>
      <c r="AK646" s="30">
        <f t="shared" si="167"/>
        <v>0.43999999999999995</v>
      </c>
      <c r="AL646" s="37">
        <v>0.24299999999999999</v>
      </c>
      <c r="AM646" s="36">
        <v>1</v>
      </c>
      <c r="AN646" s="17">
        <v>0</v>
      </c>
      <c r="AO646">
        <v>1</v>
      </c>
      <c r="AP646" s="34">
        <v>0</v>
      </c>
      <c r="AQ646">
        <v>0.55200000000000005</v>
      </c>
      <c r="AR646" s="34">
        <v>0.44800000000000001</v>
      </c>
      <c r="AS646">
        <v>0</v>
      </c>
      <c r="AT646" s="17">
        <v>1</v>
      </c>
      <c r="AU646" t="s">
        <v>89</v>
      </c>
      <c r="AV646" s="17" t="s">
        <v>89</v>
      </c>
      <c r="AW646" s="17" t="s">
        <v>6</v>
      </c>
      <c r="AX646">
        <v>0</v>
      </c>
      <c r="AY646">
        <v>0</v>
      </c>
      <c r="AZ646">
        <v>0</v>
      </c>
      <c r="BA646">
        <v>0</v>
      </c>
      <c r="BB646">
        <v>1</v>
      </c>
      <c r="BC646">
        <v>0</v>
      </c>
      <c r="BD646" s="17">
        <v>0</v>
      </c>
      <c r="BE646">
        <v>0</v>
      </c>
      <c r="BF646">
        <v>1</v>
      </c>
      <c r="BG646" s="17">
        <v>0</v>
      </c>
      <c r="BH646">
        <v>2675</v>
      </c>
      <c r="BI646">
        <v>153</v>
      </c>
      <c r="BJ646" s="23">
        <v>0.26400000000000001</v>
      </c>
      <c r="BK646" s="23">
        <v>29.52</v>
      </c>
      <c r="BL646">
        <v>0</v>
      </c>
      <c r="BM646">
        <v>1</v>
      </c>
      <c r="BN646">
        <v>0</v>
      </c>
      <c r="BO646">
        <v>0</v>
      </c>
      <c r="BP646">
        <v>0</v>
      </c>
      <c r="BQ646" s="17">
        <v>0</v>
      </c>
      <c r="BR646">
        <v>0</v>
      </c>
      <c r="BS646">
        <v>0</v>
      </c>
      <c r="BT646">
        <v>1</v>
      </c>
      <c r="BU646" s="17">
        <v>0</v>
      </c>
      <c r="BV646">
        <v>0</v>
      </c>
      <c r="BW646">
        <v>0</v>
      </c>
      <c r="BX646" s="17">
        <v>0</v>
      </c>
      <c r="BY646">
        <v>0</v>
      </c>
      <c r="BZ646">
        <v>0</v>
      </c>
      <c r="CA646">
        <v>1</v>
      </c>
      <c r="CB646">
        <v>1</v>
      </c>
      <c r="CC646">
        <v>0</v>
      </c>
      <c r="CD646">
        <v>0</v>
      </c>
      <c r="CE646">
        <v>0</v>
      </c>
      <c r="CF646">
        <v>0</v>
      </c>
      <c r="CG646">
        <v>1</v>
      </c>
      <c r="CH646">
        <v>0</v>
      </c>
      <c r="CI646">
        <v>0</v>
      </c>
      <c r="CJ646" s="17">
        <v>0</v>
      </c>
      <c r="CK646">
        <v>0.13900000000000001</v>
      </c>
      <c r="CL646">
        <v>42</v>
      </c>
      <c r="CM646">
        <v>1</v>
      </c>
      <c r="CN646">
        <v>0</v>
      </c>
      <c r="CO646">
        <v>39</v>
      </c>
      <c r="CP646" s="31" t="s">
        <v>80</v>
      </c>
    </row>
    <row r="647" spans="1:94" x14ac:dyDescent="0.25">
      <c r="A647">
        <v>646</v>
      </c>
      <c r="B647">
        <v>41</v>
      </c>
      <c r="C647" s="23" t="s">
        <v>158</v>
      </c>
      <c r="D647" s="12">
        <v>0.5750039497608439</v>
      </c>
      <c r="E647" s="13">
        <v>0.43728262586852529</v>
      </c>
      <c r="F647" s="7">
        <v>1.314948081046619</v>
      </c>
      <c r="G647" s="7">
        <f t="shared" si="160"/>
        <v>0.13772132389231861</v>
      </c>
      <c r="H647" s="15">
        <f t="shared" si="161"/>
        <v>1.0122865756293691</v>
      </c>
      <c r="I647" s="11">
        <f t="shared" si="162"/>
        <v>1.4377476476175379E-2</v>
      </c>
      <c r="J647" s="30">
        <f t="shared" si="163"/>
        <v>1.0933873879439998E-2</v>
      </c>
      <c r="K647" s="30">
        <f t="shared" si="164"/>
        <v>91.458892888859367</v>
      </c>
      <c r="L647" s="8">
        <v>0</v>
      </c>
      <c r="M647" s="9">
        <v>1</v>
      </c>
      <c r="N647" s="9">
        <v>0</v>
      </c>
      <c r="O647" s="9">
        <v>0</v>
      </c>
      <c r="P647" s="9">
        <v>0</v>
      </c>
      <c r="Q647" s="8">
        <v>8371</v>
      </c>
      <c r="R647" s="9">
        <v>7</v>
      </c>
      <c r="S647" s="9">
        <f t="shared" si="165"/>
        <v>8363</v>
      </c>
      <c r="T647" s="9">
        <f t="shared" si="166"/>
        <v>15</v>
      </c>
      <c r="U647" s="7">
        <v>9.89</v>
      </c>
      <c r="V647" s="7">
        <v>16.940000000000001</v>
      </c>
      <c r="W647" s="9">
        <v>0</v>
      </c>
      <c r="X647" s="9">
        <v>1</v>
      </c>
      <c r="Y647" s="9">
        <v>1</v>
      </c>
      <c r="Z647" s="9">
        <v>0</v>
      </c>
      <c r="AA647" s="9">
        <v>0</v>
      </c>
      <c r="AB647" s="27">
        <v>0</v>
      </c>
      <c r="AC647" s="9">
        <v>0</v>
      </c>
      <c r="AD647" s="9">
        <v>1</v>
      </c>
      <c r="AE647" s="27">
        <v>0</v>
      </c>
      <c r="AF647" s="9">
        <v>0</v>
      </c>
      <c r="AG647" s="27">
        <v>1</v>
      </c>
      <c r="AH647" s="19">
        <v>2012</v>
      </c>
      <c r="AI647" s="30">
        <v>0.19700000000000001</v>
      </c>
      <c r="AJ647" s="30">
        <v>0.12</v>
      </c>
      <c r="AK647" s="30">
        <f t="shared" si="167"/>
        <v>0.43999999999999995</v>
      </c>
      <c r="AL647" s="37">
        <v>0.24299999999999999</v>
      </c>
      <c r="AM647" s="36">
        <v>1</v>
      </c>
      <c r="AN647" s="17">
        <v>0</v>
      </c>
      <c r="AO647">
        <v>1</v>
      </c>
      <c r="AP647" s="34">
        <v>0</v>
      </c>
      <c r="AQ647">
        <v>0.55200000000000005</v>
      </c>
      <c r="AR647" s="34">
        <v>0.44800000000000001</v>
      </c>
      <c r="AS647">
        <v>0</v>
      </c>
      <c r="AT647" s="17">
        <v>1</v>
      </c>
      <c r="AU647" t="s">
        <v>89</v>
      </c>
      <c r="AV647" s="17" t="s">
        <v>89</v>
      </c>
      <c r="AW647" s="17" t="s">
        <v>6</v>
      </c>
      <c r="AX647">
        <v>0</v>
      </c>
      <c r="AY647">
        <v>0</v>
      </c>
      <c r="AZ647">
        <v>0</v>
      </c>
      <c r="BA647">
        <v>0</v>
      </c>
      <c r="BB647">
        <v>1</v>
      </c>
      <c r="BC647">
        <v>0</v>
      </c>
      <c r="BD647" s="17">
        <v>0</v>
      </c>
      <c r="BE647">
        <v>0</v>
      </c>
      <c r="BF647">
        <v>1</v>
      </c>
      <c r="BG647" s="17">
        <v>0</v>
      </c>
      <c r="BH647">
        <v>2675</v>
      </c>
      <c r="BI647">
        <v>153</v>
      </c>
      <c r="BJ647" s="23">
        <v>0.26400000000000001</v>
      </c>
      <c r="BK647" s="23">
        <v>35.5</v>
      </c>
      <c r="BL647">
        <v>1</v>
      </c>
      <c r="BM647">
        <v>0</v>
      </c>
      <c r="BN647">
        <v>0</v>
      </c>
      <c r="BO647">
        <v>0</v>
      </c>
      <c r="BP647">
        <v>0</v>
      </c>
      <c r="BQ647" s="17">
        <v>0</v>
      </c>
      <c r="BR647">
        <v>0</v>
      </c>
      <c r="BS647">
        <v>0</v>
      </c>
      <c r="BT647">
        <v>1</v>
      </c>
      <c r="BU647" s="17">
        <v>0</v>
      </c>
      <c r="BV647">
        <v>0</v>
      </c>
      <c r="BW647">
        <v>0</v>
      </c>
      <c r="BX647" s="17">
        <v>0</v>
      </c>
      <c r="BY647">
        <v>0</v>
      </c>
      <c r="BZ647">
        <v>0</v>
      </c>
      <c r="CA647">
        <v>1</v>
      </c>
      <c r="CB647">
        <v>1</v>
      </c>
      <c r="CC647">
        <v>0</v>
      </c>
      <c r="CD647">
        <v>0</v>
      </c>
      <c r="CE647">
        <v>0</v>
      </c>
      <c r="CF647">
        <v>0</v>
      </c>
      <c r="CG647">
        <v>1</v>
      </c>
      <c r="CH647">
        <v>0</v>
      </c>
      <c r="CI647">
        <v>0</v>
      </c>
      <c r="CJ647" s="17">
        <v>0</v>
      </c>
      <c r="CK647">
        <v>0.13900000000000001</v>
      </c>
      <c r="CL647">
        <v>42</v>
      </c>
      <c r="CM647">
        <v>1</v>
      </c>
      <c r="CN647">
        <v>0</v>
      </c>
      <c r="CO647">
        <v>39</v>
      </c>
      <c r="CP647" s="31" t="s">
        <v>80</v>
      </c>
    </row>
    <row r="648" spans="1:94" x14ac:dyDescent="0.25">
      <c r="A648">
        <v>647</v>
      </c>
      <c r="B648">
        <v>41</v>
      </c>
      <c r="C648" s="23" t="s">
        <v>158</v>
      </c>
      <c r="D648" s="12">
        <v>1.2184273858862</v>
      </c>
      <c r="E648" s="13">
        <v>1.31316747221383</v>
      </c>
      <c r="F648" s="7">
        <v>0.92785376706909273</v>
      </c>
      <c r="G648" s="7">
        <f t="shared" si="160"/>
        <v>-9.474008632762998E-2</v>
      </c>
      <c r="H648" s="15">
        <f t="shared" si="161"/>
        <v>2.5315948581000303</v>
      </c>
      <c r="I648" s="11">
        <f t="shared" si="162"/>
        <v>1.0145562585699687E-2</v>
      </c>
      <c r="J648" s="30">
        <f t="shared" si="163"/>
        <v>1.0934441337396864E-2</v>
      </c>
      <c r="K648" s="30">
        <f t="shared" si="164"/>
        <v>91.454146503114131</v>
      </c>
      <c r="L648" s="8">
        <v>0</v>
      </c>
      <c r="M648" s="9">
        <v>1</v>
      </c>
      <c r="N648" s="9">
        <v>0</v>
      </c>
      <c r="O648" s="9">
        <v>0</v>
      </c>
      <c r="P648" s="9">
        <v>0</v>
      </c>
      <c r="Q648" s="8">
        <v>8371</v>
      </c>
      <c r="R648" s="9">
        <v>7</v>
      </c>
      <c r="S648" s="9">
        <f t="shared" si="165"/>
        <v>8363</v>
      </c>
      <c r="T648" s="9">
        <f t="shared" si="166"/>
        <v>15</v>
      </c>
      <c r="U648" s="7">
        <v>9.89</v>
      </c>
      <c r="V648" s="7">
        <v>16.940000000000001</v>
      </c>
      <c r="W648" s="9">
        <v>0</v>
      </c>
      <c r="X648" s="9">
        <v>1</v>
      </c>
      <c r="Y648" s="9">
        <v>1</v>
      </c>
      <c r="Z648" s="9">
        <v>0</v>
      </c>
      <c r="AA648" s="9">
        <v>0</v>
      </c>
      <c r="AB648" s="27">
        <v>0</v>
      </c>
      <c r="AC648" s="9">
        <v>0</v>
      </c>
      <c r="AD648" s="9">
        <v>1</v>
      </c>
      <c r="AE648" s="27">
        <v>0</v>
      </c>
      <c r="AF648" s="9">
        <v>0</v>
      </c>
      <c r="AG648" s="27">
        <v>1</v>
      </c>
      <c r="AH648" s="19">
        <v>2012</v>
      </c>
      <c r="AI648" s="30">
        <v>0.19700000000000001</v>
      </c>
      <c r="AJ648" s="30">
        <v>0.12</v>
      </c>
      <c r="AK648" s="30">
        <f t="shared" si="167"/>
        <v>0.43999999999999995</v>
      </c>
      <c r="AL648" s="37">
        <v>0.24299999999999999</v>
      </c>
      <c r="AM648" s="36">
        <v>1</v>
      </c>
      <c r="AN648" s="17">
        <v>0</v>
      </c>
      <c r="AO648">
        <v>1</v>
      </c>
      <c r="AP648" s="34">
        <v>0</v>
      </c>
      <c r="AQ648">
        <v>0.55200000000000005</v>
      </c>
      <c r="AR648" s="34">
        <v>0.44800000000000001</v>
      </c>
      <c r="AS648">
        <v>0</v>
      </c>
      <c r="AT648" s="17">
        <v>1</v>
      </c>
      <c r="AU648" t="s">
        <v>89</v>
      </c>
      <c r="AV648" s="17" t="s">
        <v>89</v>
      </c>
      <c r="AW648" s="17" t="s">
        <v>6</v>
      </c>
      <c r="AX648">
        <v>0</v>
      </c>
      <c r="AY648">
        <v>0</v>
      </c>
      <c r="AZ648">
        <v>0</v>
      </c>
      <c r="BA648">
        <v>0</v>
      </c>
      <c r="BB648">
        <v>1</v>
      </c>
      <c r="BC648">
        <v>0</v>
      </c>
      <c r="BD648" s="17">
        <v>0</v>
      </c>
      <c r="BE648">
        <v>0</v>
      </c>
      <c r="BF648">
        <v>1</v>
      </c>
      <c r="BG648" s="17">
        <v>0</v>
      </c>
      <c r="BH648">
        <v>2675</v>
      </c>
      <c r="BI648">
        <v>153</v>
      </c>
      <c r="BJ648" s="23">
        <v>0.26400000000000001</v>
      </c>
      <c r="BK648" s="23">
        <v>35.5</v>
      </c>
      <c r="BL648">
        <v>1</v>
      </c>
      <c r="BM648">
        <v>0</v>
      </c>
      <c r="BN648">
        <v>0</v>
      </c>
      <c r="BO648">
        <v>0</v>
      </c>
      <c r="BP648">
        <v>0</v>
      </c>
      <c r="BQ648" s="17">
        <v>0</v>
      </c>
      <c r="BR648">
        <v>0</v>
      </c>
      <c r="BS648">
        <v>0</v>
      </c>
      <c r="BT648">
        <v>1</v>
      </c>
      <c r="BU648" s="17">
        <v>0</v>
      </c>
      <c r="BV648">
        <v>0</v>
      </c>
      <c r="BW648">
        <v>0</v>
      </c>
      <c r="BX648" s="17">
        <v>0</v>
      </c>
      <c r="BY648">
        <v>0</v>
      </c>
      <c r="BZ648">
        <v>0</v>
      </c>
      <c r="CA648">
        <v>1</v>
      </c>
      <c r="CB648">
        <v>1</v>
      </c>
      <c r="CC648">
        <v>0</v>
      </c>
      <c r="CD648">
        <v>0</v>
      </c>
      <c r="CE648">
        <v>0</v>
      </c>
      <c r="CF648">
        <v>0</v>
      </c>
      <c r="CG648">
        <v>1</v>
      </c>
      <c r="CH648">
        <v>0</v>
      </c>
      <c r="CI648">
        <v>0</v>
      </c>
      <c r="CJ648" s="17">
        <v>0</v>
      </c>
      <c r="CK648">
        <v>0.13900000000000001</v>
      </c>
      <c r="CL648">
        <v>42</v>
      </c>
      <c r="CM648">
        <v>1</v>
      </c>
      <c r="CN648">
        <v>0</v>
      </c>
      <c r="CO648">
        <v>39</v>
      </c>
      <c r="CP648" s="31" t="s">
        <v>80</v>
      </c>
    </row>
    <row r="649" spans="1:94" x14ac:dyDescent="0.25">
      <c r="A649">
        <v>648</v>
      </c>
      <c r="B649">
        <v>41</v>
      </c>
      <c r="C649" s="23" t="s">
        <v>158</v>
      </c>
      <c r="D649" s="12">
        <v>4.6168956617874226</v>
      </c>
      <c r="E649" s="13">
        <v>1.1152942840532909</v>
      </c>
      <c r="F649" s="7">
        <v>4.1396210200309964</v>
      </c>
      <c r="G649" s="7">
        <f t="shared" si="160"/>
        <v>3.5016013777341319</v>
      </c>
      <c r="H649" s="15">
        <f t="shared" si="161"/>
        <v>5.7321899458407133</v>
      </c>
      <c r="I649" s="11">
        <f t="shared" si="162"/>
        <v>4.5220466488168423E-2</v>
      </c>
      <c r="J649" s="30">
        <f t="shared" si="163"/>
        <v>1.0923817970136269E-2</v>
      </c>
      <c r="K649" s="30">
        <f t="shared" si="164"/>
        <v>91.543085277859632</v>
      </c>
      <c r="L649" s="8">
        <v>0</v>
      </c>
      <c r="M649" s="9">
        <v>1</v>
      </c>
      <c r="N649" s="9">
        <v>0</v>
      </c>
      <c r="O649" s="9">
        <v>0</v>
      </c>
      <c r="P649" s="9">
        <v>0</v>
      </c>
      <c r="Q649" s="8">
        <v>8371</v>
      </c>
      <c r="R649" s="9">
        <v>7</v>
      </c>
      <c r="S649" s="9">
        <f t="shared" si="165"/>
        <v>8363</v>
      </c>
      <c r="T649" s="9">
        <f t="shared" si="166"/>
        <v>15</v>
      </c>
      <c r="U649" s="7">
        <v>9.89</v>
      </c>
      <c r="V649" s="7">
        <v>16.940000000000001</v>
      </c>
      <c r="W649" s="9">
        <v>0</v>
      </c>
      <c r="X649" s="9">
        <v>1</v>
      </c>
      <c r="Y649" s="9">
        <v>1</v>
      </c>
      <c r="Z649" s="9">
        <v>0</v>
      </c>
      <c r="AA649" s="9">
        <v>0</v>
      </c>
      <c r="AB649" s="27">
        <v>0</v>
      </c>
      <c r="AC649" s="9">
        <v>0</v>
      </c>
      <c r="AD649" s="9">
        <v>1</v>
      </c>
      <c r="AE649" s="27">
        <v>0</v>
      </c>
      <c r="AF649" s="9">
        <v>0</v>
      </c>
      <c r="AG649" s="27">
        <v>1</v>
      </c>
      <c r="AH649" s="19">
        <v>2012</v>
      </c>
      <c r="AI649" s="30">
        <v>0.19700000000000001</v>
      </c>
      <c r="AJ649" s="30">
        <v>0.12</v>
      </c>
      <c r="AK649" s="30">
        <f t="shared" si="167"/>
        <v>0.43999999999999995</v>
      </c>
      <c r="AL649" s="37">
        <v>0.24299999999999999</v>
      </c>
      <c r="AM649" s="36">
        <v>1</v>
      </c>
      <c r="AN649" s="17">
        <v>0</v>
      </c>
      <c r="AO649">
        <v>1</v>
      </c>
      <c r="AP649" s="34">
        <v>0</v>
      </c>
      <c r="AQ649">
        <v>0.55200000000000005</v>
      </c>
      <c r="AR649" s="34">
        <v>0.44800000000000001</v>
      </c>
      <c r="AS649">
        <v>0</v>
      </c>
      <c r="AT649" s="17">
        <v>1</v>
      </c>
      <c r="AU649" t="s">
        <v>89</v>
      </c>
      <c r="AV649" s="17" t="s">
        <v>89</v>
      </c>
      <c r="AW649" s="17" t="s">
        <v>6</v>
      </c>
      <c r="AX649">
        <v>0</v>
      </c>
      <c r="AY649">
        <v>0</v>
      </c>
      <c r="AZ649">
        <v>0</v>
      </c>
      <c r="BA649">
        <v>0</v>
      </c>
      <c r="BB649">
        <v>1</v>
      </c>
      <c r="BC649">
        <v>0</v>
      </c>
      <c r="BD649" s="17">
        <v>0</v>
      </c>
      <c r="BE649">
        <v>0</v>
      </c>
      <c r="BF649">
        <v>1</v>
      </c>
      <c r="BG649" s="17">
        <v>0</v>
      </c>
      <c r="BH649">
        <v>2675</v>
      </c>
      <c r="BI649">
        <v>153</v>
      </c>
      <c r="BJ649" s="23">
        <v>0.26400000000000001</v>
      </c>
      <c r="BK649" s="23">
        <v>35.5</v>
      </c>
      <c r="BL649">
        <v>1</v>
      </c>
      <c r="BM649">
        <v>0</v>
      </c>
      <c r="BN649">
        <v>0</v>
      </c>
      <c r="BO649">
        <v>0</v>
      </c>
      <c r="BP649">
        <v>0</v>
      </c>
      <c r="BQ649" s="17">
        <v>0</v>
      </c>
      <c r="BR649">
        <v>0</v>
      </c>
      <c r="BS649">
        <v>0</v>
      </c>
      <c r="BT649">
        <v>1</v>
      </c>
      <c r="BU649" s="17">
        <v>0</v>
      </c>
      <c r="BV649">
        <v>0</v>
      </c>
      <c r="BW649">
        <v>0</v>
      </c>
      <c r="BX649" s="17">
        <v>0</v>
      </c>
      <c r="BY649">
        <v>0</v>
      </c>
      <c r="BZ649">
        <v>0</v>
      </c>
      <c r="CA649">
        <v>1</v>
      </c>
      <c r="CB649">
        <v>1</v>
      </c>
      <c r="CC649">
        <v>0</v>
      </c>
      <c r="CD649">
        <v>0</v>
      </c>
      <c r="CE649">
        <v>0</v>
      </c>
      <c r="CF649">
        <v>0</v>
      </c>
      <c r="CG649">
        <v>1</v>
      </c>
      <c r="CH649">
        <v>0</v>
      </c>
      <c r="CI649">
        <v>0</v>
      </c>
      <c r="CJ649" s="17">
        <v>0</v>
      </c>
      <c r="CK649">
        <v>0.13900000000000001</v>
      </c>
      <c r="CL649">
        <v>42</v>
      </c>
      <c r="CM649">
        <v>1</v>
      </c>
      <c r="CN649">
        <v>0</v>
      </c>
      <c r="CO649">
        <v>39</v>
      </c>
      <c r="CP649" s="31" t="s">
        <v>80</v>
      </c>
    </row>
    <row r="650" spans="1:94" x14ac:dyDescent="0.25">
      <c r="A650">
        <v>649</v>
      </c>
      <c r="B650">
        <v>41</v>
      </c>
      <c r="C650" s="23" t="s">
        <v>158</v>
      </c>
      <c r="D650" s="12">
        <v>0.62936403279167941</v>
      </c>
      <c r="E650" s="13">
        <v>1.6346539393221811</v>
      </c>
      <c r="F650" s="7">
        <v>0.38501362132504269</v>
      </c>
      <c r="G650" s="7">
        <f t="shared" si="160"/>
        <v>-1.0052899065305017</v>
      </c>
      <c r="H650" s="15">
        <f t="shared" si="161"/>
        <v>2.2640179721138605</v>
      </c>
      <c r="I650" s="11">
        <f t="shared" si="162"/>
        <v>4.2100882292290046E-3</v>
      </c>
      <c r="J650" s="30">
        <f t="shared" si="163"/>
        <v>1.0934907224164656E-2</v>
      </c>
      <c r="K650" s="30">
        <f t="shared" si="164"/>
        <v>91.45025005700424</v>
      </c>
      <c r="L650" s="8">
        <v>0</v>
      </c>
      <c r="M650" s="9">
        <v>1</v>
      </c>
      <c r="N650" s="9">
        <v>0</v>
      </c>
      <c r="O650" s="9">
        <v>0</v>
      </c>
      <c r="P650" s="9">
        <v>0</v>
      </c>
      <c r="Q650" s="8">
        <v>8371</v>
      </c>
      <c r="R650" s="9">
        <v>7</v>
      </c>
      <c r="S650" s="9">
        <f t="shared" si="165"/>
        <v>8363</v>
      </c>
      <c r="T650" s="9">
        <f t="shared" si="166"/>
        <v>15</v>
      </c>
      <c r="U650" s="7">
        <v>9.89</v>
      </c>
      <c r="V650" s="7">
        <v>16.940000000000001</v>
      </c>
      <c r="W650" s="9">
        <v>0</v>
      </c>
      <c r="X650" s="9">
        <v>1</v>
      </c>
      <c r="Y650" s="9">
        <v>1</v>
      </c>
      <c r="Z650" s="9">
        <v>0</v>
      </c>
      <c r="AA650" s="9">
        <v>0</v>
      </c>
      <c r="AB650" s="27">
        <v>0</v>
      </c>
      <c r="AC650" s="9">
        <v>0</v>
      </c>
      <c r="AD650" s="9">
        <v>1</v>
      </c>
      <c r="AE650" s="27">
        <v>0</v>
      </c>
      <c r="AF650" s="9">
        <v>0</v>
      </c>
      <c r="AG650" s="27">
        <v>1</v>
      </c>
      <c r="AH650" s="19">
        <v>2012</v>
      </c>
      <c r="AI650" s="30">
        <v>0.19700000000000001</v>
      </c>
      <c r="AJ650" s="30">
        <v>0.12</v>
      </c>
      <c r="AK650" s="30">
        <f t="shared" si="167"/>
        <v>0.43999999999999995</v>
      </c>
      <c r="AL650" s="37">
        <v>0.24299999999999999</v>
      </c>
      <c r="AM650" s="36">
        <v>1</v>
      </c>
      <c r="AN650" s="17">
        <v>0</v>
      </c>
      <c r="AO650">
        <v>1</v>
      </c>
      <c r="AP650" s="34">
        <v>0</v>
      </c>
      <c r="AQ650">
        <v>0.55200000000000005</v>
      </c>
      <c r="AR650" s="34">
        <v>0.44800000000000001</v>
      </c>
      <c r="AS650">
        <v>0</v>
      </c>
      <c r="AT650" s="17">
        <v>1</v>
      </c>
      <c r="AU650" t="s">
        <v>89</v>
      </c>
      <c r="AV650" s="17" t="s">
        <v>89</v>
      </c>
      <c r="AW650" s="17" t="s">
        <v>6</v>
      </c>
      <c r="AX650">
        <v>0</v>
      </c>
      <c r="AY650">
        <v>0</v>
      </c>
      <c r="AZ650">
        <v>0</v>
      </c>
      <c r="BA650">
        <v>0</v>
      </c>
      <c r="BB650">
        <v>1</v>
      </c>
      <c r="BC650">
        <v>0</v>
      </c>
      <c r="BD650" s="17">
        <v>0</v>
      </c>
      <c r="BE650">
        <v>0</v>
      </c>
      <c r="BF650">
        <v>1</v>
      </c>
      <c r="BG650" s="17">
        <v>0</v>
      </c>
      <c r="BH650">
        <v>2675</v>
      </c>
      <c r="BI650">
        <v>153</v>
      </c>
      <c r="BJ650" s="23">
        <v>0.26400000000000001</v>
      </c>
      <c r="BK650" s="23">
        <v>35.5</v>
      </c>
      <c r="BL650">
        <v>1</v>
      </c>
      <c r="BM650">
        <v>0</v>
      </c>
      <c r="BN650">
        <v>0</v>
      </c>
      <c r="BO650">
        <v>0</v>
      </c>
      <c r="BP650">
        <v>0</v>
      </c>
      <c r="BQ650" s="17">
        <v>0</v>
      </c>
      <c r="BR650">
        <v>0</v>
      </c>
      <c r="BS650">
        <v>0</v>
      </c>
      <c r="BT650">
        <v>1</v>
      </c>
      <c r="BU650" s="17">
        <v>0</v>
      </c>
      <c r="BV650">
        <v>0</v>
      </c>
      <c r="BW650">
        <v>0</v>
      </c>
      <c r="BX650" s="17">
        <v>0</v>
      </c>
      <c r="BY650">
        <v>0</v>
      </c>
      <c r="BZ650">
        <v>0</v>
      </c>
      <c r="CA650">
        <v>1</v>
      </c>
      <c r="CB650">
        <v>1</v>
      </c>
      <c r="CC650">
        <v>0</v>
      </c>
      <c r="CD650">
        <v>0</v>
      </c>
      <c r="CE650">
        <v>0</v>
      </c>
      <c r="CF650">
        <v>0</v>
      </c>
      <c r="CG650">
        <v>1</v>
      </c>
      <c r="CH650">
        <v>0</v>
      </c>
      <c r="CI650">
        <v>0</v>
      </c>
      <c r="CJ650" s="17">
        <v>0</v>
      </c>
      <c r="CK650">
        <v>0.13900000000000001</v>
      </c>
      <c r="CL650">
        <v>42</v>
      </c>
      <c r="CM650">
        <v>1</v>
      </c>
      <c r="CN650">
        <v>0</v>
      </c>
      <c r="CO650">
        <v>39</v>
      </c>
      <c r="CP650" s="31" t="s">
        <v>80</v>
      </c>
    </row>
    <row r="651" spans="1:94" x14ac:dyDescent="0.25">
      <c r="A651">
        <v>650</v>
      </c>
      <c r="B651">
        <v>41</v>
      </c>
      <c r="C651" s="23" t="s">
        <v>158</v>
      </c>
      <c r="D651" s="12">
        <v>7.36957776560212</v>
      </c>
      <c r="E651" s="13">
        <v>1.030069312649682</v>
      </c>
      <c r="F651" s="7">
        <v>7.1544484192477391</v>
      </c>
      <c r="G651" s="7">
        <f t="shared" si="160"/>
        <v>6.3395084529524377</v>
      </c>
      <c r="H651" s="15">
        <f t="shared" si="161"/>
        <v>8.3996470782518013</v>
      </c>
      <c r="I651" s="11">
        <f t="shared" si="162"/>
        <v>7.7995599306636576E-2</v>
      </c>
      <c r="J651" s="30">
        <f t="shared" si="163"/>
        <v>1.0901692868006936E-2</v>
      </c>
      <c r="K651" s="30">
        <f t="shared" si="164"/>
        <v>91.728872947309654</v>
      </c>
      <c r="L651" s="8">
        <v>0</v>
      </c>
      <c r="M651" s="9">
        <v>1</v>
      </c>
      <c r="N651" s="9">
        <v>0</v>
      </c>
      <c r="O651" s="9">
        <v>0</v>
      </c>
      <c r="P651" s="9">
        <v>0</v>
      </c>
      <c r="Q651" s="8">
        <v>8371</v>
      </c>
      <c r="R651" s="9">
        <v>7</v>
      </c>
      <c r="S651" s="9">
        <f t="shared" si="165"/>
        <v>8363</v>
      </c>
      <c r="T651" s="9">
        <f t="shared" si="166"/>
        <v>15</v>
      </c>
      <c r="U651" s="7">
        <v>9.89</v>
      </c>
      <c r="V651" s="7">
        <v>16.940000000000001</v>
      </c>
      <c r="W651" s="9">
        <v>0</v>
      </c>
      <c r="X651" s="9">
        <v>1</v>
      </c>
      <c r="Y651" s="9">
        <v>1</v>
      </c>
      <c r="Z651" s="9">
        <v>0</v>
      </c>
      <c r="AA651" s="9">
        <v>0</v>
      </c>
      <c r="AB651" s="27">
        <v>0</v>
      </c>
      <c r="AC651" s="9">
        <v>0</v>
      </c>
      <c r="AD651" s="9">
        <v>1</v>
      </c>
      <c r="AE651" s="27">
        <v>0</v>
      </c>
      <c r="AF651" s="9">
        <v>0</v>
      </c>
      <c r="AG651" s="27">
        <v>1</v>
      </c>
      <c r="AH651" s="19">
        <v>2012</v>
      </c>
      <c r="AI651" s="30">
        <v>0.19700000000000001</v>
      </c>
      <c r="AJ651" s="30">
        <v>0.12</v>
      </c>
      <c r="AK651" s="30">
        <f t="shared" si="167"/>
        <v>0.43999999999999995</v>
      </c>
      <c r="AL651" s="37">
        <v>0.24299999999999999</v>
      </c>
      <c r="AM651" s="36">
        <v>1</v>
      </c>
      <c r="AN651" s="17">
        <v>0</v>
      </c>
      <c r="AO651">
        <v>1</v>
      </c>
      <c r="AP651" s="34">
        <v>0</v>
      </c>
      <c r="AQ651">
        <v>0.55200000000000005</v>
      </c>
      <c r="AR651" s="34">
        <v>0.44800000000000001</v>
      </c>
      <c r="AS651">
        <v>0</v>
      </c>
      <c r="AT651" s="17">
        <v>1</v>
      </c>
      <c r="AU651" t="s">
        <v>89</v>
      </c>
      <c r="AV651" s="17" t="s">
        <v>89</v>
      </c>
      <c r="AW651" s="17" t="s">
        <v>6</v>
      </c>
      <c r="AX651">
        <v>0</v>
      </c>
      <c r="AY651">
        <v>0</v>
      </c>
      <c r="AZ651">
        <v>0</v>
      </c>
      <c r="BA651">
        <v>0</v>
      </c>
      <c r="BB651">
        <v>1</v>
      </c>
      <c r="BC651">
        <v>0</v>
      </c>
      <c r="BD651" s="17">
        <v>0</v>
      </c>
      <c r="BE651">
        <v>0</v>
      </c>
      <c r="BF651">
        <v>1</v>
      </c>
      <c r="BG651" s="17">
        <v>0</v>
      </c>
      <c r="BH651">
        <v>2675</v>
      </c>
      <c r="BI651">
        <v>153</v>
      </c>
      <c r="BJ651" s="23">
        <v>0.26400000000000001</v>
      </c>
      <c r="BK651" s="23">
        <v>35.5</v>
      </c>
      <c r="BL651">
        <v>1</v>
      </c>
      <c r="BM651">
        <v>0</v>
      </c>
      <c r="BN651">
        <v>0</v>
      </c>
      <c r="BO651">
        <v>0</v>
      </c>
      <c r="BP651">
        <v>0</v>
      </c>
      <c r="BQ651" s="17">
        <v>0</v>
      </c>
      <c r="BR651">
        <v>0</v>
      </c>
      <c r="BS651">
        <v>0</v>
      </c>
      <c r="BT651">
        <v>1</v>
      </c>
      <c r="BU651" s="17">
        <v>0</v>
      </c>
      <c r="BV651">
        <v>0</v>
      </c>
      <c r="BW651">
        <v>0</v>
      </c>
      <c r="BX651" s="17">
        <v>0</v>
      </c>
      <c r="BY651">
        <v>0</v>
      </c>
      <c r="BZ651">
        <v>0</v>
      </c>
      <c r="CA651">
        <v>1</v>
      </c>
      <c r="CB651">
        <v>1</v>
      </c>
      <c r="CC651">
        <v>0</v>
      </c>
      <c r="CD651">
        <v>0</v>
      </c>
      <c r="CE651">
        <v>0</v>
      </c>
      <c r="CF651">
        <v>0</v>
      </c>
      <c r="CG651">
        <v>1</v>
      </c>
      <c r="CH651">
        <v>0</v>
      </c>
      <c r="CI651">
        <v>0</v>
      </c>
      <c r="CJ651" s="17">
        <v>0</v>
      </c>
      <c r="CK651">
        <v>0.13900000000000001</v>
      </c>
      <c r="CL651">
        <v>42</v>
      </c>
      <c r="CM651">
        <v>1</v>
      </c>
      <c r="CN651">
        <v>0</v>
      </c>
      <c r="CO651">
        <v>39</v>
      </c>
      <c r="CP651" s="31" t="s">
        <v>80</v>
      </c>
    </row>
    <row r="652" spans="1:94" x14ac:dyDescent="0.25">
      <c r="A652">
        <v>651</v>
      </c>
      <c r="B652">
        <v>41</v>
      </c>
      <c r="C652" s="23" t="s">
        <v>158</v>
      </c>
      <c r="D652" s="12">
        <v>0.88039370359296321</v>
      </c>
      <c r="E652" s="13">
        <v>0.90926351061113175</v>
      </c>
      <c r="F652" s="7">
        <v>0.96824924053230221</v>
      </c>
      <c r="G652" s="7">
        <f t="shared" si="160"/>
        <v>-2.8869807018168547E-2</v>
      </c>
      <c r="H652" s="15">
        <f t="shared" si="161"/>
        <v>1.789657214204095</v>
      </c>
      <c r="I652" s="11">
        <f t="shared" si="162"/>
        <v>2.0220461146308554E-2</v>
      </c>
      <c r="J652" s="30">
        <f t="shared" si="163"/>
        <v>2.088352905414334E-2</v>
      </c>
      <c r="K652" s="30">
        <f t="shared" si="164"/>
        <v>47.884627038244652</v>
      </c>
      <c r="L652" s="8">
        <v>0</v>
      </c>
      <c r="M652" s="9">
        <v>1</v>
      </c>
      <c r="N652" s="9">
        <v>0</v>
      </c>
      <c r="O652" s="9">
        <v>0</v>
      </c>
      <c r="P652" s="9">
        <v>0</v>
      </c>
      <c r="Q652" s="8">
        <v>2300</v>
      </c>
      <c r="R652" s="9">
        <v>7</v>
      </c>
      <c r="S652" s="9">
        <f t="shared" si="165"/>
        <v>2292</v>
      </c>
      <c r="T652" s="9">
        <f t="shared" si="166"/>
        <v>15</v>
      </c>
      <c r="U652" s="7">
        <v>9.81</v>
      </c>
      <c r="V652" s="7">
        <v>11.78</v>
      </c>
      <c r="W652" s="9">
        <v>0</v>
      </c>
      <c r="X652" s="9">
        <v>1</v>
      </c>
      <c r="Y652" s="9">
        <v>1</v>
      </c>
      <c r="Z652" s="9">
        <v>0</v>
      </c>
      <c r="AA652" s="9">
        <v>0</v>
      </c>
      <c r="AB652" s="27">
        <v>0</v>
      </c>
      <c r="AC652" s="9">
        <v>0</v>
      </c>
      <c r="AD652" s="9">
        <v>1</v>
      </c>
      <c r="AE652" s="27">
        <v>0</v>
      </c>
      <c r="AF652" s="9">
        <v>0</v>
      </c>
      <c r="AG652" s="27">
        <v>1</v>
      </c>
      <c r="AH652" s="19">
        <v>2012</v>
      </c>
      <c r="AI652" s="30">
        <v>0.19700000000000001</v>
      </c>
      <c r="AJ652" s="30">
        <v>0.12</v>
      </c>
      <c r="AK652" s="30">
        <f t="shared" si="167"/>
        <v>0.43999999999999995</v>
      </c>
      <c r="AL652" s="37">
        <v>0.24299999999999999</v>
      </c>
      <c r="AM652" s="36">
        <v>1</v>
      </c>
      <c r="AN652" s="17">
        <v>0</v>
      </c>
      <c r="AO652">
        <v>1</v>
      </c>
      <c r="AP652" s="34">
        <v>0</v>
      </c>
      <c r="AQ652">
        <v>0.55200000000000005</v>
      </c>
      <c r="AR652" s="34">
        <v>0.44800000000000001</v>
      </c>
      <c r="AS652">
        <v>0</v>
      </c>
      <c r="AT652" s="17">
        <v>1</v>
      </c>
      <c r="AU652" t="s">
        <v>89</v>
      </c>
      <c r="AV652" s="17" t="s">
        <v>89</v>
      </c>
      <c r="AW652" s="17" t="s">
        <v>6</v>
      </c>
      <c r="AX652">
        <v>0</v>
      </c>
      <c r="AY652">
        <v>0</v>
      </c>
      <c r="AZ652">
        <v>0</v>
      </c>
      <c r="BA652">
        <v>0</v>
      </c>
      <c r="BB652">
        <v>1</v>
      </c>
      <c r="BC652">
        <v>0</v>
      </c>
      <c r="BD652" s="17">
        <v>0</v>
      </c>
      <c r="BE652">
        <v>0</v>
      </c>
      <c r="BF652">
        <v>1</v>
      </c>
      <c r="BG652" s="17">
        <v>0</v>
      </c>
      <c r="BH652">
        <v>2675</v>
      </c>
      <c r="BI652">
        <v>153</v>
      </c>
      <c r="BJ652" s="23">
        <v>0.26400000000000001</v>
      </c>
      <c r="BK652" s="23">
        <v>29.52</v>
      </c>
      <c r="BL652">
        <v>0</v>
      </c>
      <c r="BM652">
        <v>1</v>
      </c>
      <c r="BN652">
        <v>0</v>
      </c>
      <c r="BO652">
        <v>0</v>
      </c>
      <c r="BP652">
        <v>0</v>
      </c>
      <c r="BQ652" s="17">
        <v>0</v>
      </c>
      <c r="BR652">
        <v>0</v>
      </c>
      <c r="BS652">
        <v>0</v>
      </c>
      <c r="BT652">
        <v>1</v>
      </c>
      <c r="BU652" s="17">
        <v>0</v>
      </c>
      <c r="BV652">
        <v>0</v>
      </c>
      <c r="BW652">
        <v>0</v>
      </c>
      <c r="BX652" s="17">
        <v>0</v>
      </c>
      <c r="BY652">
        <v>0</v>
      </c>
      <c r="BZ652">
        <v>0</v>
      </c>
      <c r="CA652">
        <v>1</v>
      </c>
      <c r="CB652">
        <v>1</v>
      </c>
      <c r="CC652">
        <v>0</v>
      </c>
      <c r="CD652">
        <v>0</v>
      </c>
      <c r="CE652">
        <v>0</v>
      </c>
      <c r="CF652">
        <v>0</v>
      </c>
      <c r="CG652">
        <v>1</v>
      </c>
      <c r="CH652">
        <v>0</v>
      </c>
      <c r="CI652">
        <v>0</v>
      </c>
      <c r="CJ652" s="17">
        <v>0</v>
      </c>
      <c r="CK652">
        <v>0.13900000000000001</v>
      </c>
      <c r="CL652">
        <v>42</v>
      </c>
      <c r="CM652">
        <v>1</v>
      </c>
      <c r="CN652">
        <v>0</v>
      </c>
      <c r="CO652">
        <v>39</v>
      </c>
      <c r="CP652" s="31" t="s">
        <v>80</v>
      </c>
    </row>
    <row r="653" spans="1:94" x14ac:dyDescent="0.25">
      <c r="A653">
        <v>652</v>
      </c>
      <c r="B653">
        <v>41</v>
      </c>
      <c r="C653" s="23" t="s">
        <v>158</v>
      </c>
      <c r="D653" s="12">
        <v>-0.84037586596127367</v>
      </c>
      <c r="E653" s="13">
        <v>3.0340676471181922</v>
      </c>
      <c r="F653" s="7">
        <v>-0.27697993706879831</v>
      </c>
      <c r="G653" s="7">
        <f t="shared" si="160"/>
        <v>-3.8744435130794659</v>
      </c>
      <c r="H653" s="15">
        <f t="shared" si="161"/>
        <v>2.1936917811569185</v>
      </c>
      <c r="I653" s="11">
        <f t="shared" si="162"/>
        <v>-5.7854046107628475E-3</v>
      </c>
      <c r="J653" s="30">
        <f t="shared" si="163"/>
        <v>2.0887450087497948E-2</v>
      </c>
      <c r="K653" s="30">
        <f t="shared" si="164"/>
        <v>47.875638041550303</v>
      </c>
      <c r="L653" s="8">
        <v>0</v>
      </c>
      <c r="M653" s="9">
        <v>1</v>
      </c>
      <c r="N653" s="9">
        <v>0</v>
      </c>
      <c r="O653" s="9">
        <v>0</v>
      </c>
      <c r="P653" s="9">
        <v>0</v>
      </c>
      <c r="Q653" s="8">
        <v>2300</v>
      </c>
      <c r="R653" s="9">
        <v>7</v>
      </c>
      <c r="S653" s="9">
        <f t="shared" si="165"/>
        <v>2292</v>
      </c>
      <c r="T653" s="9">
        <f t="shared" si="166"/>
        <v>15</v>
      </c>
      <c r="U653" s="7">
        <v>9.81</v>
      </c>
      <c r="V653" s="7">
        <v>11.78</v>
      </c>
      <c r="W653" s="9">
        <v>0</v>
      </c>
      <c r="X653" s="9">
        <v>1</v>
      </c>
      <c r="Y653" s="9">
        <v>1</v>
      </c>
      <c r="Z653" s="9">
        <v>0</v>
      </c>
      <c r="AA653" s="9">
        <v>0</v>
      </c>
      <c r="AB653" s="27">
        <v>0</v>
      </c>
      <c r="AC653" s="9">
        <v>0</v>
      </c>
      <c r="AD653" s="9">
        <v>1</v>
      </c>
      <c r="AE653" s="27">
        <v>0</v>
      </c>
      <c r="AF653" s="9">
        <v>0</v>
      </c>
      <c r="AG653" s="27">
        <v>1</v>
      </c>
      <c r="AH653" s="19">
        <v>2012</v>
      </c>
      <c r="AI653" s="30">
        <v>0.19700000000000001</v>
      </c>
      <c r="AJ653" s="30">
        <v>0.12</v>
      </c>
      <c r="AK653" s="30">
        <f t="shared" si="167"/>
        <v>0.43999999999999995</v>
      </c>
      <c r="AL653" s="37">
        <v>0.24299999999999999</v>
      </c>
      <c r="AM653" s="36">
        <v>1</v>
      </c>
      <c r="AN653" s="17">
        <v>0</v>
      </c>
      <c r="AO653">
        <v>1</v>
      </c>
      <c r="AP653" s="34">
        <v>0</v>
      </c>
      <c r="AQ653">
        <v>0.55200000000000005</v>
      </c>
      <c r="AR653" s="34">
        <v>0.44800000000000001</v>
      </c>
      <c r="AS653">
        <v>0</v>
      </c>
      <c r="AT653" s="17">
        <v>1</v>
      </c>
      <c r="AU653" t="s">
        <v>89</v>
      </c>
      <c r="AV653" s="17" t="s">
        <v>89</v>
      </c>
      <c r="AW653" s="17" t="s">
        <v>6</v>
      </c>
      <c r="AX653">
        <v>0</v>
      </c>
      <c r="AY653">
        <v>0</v>
      </c>
      <c r="AZ653">
        <v>0</v>
      </c>
      <c r="BA653">
        <v>0</v>
      </c>
      <c r="BB653">
        <v>1</v>
      </c>
      <c r="BC653">
        <v>0</v>
      </c>
      <c r="BD653" s="17">
        <v>0</v>
      </c>
      <c r="BE653">
        <v>0</v>
      </c>
      <c r="BF653">
        <v>1</v>
      </c>
      <c r="BG653" s="17">
        <v>0</v>
      </c>
      <c r="BH653">
        <v>2675</v>
      </c>
      <c r="BI653">
        <v>153</v>
      </c>
      <c r="BJ653" s="23">
        <v>0.26400000000000001</v>
      </c>
      <c r="BK653" s="23">
        <v>29.52</v>
      </c>
      <c r="BL653">
        <v>0</v>
      </c>
      <c r="BM653">
        <v>1</v>
      </c>
      <c r="BN653">
        <v>0</v>
      </c>
      <c r="BO653">
        <v>0</v>
      </c>
      <c r="BP653">
        <v>0</v>
      </c>
      <c r="BQ653" s="17">
        <v>0</v>
      </c>
      <c r="BR653">
        <v>0</v>
      </c>
      <c r="BS653">
        <v>0</v>
      </c>
      <c r="BT653">
        <v>1</v>
      </c>
      <c r="BU653" s="17">
        <v>0</v>
      </c>
      <c r="BV653">
        <v>0</v>
      </c>
      <c r="BW653">
        <v>0</v>
      </c>
      <c r="BX653" s="17">
        <v>0</v>
      </c>
      <c r="BY653">
        <v>0</v>
      </c>
      <c r="BZ653">
        <v>0</v>
      </c>
      <c r="CA653">
        <v>1</v>
      </c>
      <c r="CB653">
        <v>1</v>
      </c>
      <c r="CC653">
        <v>0</v>
      </c>
      <c r="CD653">
        <v>0</v>
      </c>
      <c r="CE653">
        <v>0</v>
      </c>
      <c r="CF653">
        <v>0</v>
      </c>
      <c r="CG653">
        <v>1</v>
      </c>
      <c r="CH653">
        <v>0</v>
      </c>
      <c r="CI653">
        <v>0</v>
      </c>
      <c r="CJ653" s="17">
        <v>0</v>
      </c>
      <c r="CK653">
        <v>0.13900000000000001</v>
      </c>
      <c r="CL653">
        <v>42</v>
      </c>
      <c r="CM653">
        <v>1</v>
      </c>
      <c r="CN653">
        <v>0</v>
      </c>
      <c r="CO653">
        <v>39</v>
      </c>
      <c r="CP653" s="31" t="s">
        <v>80</v>
      </c>
    </row>
    <row r="654" spans="1:94" x14ac:dyDescent="0.25">
      <c r="A654">
        <v>653</v>
      </c>
      <c r="B654">
        <v>41</v>
      </c>
      <c r="C654" s="23" t="s">
        <v>158</v>
      </c>
      <c r="D654" s="12">
        <v>2.376412617299128</v>
      </c>
      <c r="E654" s="13">
        <v>2.8063131436241009</v>
      </c>
      <c r="F654" s="7">
        <v>0.84680949547569218</v>
      </c>
      <c r="G654" s="7">
        <f t="shared" si="160"/>
        <v>-0.42990052632497289</v>
      </c>
      <c r="H654" s="15">
        <f t="shared" si="161"/>
        <v>5.1827257609232289</v>
      </c>
      <c r="I654" s="11">
        <f t="shared" si="162"/>
        <v>1.768522076338036E-2</v>
      </c>
      <c r="J654" s="30">
        <f t="shared" si="163"/>
        <v>2.0884532894196884E-2</v>
      </c>
      <c r="K654" s="30">
        <f t="shared" si="164"/>
        <v>47.882325406371272</v>
      </c>
      <c r="L654" s="8">
        <v>0</v>
      </c>
      <c r="M654" s="9">
        <v>1</v>
      </c>
      <c r="N654" s="9">
        <v>0</v>
      </c>
      <c r="O654" s="9">
        <v>0</v>
      </c>
      <c r="P654" s="9">
        <v>0</v>
      </c>
      <c r="Q654" s="8">
        <v>2300</v>
      </c>
      <c r="R654" s="9">
        <v>7</v>
      </c>
      <c r="S654" s="9">
        <f t="shared" si="165"/>
        <v>2292</v>
      </c>
      <c r="T654" s="9">
        <f t="shared" si="166"/>
        <v>15</v>
      </c>
      <c r="U654" s="7">
        <v>9.81</v>
      </c>
      <c r="V654" s="7">
        <v>11.78</v>
      </c>
      <c r="W654" s="9">
        <v>0</v>
      </c>
      <c r="X654" s="9">
        <v>1</v>
      </c>
      <c r="Y654" s="9">
        <v>1</v>
      </c>
      <c r="Z654" s="9">
        <v>0</v>
      </c>
      <c r="AA654" s="9">
        <v>0</v>
      </c>
      <c r="AB654" s="27">
        <v>0</v>
      </c>
      <c r="AC654" s="9">
        <v>0</v>
      </c>
      <c r="AD654" s="9">
        <v>1</v>
      </c>
      <c r="AE654" s="27">
        <v>0</v>
      </c>
      <c r="AF654" s="9">
        <v>0</v>
      </c>
      <c r="AG654" s="27">
        <v>1</v>
      </c>
      <c r="AH654" s="19">
        <v>2012</v>
      </c>
      <c r="AI654" s="30">
        <v>0.19700000000000001</v>
      </c>
      <c r="AJ654" s="30">
        <v>0.12</v>
      </c>
      <c r="AK654" s="30">
        <f t="shared" si="167"/>
        <v>0.43999999999999995</v>
      </c>
      <c r="AL654" s="37">
        <v>0.24299999999999999</v>
      </c>
      <c r="AM654" s="36">
        <v>1</v>
      </c>
      <c r="AN654" s="17">
        <v>0</v>
      </c>
      <c r="AO654">
        <v>1</v>
      </c>
      <c r="AP654" s="34">
        <v>0</v>
      </c>
      <c r="AQ654">
        <v>0.55200000000000005</v>
      </c>
      <c r="AR654" s="34">
        <v>0.44800000000000001</v>
      </c>
      <c r="AS654">
        <v>0</v>
      </c>
      <c r="AT654" s="17">
        <v>1</v>
      </c>
      <c r="AU654" t="s">
        <v>89</v>
      </c>
      <c r="AV654" s="17" t="s">
        <v>89</v>
      </c>
      <c r="AW654" s="17" t="s">
        <v>6</v>
      </c>
      <c r="AX654">
        <v>0</v>
      </c>
      <c r="AY654">
        <v>0</v>
      </c>
      <c r="AZ654">
        <v>0</v>
      </c>
      <c r="BA654">
        <v>0</v>
      </c>
      <c r="BB654">
        <v>1</v>
      </c>
      <c r="BC654">
        <v>0</v>
      </c>
      <c r="BD654" s="17">
        <v>0</v>
      </c>
      <c r="BE654">
        <v>0</v>
      </c>
      <c r="BF654">
        <v>1</v>
      </c>
      <c r="BG654" s="17">
        <v>0</v>
      </c>
      <c r="BH654">
        <v>2675</v>
      </c>
      <c r="BI654">
        <v>153</v>
      </c>
      <c r="BJ654" s="23">
        <v>0.26400000000000001</v>
      </c>
      <c r="BK654" s="23">
        <v>29.52</v>
      </c>
      <c r="BL654">
        <v>0</v>
      </c>
      <c r="BM654">
        <v>1</v>
      </c>
      <c r="BN654">
        <v>0</v>
      </c>
      <c r="BO654">
        <v>0</v>
      </c>
      <c r="BP654">
        <v>0</v>
      </c>
      <c r="BQ654" s="17">
        <v>0</v>
      </c>
      <c r="BR654">
        <v>0</v>
      </c>
      <c r="BS654">
        <v>0</v>
      </c>
      <c r="BT654">
        <v>1</v>
      </c>
      <c r="BU654" s="17">
        <v>0</v>
      </c>
      <c r="BV654">
        <v>0</v>
      </c>
      <c r="BW654">
        <v>0</v>
      </c>
      <c r="BX654" s="17">
        <v>0</v>
      </c>
      <c r="BY654">
        <v>0</v>
      </c>
      <c r="BZ654">
        <v>0</v>
      </c>
      <c r="CA654">
        <v>1</v>
      </c>
      <c r="CB654">
        <v>1</v>
      </c>
      <c r="CC654">
        <v>0</v>
      </c>
      <c r="CD654">
        <v>0</v>
      </c>
      <c r="CE654">
        <v>0</v>
      </c>
      <c r="CF654">
        <v>0</v>
      </c>
      <c r="CG654">
        <v>1</v>
      </c>
      <c r="CH654">
        <v>0</v>
      </c>
      <c r="CI654">
        <v>0</v>
      </c>
      <c r="CJ654" s="17">
        <v>0</v>
      </c>
      <c r="CK654">
        <v>0.13900000000000001</v>
      </c>
      <c r="CL654">
        <v>42</v>
      </c>
      <c r="CM654">
        <v>1</v>
      </c>
      <c r="CN654">
        <v>0</v>
      </c>
      <c r="CO654">
        <v>39</v>
      </c>
      <c r="CP654" s="31" t="s">
        <v>80</v>
      </c>
    </row>
    <row r="655" spans="1:94" x14ac:dyDescent="0.25">
      <c r="A655">
        <v>654</v>
      </c>
      <c r="B655">
        <v>41</v>
      </c>
      <c r="C655" s="23" t="s">
        <v>158</v>
      </c>
      <c r="D655" s="12">
        <v>-6.6711160559762561E-2</v>
      </c>
      <c r="E655" s="13">
        <v>4.1947342421410339</v>
      </c>
      <c r="F655" s="7">
        <v>-1.5903548761103999E-2</v>
      </c>
      <c r="G655" s="7">
        <f t="shared" si="160"/>
        <v>-4.2614454027007964</v>
      </c>
      <c r="H655" s="15">
        <f t="shared" si="161"/>
        <v>4.1280230815812713</v>
      </c>
      <c r="I655" s="11">
        <f t="shared" si="162"/>
        <v>-3.3219012203209781E-4</v>
      </c>
      <c r="J655" s="30">
        <f t="shared" si="163"/>
        <v>2.0887798504730569E-2</v>
      </c>
      <c r="K655" s="30">
        <f t="shared" si="164"/>
        <v>47.874839455844274</v>
      </c>
      <c r="L655" s="8">
        <v>0</v>
      </c>
      <c r="M655" s="9">
        <v>1</v>
      </c>
      <c r="N655" s="9">
        <v>0</v>
      </c>
      <c r="O655" s="9">
        <v>0</v>
      </c>
      <c r="P655" s="9">
        <v>0</v>
      </c>
      <c r="Q655" s="8">
        <v>2300</v>
      </c>
      <c r="R655" s="9">
        <v>7</v>
      </c>
      <c r="S655" s="9">
        <f t="shared" si="165"/>
        <v>2292</v>
      </c>
      <c r="T655" s="9">
        <f t="shared" si="166"/>
        <v>15</v>
      </c>
      <c r="U655" s="7">
        <v>9.81</v>
      </c>
      <c r="V655" s="7">
        <v>11.78</v>
      </c>
      <c r="W655" s="9">
        <v>0</v>
      </c>
      <c r="X655" s="9">
        <v>1</v>
      </c>
      <c r="Y655" s="9">
        <v>1</v>
      </c>
      <c r="Z655" s="9">
        <v>0</v>
      </c>
      <c r="AA655" s="9">
        <v>0</v>
      </c>
      <c r="AB655" s="27">
        <v>0</v>
      </c>
      <c r="AC655" s="9">
        <v>0</v>
      </c>
      <c r="AD655" s="9">
        <v>1</v>
      </c>
      <c r="AE655" s="27">
        <v>0</v>
      </c>
      <c r="AF655" s="9">
        <v>0</v>
      </c>
      <c r="AG655" s="27">
        <v>1</v>
      </c>
      <c r="AH655" s="19">
        <v>2012</v>
      </c>
      <c r="AI655" s="30">
        <v>0.19700000000000001</v>
      </c>
      <c r="AJ655" s="30">
        <v>0.12</v>
      </c>
      <c r="AK655" s="30">
        <f t="shared" si="167"/>
        <v>0.43999999999999995</v>
      </c>
      <c r="AL655" s="37">
        <v>0.24299999999999999</v>
      </c>
      <c r="AM655" s="36">
        <v>1</v>
      </c>
      <c r="AN655" s="17">
        <v>0</v>
      </c>
      <c r="AO655">
        <v>1</v>
      </c>
      <c r="AP655" s="34">
        <v>0</v>
      </c>
      <c r="AQ655">
        <v>0.55200000000000005</v>
      </c>
      <c r="AR655" s="34">
        <v>0.44800000000000001</v>
      </c>
      <c r="AS655">
        <v>0</v>
      </c>
      <c r="AT655" s="17">
        <v>1</v>
      </c>
      <c r="AU655" t="s">
        <v>89</v>
      </c>
      <c r="AV655" s="17" t="s">
        <v>89</v>
      </c>
      <c r="AW655" s="17" t="s">
        <v>6</v>
      </c>
      <c r="AX655">
        <v>0</v>
      </c>
      <c r="AY655">
        <v>0</v>
      </c>
      <c r="AZ655">
        <v>0</v>
      </c>
      <c r="BA655">
        <v>0</v>
      </c>
      <c r="BB655">
        <v>1</v>
      </c>
      <c r="BC655">
        <v>0</v>
      </c>
      <c r="BD655" s="17">
        <v>0</v>
      </c>
      <c r="BE655">
        <v>0</v>
      </c>
      <c r="BF655">
        <v>1</v>
      </c>
      <c r="BG655" s="17">
        <v>0</v>
      </c>
      <c r="BH655">
        <v>2675</v>
      </c>
      <c r="BI655">
        <v>153</v>
      </c>
      <c r="BJ655" s="23">
        <v>0.26400000000000001</v>
      </c>
      <c r="BK655" s="23">
        <v>29.52</v>
      </c>
      <c r="BL655">
        <v>0</v>
      </c>
      <c r="BM655">
        <v>1</v>
      </c>
      <c r="BN655">
        <v>0</v>
      </c>
      <c r="BO655">
        <v>0</v>
      </c>
      <c r="BP655">
        <v>0</v>
      </c>
      <c r="BQ655" s="17">
        <v>0</v>
      </c>
      <c r="BR655">
        <v>0</v>
      </c>
      <c r="BS655">
        <v>0</v>
      </c>
      <c r="BT655">
        <v>1</v>
      </c>
      <c r="BU655" s="17">
        <v>0</v>
      </c>
      <c r="BV655">
        <v>0</v>
      </c>
      <c r="BW655">
        <v>0</v>
      </c>
      <c r="BX655" s="17">
        <v>0</v>
      </c>
      <c r="BY655">
        <v>0</v>
      </c>
      <c r="BZ655">
        <v>0</v>
      </c>
      <c r="CA655">
        <v>1</v>
      </c>
      <c r="CB655">
        <v>1</v>
      </c>
      <c r="CC655">
        <v>0</v>
      </c>
      <c r="CD655">
        <v>0</v>
      </c>
      <c r="CE655">
        <v>0</v>
      </c>
      <c r="CF655">
        <v>0</v>
      </c>
      <c r="CG655">
        <v>1</v>
      </c>
      <c r="CH655">
        <v>0</v>
      </c>
      <c r="CI655">
        <v>0</v>
      </c>
      <c r="CJ655" s="17">
        <v>0</v>
      </c>
      <c r="CK655">
        <v>0.13900000000000001</v>
      </c>
      <c r="CL655">
        <v>42</v>
      </c>
      <c r="CM655">
        <v>1</v>
      </c>
      <c r="CN655">
        <v>0</v>
      </c>
      <c r="CO655">
        <v>39</v>
      </c>
      <c r="CP655" s="31" t="s">
        <v>80</v>
      </c>
    </row>
    <row r="656" spans="1:94" s="108" customFormat="1" x14ac:dyDescent="0.25">
      <c r="A656" s="108">
        <v>655</v>
      </c>
      <c r="B656" s="108">
        <v>41</v>
      </c>
      <c r="C656" s="109" t="s">
        <v>158</v>
      </c>
      <c r="D656" s="110">
        <v>3.9364104664247002</v>
      </c>
      <c r="E656" s="111">
        <v>3.0075219141573908</v>
      </c>
      <c r="F656" s="112">
        <v>1.3088551235137229</v>
      </c>
      <c r="G656" s="112">
        <f t="shared" si="160"/>
        <v>0.92888855226730938</v>
      </c>
      <c r="H656" s="113">
        <f t="shared" si="161"/>
        <v>6.9439323805820905</v>
      </c>
      <c r="I656" s="114">
        <f t="shared" si="162"/>
        <v>2.7328892337618677E-2</v>
      </c>
      <c r="J656" s="115">
        <f t="shared" si="163"/>
        <v>2.0879997981940238E-2</v>
      </c>
      <c r="K656" s="115">
        <f t="shared" si="164"/>
        <v>47.892724935363077</v>
      </c>
      <c r="L656" s="116">
        <v>0</v>
      </c>
      <c r="M656" s="117">
        <v>1</v>
      </c>
      <c r="N656" s="117">
        <v>0</v>
      </c>
      <c r="O656" s="117">
        <v>0</v>
      </c>
      <c r="P656" s="117">
        <v>0</v>
      </c>
      <c r="Q656" s="116">
        <v>2300</v>
      </c>
      <c r="R656" s="117">
        <v>7</v>
      </c>
      <c r="S656" s="117">
        <f t="shared" si="165"/>
        <v>2292</v>
      </c>
      <c r="T656" s="117">
        <f t="shared" si="166"/>
        <v>15</v>
      </c>
      <c r="U656" s="112">
        <v>9.81</v>
      </c>
      <c r="V656" s="112">
        <v>11.78</v>
      </c>
      <c r="W656" s="117">
        <v>0</v>
      </c>
      <c r="X656" s="117">
        <v>1</v>
      </c>
      <c r="Y656" s="117">
        <v>1</v>
      </c>
      <c r="Z656" s="117">
        <v>0</v>
      </c>
      <c r="AA656" s="117">
        <v>0</v>
      </c>
      <c r="AB656" s="118">
        <v>0</v>
      </c>
      <c r="AC656" s="117">
        <v>0</v>
      </c>
      <c r="AD656" s="117">
        <v>1</v>
      </c>
      <c r="AE656" s="118">
        <v>0</v>
      </c>
      <c r="AF656" s="117">
        <v>0</v>
      </c>
      <c r="AG656" s="118">
        <v>1</v>
      </c>
      <c r="AH656" s="119">
        <v>2012</v>
      </c>
      <c r="AI656" s="115">
        <v>0.19700000000000001</v>
      </c>
      <c r="AJ656" s="115">
        <v>0.12</v>
      </c>
      <c r="AK656" s="115">
        <f t="shared" si="167"/>
        <v>0.43999999999999995</v>
      </c>
      <c r="AL656" s="120">
        <v>0.24299999999999999</v>
      </c>
      <c r="AM656" s="121">
        <v>1</v>
      </c>
      <c r="AN656" s="122">
        <v>0</v>
      </c>
      <c r="AO656" s="108">
        <v>1</v>
      </c>
      <c r="AP656" s="123">
        <v>0</v>
      </c>
      <c r="AQ656">
        <v>0.55200000000000005</v>
      </c>
      <c r="AR656" s="34">
        <v>0.44800000000000001</v>
      </c>
      <c r="AS656">
        <v>0</v>
      </c>
      <c r="AT656" s="122">
        <v>1</v>
      </c>
      <c r="AU656" s="108" t="s">
        <v>89</v>
      </c>
      <c r="AV656" s="122" t="s">
        <v>89</v>
      </c>
      <c r="AW656" s="122" t="s">
        <v>6</v>
      </c>
      <c r="AX656">
        <v>0</v>
      </c>
      <c r="AY656">
        <v>0</v>
      </c>
      <c r="AZ656">
        <v>0</v>
      </c>
      <c r="BA656">
        <v>0</v>
      </c>
      <c r="BB656">
        <v>1</v>
      </c>
      <c r="BC656">
        <v>0</v>
      </c>
      <c r="BD656" s="122">
        <v>0</v>
      </c>
      <c r="BE656">
        <v>0</v>
      </c>
      <c r="BF656">
        <v>1</v>
      </c>
      <c r="BG656" s="122">
        <v>0</v>
      </c>
      <c r="BH656">
        <v>2675</v>
      </c>
      <c r="BI656">
        <v>153</v>
      </c>
      <c r="BJ656" s="109">
        <v>0.26400000000000001</v>
      </c>
      <c r="BK656" s="109">
        <v>29.52</v>
      </c>
      <c r="BL656" s="108">
        <v>0</v>
      </c>
      <c r="BM656" s="108">
        <v>1</v>
      </c>
      <c r="BN656" s="108">
        <v>0</v>
      </c>
      <c r="BO656" s="108">
        <v>0</v>
      </c>
      <c r="BP656" s="108">
        <v>0</v>
      </c>
      <c r="BQ656" s="122">
        <v>0</v>
      </c>
      <c r="BR656" s="108">
        <v>0</v>
      </c>
      <c r="BS656" s="108">
        <v>0</v>
      </c>
      <c r="BT656" s="108">
        <v>1</v>
      </c>
      <c r="BU656" s="122">
        <v>0</v>
      </c>
      <c r="BV656" s="108">
        <v>0</v>
      </c>
      <c r="BW656" s="108">
        <v>0</v>
      </c>
      <c r="BX656" s="122">
        <v>0</v>
      </c>
      <c r="BY656" s="108">
        <v>0</v>
      </c>
      <c r="BZ656" s="108">
        <v>0</v>
      </c>
      <c r="CA656" s="108">
        <v>1</v>
      </c>
      <c r="CB656" s="108">
        <v>1</v>
      </c>
      <c r="CC656" s="108">
        <v>0</v>
      </c>
      <c r="CD656" s="108">
        <v>0</v>
      </c>
      <c r="CE656" s="108">
        <v>0</v>
      </c>
      <c r="CF656">
        <v>0</v>
      </c>
      <c r="CG656" s="108">
        <v>1</v>
      </c>
      <c r="CH656" s="108">
        <v>0</v>
      </c>
      <c r="CI656" s="108">
        <v>0</v>
      </c>
      <c r="CJ656" s="122">
        <v>0</v>
      </c>
      <c r="CK656">
        <v>0.13900000000000001</v>
      </c>
      <c r="CL656">
        <v>42</v>
      </c>
      <c r="CM656">
        <v>1</v>
      </c>
      <c r="CN656">
        <v>0</v>
      </c>
      <c r="CO656">
        <v>39</v>
      </c>
      <c r="CP656" s="31" t="s">
        <v>80</v>
      </c>
    </row>
    <row r="657" spans="1:94" x14ac:dyDescent="0.25">
      <c r="A657">
        <v>656</v>
      </c>
      <c r="B657">
        <v>42</v>
      </c>
      <c r="C657" s="23" t="s">
        <v>181</v>
      </c>
      <c r="D657" s="12">
        <v>6.56022367666107</v>
      </c>
      <c r="E657" s="13">
        <v>0.58710867039482684</v>
      </c>
      <c r="F657" s="7">
        <v>11.17378094969942</v>
      </c>
      <c r="G657" s="7">
        <f t="shared" si="160"/>
        <v>5.9731150062662435</v>
      </c>
      <c r="H657" s="15">
        <f t="shared" si="161"/>
        <v>7.1473323470558965</v>
      </c>
      <c r="I657" s="11">
        <f t="shared" si="162"/>
        <v>0.19160471801660436</v>
      </c>
      <c r="J657" s="30">
        <f t="shared" si="163"/>
        <v>1.7147706660721553E-2</v>
      </c>
      <c r="K657" s="30">
        <f t="shared" si="164"/>
        <v>58.316836168570269</v>
      </c>
      <c r="L657" s="8">
        <v>0</v>
      </c>
      <c r="M657" s="9">
        <v>0</v>
      </c>
      <c r="N657" s="9">
        <v>1</v>
      </c>
      <c r="O657" s="9">
        <v>0</v>
      </c>
      <c r="P657" s="9">
        <v>0</v>
      </c>
      <c r="Q657" s="8">
        <v>3302</v>
      </c>
      <c r="R657" s="9">
        <v>25</v>
      </c>
      <c r="S657" s="9">
        <f t="shared" si="165"/>
        <v>3276</v>
      </c>
      <c r="T657" s="9">
        <f t="shared" si="166"/>
        <v>24</v>
      </c>
      <c r="U657" s="7">
        <v>15</v>
      </c>
      <c r="V657" s="7">
        <f t="shared" ref="V657:V698" si="168">BK657-U657-6</f>
        <v>29</v>
      </c>
      <c r="W657" s="9">
        <v>0</v>
      </c>
      <c r="X657" s="9">
        <v>1</v>
      </c>
      <c r="Y657" s="9">
        <v>1</v>
      </c>
      <c r="Z657" s="9">
        <v>0</v>
      </c>
      <c r="AA657" s="9">
        <v>0</v>
      </c>
      <c r="AB657" s="27">
        <v>0</v>
      </c>
      <c r="AC657" s="9">
        <v>0</v>
      </c>
      <c r="AD657" s="9">
        <v>1</v>
      </c>
      <c r="AE657" s="27">
        <v>0</v>
      </c>
      <c r="AF657" s="9">
        <v>0</v>
      </c>
      <c r="AG657" s="27">
        <v>1</v>
      </c>
      <c r="AH657" s="19">
        <v>1999</v>
      </c>
      <c r="AI657" s="30">
        <v>0</v>
      </c>
      <c r="AJ657" s="30">
        <v>0</v>
      </c>
      <c r="AK657" s="30">
        <v>0</v>
      </c>
      <c r="AL657" s="37">
        <v>1</v>
      </c>
      <c r="AM657" s="36">
        <v>1</v>
      </c>
      <c r="AN657" s="17">
        <v>0</v>
      </c>
      <c r="AO657">
        <v>1</v>
      </c>
      <c r="AP657" s="34">
        <v>0</v>
      </c>
      <c r="AQ657" t="s">
        <v>89</v>
      </c>
      <c r="AR657" s="34" t="s">
        <v>89</v>
      </c>
      <c r="AS657">
        <v>1</v>
      </c>
      <c r="AT657" s="17">
        <v>0</v>
      </c>
      <c r="AU657" t="s">
        <v>89</v>
      </c>
      <c r="AV657" s="17" t="s">
        <v>89</v>
      </c>
      <c r="AW657" s="17" t="s">
        <v>153</v>
      </c>
      <c r="AX657">
        <v>1</v>
      </c>
      <c r="AY657">
        <v>0</v>
      </c>
      <c r="AZ657">
        <v>1</v>
      </c>
      <c r="BA657">
        <v>0</v>
      </c>
      <c r="BB657">
        <v>0</v>
      </c>
      <c r="BC657">
        <v>0</v>
      </c>
      <c r="BD657" s="17">
        <v>0</v>
      </c>
      <c r="BE657">
        <v>1</v>
      </c>
      <c r="BF657">
        <v>0</v>
      </c>
      <c r="BG657" s="17">
        <v>0</v>
      </c>
      <c r="BH657">
        <v>23477</v>
      </c>
      <c r="BI657">
        <v>1423</v>
      </c>
      <c r="BJ657" s="23">
        <v>0.92400000000000004</v>
      </c>
      <c r="BK657" s="23">
        <v>50</v>
      </c>
      <c r="BL657">
        <v>0</v>
      </c>
      <c r="BM657">
        <v>1</v>
      </c>
      <c r="BN657">
        <v>0</v>
      </c>
      <c r="BO657">
        <v>0</v>
      </c>
      <c r="BP657">
        <v>0</v>
      </c>
      <c r="BQ657" s="17">
        <v>0</v>
      </c>
      <c r="BR657">
        <v>0</v>
      </c>
      <c r="BS657">
        <v>0</v>
      </c>
      <c r="BT657">
        <v>0</v>
      </c>
      <c r="BU657" s="17">
        <v>1</v>
      </c>
      <c r="BV657">
        <v>0</v>
      </c>
      <c r="BW657">
        <v>0</v>
      </c>
      <c r="BX657" s="17">
        <v>0</v>
      </c>
      <c r="BY657">
        <v>1</v>
      </c>
      <c r="BZ657">
        <v>1</v>
      </c>
      <c r="CA657">
        <v>0</v>
      </c>
      <c r="CB657">
        <v>0</v>
      </c>
      <c r="CC657">
        <v>1</v>
      </c>
      <c r="CD657">
        <v>1</v>
      </c>
      <c r="CE657">
        <v>0</v>
      </c>
      <c r="CF657">
        <v>1</v>
      </c>
      <c r="CG657">
        <v>1</v>
      </c>
      <c r="CH657">
        <v>1</v>
      </c>
      <c r="CI657">
        <v>1</v>
      </c>
      <c r="CJ657" s="17">
        <v>1</v>
      </c>
      <c r="CK657">
        <v>0.63</v>
      </c>
      <c r="CL657">
        <v>335</v>
      </c>
      <c r="CM657">
        <v>1</v>
      </c>
      <c r="CN657">
        <v>0</v>
      </c>
      <c r="CO657">
        <v>29</v>
      </c>
      <c r="CP657" s="31" t="s">
        <v>80</v>
      </c>
    </row>
    <row r="658" spans="1:94" x14ac:dyDescent="0.25">
      <c r="A658">
        <v>657</v>
      </c>
      <c r="B658">
        <v>42</v>
      </c>
      <c r="C658" s="23" t="s">
        <v>181</v>
      </c>
      <c r="D658" s="12">
        <v>10.79316513508928</v>
      </c>
      <c r="E658" s="13">
        <v>0.54310375066220229</v>
      </c>
      <c r="F658" s="7">
        <v>19.873118390232541</v>
      </c>
      <c r="G658" s="7">
        <f t="shared" si="160"/>
        <v>10.250061384427077</v>
      </c>
      <c r="H658" s="15">
        <f t="shared" si="161"/>
        <v>11.336268885751483</v>
      </c>
      <c r="I658" s="11">
        <f t="shared" si="162"/>
        <v>0.408827024479612</v>
      </c>
      <c r="J658" s="30">
        <f t="shared" si="163"/>
        <v>2.0571860764465974E-2</v>
      </c>
      <c r="K658" s="30">
        <f t="shared" si="164"/>
        <v>48.61008984307886</v>
      </c>
      <c r="L658" s="8">
        <v>0</v>
      </c>
      <c r="M658" s="9">
        <v>0</v>
      </c>
      <c r="N658" s="9">
        <v>1</v>
      </c>
      <c r="O658" s="9">
        <v>0</v>
      </c>
      <c r="P658" s="9">
        <v>0</v>
      </c>
      <c r="Q658" s="8">
        <v>1994</v>
      </c>
      <c r="R658" s="9">
        <v>25</v>
      </c>
      <c r="S658" s="9">
        <f t="shared" si="165"/>
        <v>1968</v>
      </c>
      <c r="T658" s="9">
        <f t="shared" si="166"/>
        <v>24</v>
      </c>
      <c r="U658" s="7">
        <v>15</v>
      </c>
      <c r="V658" s="7">
        <f t="shared" si="168"/>
        <v>29</v>
      </c>
      <c r="W658" s="9">
        <v>0</v>
      </c>
      <c r="X658" s="9">
        <v>1</v>
      </c>
      <c r="Y658" s="9">
        <v>1</v>
      </c>
      <c r="Z658" s="9">
        <v>0</v>
      </c>
      <c r="AA658" s="9">
        <v>0</v>
      </c>
      <c r="AB658" s="27">
        <v>0</v>
      </c>
      <c r="AC658" s="9">
        <v>0</v>
      </c>
      <c r="AD658" s="9">
        <v>1</v>
      </c>
      <c r="AE658" s="27">
        <v>0</v>
      </c>
      <c r="AF658" s="9">
        <v>0</v>
      </c>
      <c r="AG658" s="27">
        <v>1</v>
      </c>
      <c r="AH658" s="19">
        <v>1999</v>
      </c>
      <c r="AI658" s="30">
        <v>0</v>
      </c>
      <c r="AJ658" s="30">
        <v>0</v>
      </c>
      <c r="AK658" s="30">
        <v>0</v>
      </c>
      <c r="AL658" s="37">
        <v>1</v>
      </c>
      <c r="AM658" s="36">
        <v>1</v>
      </c>
      <c r="AN658" s="17">
        <v>0</v>
      </c>
      <c r="AO658">
        <v>0</v>
      </c>
      <c r="AP658" s="34">
        <v>1</v>
      </c>
      <c r="AQ658" t="s">
        <v>89</v>
      </c>
      <c r="AR658" s="34" t="s">
        <v>89</v>
      </c>
      <c r="AS658">
        <v>1</v>
      </c>
      <c r="AT658" s="17">
        <v>0</v>
      </c>
      <c r="AU658" t="s">
        <v>89</v>
      </c>
      <c r="AV658" s="17" t="s">
        <v>89</v>
      </c>
      <c r="AW658" s="17" t="s">
        <v>153</v>
      </c>
      <c r="AX658">
        <v>1</v>
      </c>
      <c r="AY658">
        <v>0</v>
      </c>
      <c r="AZ658">
        <v>1</v>
      </c>
      <c r="BA658">
        <v>0</v>
      </c>
      <c r="BB658">
        <v>0</v>
      </c>
      <c r="BC658">
        <v>0</v>
      </c>
      <c r="BD658" s="17">
        <v>0</v>
      </c>
      <c r="BE658">
        <v>1</v>
      </c>
      <c r="BF658">
        <v>0</v>
      </c>
      <c r="BG658" s="17">
        <v>0</v>
      </c>
      <c r="BH658">
        <v>23477</v>
      </c>
      <c r="BI658">
        <v>1423</v>
      </c>
      <c r="BJ658" s="23">
        <v>0.92400000000000004</v>
      </c>
      <c r="BK658" s="23">
        <v>50</v>
      </c>
      <c r="BL658">
        <v>0</v>
      </c>
      <c r="BM658">
        <v>1</v>
      </c>
      <c r="BN658">
        <v>0</v>
      </c>
      <c r="BO658">
        <v>0</v>
      </c>
      <c r="BP658">
        <v>0</v>
      </c>
      <c r="BQ658" s="17">
        <v>0</v>
      </c>
      <c r="BR658">
        <v>0</v>
      </c>
      <c r="BS658">
        <v>0</v>
      </c>
      <c r="BT658">
        <v>0</v>
      </c>
      <c r="BU658" s="17">
        <v>1</v>
      </c>
      <c r="BV658">
        <v>0</v>
      </c>
      <c r="BW658">
        <v>0</v>
      </c>
      <c r="BX658" s="17">
        <v>0</v>
      </c>
      <c r="BY658">
        <v>1</v>
      </c>
      <c r="BZ658">
        <v>1</v>
      </c>
      <c r="CA658">
        <v>0</v>
      </c>
      <c r="CB658">
        <v>0</v>
      </c>
      <c r="CC658">
        <v>1</v>
      </c>
      <c r="CD658">
        <v>1</v>
      </c>
      <c r="CE658">
        <v>0</v>
      </c>
      <c r="CF658">
        <v>1</v>
      </c>
      <c r="CG658">
        <v>1</v>
      </c>
      <c r="CH658">
        <v>1</v>
      </c>
      <c r="CI658">
        <v>1</v>
      </c>
      <c r="CJ658" s="17">
        <v>1</v>
      </c>
      <c r="CK658">
        <v>0.63</v>
      </c>
      <c r="CL658">
        <v>335</v>
      </c>
      <c r="CM658">
        <v>1</v>
      </c>
      <c r="CN658">
        <v>0</v>
      </c>
      <c r="CO658">
        <v>29</v>
      </c>
      <c r="CP658" s="31" t="s">
        <v>80</v>
      </c>
    </row>
    <row r="659" spans="1:94" x14ac:dyDescent="0.25">
      <c r="A659">
        <v>658</v>
      </c>
      <c r="B659">
        <v>42</v>
      </c>
      <c r="C659" s="23" t="s">
        <v>181</v>
      </c>
      <c r="D659" s="12">
        <v>8.2932132831999397</v>
      </c>
      <c r="E659" s="13">
        <v>0.56846831119789987</v>
      </c>
      <c r="F659" s="7">
        <v>14.58869935199051</v>
      </c>
      <c r="G659" s="7">
        <f t="shared" si="160"/>
        <v>7.72474497200204</v>
      </c>
      <c r="H659" s="15">
        <f t="shared" si="161"/>
        <v>8.8616815943978402</v>
      </c>
      <c r="I659" s="11">
        <f t="shared" si="162"/>
        <v>0.24723661197896118</v>
      </c>
      <c r="J659" s="30">
        <f t="shared" si="163"/>
        <v>1.6947131887067625E-2</v>
      </c>
      <c r="K659" s="30">
        <f t="shared" si="164"/>
        <v>59.007034739789873</v>
      </c>
      <c r="L659" s="8">
        <v>0</v>
      </c>
      <c r="M659" s="9">
        <v>0</v>
      </c>
      <c r="N659" s="9">
        <v>1</v>
      </c>
      <c r="O659" s="9">
        <v>0</v>
      </c>
      <c r="P659" s="9">
        <v>0</v>
      </c>
      <c r="Q659" s="8">
        <v>3295</v>
      </c>
      <c r="R659" s="9">
        <v>25</v>
      </c>
      <c r="S659" s="9">
        <f t="shared" si="165"/>
        <v>3269</v>
      </c>
      <c r="T659" s="9">
        <f t="shared" si="166"/>
        <v>24</v>
      </c>
      <c r="U659" s="7">
        <v>15</v>
      </c>
      <c r="V659" s="7">
        <f t="shared" si="168"/>
        <v>29</v>
      </c>
      <c r="W659" s="9">
        <v>0</v>
      </c>
      <c r="X659" s="9">
        <v>1</v>
      </c>
      <c r="Y659" s="9">
        <v>1</v>
      </c>
      <c r="Z659" s="9">
        <v>0</v>
      </c>
      <c r="AA659" s="9">
        <v>0</v>
      </c>
      <c r="AB659" s="27">
        <v>0</v>
      </c>
      <c r="AC659" s="9">
        <v>0</v>
      </c>
      <c r="AD659" s="9">
        <v>1</v>
      </c>
      <c r="AE659" s="27">
        <v>0</v>
      </c>
      <c r="AF659" s="9">
        <v>0</v>
      </c>
      <c r="AG659" s="27">
        <v>1</v>
      </c>
      <c r="AH659" s="19">
        <v>1999</v>
      </c>
      <c r="AI659" s="30">
        <v>0</v>
      </c>
      <c r="AJ659" s="30">
        <v>0</v>
      </c>
      <c r="AK659" s="30">
        <v>0</v>
      </c>
      <c r="AL659" s="37">
        <v>1</v>
      </c>
      <c r="AM659" s="36">
        <v>1</v>
      </c>
      <c r="AN659" s="17">
        <v>0</v>
      </c>
      <c r="AO659">
        <v>1</v>
      </c>
      <c r="AP659" s="34">
        <v>0</v>
      </c>
      <c r="AQ659" t="s">
        <v>89</v>
      </c>
      <c r="AR659" s="34" t="s">
        <v>89</v>
      </c>
      <c r="AS659">
        <v>1</v>
      </c>
      <c r="AT659" s="17">
        <v>0</v>
      </c>
      <c r="AU659" t="s">
        <v>89</v>
      </c>
      <c r="AV659" s="17" t="s">
        <v>89</v>
      </c>
      <c r="AW659" s="17" t="s">
        <v>153</v>
      </c>
      <c r="AX659">
        <v>1</v>
      </c>
      <c r="AY659">
        <v>0</v>
      </c>
      <c r="AZ659">
        <v>1</v>
      </c>
      <c r="BA659">
        <v>0</v>
      </c>
      <c r="BB659">
        <v>0</v>
      </c>
      <c r="BC659">
        <v>0</v>
      </c>
      <c r="BD659" s="17">
        <v>0</v>
      </c>
      <c r="BE659">
        <v>1</v>
      </c>
      <c r="BF659">
        <v>0</v>
      </c>
      <c r="BG659" s="17">
        <v>0</v>
      </c>
      <c r="BH659">
        <v>23477</v>
      </c>
      <c r="BI659">
        <v>1423</v>
      </c>
      <c r="BJ659" s="23">
        <v>0.92400000000000004</v>
      </c>
      <c r="BK659" s="23">
        <v>50</v>
      </c>
      <c r="BL659">
        <v>0</v>
      </c>
      <c r="BM659">
        <v>1</v>
      </c>
      <c r="BN659">
        <v>0</v>
      </c>
      <c r="BO659">
        <v>0</v>
      </c>
      <c r="BP659">
        <v>0</v>
      </c>
      <c r="BQ659" s="17">
        <v>0</v>
      </c>
      <c r="BR659">
        <v>0</v>
      </c>
      <c r="BS659">
        <v>0</v>
      </c>
      <c r="BT659">
        <v>0</v>
      </c>
      <c r="BU659" s="17">
        <v>1</v>
      </c>
      <c r="BV659">
        <v>0</v>
      </c>
      <c r="BW659">
        <v>0</v>
      </c>
      <c r="BX659" s="17">
        <v>0</v>
      </c>
      <c r="BY659">
        <v>1</v>
      </c>
      <c r="BZ659">
        <v>1</v>
      </c>
      <c r="CA659">
        <v>0</v>
      </c>
      <c r="CB659">
        <v>0</v>
      </c>
      <c r="CC659">
        <v>1</v>
      </c>
      <c r="CD659">
        <v>1</v>
      </c>
      <c r="CE659">
        <v>0</v>
      </c>
      <c r="CF659">
        <v>1</v>
      </c>
      <c r="CG659">
        <v>1</v>
      </c>
      <c r="CH659">
        <v>1</v>
      </c>
      <c r="CI659">
        <v>1</v>
      </c>
      <c r="CJ659" s="17">
        <v>1</v>
      </c>
      <c r="CK659">
        <v>0.63</v>
      </c>
      <c r="CL659">
        <v>335</v>
      </c>
      <c r="CM659">
        <v>1</v>
      </c>
      <c r="CN659">
        <v>0</v>
      </c>
      <c r="CO659">
        <v>29</v>
      </c>
      <c r="CP659" s="31" t="s">
        <v>80</v>
      </c>
    </row>
    <row r="660" spans="1:94" x14ac:dyDescent="0.25">
      <c r="A660">
        <v>659</v>
      </c>
      <c r="B660">
        <v>42</v>
      </c>
      <c r="C660" s="23" t="s">
        <v>181</v>
      </c>
      <c r="D660" s="12">
        <v>10.79316513508928</v>
      </c>
      <c r="E660" s="13">
        <v>0.81465562599330343</v>
      </c>
      <c r="F660" s="7">
        <v>13.24874559348836</v>
      </c>
      <c r="G660" s="7">
        <f t="shared" si="160"/>
        <v>9.9785095090959768</v>
      </c>
      <c r="H660" s="15">
        <f t="shared" si="161"/>
        <v>11.607820761082584</v>
      </c>
      <c r="I660" s="11">
        <f t="shared" si="162"/>
        <v>0.26494686820857938</v>
      </c>
      <c r="J660" s="30">
        <f t="shared" si="163"/>
        <v>1.9997883296875924E-2</v>
      </c>
      <c r="K660" s="30">
        <f t="shared" si="164"/>
        <v>50.005292317923484</v>
      </c>
      <c r="L660" s="8">
        <v>0</v>
      </c>
      <c r="M660" s="9">
        <v>0</v>
      </c>
      <c r="N660" s="9">
        <v>1</v>
      </c>
      <c r="O660" s="9">
        <v>0</v>
      </c>
      <c r="P660" s="9">
        <v>0</v>
      </c>
      <c r="Q660" s="8">
        <v>2351</v>
      </c>
      <c r="R660" s="9">
        <v>25</v>
      </c>
      <c r="S660" s="9">
        <f t="shared" si="165"/>
        <v>2325</v>
      </c>
      <c r="T660" s="9">
        <f t="shared" si="166"/>
        <v>24</v>
      </c>
      <c r="U660" s="7">
        <v>15</v>
      </c>
      <c r="V660" s="7">
        <f t="shared" si="168"/>
        <v>29</v>
      </c>
      <c r="W660" s="9">
        <v>0</v>
      </c>
      <c r="X660" s="9">
        <v>1</v>
      </c>
      <c r="Y660" s="9">
        <v>1</v>
      </c>
      <c r="Z660" s="9">
        <v>0</v>
      </c>
      <c r="AA660" s="9">
        <v>0</v>
      </c>
      <c r="AB660" s="27">
        <v>0</v>
      </c>
      <c r="AC660" s="9">
        <v>0</v>
      </c>
      <c r="AD660" s="9">
        <v>1</v>
      </c>
      <c r="AE660" s="27">
        <v>0</v>
      </c>
      <c r="AF660" s="9">
        <v>0</v>
      </c>
      <c r="AG660" s="27">
        <v>1</v>
      </c>
      <c r="AH660" s="19">
        <v>1999</v>
      </c>
      <c r="AI660" s="30">
        <v>0</v>
      </c>
      <c r="AJ660" s="30">
        <v>0</v>
      </c>
      <c r="AK660" s="30">
        <v>0</v>
      </c>
      <c r="AL660" s="37">
        <v>1</v>
      </c>
      <c r="AM660" s="36">
        <v>1</v>
      </c>
      <c r="AN660" s="17">
        <v>0</v>
      </c>
      <c r="AO660">
        <v>0</v>
      </c>
      <c r="AP660" s="34">
        <v>1</v>
      </c>
      <c r="AQ660" t="s">
        <v>89</v>
      </c>
      <c r="AR660" s="34" t="s">
        <v>89</v>
      </c>
      <c r="AS660">
        <v>1</v>
      </c>
      <c r="AT660" s="17">
        <v>0</v>
      </c>
      <c r="AU660" t="s">
        <v>89</v>
      </c>
      <c r="AV660" s="17" t="s">
        <v>89</v>
      </c>
      <c r="AW660" s="17" t="s">
        <v>153</v>
      </c>
      <c r="AX660">
        <v>1</v>
      </c>
      <c r="AY660">
        <v>0</v>
      </c>
      <c r="AZ660">
        <v>1</v>
      </c>
      <c r="BA660">
        <v>0</v>
      </c>
      <c r="BB660">
        <v>0</v>
      </c>
      <c r="BC660">
        <v>0</v>
      </c>
      <c r="BD660" s="17">
        <v>0</v>
      </c>
      <c r="BE660">
        <v>1</v>
      </c>
      <c r="BF660">
        <v>0</v>
      </c>
      <c r="BG660" s="17">
        <v>0</v>
      </c>
      <c r="BH660">
        <v>23477</v>
      </c>
      <c r="BI660">
        <v>1423</v>
      </c>
      <c r="BJ660" s="23">
        <v>0.92400000000000004</v>
      </c>
      <c r="BK660" s="23">
        <v>50</v>
      </c>
      <c r="BL660">
        <v>0</v>
      </c>
      <c r="BM660">
        <v>1</v>
      </c>
      <c r="BN660">
        <v>0</v>
      </c>
      <c r="BO660">
        <v>0</v>
      </c>
      <c r="BP660">
        <v>0</v>
      </c>
      <c r="BQ660" s="17">
        <v>0</v>
      </c>
      <c r="BR660">
        <v>0</v>
      </c>
      <c r="BS660">
        <v>0</v>
      </c>
      <c r="BT660">
        <v>0</v>
      </c>
      <c r="BU660" s="17">
        <v>1</v>
      </c>
      <c r="BV660">
        <v>0</v>
      </c>
      <c r="BW660">
        <v>0</v>
      </c>
      <c r="BX660" s="17">
        <v>0</v>
      </c>
      <c r="BY660">
        <v>1</v>
      </c>
      <c r="BZ660">
        <v>1</v>
      </c>
      <c r="CA660">
        <v>0</v>
      </c>
      <c r="CB660">
        <v>0</v>
      </c>
      <c r="CC660">
        <v>1</v>
      </c>
      <c r="CD660">
        <v>1</v>
      </c>
      <c r="CE660">
        <v>0</v>
      </c>
      <c r="CF660">
        <v>1</v>
      </c>
      <c r="CG660">
        <v>1</v>
      </c>
      <c r="CH660">
        <v>1</v>
      </c>
      <c r="CI660">
        <v>1</v>
      </c>
      <c r="CJ660" s="17">
        <v>1</v>
      </c>
      <c r="CK660">
        <v>0.63</v>
      </c>
      <c r="CL660">
        <v>335</v>
      </c>
      <c r="CM660">
        <v>1</v>
      </c>
      <c r="CN660">
        <v>0</v>
      </c>
      <c r="CO660">
        <v>29</v>
      </c>
      <c r="CP660" s="31" t="s">
        <v>80</v>
      </c>
    </row>
    <row r="661" spans="1:94" x14ac:dyDescent="0.25">
      <c r="A661">
        <v>660</v>
      </c>
      <c r="B661">
        <v>42</v>
      </c>
      <c r="C661" s="23" t="s">
        <v>181</v>
      </c>
      <c r="D661" s="12">
        <v>8.576704663796253</v>
      </c>
      <c r="E661" s="13">
        <v>1.131007340247878</v>
      </c>
      <c r="F661" s="7">
        <v>7.5832440326307129</v>
      </c>
      <c r="G661" s="7">
        <f t="shared" si="160"/>
        <v>7.4456973235483748</v>
      </c>
      <c r="H661" s="15">
        <f t="shared" si="161"/>
        <v>9.7077120040441311</v>
      </c>
      <c r="I661" s="11">
        <f t="shared" si="162"/>
        <v>0.21804749015426536</v>
      </c>
      <c r="J661" s="30">
        <f t="shared" si="163"/>
        <v>2.8753853788168575E-2</v>
      </c>
      <c r="K661" s="30">
        <f t="shared" si="164"/>
        <v>34.777946892512638</v>
      </c>
      <c r="L661" s="8">
        <v>0</v>
      </c>
      <c r="M661" s="9">
        <v>0</v>
      </c>
      <c r="N661" s="9">
        <v>1</v>
      </c>
      <c r="O661" s="9">
        <v>0</v>
      </c>
      <c r="P661" s="9">
        <v>0</v>
      </c>
      <c r="Q661" s="8">
        <v>1178</v>
      </c>
      <c r="R661" s="9">
        <v>25</v>
      </c>
      <c r="S661" s="9">
        <f t="shared" si="165"/>
        <v>1152</v>
      </c>
      <c r="T661" s="9">
        <f t="shared" si="166"/>
        <v>24</v>
      </c>
      <c r="U661" s="7">
        <v>15</v>
      </c>
      <c r="V661" s="7">
        <f t="shared" si="168"/>
        <v>20.5</v>
      </c>
      <c r="W661" s="9">
        <v>0</v>
      </c>
      <c r="X661" s="9">
        <v>1</v>
      </c>
      <c r="Y661" s="9">
        <v>1</v>
      </c>
      <c r="Z661" s="9">
        <v>0</v>
      </c>
      <c r="AA661" s="9">
        <v>0</v>
      </c>
      <c r="AB661" s="27">
        <v>0</v>
      </c>
      <c r="AC661" s="9">
        <v>0</v>
      </c>
      <c r="AD661" s="9">
        <v>1</v>
      </c>
      <c r="AE661" s="27">
        <v>0</v>
      </c>
      <c r="AF661" s="9">
        <v>0</v>
      </c>
      <c r="AG661" s="27">
        <v>1</v>
      </c>
      <c r="AH661" s="19">
        <v>1999</v>
      </c>
      <c r="AI661" s="30">
        <v>0</v>
      </c>
      <c r="AJ661" s="30">
        <v>0</v>
      </c>
      <c r="AK661" s="30">
        <v>0</v>
      </c>
      <c r="AL661" s="37">
        <v>1</v>
      </c>
      <c r="AM661" s="36">
        <v>1</v>
      </c>
      <c r="AN661" s="17">
        <v>0</v>
      </c>
      <c r="AO661">
        <v>1</v>
      </c>
      <c r="AP661" s="34">
        <v>0</v>
      </c>
      <c r="AQ661" t="s">
        <v>89</v>
      </c>
      <c r="AR661" s="34" t="s">
        <v>89</v>
      </c>
      <c r="AS661">
        <v>1</v>
      </c>
      <c r="AT661" s="17">
        <v>0</v>
      </c>
      <c r="AU661" t="s">
        <v>89</v>
      </c>
      <c r="AV661" s="17" t="s">
        <v>89</v>
      </c>
      <c r="AW661" s="17" t="s">
        <v>153</v>
      </c>
      <c r="AX661">
        <v>1</v>
      </c>
      <c r="AY661">
        <v>0</v>
      </c>
      <c r="AZ661">
        <v>1</v>
      </c>
      <c r="BA661">
        <v>0</v>
      </c>
      <c r="BB661">
        <v>0</v>
      </c>
      <c r="BC661">
        <v>0</v>
      </c>
      <c r="BD661" s="17">
        <v>0</v>
      </c>
      <c r="BE661">
        <v>1</v>
      </c>
      <c r="BF661">
        <v>0</v>
      </c>
      <c r="BG661" s="17">
        <v>0</v>
      </c>
      <c r="BH661">
        <v>23477</v>
      </c>
      <c r="BI661">
        <v>1423</v>
      </c>
      <c r="BJ661" s="23">
        <v>0.92400000000000004</v>
      </c>
      <c r="BK661" s="23">
        <v>41.5</v>
      </c>
      <c r="BL661">
        <v>0</v>
      </c>
      <c r="BM661">
        <v>1</v>
      </c>
      <c r="BN661">
        <v>0</v>
      </c>
      <c r="BO661">
        <v>0</v>
      </c>
      <c r="BP661">
        <v>0</v>
      </c>
      <c r="BQ661" s="17">
        <v>0</v>
      </c>
      <c r="BR661">
        <v>0</v>
      </c>
      <c r="BS661">
        <v>0</v>
      </c>
      <c r="BT661">
        <v>0</v>
      </c>
      <c r="BU661" s="17">
        <v>1</v>
      </c>
      <c r="BV661">
        <v>0</v>
      </c>
      <c r="BW661">
        <v>0</v>
      </c>
      <c r="BX661" s="17">
        <v>0</v>
      </c>
      <c r="BY661">
        <v>1</v>
      </c>
      <c r="BZ661">
        <v>1</v>
      </c>
      <c r="CA661">
        <v>0</v>
      </c>
      <c r="CB661">
        <v>0</v>
      </c>
      <c r="CC661">
        <v>1</v>
      </c>
      <c r="CD661">
        <v>1</v>
      </c>
      <c r="CE661">
        <v>0</v>
      </c>
      <c r="CF661">
        <v>1</v>
      </c>
      <c r="CG661">
        <v>1</v>
      </c>
      <c r="CH661">
        <v>1</v>
      </c>
      <c r="CI661">
        <v>1</v>
      </c>
      <c r="CJ661" s="17">
        <v>1</v>
      </c>
      <c r="CK661">
        <v>0.63</v>
      </c>
      <c r="CL661">
        <v>335</v>
      </c>
      <c r="CM661">
        <v>1</v>
      </c>
      <c r="CN661">
        <v>0</v>
      </c>
      <c r="CO661">
        <v>29</v>
      </c>
      <c r="CP661" s="31" t="s">
        <v>80</v>
      </c>
    </row>
    <row r="662" spans="1:94" x14ac:dyDescent="0.25">
      <c r="A662">
        <v>661</v>
      </c>
      <c r="B662">
        <v>42</v>
      </c>
      <c r="C662" s="23" t="s">
        <v>181</v>
      </c>
      <c r="D662" s="12">
        <v>10.79316513508928</v>
      </c>
      <c r="E662" s="13">
        <v>0.81465562599330343</v>
      </c>
      <c r="F662" s="7">
        <v>13.24874559348836</v>
      </c>
      <c r="G662" s="7">
        <f t="shared" si="160"/>
        <v>9.9785095090959768</v>
      </c>
      <c r="H662" s="15">
        <f t="shared" si="161"/>
        <v>11.607820761082584</v>
      </c>
      <c r="I662" s="11">
        <f t="shared" si="162"/>
        <v>0.41615643572034688</v>
      </c>
      <c r="J662" s="30">
        <f t="shared" si="163"/>
        <v>3.1411006633328666E-2</v>
      </c>
      <c r="K662" s="30">
        <f t="shared" si="164"/>
        <v>31.835974302681198</v>
      </c>
      <c r="L662" s="8">
        <v>0</v>
      </c>
      <c r="M662" s="9">
        <v>0</v>
      </c>
      <c r="N662" s="9">
        <v>1</v>
      </c>
      <c r="O662" s="9">
        <v>0</v>
      </c>
      <c r="P662" s="9">
        <v>0</v>
      </c>
      <c r="Q662" s="8">
        <v>864</v>
      </c>
      <c r="R662" s="9">
        <v>25</v>
      </c>
      <c r="S662" s="9">
        <f t="shared" si="165"/>
        <v>838</v>
      </c>
      <c r="T662" s="9">
        <f t="shared" si="166"/>
        <v>24</v>
      </c>
      <c r="U662" s="7">
        <v>15</v>
      </c>
      <c r="V662" s="7">
        <f t="shared" si="168"/>
        <v>20.5</v>
      </c>
      <c r="W662" s="9">
        <v>0</v>
      </c>
      <c r="X662" s="9">
        <v>1</v>
      </c>
      <c r="Y662" s="9">
        <v>1</v>
      </c>
      <c r="Z662" s="9">
        <v>0</v>
      </c>
      <c r="AA662" s="9">
        <v>0</v>
      </c>
      <c r="AB662" s="27">
        <v>0</v>
      </c>
      <c r="AC662" s="9">
        <v>0</v>
      </c>
      <c r="AD662" s="9">
        <v>1</v>
      </c>
      <c r="AE662" s="27">
        <v>0</v>
      </c>
      <c r="AF662" s="9">
        <v>0</v>
      </c>
      <c r="AG662" s="27">
        <v>1</v>
      </c>
      <c r="AH662" s="19">
        <v>1999</v>
      </c>
      <c r="AI662" s="30">
        <v>0</v>
      </c>
      <c r="AJ662" s="30">
        <v>0</v>
      </c>
      <c r="AK662" s="30">
        <v>0</v>
      </c>
      <c r="AL662" s="37">
        <v>1</v>
      </c>
      <c r="AM662" s="36">
        <v>1</v>
      </c>
      <c r="AN662" s="17">
        <v>0</v>
      </c>
      <c r="AO662">
        <v>0</v>
      </c>
      <c r="AP662" s="34">
        <v>1</v>
      </c>
      <c r="AQ662" t="s">
        <v>89</v>
      </c>
      <c r="AR662" s="34" t="s">
        <v>89</v>
      </c>
      <c r="AS662">
        <v>1</v>
      </c>
      <c r="AT662" s="17">
        <v>0</v>
      </c>
      <c r="AU662" t="s">
        <v>89</v>
      </c>
      <c r="AV662" s="17" t="s">
        <v>89</v>
      </c>
      <c r="AW662" s="17" t="s">
        <v>153</v>
      </c>
      <c r="AX662">
        <v>1</v>
      </c>
      <c r="AY662">
        <v>0</v>
      </c>
      <c r="AZ662">
        <v>1</v>
      </c>
      <c r="BA662">
        <v>0</v>
      </c>
      <c r="BB662">
        <v>0</v>
      </c>
      <c r="BC662">
        <v>0</v>
      </c>
      <c r="BD662" s="17">
        <v>0</v>
      </c>
      <c r="BE662">
        <v>1</v>
      </c>
      <c r="BF662">
        <v>0</v>
      </c>
      <c r="BG662" s="17">
        <v>0</v>
      </c>
      <c r="BH662">
        <v>23477</v>
      </c>
      <c r="BI662">
        <v>1423</v>
      </c>
      <c r="BJ662" s="23">
        <v>0.92400000000000004</v>
      </c>
      <c r="BK662" s="23">
        <v>41.5</v>
      </c>
      <c r="BL662">
        <v>0</v>
      </c>
      <c r="BM662">
        <v>1</v>
      </c>
      <c r="BN662">
        <v>0</v>
      </c>
      <c r="BO662">
        <v>0</v>
      </c>
      <c r="BP662">
        <v>0</v>
      </c>
      <c r="BQ662" s="17">
        <v>0</v>
      </c>
      <c r="BR662">
        <v>0</v>
      </c>
      <c r="BS662">
        <v>0</v>
      </c>
      <c r="BT662">
        <v>0</v>
      </c>
      <c r="BU662" s="17">
        <v>1</v>
      </c>
      <c r="BV662">
        <v>0</v>
      </c>
      <c r="BW662">
        <v>0</v>
      </c>
      <c r="BX662" s="17">
        <v>0</v>
      </c>
      <c r="BY662">
        <v>1</v>
      </c>
      <c r="BZ662">
        <v>1</v>
      </c>
      <c r="CA662">
        <v>0</v>
      </c>
      <c r="CB662">
        <v>0</v>
      </c>
      <c r="CC662">
        <v>1</v>
      </c>
      <c r="CD662">
        <v>1</v>
      </c>
      <c r="CE662">
        <v>0</v>
      </c>
      <c r="CF662">
        <v>1</v>
      </c>
      <c r="CG662">
        <v>1</v>
      </c>
      <c r="CH662">
        <v>1</v>
      </c>
      <c r="CI662">
        <v>1</v>
      </c>
      <c r="CJ662" s="17">
        <v>1</v>
      </c>
      <c r="CK662">
        <v>0.63</v>
      </c>
      <c r="CL662">
        <v>335</v>
      </c>
      <c r="CM662">
        <v>1</v>
      </c>
      <c r="CN662">
        <v>0</v>
      </c>
      <c r="CO662">
        <v>29</v>
      </c>
      <c r="CP662" s="31" t="s">
        <v>80</v>
      </c>
    </row>
    <row r="663" spans="1:94" x14ac:dyDescent="0.25">
      <c r="A663">
        <v>662</v>
      </c>
      <c r="B663">
        <v>42</v>
      </c>
      <c r="C663" s="23" t="s">
        <v>181</v>
      </c>
      <c r="D663" s="12">
        <v>8.2932132831999397</v>
      </c>
      <c r="E663" s="13">
        <v>1.1369366223958</v>
      </c>
      <c r="F663" s="7">
        <v>7.2943496759952531</v>
      </c>
      <c r="G663" s="7">
        <f t="shared" si="160"/>
        <v>7.1562766608041395</v>
      </c>
      <c r="H663" s="15">
        <f t="shared" si="161"/>
        <v>9.430149905595739</v>
      </c>
      <c r="I663" s="11">
        <f t="shared" si="162"/>
        <v>0.21564240985533298</v>
      </c>
      <c r="J663" s="30">
        <f t="shared" si="163"/>
        <v>2.9562938361041815E-2</v>
      </c>
      <c r="K663" s="30">
        <f t="shared" si="164"/>
        <v>33.826136894355699</v>
      </c>
      <c r="L663" s="8">
        <v>0</v>
      </c>
      <c r="M663" s="9">
        <v>0</v>
      </c>
      <c r="N663" s="9">
        <v>1</v>
      </c>
      <c r="O663" s="9">
        <v>0</v>
      </c>
      <c r="P663" s="9">
        <v>0</v>
      </c>
      <c r="Q663" s="8">
        <v>1117</v>
      </c>
      <c r="R663" s="9">
        <v>25</v>
      </c>
      <c r="S663" s="9">
        <f t="shared" si="165"/>
        <v>1091</v>
      </c>
      <c r="T663" s="9">
        <f t="shared" si="166"/>
        <v>24</v>
      </c>
      <c r="U663" s="7">
        <v>15</v>
      </c>
      <c r="V663" s="7">
        <f t="shared" si="168"/>
        <v>20.5</v>
      </c>
      <c r="W663" s="9">
        <v>0</v>
      </c>
      <c r="X663" s="9">
        <v>1</v>
      </c>
      <c r="Y663" s="9">
        <v>1</v>
      </c>
      <c r="Z663" s="9">
        <v>0</v>
      </c>
      <c r="AA663" s="9">
        <v>0</v>
      </c>
      <c r="AB663" s="27">
        <v>0</v>
      </c>
      <c r="AC663" s="9">
        <v>0</v>
      </c>
      <c r="AD663" s="9">
        <v>1</v>
      </c>
      <c r="AE663" s="27">
        <v>0</v>
      </c>
      <c r="AF663" s="9">
        <v>0</v>
      </c>
      <c r="AG663" s="27">
        <v>1</v>
      </c>
      <c r="AH663" s="19">
        <v>1999</v>
      </c>
      <c r="AI663" s="30">
        <v>0</v>
      </c>
      <c r="AJ663" s="30">
        <v>0</v>
      </c>
      <c r="AK663" s="30">
        <v>0</v>
      </c>
      <c r="AL663" s="37">
        <v>1</v>
      </c>
      <c r="AM663" s="36">
        <v>1</v>
      </c>
      <c r="AN663" s="17">
        <v>0</v>
      </c>
      <c r="AO663">
        <v>1</v>
      </c>
      <c r="AP663" s="34">
        <v>0</v>
      </c>
      <c r="AQ663" t="s">
        <v>89</v>
      </c>
      <c r="AR663" s="34" t="s">
        <v>89</v>
      </c>
      <c r="AS663">
        <v>1</v>
      </c>
      <c r="AT663" s="17">
        <v>0</v>
      </c>
      <c r="AU663" t="s">
        <v>89</v>
      </c>
      <c r="AV663" s="17" t="s">
        <v>89</v>
      </c>
      <c r="AW663" s="17" t="s">
        <v>153</v>
      </c>
      <c r="AX663">
        <v>1</v>
      </c>
      <c r="AY663">
        <v>0</v>
      </c>
      <c r="AZ663">
        <v>1</v>
      </c>
      <c r="BA663">
        <v>0</v>
      </c>
      <c r="BB663">
        <v>0</v>
      </c>
      <c r="BC663">
        <v>0</v>
      </c>
      <c r="BD663" s="17">
        <v>0</v>
      </c>
      <c r="BE663">
        <v>1</v>
      </c>
      <c r="BF663">
        <v>0</v>
      </c>
      <c r="BG663" s="17">
        <v>0</v>
      </c>
      <c r="BH663">
        <v>23477</v>
      </c>
      <c r="BI663">
        <v>1423</v>
      </c>
      <c r="BJ663" s="23">
        <v>0.92400000000000004</v>
      </c>
      <c r="BK663" s="23">
        <v>41.5</v>
      </c>
      <c r="BL663">
        <v>0</v>
      </c>
      <c r="BM663">
        <v>1</v>
      </c>
      <c r="BN663">
        <v>0</v>
      </c>
      <c r="BO663">
        <v>0</v>
      </c>
      <c r="BP663">
        <v>0</v>
      </c>
      <c r="BQ663" s="17">
        <v>0</v>
      </c>
      <c r="BR663">
        <v>0</v>
      </c>
      <c r="BS663">
        <v>0</v>
      </c>
      <c r="BT663">
        <v>0</v>
      </c>
      <c r="BU663" s="17">
        <v>1</v>
      </c>
      <c r="BV663">
        <v>0</v>
      </c>
      <c r="BW663">
        <v>0</v>
      </c>
      <c r="BX663" s="17">
        <v>0</v>
      </c>
      <c r="BY663">
        <v>1</v>
      </c>
      <c r="BZ663">
        <v>1</v>
      </c>
      <c r="CA663">
        <v>0</v>
      </c>
      <c r="CB663">
        <v>0</v>
      </c>
      <c r="CC663">
        <v>1</v>
      </c>
      <c r="CD663">
        <v>1</v>
      </c>
      <c r="CE663">
        <v>0</v>
      </c>
      <c r="CF663">
        <v>1</v>
      </c>
      <c r="CG663">
        <v>1</v>
      </c>
      <c r="CH663">
        <v>1</v>
      </c>
      <c r="CI663">
        <v>1</v>
      </c>
      <c r="CJ663" s="17">
        <v>1</v>
      </c>
      <c r="CK663">
        <v>0.63</v>
      </c>
      <c r="CL663">
        <v>335</v>
      </c>
      <c r="CM663">
        <v>1</v>
      </c>
      <c r="CN663">
        <v>0</v>
      </c>
      <c r="CO663">
        <v>29</v>
      </c>
      <c r="CP663" s="31" t="s">
        <v>80</v>
      </c>
    </row>
    <row r="664" spans="1:94" x14ac:dyDescent="0.25">
      <c r="A664">
        <v>663</v>
      </c>
      <c r="B664">
        <v>42</v>
      </c>
      <c r="C664" s="23" t="s">
        <v>181</v>
      </c>
      <c r="D664" s="12">
        <v>10.247377144973321</v>
      </c>
      <c r="E664" s="13">
        <v>0.82274162048487554</v>
      </c>
      <c r="F664" s="7">
        <v>12.45515832654014</v>
      </c>
      <c r="G664" s="7">
        <f t="shared" si="160"/>
        <v>9.4246355244884459</v>
      </c>
      <c r="H664" s="15">
        <f t="shared" si="161"/>
        <v>11.070118765458195</v>
      </c>
      <c r="I664" s="11">
        <f t="shared" si="162"/>
        <v>0.39246983003133556</v>
      </c>
      <c r="J664" s="30">
        <f t="shared" si="163"/>
        <v>3.1510625536974438E-2</v>
      </c>
      <c r="K664" s="30">
        <f t="shared" si="164"/>
        <v>31.735326828932802</v>
      </c>
      <c r="L664" s="8">
        <v>0</v>
      </c>
      <c r="M664" s="9">
        <v>0</v>
      </c>
      <c r="N664" s="9">
        <v>1</v>
      </c>
      <c r="O664" s="9">
        <v>0</v>
      </c>
      <c r="P664" s="9">
        <v>0</v>
      </c>
      <c r="Q664" s="8">
        <v>878</v>
      </c>
      <c r="R664" s="9">
        <v>25</v>
      </c>
      <c r="S664" s="9">
        <f t="shared" si="165"/>
        <v>852</v>
      </c>
      <c r="T664" s="9">
        <f t="shared" si="166"/>
        <v>24</v>
      </c>
      <c r="U664" s="7">
        <v>15</v>
      </c>
      <c r="V664" s="7">
        <f t="shared" si="168"/>
        <v>20.5</v>
      </c>
      <c r="W664" s="9">
        <v>0</v>
      </c>
      <c r="X664" s="9">
        <v>1</v>
      </c>
      <c r="Y664" s="9">
        <v>1</v>
      </c>
      <c r="Z664" s="9">
        <v>0</v>
      </c>
      <c r="AA664" s="9">
        <v>0</v>
      </c>
      <c r="AB664" s="27">
        <v>0</v>
      </c>
      <c r="AC664" s="9">
        <v>0</v>
      </c>
      <c r="AD664" s="9">
        <v>1</v>
      </c>
      <c r="AE664" s="27">
        <v>0</v>
      </c>
      <c r="AF664" s="9">
        <v>0</v>
      </c>
      <c r="AG664" s="27">
        <v>1</v>
      </c>
      <c r="AH664" s="19">
        <v>1999</v>
      </c>
      <c r="AI664" s="30">
        <v>0</v>
      </c>
      <c r="AJ664" s="30">
        <v>0</v>
      </c>
      <c r="AK664" s="30">
        <v>0</v>
      </c>
      <c r="AL664" s="37">
        <v>1</v>
      </c>
      <c r="AM664" s="36">
        <v>1</v>
      </c>
      <c r="AN664" s="17">
        <v>0</v>
      </c>
      <c r="AO664">
        <v>0</v>
      </c>
      <c r="AP664" s="34">
        <v>1</v>
      </c>
      <c r="AQ664" t="s">
        <v>89</v>
      </c>
      <c r="AR664" s="34" t="s">
        <v>89</v>
      </c>
      <c r="AS664">
        <v>1</v>
      </c>
      <c r="AT664" s="17">
        <v>0</v>
      </c>
      <c r="AU664" t="s">
        <v>89</v>
      </c>
      <c r="AV664" s="17" t="s">
        <v>89</v>
      </c>
      <c r="AW664" s="17" t="s">
        <v>153</v>
      </c>
      <c r="AX664">
        <v>1</v>
      </c>
      <c r="AY664">
        <v>0</v>
      </c>
      <c r="AZ664">
        <v>1</v>
      </c>
      <c r="BA664">
        <v>0</v>
      </c>
      <c r="BB664">
        <v>0</v>
      </c>
      <c r="BC664">
        <v>0</v>
      </c>
      <c r="BD664" s="17">
        <v>0</v>
      </c>
      <c r="BE664">
        <v>1</v>
      </c>
      <c r="BF664">
        <v>0</v>
      </c>
      <c r="BG664" s="17">
        <v>0</v>
      </c>
      <c r="BH664">
        <v>23477</v>
      </c>
      <c r="BI664">
        <v>1423</v>
      </c>
      <c r="BJ664" s="23">
        <v>0.92400000000000004</v>
      </c>
      <c r="BK664" s="23">
        <v>41.5</v>
      </c>
      <c r="BL664">
        <v>0</v>
      </c>
      <c r="BM664">
        <v>1</v>
      </c>
      <c r="BN664">
        <v>0</v>
      </c>
      <c r="BO664">
        <v>0</v>
      </c>
      <c r="BP664">
        <v>0</v>
      </c>
      <c r="BQ664" s="17">
        <v>0</v>
      </c>
      <c r="BR664">
        <v>0</v>
      </c>
      <c r="BS664">
        <v>0</v>
      </c>
      <c r="BT664">
        <v>0</v>
      </c>
      <c r="BU664" s="17">
        <v>1</v>
      </c>
      <c r="BV664">
        <v>0</v>
      </c>
      <c r="BW664">
        <v>0</v>
      </c>
      <c r="BX664" s="17">
        <v>0</v>
      </c>
      <c r="BY664">
        <v>1</v>
      </c>
      <c r="BZ664">
        <v>1</v>
      </c>
      <c r="CA664">
        <v>0</v>
      </c>
      <c r="CB664">
        <v>0</v>
      </c>
      <c r="CC664">
        <v>1</v>
      </c>
      <c r="CD664">
        <v>1</v>
      </c>
      <c r="CE664">
        <v>0</v>
      </c>
      <c r="CF664">
        <v>1</v>
      </c>
      <c r="CG664">
        <v>1</v>
      </c>
      <c r="CH664">
        <v>1</v>
      </c>
      <c r="CI664">
        <v>1</v>
      </c>
      <c r="CJ664" s="17">
        <v>1</v>
      </c>
      <c r="CK664">
        <v>0.63</v>
      </c>
      <c r="CL664">
        <v>335</v>
      </c>
      <c r="CM664">
        <v>1</v>
      </c>
      <c r="CN664">
        <v>0</v>
      </c>
      <c r="CO664">
        <v>29</v>
      </c>
      <c r="CP664" s="31" t="s">
        <v>80</v>
      </c>
    </row>
    <row r="665" spans="1:94" x14ac:dyDescent="0.25">
      <c r="A665">
        <v>664</v>
      </c>
      <c r="B665">
        <v>42</v>
      </c>
      <c r="C665" s="23" t="s">
        <v>181</v>
      </c>
      <c r="D665" s="12">
        <v>7.4337070988966358</v>
      </c>
      <c r="E665" s="13">
        <v>0.8664008637007794</v>
      </c>
      <c r="F665" s="7">
        <v>8.5799857898848355</v>
      </c>
      <c r="G665" s="7">
        <f t="shared" si="160"/>
        <v>6.567306235195856</v>
      </c>
      <c r="H665" s="15">
        <f t="shared" si="161"/>
        <v>8.3001079625974157</v>
      </c>
      <c r="I665" s="11">
        <f t="shared" si="162"/>
        <v>0.24468186842463421</v>
      </c>
      <c r="J665" s="30">
        <f t="shared" si="163"/>
        <v>2.8517747513416153E-2</v>
      </c>
      <c r="K665" s="30">
        <f t="shared" si="164"/>
        <v>35.065883079634908</v>
      </c>
      <c r="L665" s="8">
        <v>0</v>
      </c>
      <c r="M665" s="9">
        <v>0</v>
      </c>
      <c r="N665" s="9">
        <v>1</v>
      </c>
      <c r="O665" s="9">
        <v>0</v>
      </c>
      <c r="P665" s="9">
        <v>0</v>
      </c>
      <c r="Q665" s="8">
        <v>1182</v>
      </c>
      <c r="R665" s="9">
        <v>25</v>
      </c>
      <c r="S665" s="9">
        <f t="shared" si="165"/>
        <v>1156</v>
      </c>
      <c r="T665" s="9">
        <f t="shared" si="166"/>
        <v>24</v>
      </c>
      <c r="U665" s="7">
        <v>15</v>
      </c>
      <c r="V665" s="7">
        <f t="shared" si="168"/>
        <v>16</v>
      </c>
      <c r="W665" s="9">
        <v>0</v>
      </c>
      <c r="X665" s="9">
        <v>1</v>
      </c>
      <c r="Y665" s="9">
        <v>1</v>
      </c>
      <c r="Z665" s="9">
        <v>0</v>
      </c>
      <c r="AA665" s="9">
        <v>0</v>
      </c>
      <c r="AB665" s="27">
        <v>0</v>
      </c>
      <c r="AC665" s="9">
        <v>0</v>
      </c>
      <c r="AD665" s="9">
        <v>1</v>
      </c>
      <c r="AE665" s="27">
        <v>0</v>
      </c>
      <c r="AF665" s="9">
        <v>0</v>
      </c>
      <c r="AG665" s="27">
        <v>1</v>
      </c>
      <c r="AH665" s="19">
        <v>1999</v>
      </c>
      <c r="AI665" s="30">
        <v>0</v>
      </c>
      <c r="AJ665" s="30">
        <v>0</v>
      </c>
      <c r="AK665" s="30">
        <v>0</v>
      </c>
      <c r="AL665" s="37">
        <v>1</v>
      </c>
      <c r="AM665" s="36">
        <v>1</v>
      </c>
      <c r="AN665" s="17">
        <v>0</v>
      </c>
      <c r="AO665">
        <v>1</v>
      </c>
      <c r="AP665" s="34">
        <v>0</v>
      </c>
      <c r="AQ665" t="s">
        <v>89</v>
      </c>
      <c r="AR665" s="34" t="s">
        <v>89</v>
      </c>
      <c r="AS665">
        <v>1</v>
      </c>
      <c r="AT665" s="17">
        <v>0</v>
      </c>
      <c r="AU665" t="s">
        <v>89</v>
      </c>
      <c r="AV665" s="17" t="s">
        <v>89</v>
      </c>
      <c r="AW665" s="17" t="s">
        <v>153</v>
      </c>
      <c r="AX665">
        <v>1</v>
      </c>
      <c r="AY665">
        <v>0</v>
      </c>
      <c r="AZ665">
        <v>1</v>
      </c>
      <c r="BA665">
        <v>0</v>
      </c>
      <c r="BB665">
        <v>0</v>
      </c>
      <c r="BC665">
        <v>0</v>
      </c>
      <c r="BD665" s="17">
        <v>0</v>
      </c>
      <c r="BE665">
        <v>1</v>
      </c>
      <c r="BF665">
        <v>0</v>
      </c>
      <c r="BG665" s="17">
        <v>0</v>
      </c>
      <c r="BH665">
        <v>23477</v>
      </c>
      <c r="BI665">
        <v>1423</v>
      </c>
      <c r="BJ665" s="23">
        <v>0.92400000000000004</v>
      </c>
      <c r="BK665" s="23">
        <v>37</v>
      </c>
      <c r="BL665">
        <v>0</v>
      </c>
      <c r="BM665">
        <v>1</v>
      </c>
      <c r="BN665">
        <v>0</v>
      </c>
      <c r="BO665">
        <v>0</v>
      </c>
      <c r="BP665">
        <v>0</v>
      </c>
      <c r="BQ665" s="17">
        <v>0</v>
      </c>
      <c r="BR665">
        <v>0</v>
      </c>
      <c r="BS665">
        <v>0</v>
      </c>
      <c r="BT665">
        <v>0</v>
      </c>
      <c r="BU665" s="17">
        <v>1</v>
      </c>
      <c r="BV665">
        <v>0</v>
      </c>
      <c r="BW665">
        <v>0</v>
      </c>
      <c r="BX665" s="17">
        <v>0</v>
      </c>
      <c r="BY665">
        <v>1</v>
      </c>
      <c r="BZ665">
        <v>1</v>
      </c>
      <c r="CA665">
        <v>0</v>
      </c>
      <c r="CB665">
        <v>0</v>
      </c>
      <c r="CC665">
        <v>1</v>
      </c>
      <c r="CD665">
        <v>1</v>
      </c>
      <c r="CE665">
        <v>0</v>
      </c>
      <c r="CF665">
        <v>1</v>
      </c>
      <c r="CG665">
        <v>1</v>
      </c>
      <c r="CH665">
        <v>1</v>
      </c>
      <c r="CI665">
        <v>1</v>
      </c>
      <c r="CJ665" s="17">
        <v>1</v>
      </c>
      <c r="CK665">
        <v>0.63</v>
      </c>
      <c r="CL665">
        <v>335</v>
      </c>
      <c r="CM665">
        <v>1</v>
      </c>
      <c r="CN665">
        <v>0</v>
      </c>
      <c r="CO665">
        <v>29</v>
      </c>
      <c r="CP665" s="31" t="s">
        <v>80</v>
      </c>
    </row>
    <row r="666" spans="1:94" x14ac:dyDescent="0.25">
      <c r="A666">
        <v>665</v>
      </c>
      <c r="B666">
        <v>42</v>
      </c>
      <c r="C666" s="23" t="s">
        <v>181</v>
      </c>
      <c r="D666" s="12">
        <v>10.79316513508928</v>
      </c>
      <c r="E666" s="13">
        <v>0.81465562599330343</v>
      </c>
      <c r="F666" s="7">
        <v>13.24874559348836</v>
      </c>
      <c r="G666" s="7">
        <f t="shared" si="160"/>
        <v>9.9785095090959768</v>
      </c>
      <c r="H666" s="15">
        <f t="shared" si="161"/>
        <v>11.607820761082584</v>
      </c>
      <c r="I666" s="11">
        <f t="shared" si="162"/>
        <v>0.40379584104303451</v>
      </c>
      <c r="J666" s="30">
        <f t="shared" si="163"/>
        <v>3.0478043237655385E-2</v>
      </c>
      <c r="K666" s="30">
        <f t="shared" si="164"/>
        <v>32.810505326815331</v>
      </c>
      <c r="L666" s="8">
        <v>0</v>
      </c>
      <c r="M666" s="9">
        <v>0</v>
      </c>
      <c r="N666" s="9">
        <v>1</v>
      </c>
      <c r="O666" s="9">
        <v>0</v>
      </c>
      <c r="P666" s="9">
        <v>0</v>
      </c>
      <c r="Q666" s="8">
        <v>927</v>
      </c>
      <c r="R666" s="9">
        <v>25</v>
      </c>
      <c r="S666" s="9">
        <f t="shared" si="165"/>
        <v>901</v>
      </c>
      <c r="T666" s="9">
        <f t="shared" si="166"/>
        <v>24</v>
      </c>
      <c r="U666" s="7">
        <v>15</v>
      </c>
      <c r="V666" s="7">
        <f t="shared" si="168"/>
        <v>16</v>
      </c>
      <c r="W666" s="9">
        <v>0</v>
      </c>
      <c r="X666" s="9">
        <v>1</v>
      </c>
      <c r="Y666" s="9">
        <v>1</v>
      </c>
      <c r="Z666" s="9">
        <v>0</v>
      </c>
      <c r="AA666" s="9">
        <v>0</v>
      </c>
      <c r="AB666" s="27">
        <v>0</v>
      </c>
      <c r="AC666" s="9">
        <v>0</v>
      </c>
      <c r="AD666" s="9">
        <v>1</v>
      </c>
      <c r="AE666" s="27">
        <v>0</v>
      </c>
      <c r="AF666" s="9">
        <v>0</v>
      </c>
      <c r="AG666" s="27">
        <v>1</v>
      </c>
      <c r="AH666" s="19">
        <v>1999</v>
      </c>
      <c r="AI666" s="30">
        <v>0</v>
      </c>
      <c r="AJ666" s="30">
        <v>0</v>
      </c>
      <c r="AK666" s="30">
        <v>0</v>
      </c>
      <c r="AL666" s="37">
        <v>1</v>
      </c>
      <c r="AM666" s="36">
        <v>1</v>
      </c>
      <c r="AN666" s="17">
        <v>0</v>
      </c>
      <c r="AO666">
        <v>0</v>
      </c>
      <c r="AP666" s="34">
        <v>1</v>
      </c>
      <c r="AQ666" t="s">
        <v>89</v>
      </c>
      <c r="AR666" s="34" t="s">
        <v>89</v>
      </c>
      <c r="AS666">
        <v>1</v>
      </c>
      <c r="AT666" s="17">
        <v>0</v>
      </c>
      <c r="AU666" t="s">
        <v>89</v>
      </c>
      <c r="AV666" s="17" t="s">
        <v>89</v>
      </c>
      <c r="AW666" s="17" t="s">
        <v>153</v>
      </c>
      <c r="AX666">
        <v>1</v>
      </c>
      <c r="AY666">
        <v>0</v>
      </c>
      <c r="AZ666">
        <v>1</v>
      </c>
      <c r="BA666">
        <v>0</v>
      </c>
      <c r="BB666">
        <v>0</v>
      </c>
      <c r="BC666">
        <v>0</v>
      </c>
      <c r="BD666" s="17">
        <v>0</v>
      </c>
      <c r="BE666">
        <v>1</v>
      </c>
      <c r="BF666">
        <v>0</v>
      </c>
      <c r="BG666" s="17">
        <v>0</v>
      </c>
      <c r="BH666">
        <v>23477</v>
      </c>
      <c r="BI666">
        <v>1423</v>
      </c>
      <c r="BJ666" s="23">
        <v>0.92400000000000004</v>
      </c>
      <c r="BK666" s="23">
        <v>37</v>
      </c>
      <c r="BL666">
        <v>0</v>
      </c>
      <c r="BM666">
        <v>1</v>
      </c>
      <c r="BN666">
        <v>0</v>
      </c>
      <c r="BO666">
        <v>0</v>
      </c>
      <c r="BP666">
        <v>0</v>
      </c>
      <c r="BQ666" s="17">
        <v>0</v>
      </c>
      <c r="BR666">
        <v>0</v>
      </c>
      <c r="BS666">
        <v>0</v>
      </c>
      <c r="BT666">
        <v>0</v>
      </c>
      <c r="BU666" s="17">
        <v>1</v>
      </c>
      <c r="BV666">
        <v>0</v>
      </c>
      <c r="BW666">
        <v>0</v>
      </c>
      <c r="BX666" s="17">
        <v>0</v>
      </c>
      <c r="BY666">
        <v>1</v>
      </c>
      <c r="BZ666">
        <v>1</v>
      </c>
      <c r="CA666">
        <v>0</v>
      </c>
      <c r="CB666">
        <v>0</v>
      </c>
      <c r="CC666">
        <v>1</v>
      </c>
      <c r="CD666">
        <v>1</v>
      </c>
      <c r="CE666">
        <v>0</v>
      </c>
      <c r="CF666">
        <v>1</v>
      </c>
      <c r="CG666">
        <v>1</v>
      </c>
      <c r="CH666">
        <v>1</v>
      </c>
      <c r="CI666">
        <v>1</v>
      </c>
      <c r="CJ666" s="17">
        <v>1</v>
      </c>
      <c r="CK666">
        <v>0.63</v>
      </c>
      <c r="CL666">
        <v>335</v>
      </c>
      <c r="CM666">
        <v>1</v>
      </c>
      <c r="CN666">
        <v>0</v>
      </c>
      <c r="CO666">
        <v>29</v>
      </c>
      <c r="CP666" s="31" t="s">
        <v>80</v>
      </c>
    </row>
    <row r="667" spans="1:94" x14ac:dyDescent="0.25">
      <c r="A667">
        <v>666</v>
      </c>
      <c r="B667">
        <v>42</v>
      </c>
      <c r="C667" s="23" t="s">
        <v>181</v>
      </c>
      <c r="D667" s="12">
        <v>7.7217345015941907</v>
      </c>
      <c r="E667" s="13">
        <v>0.86177387601275335</v>
      </c>
      <c r="F667" s="7">
        <v>8.9602791596805353</v>
      </c>
      <c r="G667" s="7">
        <f t="shared" si="160"/>
        <v>6.8599606255814374</v>
      </c>
      <c r="H667" s="15">
        <f t="shared" si="161"/>
        <v>8.5835083776069432</v>
      </c>
      <c r="I667" s="11">
        <f t="shared" si="162"/>
        <v>0.26026145454802313</v>
      </c>
      <c r="J667" s="30">
        <f t="shared" si="163"/>
        <v>2.9046132370422972E-2</v>
      </c>
      <c r="K667" s="30">
        <f t="shared" si="164"/>
        <v>34.427991556572181</v>
      </c>
      <c r="L667" s="8">
        <v>0</v>
      </c>
      <c r="M667" s="9">
        <v>0</v>
      </c>
      <c r="N667" s="9">
        <v>1</v>
      </c>
      <c r="O667" s="9">
        <v>0</v>
      </c>
      <c r="P667" s="9">
        <v>0</v>
      </c>
      <c r="Q667" s="8">
        <v>1131</v>
      </c>
      <c r="R667" s="9">
        <v>25</v>
      </c>
      <c r="S667" s="9">
        <f t="shared" si="165"/>
        <v>1105</v>
      </c>
      <c r="T667" s="9">
        <f t="shared" si="166"/>
        <v>24</v>
      </c>
      <c r="U667" s="7">
        <v>15</v>
      </c>
      <c r="V667" s="7">
        <f t="shared" si="168"/>
        <v>16</v>
      </c>
      <c r="W667" s="9">
        <v>0</v>
      </c>
      <c r="X667" s="9">
        <v>1</v>
      </c>
      <c r="Y667" s="9">
        <v>1</v>
      </c>
      <c r="Z667" s="9">
        <v>0</v>
      </c>
      <c r="AA667" s="9">
        <v>0</v>
      </c>
      <c r="AB667" s="27">
        <v>0</v>
      </c>
      <c r="AC667" s="9">
        <v>0</v>
      </c>
      <c r="AD667" s="9">
        <v>1</v>
      </c>
      <c r="AE667" s="27">
        <v>0</v>
      </c>
      <c r="AF667" s="9">
        <v>0</v>
      </c>
      <c r="AG667" s="27">
        <v>1</v>
      </c>
      <c r="AH667" s="19">
        <v>1999</v>
      </c>
      <c r="AI667" s="30">
        <v>0</v>
      </c>
      <c r="AJ667" s="30">
        <v>0</v>
      </c>
      <c r="AK667" s="30">
        <v>0</v>
      </c>
      <c r="AL667" s="37">
        <v>1</v>
      </c>
      <c r="AM667" s="36">
        <v>1</v>
      </c>
      <c r="AN667" s="17">
        <v>0</v>
      </c>
      <c r="AO667">
        <v>1</v>
      </c>
      <c r="AP667" s="34">
        <v>0</v>
      </c>
      <c r="AQ667" t="s">
        <v>89</v>
      </c>
      <c r="AR667" s="34" t="s">
        <v>89</v>
      </c>
      <c r="AS667">
        <v>1</v>
      </c>
      <c r="AT667" s="17">
        <v>0</v>
      </c>
      <c r="AU667" t="s">
        <v>89</v>
      </c>
      <c r="AV667" s="17" t="s">
        <v>89</v>
      </c>
      <c r="AW667" s="17" t="s">
        <v>153</v>
      </c>
      <c r="AX667">
        <v>1</v>
      </c>
      <c r="AY667">
        <v>0</v>
      </c>
      <c r="AZ667">
        <v>1</v>
      </c>
      <c r="BA667">
        <v>0</v>
      </c>
      <c r="BB667">
        <v>0</v>
      </c>
      <c r="BC667">
        <v>0</v>
      </c>
      <c r="BD667" s="17">
        <v>0</v>
      </c>
      <c r="BE667">
        <v>1</v>
      </c>
      <c r="BF667">
        <v>0</v>
      </c>
      <c r="BG667" s="17">
        <v>0</v>
      </c>
      <c r="BH667">
        <v>23477</v>
      </c>
      <c r="BI667">
        <v>1423</v>
      </c>
      <c r="BJ667" s="23">
        <v>0.92400000000000004</v>
      </c>
      <c r="BK667" s="23">
        <v>37</v>
      </c>
      <c r="BL667">
        <v>0</v>
      </c>
      <c r="BM667">
        <v>1</v>
      </c>
      <c r="BN667">
        <v>0</v>
      </c>
      <c r="BO667">
        <v>0</v>
      </c>
      <c r="BP667">
        <v>0</v>
      </c>
      <c r="BQ667" s="17">
        <v>0</v>
      </c>
      <c r="BR667">
        <v>0</v>
      </c>
      <c r="BS667">
        <v>0</v>
      </c>
      <c r="BT667">
        <v>0</v>
      </c>
      <c r="BU667" s="17">
        <v>1</v>
      </c>
      <c r="BV667">
        <v>0</v>
      </c>
      <c r="BW667">
        <v>0</v>
      </c>
      <c r="BX667" s="17">
        <v>0</v>
      </c>
      <c r="BY667">
        <v>1</v>
      </c>
      <c r="BZ667">
        <v>1</v>
      </c>
      <c r="CA667">
        <v>0</v>
      </c>
      <c r="CB667">
        <v>0</v>
      </c>
      <c r="CC667">
        <v>1</v>
      </c>
      <c r="CD667">
        <v>1</v>
      </c>
      <c r="CE667">
        <v>0</v>
      </c>
      <c r="CF667">
        <v>1</v>
      </c>
      <c r="CG667">
        <v>1</v>
      </c>
      <c r="CH667">
        <v>1</v>
      </c>
      <c r="CI667">
        <v>1</v>
      </c>
      <c r="CJ667" s="17">
        <v>1</v>
      </c>
      <c r="CK667">
        <v>0.63</v>
      </c>
      <c r="CL667">
        <v>335</v>
      </c>
      <c r="CM667">
        <v>1</v>
      </c>
      <c r="CN667">
        <v>0</v>
      </c>
      <c r="CO667">
        <v>29</v>
      </c>
      <c r="CP667" s="31" t="s">
        <v>80</v>
      </c>
    </row>
    <row r="668" spans="1:94" x14ac:dyDescent="0.25">
      <c r="A668">
        <v>667</v>
      </c>
      <c r="B668">
        <v>42</v>
      </c>
      <c r="C668" s="23" t="s">
        <v>181</v>
      </c>
      <c r="D668" s="12">
        <v>12.399086461422669</v>
      </c>
      <c r="E668" s="13">
        <v>0.79154286240438487</v>
      </c>
      <c r="F668" s="7">
        <v>15.66445362637633</v>
      </c>
      <c r="G668" s="7">
        <f t="shared" si="160"/>
        <v>11.607543599018285</v>
      </c>
      <c r="H668" s="15">
        <f t="shared" si="161"/>
        <v>13.190629323827054</v>
      </c>
      <c r="I668" s="11">
        <f t="shared" si="162"/>
        <v>0.4389722567126278</v>
      </c>
      <c r="J668" s="30">
        <f t="shared" si="163"/>
        <v>2.8023464283074107E-2</v>
      </c>
      <c r="K668" s="30">
        <f t="shared" si="164"/>
        <v>35.684381841540912</v>
      </c>
      <c r="L668" s="8">
        <v>0</v>
      </c>
      <c r="M668" s="9">
        <v>0</v>
      </c>
      <c r="N668" s="9">
        <v>1</v>
      </c>
      <c r="O668" s="9">
        <v>0</v>
      </c>
      <c r="P668" s="9">
        <v>0</v>
      </c>
      <c r="Q668" s="8">
        <v>1054</v>
      </c>
      <c r="R668" s="9">
        <v>25</v>
      </c>
      <c r="S668" s="9">
        <f t="shared" si="165"/>
        <v>1028</v>
      </c>
      <c r="T668" s="9">
        <f t="shared" si="166"/>
        <v>24</v>
      </c>
      <c r="U668" s="7">
        <v>15</v>
      </c>
      <c r="V668" s="7">
        <f t="shared" si="168"/>
        <v>16</v>
      </c>
      <c r="W668" s="9">
        <v>0</v>
      </c>
      <c r="X668" s="9">
        <v>1</v>
      </c>
      <c r="Y668" s="9">
        <v>1</v>
      </c>
      <c r="Z668" s="9">
        <v>0</v>
      </c>
      <c r="AA668" s="9">
        <v>0</v>
      </c>
      <c r="AB668" s="27">
        <v>0</v>
      </c>
      <c r="AC668" s="9">
        <v>0</v>
      </c>
      <c r="AD668" s="9">
        <v>1</v>
      </c>
      <c r="AE668" s="27">
        <v>0</v>
      </c>
      <c r="AF668" s="9">
        <v>0</v>
      </c>
      <c r="AG668" s="27">
        <v>1</v>
      </c>
      <c r="AH668" s="19">
        <v>1999</v>
      </c>
      <c r="AI668" s="30">
        <v>0</v>
      </c>
      <c r="AJ668" s="30">
        <v>0</v>
      </c>
      <c r="AK668" s="30">
        <v>0</v>
      </c>
      <c r="AL668" s="37">
        <v>1</v>
      </c>
      <c r="AM668" s="36">
        <v>1</v>
      </c>
      <c r="AN668" s="17">
        <v>0</v>
      </c>
      <c r="AO668">
        <v>0</v>
      </c>
      <c r="AP668" s="34">
        <v>1</v>
      </c>
      <c r="AQ668" t="s">
        <v>89</v>
      </c>
      <c r="AR668" s="34" t="s">
        <v>89</v>
      </c>
      <c r="AS668">
        <v>1</v>
      </c>
      <c r="AT668" s="17">
        <v>0</v>
      </c>
      <c r="AU668" t="s">
        <v>89</v>
      </c>
      <c r="AV668" s="17" t="s">
        <v>89</v>
      </c>
      <c r="AW668" s="17" t="s">
        <v>153</v>
      </c>
      <c r="AX668">
        <v>1</v>
      </c>
      <c r="AY668">
        <v>0</v>
      </c>
      <c r="AZ668">
        <v>1</v>
      </c>
      <c r="BA668">
        <v>0</v>
      </c>
      <c r="BB668">
        <v>0</v>
      </c>
      <c r="BC668">
        <v>0</v>
      </c>
      <c r="BD668" s="17">
        <v>0</v>
      </c>
      <c r="BE668">
        <v>1</v>
      </c>
      <c r="BF668">
        <v>0</v>
      </c>
      <c r="BG668" s="17">
        <v>0</v>
      </c>
      <c r="BH668">
        <v>23477</v>
      </c>
      <c r="BI668">
        <v>1423</v>
      </c>
      <c r="BJ668" s="23">
        <v>0.92400000000000004</v>
      </c>
      <c r="BK668" s="23">
        <v>37</v>
      </c>
      <c r="BL668">
        <v>0</v>
      </c>
      <c r="BM668">
        <v>1</v>
      </c>
      <c r="BN668">
        <v>0</v>
      </c>
      <c r="BO668">
        <v>0</v>
      </c>
      <c r="BP668">
        <v>0</v>
      </c>
      <c r="BQ668" s="17">
        <v>0</v>
      </c>
      <c r="BR668">
        <v>0</v>
      </c>
      <c r="BS668">
        <v>0</v>
      </c>
      <c r="BT668">
        <v>0</v>
      </c>
      <c r="BU668" s="17">
        <v>1</v>
      </c>
      <c r="BV668">
        <v>0</v>
      </c>
      <c r="BW668">
        <v>0</v>
      </c>
      <c r="BX668" s="17">
        <v>0</v>
      </c>
      <c r="BY668">
        <v>1</v>
      </c>
      <c r="BZ668">
        <v>1</v>
      </c>
      <c r="CA668">
        <v>0</v>
      </c>
      <c r="CB668">
        <v>0</v>
      </c>
      <c r="CC668">
        <v>1</v>
      </c>
      <c r="CD668">
        <v>1</v>
      </c>
      <c r="CE668">
        <v>0</v>
      </c>
      <c r="CF668">
        <v>1</v>
      </c>
      <c r="CG668">
        <v>1</v>
      </c>
      <c r="CH668">
        <v>1</v>
      </c>
      <c r="CI668">
        <v>1</v>
      </c>
      <c r="CJ668" s="17">
        <v>1</v>
      </c>
      <c r="CK668">
        <v>0.63</v>
      </c>
      <c r="CL668">
        <v>335</v>
      </c>
      <c r="CM668">
        <v>1</v>
      </c>
      <c r="CN668">
        <v>0</v>
      </c>
      <c r="CO668">
        <v>29</v>
      </c>
      <c r="CP668" s="31" t="s">
        <v>80</v>
      </c>
    </row>
    <row r="669" spans="1:94" x14ac:dyDescent="0.25">
      <c r="A669">
        <v>668</v>
      </c>
      <c r="B669">
        <v>42</v>
      </c>
      <c r="C669" s="23" t="s">
        <v>181</v>
      </c>
      <c r="D669" s="12">
        <v>7.1441269690773126</v>
      </c>
      <c r="E669" s="13">
        <v>0.87109046316323002</v>
      </c>
      <c r="F669" s="7">
        <v>8.2013605603424047</v>
      </c>
      <c r="G669" s="7">
        <f t="shared" si="160"/>
        <v>6.2730365059140825</v>
      </c>
      <c r="H669" s="15">
        <f t="shared" si="161"/>
        <v>8.0152174322405418</v>
      </c>
      <c r="I669" s="11">
        <f t="shared" si="162"/>
        <v>0.22683211099104514</v>
      </c>
      <c r="J669" s="30">
        <f t="shared" si="163"/>
        <v>2.7657863512048173E-2</v>
      </c>
      <c r="K669" s="30">
        <f t="shared" si="164"/>
        <v>36.1560826838409</v>
      </c>
      <c r="L669" s="8">
        <v>0</v>
      </c>
      <c r="M669" s="9">
        <v>0</v>
      </c>
      <c r="N669" s="9">
        <v>1</v>
      </c>
      <c r="O669" s="9">
        <v>0</v>
      </c>
      <c r="P669" s="9">
        <v>0</v>
      </c>
      <c r="Q669" s="8">
        <v>1266</v>
      </c>
      <c r="R669" s="9">
        <v>25</v>
      </c>
      <c r="S669" s="9">
        <f t="shared" si="165"/>
        <v>1240</v>
      </c>
      <c r="T669" s="9">
        <f t="shared" si="166"/>
        <v>24</v>
      </c>
      <c r="U669" s="7">
        <v>15</v>
      </c>
      <c r="V669" s="7">
        <f t="shared" si="168"/>
        <v>12</v>
      </c>
      <c r="W669" s="9">
        <v>0</v>
      </c>
      <c r="X669" s="9">
        <v>1</v>
      </c>
      <c r="Y669" s="9">
        <v>1</v>
      </c>
      <c r="Z669" s="9">
        <v>0</v>
      </c>
      <c r="AA669" s="9">
        <v>0</v>
      </c>
      <c r="AB669" s="27">
        <v>0</v>
      </c>
      <c r="AC669" s="9">
        <v>0</v>
      </c>
      <c r="AD669" s="9">
        <v>1</v>
      </c>
      <c r="AE669" s="27">
        <v>0</v>
      </c>
      <c r="AF669" s="9">
        <v>0</v>
      </c>
      <c r="AG669" s="27">
        <v>1</v>
      </c>
      <c r="AH669" s="19">
        <v>1999</v>
      </c>
      <c r="AI669" s="30">
        <v>0</v>
      </c>
      <c r="AJ669" s="30">
        <v>0</v>
      </c>
      <c r="AK669" s="30">
        <v>0</v>
      </c>
      <c r="AL669" s="37">
        <v>1</v>
      </c>
      <c r="AM669" s="36">
        <v>1</v>
      </c>
      <c r="AN669" s="17">
        <v>0</v>
      </c>
      <c r="AO669">
        <v>1</v>
      </c>
      <c r="AP669" s="34">
        <v>0</v>
      </c>
      <c r="AQ669" t="s">
        <v>89</v>
      </c>
      <c r="AR669" s="34" t="s">
        <v>89</v>
      </c>
      <c r="AS669">
        <v>1</v>
      </c>
      <c r="AT669" s="17">
        <v>0</v>
      </c>
      <c r="AU669" t="s">
        <v>89</v>
      </c>
      <c r="AV669" s="17" t="s">
        <v>89</v>
      </c>
      <c r="AW669" s="17" t="s">
        <v>153</v>
      </c>
      <c r="AX669">
        <v>1</v>
      </c>
      <c r="AY669">
        <v>0</v>
      </c>
      <c r="AZ669">
        <v>1</v>
      </c>
      <c r="BA669">
        <v>0</v>
      </c>
      <c r="BB669">
        <v>0</v>
      </c>
      <c r="BC669">
        <v>0</v>
      </c>
      <c r="BD669" s="17">
        <v>0</v>
      </c>
      <c r="BE669">
        <v>1</v>
      </c>
      <c r="BF669">
        <v>0</v>
      </c>
      <c r="BG669" s="17">
        <v>0</v>
      </c>
      <c r="BH669">
        <v>23477</v>
      </c>
      <c r="BI669">
        <v>1423</v>
      </c>
      <c r="BJ669" s="23">
        <v>0.92400000000000004</v>
      </c>
      <c r="BK669" s="23">
        <v>33</v>
      </c>
      <c r="BL669">
        <v>0</v>
      </c>
      <c r="BM669">
        <v>1</v>
      </c>
      <c r="BN669">
        <v>0</v>
      </c>
      <c r="BO669">
        <v>0</v>
      </c>
      <c r="BP669">
        <v>0</v>
      </c>
      <c r="BQ669" s="17">
        <v>0</v>
      </c>
      <c r="BR669">
        <v>0</v>
      </c>
      <c r="BS669">
        <v>0</v>
      </c>
      <c r="BT669">
        <v>0</v>
      </c>
      <c r="BU669" s="17">
        <v>1</v>
      </c>
      <c r="BV669">
        <v>0</v>
      </c>
      <c r="BW669">
        <v>0</v>
      </c>
      <c r="BX669" s="17">
        <v>0</v>
      </c>
      <c r="BY669">
        <v>1</v>
      </c>
      <c r="BZ669">
        <v>1</v>
      </c>
      <c r="CA669">
        <v>0</v>
      </c>
      <c r="CB669">
        <v>0</v>
      </c>
      <c r="CC669">
        <v>1</v>
      </c>
      <c r="CD669">
        <v>1</v>
      </c>
      <c r="CE669">
        <v>0</v>
      </c>
      <c r="CF669">
        <v>1</v>
      </c>
      <c r="CG669">
        <v>1</v>
      </c>
      <c r="CH669">
        <v>1</v>
      </c>
      <c r="CI669">
        <v>1</v>
      </c>
      <c r="CJ669" s="17">
        <v>1</v>
      </c>
      <c r="CK669">
        <v>0.63</v>
      </c>
      <c r="CL669">
        <v>335</v>
      </c>
      <c r="CM669">
        <v>1</v>
      </c>
      <c r="CN669">
        <v>0</v>
      </c>
      <c r="CO669">
        <v>29</v>
      </c>
      <c r="CP669" s="31" t="s">
        <v>80</v>
      </c>
    </row>
    <row r="670" spans="1:94" x14ac:dyDescent="0.25">
      <c r="A670">
        <v>669</v>
      </c>
      <c r="B670">
        <v>42</v>
      </c>
      <c r="C670" s="23" t="s">
        <v>181</v>
      </c>
      <c r="D670" s="12">
        <v>12.13461704540997</v>
      </c>
      <c r="E670" s="13">
        <v>0.79528097195326231</v>
      </c>
      <c r="F670" s="7">
        <v>15.25827660079249</v>
      </c>
      <c r="G670" s="7">
        <f t="shared" si="160"/>
        <v>11.339336073456707</v>
      </c>
      <c r="H670" s="15">
        <f t="shared" si="161"/>
        <v>12.929898017363232</v>
      </c>
      <c r="I670" s="11">
        <f t="shared" si="162"/>
        <v>0.42785194562485623</v>
      </c>
      <c r="J670" s="30">
        <f t="shared" si="163"/>
        <v>2.8040646844915258E-2</v>
      </c>
      <c r="K670" s="30">
        <f t="shared" si="164"/>
        <v>35.662515402398242</v>
      </c>
      <c r="L670" s="8">
        <v>0</v>
      </c>
      <c r="M670" s="9">
        <v>0</v>
      </c>
      <c r="N670" s="9">
        <v>1</v>
      </c>
      <c r="O670" s="9">
        <v>0</v>
      </c>
      <c r="P670" s="9">
        <v>0</v>
      </c>
      <c r="Q670" s="8">
        <v>1065</v>
      </c>
      <c r="R670" s="9">
        <v>25</v>
      </c>
      <c r="S670" s="9">
        <f t="shared" si="165"/>
        <v>1039</v>
      </c>
      <c r="T670" s="9">
        <f t="shared" si="166"/>
        <v>24</v>
      </c>
      <c r="U670" s="7">
        <v>15</v>
      </c>
      <c r="V670" s="7">
        <f t="shared" si="168"/>
        <v>12</v>
      </c>
      <c r="W670" s="9">
        <v>0</v>
      </c>
      <c r="X670" s="9">
        <v>1</v>
      </c>
      <c r="Y670" s="9">
        <v>1</v>
      </c>
      <c r="Z670" s="9">
        <v>0</v>
      </c>
      <c r="AA670" s="9">
        <v>0</v>
      </c>
      <c r="AB670" s="27">
        <v>0</v>
      </c>
      <c r="AC670" s="9">
        <v>0</v>
      </c>
      <c r="AD670" s="9">
        <v>1</v>
      </c>
      <c r="AE670" s="27">
        <v>0</v>
      </c>
      <c r="AF670" s="9">
        <v>0</v>
      </c>
      <c r="AG670" s="27">
        <v>1</v>
      </c>
      <c r="AH670" s="19">
        <v>1999</v>
      </c>
      <c r="AI670" s="30">
        <v>0</v>
      </c>
      <c r="AJ670" s="30">
        <v>0</v>
      </c>
      <c r="AK670" s="30">
        <v>0</v>
      </c>
      <c r="AL670" s="37">
        <v>1</v>
      </c>
      <c r="AM670" s="36">
        <v>1</v>
      </c>
      <c r="AN670" s="17">
        <v>0</v>
      </c>
      <c r="AO670">
        <v>0</v>
      </c>
      <c r="AP670" s="34">
        <v>1</v>
      </c>
      <c r="AQ670" t="s">
        <v>89</v>
      </c>
      <c r="AR670" s="34" t="s">
        <v>89</v>
      </c>
      <c r="AS670">
        <v>1</v>
      </c>
      <c r="AT670" s="17">
        <v>0</v>
      </c>
      <c r="AU670" t="s">
        <v>89</v>
      </c>
      <c r="AV670" s="17" t="s">
        <v>89</v>
      </c>
      <c r="AW670" s="17" t="s">
        <v>153</v>
      </c>
      <c r="AX670">
        <v>1</v>
      </c>
      <c r="AY670">
        <v>0</v>
      </c>
      <c r="AZ670">
        <v>1</v>
      </c>
      <c r="BA670">
        <v>0</v>
      </c>
      <c r="BB670">
        <v>0</v>
      </c>
      <c r="BC670">
        <v>0</v>
      </c>
      <c r="BD670" s="17">
        <v>0</v>
      </c>
      <c r="BE670">
        <v>1</v>
      </c>
      <c r="BF670">
        <v>0</v>
      </c>
      <c r="BG670" s="17">
        <v>0</v>
      </c>
      <c r="BH670">
        <v>23477</v>
      </c>
      <c r="BI670">
        <v>1423</v>
      </c>
      <c r="BJ670" s="23">
        <v>0.92400000000000004</v>
      </c>
      <c r="BK670" s="23">
        <v>33</v>
      </c>
      <c r="BL670">
        <v>0</v>
      </c>
      <c r="BM670">
        <v>1</v>
      </c>
      <c r="BN670">
        <v>0</v>
      </c>
      <c r="BO670">
        <v>0</v>
      </c>
      <c r="BP670">
        <v>0</v>
      </c>
      <c r="BQ670" s="17">
        <v>0</v>
      </c>
      <c r="BR670">
        <v>0</v>
      </c>
      <c r="BS670">
        <v>0</v>
      </c>
      <c r="BT670">
        <v>0</v>
      </c>
      <c r="BU670" s="17">
        <v>1</v>
      </c>
      <c r="BV670">
        <v>0</v>
      </c>
      <c r="BW670">
        <v>0</v>
      </c>
      <c r="BX670" s="17">
        <v>0</v>
      </c>
      <c r="BY670">
        <v>1</v>
      </c>
      <c r="BZ670">
        <v>1</v>
      </c>
      <c r="CA670">
        <v>0</v>
      </c>
      <c r="CB670">
        <v>0</v>
      </c>
      <c r="CC670">
        <v>1</v>
      </c>
      <c r="CD670">
        <v>1</v>
      </c>
      <c r="CE670">
        <v>0</v>
      </c>
      <c r="CF670">
        <v>1</v>
      </c>
      <c r="CG670">
        <v>1</v>
      </c>
      <c r="CH670">
        <v>1</v>
      </c>
      <c r="CI670">
        <v>1</v>
      </c>
      <c r="CJ670" s="17">
        <v>1</v>
      </c>
      <c r="CK670">
        <v>0.63</v>
      </c>
      <c r="CL670">
        <v>335</v>
      </c>
      <c r="CM670">
        <v>1</v>
      </c>
      <c r="CN670">
        <v>0</v>
      </c>
      <c r="CO670">
        <v>29</v>
      </c>
      <c r="CP670" s="31" t="s">
        <v>80</v>
      </c>
    </row>
    <row r="671" spans="1:94" x14ac:dyDescent="0.25">
      <c r="A671">
        <v>670</v>
      </c>
      <c r="B671">
        <v>42</v>
      </c>
      <c r="C671" s="23" t="s">
        <v>181</v>
      </c>
      <c r="D671" s="12">
        <v>6.56022367666107</v>
      </c>
      <c r="E671" s="13">
        <v>0.88066300559224031</v>
      </c>
      <c r="F671" s="7">
        <v>7.4491872997996103</v>
      </c>
      <c r="G671" s="7">
        <f t="shared" si="160"/>
        <v>5.6795606710688293</v>
      </c>
      <c r="H671" s="15">
        <f t="shared" si="161"/>
        <v>7.4408866822533106</v>
      </c>
      <c r="I671" s="11">
        <f t="shared" si="162"/>
        <v>0.21961772893949358</v>
      </c>
      <c r="J671" s="30">
        <f t="shared" si="163"/>
        <v>2.9482105913137865E-2</v>
      </c>
      <c r="K671" s="30">
        <f t="shared" si="164"/>
        <v>33.918879572112871</v>
      </c>
      <c r="L671" s="8">
        <v>0</v>
      </c>
      <c r="M671" s="9">
        <v>0</v>
      </c>
      <c r="N671" s="9">
        <v>1</v>
      </c>
      <c r="O671" s="9">
        <v>0</v>
      </c>
      <c r="P671" s="9">
        <v>0</v>
      </c>
      <c r="Q671" s="8">
        <v>1121</v>
      </c>
      <c r="R671" s="9">
        <v>25</v>
      </c>
      <c r="S671" s="9">
        <f t="shared" si="165"/>
        <v>1095</v>
      </c>
      <c r="T671" s="9">
        <f t="shared" si="166"/>
        <v>24</v>
      </c>
      <c r="U671" s="7">
        <v>15</v>
      </c>
      <c r="V671" s="7">
        <f t="shared" si="168"/>
        <v>12</v>
      </c>
      <c r="W671" s="9">
        <v>0</v>
      </c>
      <c r="X671" s="9">
        <v>1</v>
      </c>
      <c r="Y671" s="9">
        <v>1</v>
      </c>
      <c r="Z671" s="9">
        <v>0</v>
      </c>
      <c r="AA671" s="9">
        <v>0</v>
      </c>
      <c r="AB671" s="27">
        <v>0</v>
      </c>
      <c r="AC671" s="9">
        <v>0</v>
      </c>
      <c r="AD671" s="9">
        <v>1</v>
      </c>
      <c r="AE671" s="27">
        <v>0</v>
      </c>
      <c r="AF671" s="9">
        <v>0</v>
      </c>
      <c r="AG671" s="27">
        <v>1</v>
      </c>
      <c r="AH671" s="19">
        <v>1999</v>
      </c>
      <c r="AI671" s="30">
        <v>0</v>
      </c>
      <c r="AJ671" s="30">
        <v>0</v>
      </c>
      <c r="AK671" s="30">
        <v>0</v>
      </c>
      <c r="AL671" s="37">
        <v>1</v>
      </c>
      <c r="AM671" s="36">
        <v>1</v>
      </c>
      <c r="AN671" s="17">
        <v>0</v>
      </c>
      <c r="AO671">
        <v>1</v>
      </c>
      <c r="AP671" s="34">
        <v>0</v>
      </c>
      <c r="AQ671" t="s">
        <v>89</v>
      </c>
      <c r="AR671" s="34" t="s">
        <v>89</v>
      </c>
      <c r="AS671">
        <v>1</v>
      </c>
      <c r="AT671" s="17">
        <v>0</v>
      </c>
      <c r="AU671" t="s">
        <v>89</v>
      </c>
      <c r="AV671" s="17" t="s">
        <v>89</v>
      </c>
      <c r="AW671" s="17" t="s">
        <v>153</v>
      </c>
      <c r="AX671">
        <v>1</v>
      </c>
      <c r="AY671">
        <v>0</v>
      </c>
      <c r="AZ671">
        <v>1</v>
      </c>
      <c r="BA671">
        <v>0</v>
      </c>
      <c r="BB671">
        <v>0</v>
      </c>
      <c r="BC671">
        <v>0</v>
      </c>
      <c r="BD671" s="17">
        <v>0</v>
      </c>
      <c r="BE671">
        <v>1</v>
      </c>
      <c r="BF671">
        <v>0</v>
      </c>
      <c r="BG671" s="17">
        <v>0</v>
      </c>
      <c r="BH671">
        <v>23477</v>
      </c>
      <c r="BI671">
        <v>1423</v>
      </c>
      <c r="BJ671" s="23">
        <v>0.92400000000000004</v>
      </c>
      <c r="BK671" s="23">
        <v>33</v>
      </c>
      <c r="BL671">
        <v>0</v>
      </c>
      <c r="BM671">
        <v>1</v>
      </c>
      <c r="BN671">
        <v>0</v>
      </c>
      <c r="BO671">
        <v>0</v>
      </c>
      <c r="BP671">
        <v>0</v>
      </c>
      <c r="BQ671" s="17">
        <v>0</v>
      </c>
      <c r="BR671">
        <v>0</v>
      </c>
      <c r="BS671">
        <v>0</v>
      </c>
      <c r="BT671">
        <v>0</v>
      </c>
      <c r="BU671" s="17">
        <v>1</v>
      </c>
      <c r="BV671">
        <v>0</v>
      </c>
      <c r="BW671">
        <v>0</v>
      </c>
      <c r="BX671" s="17">
        <v>0</v>
      </c>
      <c r="BY671">
        <v>1</v>
      </c>
      <c r="BZ671">
        <v>1</v>
      </c>
      <c r="CA671">
        <v>0</v>
      </c>
      <c r="CB671">
        <v>0</v>
      </c>
      <c r="CC671">
        <v>1</v>
      </c>
      <c r="CD671">
        <v>1</v>
      </c>
      <c r="CE671">
        <v>0</v>
      </c>
      <c r="CF671">
        <v>1</v>
      </c>
      <c r="CG671">
        <v>1</v>
      </c>
      <c r="CH671">
        <v>1</v>
      </c>
      <c r="CI671">
        <v>1</v>
      </c>
      <c r="CJ671" s="17">
        <v>1</v>
      </c>
      <c r="CK671">
        <v>0.63</v>
      </c>
      <c r="CL671">
        <v>335</v>
      </c>
      <c r="CM671">
        <v>1</v>
      </c>
      <c r="CN671">
        <v>0</v>
      </c>
      <c r="CO671">
        <v>29</v>
      </c>
      <c r="CP671" s="31" t="s">
        <v>80</v>
      </c>
    </row>
    <row r="672" spans="1:94" x14ac:dyDescent="0.25">
      <c r="A672">
        <v>671</v>
      </c>
      <c r="B672">
        <v>42</v>
      </c>
      <c r="C672" s="23" t="s">
        <v>181</v>
      </c>
      <c r="D672" s="12">
        <v>11.064054147667219</v>
      </c>
      <c r="E672" s="13">
        <v>0.81068652662530805</v>
      </c>
      <c r="F672" s="7">
        <v>13.647758762840439</v>
      </c>
      <c r="G672" s="7">
        <f t="shared" si="160"/>
        <v>10.253367621041912</v>
      </c>
      <c r="H672" s="15">
        <f t="shared" si="161"/>
        <v>11.874740674292527</v>
      </c>
      <c r="I672" s="11">
        <f t="shared" si="162"/>
        <v>0.39675371638998225</v>
      </c>
      <c r="J672" s="30">
        <f t="shared" si="163"/>
        <v>2.9070979586058268E-2</v>
      </c>
      <c r="K672" s="30">
        <f t="shared" si="164"/>
        <v>34.398565656850984</v>
      </c>
      <c r="L672" s="8">
        <v>0</v>
      </c>
      <c r="M672" s="9">
        <v>0</v>
      </c>
      <c r="N672" s="9">
        <v>1</v>
      </c>
      <c r="O672" s="9">
        <v>0</v>
      </c>
      <c r="P672" s="9">
        <v>0</v>
      </c>
      <c r="Q672" s="8">
        <v>1023</v>
      </c>
      <c r="R672" s="9">
        <v>25</v>
      </c>
      <c r="S672" s="9">
        <f t="shared" si="165"/>
        <v>997</v>
      </c>
      <c r="T672" s="9">
        <f t="shared" si="166"/>
        <v>24</v>
      </c>
      <c r="U672" s="7">
        <v>15</v>
      </c>
      <c r="V672" s="7">
        <f t="shared" si="168"/>
        <v>12</v>
      </c>
      <c r="W672" s="9">
        <v>0</v>
      </c>
      <c r="X672" s="9">
        <v>1</v>
      </c>
      <c r="Y672" s="9">
        <v>1</v>
      </c>
      <c r="Z672" s="9">
        <v>0</v>
      </c>
      <c r="AA672" s="9">
        <v>0</v>
      </c>
      <c r="AB672" s="27">
        <v>0</v>
      </c>
      <c r="AC672" s="9">
        <v>0</v>
      </c>
      <c r="AD672" s="9">
        <v>1</v>
      </c>
      <c r="AE672" s="27">
        <v>0</v>
      </c>
      <c r="AF672" s="9">
        <v>0</v>
      </c>
      <c r="AG672" s="27">
        <v>1</v>
      </c>
      <c r="AH672" s="19">
        <v>1999</v>
      </c>
      <c r="AI672" s="30">
        <v>0</v>
      </c>
      <c r="AJ672" s="30">
        <v>0</v>
      </c>
      <c r="AK672" s="30">
        <v>0</v>
      </c>
      <c r="AL672" s="37">
        <v>1</v>
      </c>
      <c r="AM672" s="36">
        <v>1</v>
      </c>
      <c r="AN672" s="17">
        <v>0</v>
      </c>
      <c r="AO672">
        <v>0</v>
      </c>
      <c r="AP672" s="34">
        <v>1</v>
      </c>
      <c r="AQ672" t="s">
        <v>89</v>
      </c>
      <c r="AR672" s="34" t="s">
        <v>89</v>
      </c>
      <c r="AS672">
        <v>1</v>
      </c>
      <c r="AT672" s="17">
        <v>0</v>
      </c>
      <c r="AU672" t="s">
        <v>89</v>
      </c>
      <c r="AV672" s="17" t="s">
        <v>89</v>
      </c>
      <c r="AW672" s="17" t="s">
        <v>153</v>
      </c>
      <c r="AX672">
        <v>1</v>
      </c>
      <c r="AY672">
        <v>0</v>
      </c>
      <c r="AZ672">
        <v>1</v>
      </c>
      <c r="BA672">
        <v>0</v>
      </c>
      <c r="BB672">
        <v>0</v>
      </c>
      <c r="BC672">
        <v>0</v>
      </c>
      <c r="BD672" s="17">
        <v>0</v>
      </c>
      <c r="BE672">
        <v>1</v>
      </c>
      <c r="BF672">
        <v>0</v>
      </c>
      <c r="BG672" s="17">
        <v>0</v>
      </c>
      <c r="BH672">
        <v>23477</v>
      </c>
      <c r="BI672">
        <v>1423</v>
      </c>
      <c r="BJ672" s="23">
        <v>0.92400000000000004</v>
      </c>
      <c r="BK672" s="23">
        <v>33</v>
      </c>
      <c r="BL672">
        <v>0</v>
      </c>
      <c r="BM672">
        <v>1</v>
      </c>
      <c r="BN672">
        <v>0</v>
      </c>
      <c r="BO672">
        <v>0</v>
      </c>
      <c r="BP672">
        <v>0</v>
      </c>
      <c r="BQ672" s="17">
        <v>0</v>
      </c>
      <c r="BR672">
        <v>0</v>
      </c>
      <c r="BS672">
        <v>0</v>
      </c>
      <c r="BT672">
        <v>0</v>
      </c>
      <c r="BU672" s="17">
        <v>1</v>
      </c>
      <c r="BV672">
        <v>0</v>
      </c>
      <c r="BW672">
        <v>0</v>
      </c>
      <c r="BX672" s="17">
        <v>0</v>
      </c>
      <c r="BY672">
        <v>1</v>
      </c>
      <c r="BZ672">
        <v>1</v>
      </c>
      <c r="CA672">
        <v>0</v>
      </c>
      <c r="CB672">
        <v>0</v>
      </c>
      <c r="CC672">
        <v>1</v>
      </c>
      <c r="CD672">
        <v>1</v>
      </c>
      <c r="CE672">
        <v>0</v>
      </c>
      <c r="CF672">
        <v>1</v>
      </c>
      <c r="CG672">
        <v>1</v>
      </c>
      <c r="CH672">
        <v>1</v>
      </c>
      <c r="CI672">
        <v>1</v>
      </c>
      <c r="CJ672" s="17">
        <v>1</v>
      </c>
      <c r="CK672">
        <v>0.63</v>
      </c>
      <c r="CL672">
        <v>335</v>
      </c>
      <c r="CM672">
        <v>1</v>
      </c>
      <c r="CN672">
        <v>0</v>
      </c>
      <c r="CO672">
        <v>29</v>
      </c>
      <c r="CP672" s="31" t="s">
        <v>80</v>
      </c>
    </row>
    <row r="673" spans="1:94" x14ac:dyDescent="0.25">
      <c r="A673">
        <v>672</v>
      </c>
      <c r="B673">
        <v>42</v>
      </c>
      <c r="C673" s="23" t="s">
        <v>181</v>
      </c>
      <c r="D673" s="12">
        <v>7.7217345015941907</v>
      </c>
      <c r="E673" s="13">
        <v>0.86177387601275335</v>
      </c>
      <c r="F673" s="7">
        <v>8.9602791596805353</v>
      </c>
      <c r="G673" s="7">
        <f t="shared" si="160"/>
        <v>6.8599606255814374</v>
      </c>
      <c r="H673" s="15">
        <f t="shared" si="161"/>
        <v>8.5835083776069432</v>
      </c>
      <c r="I673" s="11">
        <f t="shared" si="162"/>
        <v>0.25032164139091456</v>
      </c>
      <c r="J673" s="30">
        <f t="shared" si="163"/>
        <v>2.7936812785623013E-2</v>
      </c>
      <c r="K673" s="30">
        <f t="shared" si="164"/>
        <v>35.79506394210528</v>
      </c>
      <c r="L673" s="8">
        <v>0</v>
      </c>
      <c r="M673" s="9">
        <v>0</v>
      </c>
      <c r="N673" s="9">
        <v>1</v>
      </c>
      <c r="O673" s="9">
        <v>0</v>
      </c>
      <c r="P673" s="9">
        <v>0</v>
      </c>
      <c r="Q673" s="8">
        <v>1227</v>
      </c>
      <c r="R673" s="9">
        <v>25</v>
      </c>
      <c r="S673" s="9">
        <f t="shared" si="165"/>
        <v>1201</v>
      </c>
      <c r="T673" s="9">
        <f t="shared" si="166"/>
        <v>24</v>
      </c>
      <c r="U673" s="7">
        <v>15</v>
      </c>
      <c r="V673" s="7">
        <f t="shared" si="168"/>
        <v>8</v>
      </c>
      <c r="W673" s="9">
        <v>0</v>
      </c>
      <c r="X673" s="9">
        <v>1</v>
      </c>
      <c r="Y673" s="9">
        <v>1</v>
      </c>
      <c r="Z673" s="9">
        <v>0</v>
      </c>
      <c r="AA673" s="9">
        <v>0</v>
      </c>
      <c r="AB673" s="27">
        <v>0</v>
      </c>
      <c r="AC673" s="9">
        <v>0</v>
      </c>
      <c r="AD673" s="9">
        <v>1</v>
      </c>
      <c r="AE673" s="27">
        <v>0</v>
      </c>
      <c r="AF673" s="9">
        <v>0</v>
      </c>
      <c r="AG673" s="27">
        <v>1</v>
      </c>
      <c r="AH673" s="19">
        <v>1999</v>
      </c>
      <c r="AI673" s="30">
        <v>0</v>
      </c>
      <c r="AJ673" s="30">
        <v>0</v>
      </c>
      <c r="AK673" s="30">
        <v>0</v>
      </c>
      <c r="AL673" s="37">
        <v>1</v>
      </c>
      <c r="AM673" s="36">
        <v>1</v>
      </c>
      <c r="AN673" s="17">
        <v>0</v>
      </c>
      <c r="AO673">
        <v>1</v>
      </c>
      <c r="AP673" s="34">
        <v>0</v>
      </c>
      <c r="AQ673" t="s">
        <v>89</v>
      </c>
      <c r="AR673" s="34" t="s">
        <v>89</v>
      </c>
      <c r="AS673">
        <v>1</v>
      </c>
      <c r="AT673" s="17">
        <v>0</v>
      </c>
      <c r="AU673" t="s">
        <v>89</v>
      </c>
      <c r="AV673" s="17" t="s">
        <v>89</v>
      </c>
      <c r="AW673" s="17" t="s">
        <v>153</v>
      </c>
      <c r="AX673">
        <v>1</v>
      </c>
      <c r="AY673">
        <v>0</v>
      </c>
      <c r="AZ673">
        <v>1</v>
      </c>
      <c r="BA673">
        <v>0</v>
      </c>
      <c r="BB673">
        <v>0</v>
      </c>
      <c r="BC673">
        <v>0</v>
      </c>
      <c r="BD673" s="17">
        <v>0</v>
      </c>
      <c r="BE673">
        <v>1</v>
      </c>
      <c r="BF673">
        <v>0</v>
      </c>
      <c r="BG673" s="17">
        <v>0</v>
      </c>
      <c r="BH673">
        <v>23477</v>
      </c>
      <c r="BI673">
        <v>1423</v>
      </c>
      <c r="BJ673" s="23">
        <v>0.92400000000000004</v>
      </c>
      <c r="BK673" s="23">
        <v>29</v>
      </c>
      <c r="BL673">
        <v>0</v>
      </c>
      <c r="BM673">
        <v>1</v>
      </c>
      <c r="BN673">
        <v>0</v>
      </c>
      <c r="BO673">
        <v>0</v>
      </c>
      <c r="BP673">
        <v>0</v>
      </c>
      <c r="BQ673" s="17">
        <v>0</v>
      </c>
      <c r="BR673">
        <v>0</v>
      </c>
      <c r="BS673">
        <v>0</v>
      </c>
      <c r="BT673">
        <v>0</v>
      </c>
      <c r="BU673" s="17">
        <v>1</v>
      </c>
      <c r="BV673">
        <v>0</v>
      </c>
      <c r="BW673">
        <v>0</v>
      </c>
      <c r="BX673" s="17">
        <v>0</v>
      </c>
      <c r="BY673">
        <v>1</v>
      </c>
      <c r="BZ673">
        <v>1</v>
      </c>
      <c r="CA673">
        <v>0</v>
      </c>
      <c r="CB673">
        <v>0</v>
      </c>
      <c r="CC673">
        <v>1</v>
      </c>
      <c r="CD673">
        <v>1</v>
      </c>
      <c r="CE673">
        <v>0</v>
      </c>
      <c r="CF673">
        <v>1</v>
      </c>
      <c r="CG673">
        <v>1</v>
      </c>
      <c r="CH673">
        <v>1</v>
      </c>
      <c r="CI673">
        <v>1</v>
      </c>
      <c r="CJ673" s="17">
        <v>1</v>
      </c>
      <c r="CK673">
        <v>0.63</v>
      </c>
      <c r="CL673">
        <v>335</v>
      </c>
      <c r="CM673">
        <v>1</v>
      </c>
      <c r="CN673">
        <v>0</v>
      </c>
      <c r="CO673">
        <v>29</v>
      </c>
      <c r="CP673" s="31" t="s">
        <v>80</v>
      </c>
    </row>
    <row r="674" spans="1:94" x14ac:dyDescent="0.25">
      <c r="A674">
        <v>673</v>
      </c>
      <c r="B674">
        <v>42</v>
      </c>
      <c r="C674" s="23" t="s">
        <v>181</v>
      </c>
      <c r="D674" s="12">
        <v>9.6961310486523686</v>
      </c>
      <c r="E674" s="13">
        <v>0.83103129582312396</v>
      </c>
      <c r="F674" s="7">
        <v>11.66758832956886</v>
      </c>
      <c r="G674" s="7">
        <f t="shared" si="160"/>
        <v>8.865099752829245</v>
      </c>
      <c r="H674" s="15">
        <f t="shared" si="161"/>
        <v>10.527162344475492</v>
      </c>
      <c r="I674" s="11">
        <f t="shared" si="162"/>
        <v>0.33595690082773194</v>
      </c>
      <c r="J674" s="30">
        <f t="shared" si="163"/>
        <v>2.879403106607089E-2</v>
      </c>
      <c r="K674" s="30">
        <f t="shared" si="164"/>
        <v>34.729420056031621</v>
      </c>
      <c r="L674" s="8">
        <v>0</v>
      </c>
      <c r="M674" s="9">
        <v>0</v>
      </c>
      <c r="N674" s="9">
        <v>1</v>
      </c>
      <c r="O674" s="9">
        <v>0</v>
      </c>
      <c r="P674" s="9">
        <v>0</v>
      </c>
      <c r="Q674" s="8">
        <v>1096</v>
      </c>
      <c r="R674" s="9">
        <v>25</v>
      </c>
      <c r="S674" s="9">
        <f t="shared" si="165"/>
        <v>1070</v>
      </c>
      <c r="T674" s="9">
        <f t="shared" si="166"/>
        <v>24</v>
      </c>
      <c r="U674" s="7">
        <v>15</v>
      </c>
      <c r="V674" s="7">
        <f t="shared" si="168"/>
        <v>8</v>
      </c>
      <c r="W674" s="9">
        <v>0</v>
      </c>
      <c r="X674" s="9">
        <v>1</v>
      </c>
      <c r="Y674" s="9">
        <v>1</v>
      </c>
      <c r="Z674" s="9">
        <v>0</v>
      </c>
      <c r="AA674" s="9">
        <v>0</v>
      </c>
      <c r="AB674" s="27">
        <v>0</v>
      </c>
      <c r="AC674" s="9">
        <v>0</v>
      </c>
      <c r="AD674" s="9">
        <v>1</v>
      </c>
      <c r="AE674" s="27">
        <v>0</v>
      </c>
      <c r="AF674" s="9">
        <v>0</v>
      </c>
      <c r="AG674" s="27">
        <v>1</v>
      </c>
      <c r="AH674" s="19">
        <v>1999</v>
      </c>
      <c r="AI674" s="30">
        <v>0</v>
      </c>
      <c r="AJ674" s="30">
        <v>0</v>
      </c>
      <c r="AK674" s="30">
        <v>0</v>
      </c>
      <c r="AL674" s="37">
        <v>1</v>
      </c>
      <c r="AM674" s="36">
        <v>1</v>
      </c>
      <c r="AN674" s="17">
        <v>0</v>
      </c>
      <c r="AO674">
        <v>0</v>
      </c>
      <c r="AP674" s="34">
        <v>1</v>
      </c>
      <c r="AQ674" t="s">
        <v>89</v>
      </c>
      <c r="AR674" s="34" t="s">
        <v>89</v>
      </c>
      <c r="AS674">
        <v>1</v>
      </c>
      <c r="AT674" s="17">
        <v>0</v>
      </c>
      <c r="AU674" t="s">
        <v>89</v>
      </c>
      <c r="AV674" s="17" t="s">
        <v>89</v>
      </c>
      <c r="AW674" s="17" t="s">
        <v>153</v>
      </c>
      <c r="AX674">
        <v>1</v>
      </c>
      <c r="AY674">
        <v>0</v>
      </c>
      <c r="AZ674">
        <v>1</v>
      </c>
      <c r="BA674">
        <v>0</v>
      </c>
      <c r="BB674">
        <v>0</v>
      </c>
      <c r="BC674">
        <v>0</v>
      </c>
      <c r="BD674" s="17">
        <v>0</v>
      </c>
      <c r="BE674">
        <v>1</v>
      </c>
      <c r="BF674">
        <v>0</v>
      </c>
      <c r="BG674" s="17">
        <v>0</v>
      </c>
      <c r="BH674">
        <v>23477</v>
      </c>
      <c r="BI674">
        <v>1423</v>
      </c>
      <c r="BJ674" s="23">
        <v>0.92400000000000004</v>
      </c>
      <c r="BK674" s="23">
        <v>29</v>
      </c>
      <c r="BL674">
        <v>0</v>
      </c>
      <c r="BM674">
        <v>1</v>
      </c>
      <c r="BN674">
        <v>0</v>
      </c>
      <c r="BO674">
        <v>0</v>
      </c>
      <c r="BP674">
        <v>0</v>
      </c>
      <c r="BQ674" s="17">
        <v>0</v>
      </c>
      <c r="BR674">
        <v>0</v>
      </c>
      <c r="BS674">
        <v>0</v>
      </c>
      <c r="BT674">
        <v>0</v>
      </c>
      <c r="BU674" s="17">
        <v>1</v>
      </c>
      <c r="BV674">
        <v>0</v>
      </c>
      <c r="BW674">
        <v>0</v>
      </c>
      <c r="BX674" s="17">
        <v>0</v>
      </c>
      <c r="BY674">
        <v>1</v>
      </c>
      <c r="BZ674">
        <v>1</v>
      </c>
      <c r="CA674">
        <v>0</v>
      </c>
      <c r="CB674">
        <v>0</v>
      </c>
      <c r="CC674">
        <v>1</v>
      </c>
      <c r="CD674">
        <v>1</v>
      </c>
      <c r="CE674">
        <v>0</v>
      </c>
      <c r="CF674">
        <v>1</v>
      </c>
      <c r="CG674">
        <v>1</v>
      </c>
      <c r="CH674">
        <v>1</v>
      </c>
      <c r="CI674">
        <v>1</v>
      </c>
      <c r="CJ674" s="17">
        <v>1</v>
      </c>
      <c r="CK674">
        <v>0.63</v>
      </c>
      <c r="CL674">
        <v>335</v>
      </c>
      <c r="CM674">
        <v>1</v>
      </c>
      <c r="CN674">
        <v>0</v>
      </c>
      <c r="CO674">
        <v>29</v>
      </c>
      <c r="CP674" s="31" t="s">
        <v>80</v>
      </c>
    </row>
    <row r="675" spans="1:94" x14ac:dyDescent="0.25">
      <c r="A675">
        <v>674</v>
      </c>
      <c r="B675">
        <v>42</v>
      </c>
      <c r="C675" s="23" t="s">
        <v>181</v>
      </c>
      <c r="D675" s="12">
        <v>6.56022367666107</v>
      </c>
      <c r="E675" s="13">
        <v>0.88066300559224031</v>
      </c>
      <c r="F675" s="7">
        <v>7.4491872997996103</v>
      </c>
      <c r="G675" s="7">
        <f t="shared" si="160"/>
        <v>5.6795606710688293</v>
      </c>
      <c r="H675" s="15">
        <f t="shared" si="161"/>
        <v>7.4408866822533106</v>
      </c>
      <c r="I675" s="11">
        <f t="shared" si="162"/>
        <v>0.21244490727049981</v>
      </c>
      <c r="J675" s="30">
        <f t="shared" si="163"/>
        <v>2.8519206018113512E-2</v>
      </c>
      <c r="K675" s="30">
        <f t="shared" si="164"/>
        <v>35.064089770411776</v>
      </c>
      <c r="L675" s="8">
        <v>0</v>
      </c>
      <c r="M675" s="9">
        <v>0</v>
      </c>
      <c r="N675" s="9">
        <v>1</v>
      </c>
      <c r="O675" s="9">
        <v>0</v>
      </c>
      <c r="P675" s="9">
        <v>0</v>
      </c>
      <c r="Q675" s="8">
        <v>1200</v>
      </c>
      <c r="R675" s="9">
        <v>25</v>
      </c>
      <c r="S675" s="9">
        <f t="shared" si="165"/>
        <v>1174</v>
      </c>
      <c r="T675" s="9">
        <f t="shared" si="166"/>
        <v>24</v>
      </c>
      <c r="U675" s="7">
        <v>15</v>
      </c>
      <c r="V675" s="7">
        <f t="shared" si="168"/>
        <v>8</v>
      </c>
      <c r="W675" s="9">
        <v>0</v>
      </c>
      <c r="X675" s="9">
        <v>1</v>
      </c>
      <c r="Y675" s="9">
        <v>1</v>
      </c>
      <c r="Z675" s="9">
        <v>0</v>
      </c>
      <c r="AA675" s="9">
        <v>0</v>
      </c>
      <c r="AB675" s="27">
        <v>0</v>
      </c>
      <c r="AC675" s="9">
        <v>0</v>
      </c>
      <c r="AD675" s="9">
        <v>1</v>
      </c>
      <c r="AE675" s="27">
        <v>0</v>
      </c>
      <c r="AF675" s="9">
        <v>0</v>
      </c>
      <c r="AG675" s="27">
        <v>1</v>
      </c>
      <c r="AH675" s="19">
        <v>1999</v>
      </c>
      <c r="AI675" s="30">
        <v>0</v>
      </c>
      <c r="AJ675" s="30">
        <v>0</v>
      </c>
      <c r="AK675" s="30">
        <v>0</v>
      </c>
      <c r="AL675" s="37">
        <v>1</v>
      </c>
      <c r="AM675" s="36">
        <v>1</v>
      </c>
      <c r="AN675" s="17">
        <v>0</v>
      </c>
      <c r="AO675">
        <v>1</v>
      </c>
      <c r="AP675" s="34">
        <v>0</v>
      </c>
      <c r="AQ675" t="s">
        <v>89</v>
      </c>
      <c r="AR675" s="34" t="s">
        <v>89</v>
      </c>
      <c r="AS675">
        <v>1</v>
      </c>
      <c r="AT675" s="17">
        <v>0</v>
      </c>
      <c r="AU675" t="s">
        <v>89</v>
      </c>
      <c r="AV675" s="17" t="s">
        <v>89</v>
      </c>
      <c r="AW675" s="17" t="s">
        <v>153</v>
      </c>
      <c r="AX675">
        <v>1</v>
      </c>
      <c r="AY675">
        <v>0</v>
      </c>
      <c r="AZ675">
        <v>1</v>
      </c>
      <c r="BA675">
        <v>0</v>
      </c>
      <c r="BB675">
        <v>0</v>
      </c>
      <c r="BC675">
        <v>0</v>
      </c>
      <c r="BD675" s="17">
        <v>0</v>
      </c>
      <c r="BE675">
        <v>1</v>
      </c>
      <c r="BF675">
        <v>0</v>
      </c>
      <c r="BG675" s="17">
        <v>0</v>
      </c>
      <c r="BH675">
        <v>23477</v>
      </c>
      <c r="BI675">
        <v>1423</v>
      </c>
      <c r="BJ675" s="23">
        <v>0.92400000000000004</v>
      </c>
      <c r="BK675" s="23">
        <v>29</v>
      </c>
      <c r="BL675">
        <v>0</v>
      </c>
      <c r="BM675">
        <v>1</v>
      </c>
      <c r="BN675">
        <v>0</v>
      </c>
      <c r="BO675">
        <v>0</v>
      </c>
      <c r="BP675">
        <v>0</v>
      </c>
      <c r="BQ675" s="17">
        <v>0</v>
      </c>
      <c r="BR675">
        <v>0</v>
      </c>
      <c r="BS675">
        <v>0</v>
      </c>
      <c r="BT675">
        <v>0</v>
      </c>
      <c r="BU675" s="17">
        <v>1</v>
      </c>
      <c r="BV675">
        <v>0</v>
      </c>
      <c r="BW675">
        <v>0</v>
      </c>
      <c r="BX675" s="17">
        <v>0</v>
      </c>
      <c r="BY675">
        <v>1</v>
      </c>
      <c r="BZ675">
        <v>1</v>
      </c>
      <c r="CA675">
        <v>0</v>
      </c>
      <c r="CB675">
        <v>0</v>
      </c>
      <c r="CC675">
        <v>1</v>
      </c>
      <c r="CD675">
        <v>1</v>
      </c>
      <c r="CE675">
        <v>0</v>
      </c>
      <c r="CF675">
        <v>1</v>
      </c>
      <c r="CG675">
        <v>1</v>
      </c>
      <c r="CH675">
        <v>1</v>
      </c>
      <c r="CI675">
        <v>1</v>
      </c>
      <c r="CJ675" s="17">
        <v>1</v>
      </c>
      <c r="CK675">
        <v>0.63</v>
      </c>
      <c r="CL675">
        <v>335</v>
      </c>
      <c r="CM675">
        <v>1</v>
      </c>
      <c r="CN675">
        <v>0</v>
      </c>
      <c r="CO675">
        <v>29</v>
      </c>
      <c r="CP675" s="31" t="s">
        <v>80</v>
      </c>
    </row>
    <row r="676" spans="1:94" x14ac:dyDescent="0.25">
      <c r="A676">
        <v>675</v>
      </c>
      <c r="B676">
        <v>42</v>
      </c>
      <c r="C676" s="23" t="s">
        <v>181</v>
      </c>
      <c r="D676" s="12">
        <v>9.9724448886266757</v>
      </c>
      <c r="E676" s="13">
        <v>0.82686048788441091</v>
      </c>
      <c r="F676" s="7">
        <v>12.060613652179679</v>
      </c>
      <c r="G676" s="7">
        <f t="shared" si="160"/>
        <v>9.1455844007422655</v>
      </c>
      <c r="H676" s="15">
        <f t="shared" si="161"/>
        <v>10.799305376511086</v>
      </c>
      <c r="I676" s="11">
        <f t="shared" si="162"/>
        <v>0.3272248170049008</v>
      </c>
      <c r="J676" s="30">
        <f t="shared" si="163"/>
        <v>2.7131688854469059E-2</v>
      </c>
      <c r="K676" s="30">
        <f t="shared" si="164"/>
        <v>36.857270675772277</v>
      </c>
      <c r="L676" s="8">
        <v>0</v>
      </c>
      <c r="M676" s="9">
        <v>0</v>
      </c>
      <c r="N676" s="9">
        <v>1</v>
      </c>
      <c r="O676" s="9">
        <v>0</v>
      </c>
      <c r="P676" s="9">
        <v>0</v>
      </c>
      <c r="Q676" s="8">
        <v>1239</v>
      </c>
      <c r="R676" s="9">
        <v>25</v>
      </c>
      <c r="S676" s="9">
        <f t="shared" si="165"/>
        <v>1213</v>
      </c>
      <c r="T676" s="9">
        <f t="shared" si="166"/>
        <v>24</v>
      </c>
      <c r="U676" s="7">
        <v>15</v>
      </c>
      <c r="V676" s="7">
        <f t="shared" si="168"/>
        <v>8</v>
      </c>
      <c r="W676" s="9">
        <v>0</v>
      </c>
      <c r="X676" s="9">
        <v>1</v>
      </c>
      <c r="Y676" s="9">
        <v>1</v>
      </c>
      <c r="Z676" s="9">
        <v>0</v>
      </c>
      <c r="AA676" s="9">
        <v>0</v>
      </c>
      <c r="AB676" s="27">
        <v>0</v>
      </c>
      <c r="AC676" s="9">
        <v>0</v>
      </c>
      <c r="AD676" s="9">
        <v>1</v>
      </c>
      <c r="AE676" s="27">
        <v>0</v>
      </c>
      <c r="AF676" s="9">
        <v>0</v>
      </c>
      <c r="AG676" s="27">
        <v>1</v>
      </c>
      <c r="AH676" s="19">
        <v>1999</v>
      </c>
      <c r="AI676" s="30">
        <v>0</v>
      </c>
      <c r="AJ676" s="30">
        <v>0</v>
      </c>
      <c r="AK676" s="30">
        <v>0</v>
      </c>
      <c r="AL676" s="37">
        <v>1</v>
      </c>
      <c r="AM676" s="36">
        <v>1</v>
      </c>
      <c r="AN676" s="17">
        <v>0</v>
      </c>
      <c r="AO676">
        <v>0</v>
      </c>
      <c r="AP676" s="34">
        <v>1</v>
      </c>
      <c r="AQ676" t="s">
        <v>89</v>
      </c>
      <c r="AR676" s="34" t="s">
        <v>89</v>
      </c>
      <c r="AS676">
        <v>1</v>
      </c>
      <c r="AT676" s="17">
        <v>0</v>
      </c>
      <c r="AU676" t="s">
        <v>89</v>
      </c>
      <c r="AV676" s="17" t="s">
        <v>89</v>
      </c>
      <c r="AW676" s="17" t="s">
        <v>153</v>
      </c>
      <c r="AX676">
        <v>1</v>
      </c>
      <c r="AY676">
        <v>0</v>
      </c>
      <c r="AZ676">
        <v>1</v>
      </c>
      <c r="BA676">
        <v>0</v>
      </c>
      <c r="BB676">
        <v>0</v>
      </c>
      <c r="BC676">
        <v>0</v>
      </c>
      <c r="BD676" s="17">
        <v>0</v>
      </c>
      <c r="BE676">
        <v>1</v>
      </c>
      <c r="BF676">
        <v>0</v>
      </c>
      <c r="BG676" s="17">
        <v>0</v>
      </c>
      <c r="BH676">
        <v>23477</v>
      </c>
      <c r="BI676">
        <v>1423</v>
      </c>
      <c r="BJ676" s="23">
        <v>0.92400000000000004</v>
      </c>
      <c r="BK676" s="23">
        <v>29</v>
      </c>
      <c r="BL676">
        <v>0</v>
      </c>
      <c r="BM676">
        <v>1</v>
      </c>
      <c r="BN676">
        <v>0</v>
      </c>
      <c r="BO676">
        <v>0</v>
      </c>
      <c r="BP676">
        <v>0</v>
      </c>
      <c r="BQ676" s="17">
        <v>0</v>
      </c>
      <c r="BR676">
        <v>0</v>
      </c>
      <c r="BS676">
        <v>0</v>
      </c>
      <c r="BT676">
        <v>0</v>
      </c>
      <c r="BU676" s="17">
        <v>1</v>
      </c>
      <c r="BV676">
        <v>0</v>
      </c>
      <c r="BW676">
        <v>0</v>
      </c>
      <c r="BX676" s="17">
        <v>0</v>
      </c>
      <c r="BY676">
        <v>1</v>
      </c>
      <c r="BZ676">
        <v>1</v>
      </c>
      <c r="CA676">
        <v>0</v>
      </c>
      <c r="CB676">
        <v>0</v>
      </c>
      <c r="CC676">
        <v>1</v>
      </c>
      <c r="CD676">
        <v>1</v>
      </c>
      <c r="CE676">
        <v>0</v>
      </c>
      <c r="CF676">
        <v>1</v>
      </c>
      <c r="CG676">
        <v>1</v>
      </c>
      <c r="CH676">
        <v>1</v>
      </c>
      <c r="CI676">
        <v>1</v>
      </c>
      <c r="CJ676" s="17">
        <v>1</v>
      </c>
      <c r="CK676">
        <v>0.63</v>
      </c>
      <c r="CL676">
        <v>335</v>
      </c>
      <c r="CM676">
        <v>1</v>
      </c>
      <c r="CN676">
        <v>0</v>
      </c>
      <c r="CO676">
        <v>29</v>
      </c>
      <c r="CP676" s="31" t="s">
        <v>80</v>
      </c>
    </row>
    <row r="677" spans="1:94" x14ac:dyDescent="0.25">
      <c r="A677">
        <v>676</v>
      </c>
      <c r="B677">
        <v>42</v>
      </c>
      <c r="C677" s="23" t="s">
        <v>181</v>
      </c>
      <c r="D677" s="12">
        <v>6.56022367666107</v>
      </c>
      <c r="E677" s="13">
        <v>1.1742173407896539</v>
      </c>
      <c r="F677" s="7">
        <v>5.5868904748497084</v>
      </c>
      <c r="G677" s="7">
        <f t="shared" si="160"/>
        <v>5.3860063358714161</v>
      </c>
      <c r="H677" s="15">
        <f t="shared" si="161"/>
        <v>7.7344410174507239</v>
      </c>
      <c r="I677" s="11">
        <f t="shared" si="162"/>
        <v>0.20356877091262596</v>
      </c>
      <c r="J677" s="30">
        <f t="shared" si="163"/>
        <v>3.6436864447052207E-2</v>
      </c>
      <c r="K677" s="30">
        <f t="shared" si="164"/>
        <v>27.444732557960304</v>
      </c>
      <c r="L677" s="8">
        <v>0</v>
      </c>
      <c r="M677" s="9">
        <v>0</v>
      </c>
      <c r="N677" s="9">
        <v>1</v>
      </c>
      <c r="O677" s="9">
        <v>0</v>
      </c>
      <c r="P677" s="9">
        <v>0</v>
      </c>
      <c r="Q677" s="8">
        <v>748</v>
      </c>
      <c r="R677" s="9">
        <v>25</v>
      </c>
      <c r="S677" s="9">
        <f t="shared" si="165"/>
        <v>722</v>
      </c>
      <c r="T677" s="9">
        <f t="shared" si="166"/>
        <v>24</v>
      </c>
      <c r="U677" s="7">
        <v>15</v>
      </c>
      <c r="V677" s="7">
        <f t="shared" si="168"/>
        <v>6</v>
      </c>
      <c r="W677" s="9">
        <v>0</v>
      </c>
      <c r="X677" s="9">
        <v>1</v>
      </c>
      <c r="Y677" s="9">
        <v>1</v>
      </c>
      <c r="Z677" s="9">
        <v>0</v>
      </c>
      <c r="AA677" s="9">
        <v>0</v>
      </c>
      <c r="AB677" s="27">
        <v>0</v>
      </c>
      <c r="AC677" s="9">
        <v>0</v>
      </c>
      <c r="AD677" s="9">
        <v>1</v>
      </c>
      <c r="AE677" s="27">
        <v>0</v>
      </c>
      <c r="AF677" s="9">
        <v>0</v>
      </c>
      <c r="AG677" s="27">
        <v>1</v>
      </c>
      <c r="AH677" s="19">
        <v>1999</v>
      </c>
      <c r="AI677" s="30">
        <v>0</v>
      </c>
      <c r="AJ677" s="30">
        <v>0</v>
      </c>
      <c r="AK677" s="30">
        <v>0</v>
      </c>
      <c r="AL677" s="37">
        <v>1</v>
      </c>
      <c r="AM677" s="36">
        <v>1</v>
      </c>
      <c r="AN677" s="17">
        <v>0</v>
      </c>
      <c r="AO677">
        <v>1</v>
      </c>
      <c r="AP677" s="34">
        <v>0</v>
      </c>
      <c r="AQ677" t="s">
        <v>89</v>
      </c>
      <c r="AR677" s="34" t="s">
        <v>89</v>
      </c>
      <c r="AS677">
        <v>1</v>
      </c>
      <c r="AT677" s="17">
        <v>0</v>
      </c>
      <c r="AU677" t="s">
        <v>89</v>
      </c>
      <c r="AV677" s="17" t="s">
        <v>89</v>
      </c>
      <c r="AW677" s="17" t="s">
        <v>153</v>
      </c>
      <c r="AX677">
        <v>1</v>
      </c>
      <c r="AY677">
        <v>0</v>
      </c>
      <c r="AZ677">
        <v>1</v>
      </c>
      <c r="BA677">
        <v>0</v>
      </c>
      <c r="BB677">
        <v>0</v>
      </c>
      <c r="BC677">
        <v>0</v>
      </c>
      <c r="BD677" s="17">
        <v>0</v>
      </c>
      <c r="BE677">
        <v>1</v>
      </c>
      <c r="BF677">
        <v>0</v>
      </c>
      <c r="BG677" s="17">
        <v>0</v>
      </c>
      <c r="BH677">
        <v>23477</v>
      </c>
      <c r="BI677">
        <v>1423</v>
      </c>
      <c r="BJ677" s="23">
        <v>0.92400000000000004</v>
      </c>
      <c r="BK677" s="23">
        <v>27</v>
      </c>
      <c r="BL677">
        <v>0</v>
      </c>
      <c r="BM677">
        <v>1</v>
      </c>
      <c r="BN677">
        <v>0</v>
      </c>
      <c r="BO677">
        <v>0</v>
      </c>
      <c r="BP677">
        <v>0</v>
      </c>
      <c r="BQ677" s="17">
        <v>0</v>
      </c>
      <c r="BR677">
        <v>0</v>
      </c>
      <c r="BS677">
        <v>0</v>
      </c>
      <c r="BT677">
        <v>0</v>
      </c>
      <c r="BU677" s="17">
        <v>1</v>
      </c>
      <c r="BV677">
        <v>0</v>
      </c>
      <c r="BW677">
        <v>0</v>
      </c>
      <c r="BX677" s="17">
        <v>0</v>
      </c>
      <c r="BY677">
        <v>1</v>
      </c>
      <c r="BZ677">
        <v>1</v>
      </c>
      <c r="CA677">
        <v>0</v>
      </c>
      <c r="CB677">
        <v>0</v>
      </c>
      <c r="CC677">
        <v>1</v>
      </c>
      <c r="CD677">
        <v>1</v>
      </c>
      <c r="CE677">
        <v>0</v>
      </c>
      <c r="CF677">
        <v>1</v>
      </c>
      <c r="CG677">
        <v>1</v>
      </c>
      <c r="CH677">
        <v>1</v>
      </c>
      <c r="CI677">
        <v>1</v>
      </c>
      <c r="CJ677" s="17">
        <v>1</v>
      </c>
      <c r="CK677">
        <v>0.63</v>
      </c>
      <c r="CL677">
        <v>335</v>
      </c>
      <c r="CM677">
        <v>1</v>
      </c>
      <c r="CN677">
        <v>0</v>
      </c>
      <c r="CO677">
        <v>29</v>
      </c>
      <c r="CP677" s="31" t="s">
        <v>80</v>
      </c>
    </row>
    <row r="678" spans="1:94" x14ac:dyDescent="0.25">
      <c r="A678">
        <v>677</v>
      </c>
      <c r="B678">
        <v>42</v>
      </c>
      <c r="C678" s="23" t="s">
        <v>181</v>
      </c>
      <c r="D678" s="12">
        <v>7.7217345015941907</v>
      </c>
      <c r="E678" s="13">
        <v>0.86177387601275335</v>
      </c>
      <c r="F678" s="7">
        <v>8.9602791596805353</v>
      </c>
      <c r="G678" s="7">
        <f t="shared" si="160"/>
        <v>6.8599606255814374</v>
      </c>
      <c r="H678" s="15">
        <f t="shared" si="161"/>
        <v>8.5835083776069432</v>
      </c>
      <c r="I678" s="11">
        <f t="shared" si="162"/>
        <v>0.30800857505984286</v>
      </c>
      <c r="J678" s="30">
        <f t="shared" si="163"/>
        <v>3.4374886046611125E-2</v>
      </c>
      <c r="K678" s="30">
        <f t="shared" si="164"/>
        <v>29.091005527815728</v>
      </c>
      <c r="L678" s="8">
        <v>0</v>
      </c>
      <c r="M678" s="9">
        <v>0</v>
      </c>
      <c r="N678" s="9">
        <v>1</v>
      </c>
      <c r="O678" s="9">
        <v>0</v>
      </c>
      <c r="P678" s="9">
        <v>0</v>
      </c>
      <c r="Q678" s="8">
        <v>792</v>
      </c>
      <c r="R678" s="9">
        <v>25</v>
      </c>
      <c r="S678" s="9">
        <f t="shared" si="165"/>
        <v>766</v>
      </c>
      <c r="T678" s="9">
        <f t="shared" si="166"/>
        <v>24</v>
      </c>
      <c r="U678" s="7">
        <v>15</v>
      </c>
      <c r="V678" s="7">
        <f t="shared" si="168"/>
        <v>6</v>
      </c>
      <c r="W678" s="9">
        <v>0</v>
      </c>
      <c r="X678" s="9">
        <v>1</v>
      </c>
      <c r="Y678" s="9">
        <v>1</v>
      </c>
      <c r="Z678" s="9">
        <v>0</v>
      </c>
      <c r="AA678" s="9">
        <v>0</v>
      </c>
      <c r="AB678" s="27">
        <v>0</v>
      </c>
      <c r="AC678" s="9">
        <v>0</v>
      </c>
      <c r="AD678" s="9">
        <v>1</v>
      </c>
      <c r="AE678" s="27">
        <v>0</v>
      </c>
      <c r="AF678" s="9">
        <v>0</v>
      </c>
      <c r="AG678" s="27">
        <v>1</v>
      </c>
      <c r="AH678" s="19">
        <v>1999</v>
      </c>
      <c r="AI678" s="30">
        <v>0</v>
      </c>
      <c r="AJ678" s="30">
        <v>0</v>
      </c>
      <c r="AK678" s="30">
        <v>0</v>
      </c>
      <c r="AL678" s="37">
        <v>1</v>
      </c>
      <c r="AM678" s="36">
        <v>1</v>
      </c>
      <c r="AN678" s="17">
        <v>0</v>
      </c>
      <c r="AO678">
        <v>0</v>
      </c>
      <c r="AP678" s="34">
        <v>1</v>
      </c>
      <c r="AQ678" t="s">
        <v>89</v>
      </c>
      <c r="AR678" s="34" t="s">
        <v>89</v>
      </c>
      <c r="AS678">
        <v>1</v>
      </c>
      <c r="AT678" s="17">
        <v>0</v>
      </c>
      <c r="AU678" t="s">
        <v>89</v>
      </c>
      <c r="AV678" s="17" t="s">
        <v>89</v>
      </c>
      <c r="AW678" s="17" t="s">
        <v>153</v>
      </c>
      <c r="AX678">
        <v>1</v>
      </c>
      <c r="AY678">
        <v>0</v>
      </c>
      <c r="AZ678">
        <v>1</v>
      </c>
      <c r="BA678">
        <v>0</v>
      </c>
      <c r="BB678">
        <v>0</v>
      </c>
      <c r="BC678">
        <v>0</v>
      </c>
      <c r="BD678" s="17">
        <v>0</v>
      </c>
      <c r="BE678">
        <v>1</v>
      </c>
      <c r="BF678">
        <v>0</v>
      </c>
      <c r="BG678" s="17">
        <v>0</v>
      </c>
      <c r="BH678">
        <v>23477</v>
      </c>
      <c r="BI678">
        <v>1423</v>
      </c>
      <c r="BJ678" s="23">
        <v>0.92400000000000004</v>
      </c>
      <c r="BK678" s="23">
        <v>27</v>
      </c>
      <c r="BL678">
        <v>0</v>
      </c>
      <c r="BM678">
        <v>1</v>
      </c>
      <c r="BN678">
        <v>0</v>
      </c>
      <c r="BO678">
        <v>0</v>
      </c>
      <c r="BP678">
        <v>0</v>
      </c>
      <c r="BQ678" s="17">
        <v>0</v>
      </c>
      <c r="BR678">
        <v>0</v>
      </c>
      <c r="BS678">
        <v>0</v>
      </c>
      <c r="BT678">
        <v>0</v>
      </c>
      <c r="BU678" s="17">
        <v>1</v>
      </c>
      <c r="BV678">
        <v>0</v>
      </c>
      <c r="BW678">
        <v>0</v>
      </c>
      <c r="BX678" s="17">
        <v>0</v>
      </c>
      <c r="BY678">
        <v>1</v>
      </c>
      <c r="BZ678">
        <v>1</v>
      </c>
      <c r="CA678">
        <v>0</v>
      </c>
      <c r="CB678">
        <v>0</v>
      </c>
      <c r="CC678">
        <v>1</v>
      </c>
      <c r="CD678">
        <v>1</v>
      </c>
      <c r="CE678">
        <v>0</v>
      </c>
      <c r="CF678">
        <v>1</v>
      </c>
      <c r="CG678">
        <v>1</v>
      </c>
      <c r="CH678">
        <v>1</v>
      </c>
      <c r="CI678">
        <v>1</v>
      </c>
      <c r="CJ678" s="17">
        <v>1</v>
      </c>
      <c r="CK678">
        <v>0.63</v>
      </c>
      <c r="CL678">
        <v>335</v>
      </c>
      <c r="CM678">
        <v>1</v>
      </c>
      <c r="CN678">
        <v>0</v>
      </c>
      <c r="CO678">
        <v>29</v>
      </c>
      <c r="CP678" s="31" t="s">
        <v>80</v>
      </c>
    </row>
    <row r="679" spans="1:94" x14ac:dyDescent="0.25">
      <c r="A679">
        <v>678</v>
      </c>
      <c r="B679">
        <v>42</v>
      </c>
      <c r="C679" s="23" t="s">
        <v>181</v>
      </c>
      <c r="D679" s="12">
        <v>4.7689553171647248</v>
      </c>
      <c r="E679" s="13">
        <v>1.2147125254164031</v>
      </c>
      <c r="F679" s="7">
        <v>3.9259950131245498</v>
      </c>
      <c r="G679" s="7">
        <f t="shared" si="160"/>
        <v>3.5542427917483215</v>
      </c>
      <c r="H679" s="15">
        <f t="shared" si="161"/>
        <v>5.983667842581128</v>
      </c>
      <c r="I679" s="11">
        <f t="shared" si="162"/>
        <v>0.16022288305137591</v>
      </c>
      <c r="J679" s="30">
        <f t="shared" si="163"/>
        <v>4.0810770904128234E-2</v>
      </c>
      <c r="K679" s="30">
        <f t="shared" si="164"/>
        <v>24.503335218763155</v>
      </c>
      <c r="L679" s="8">
        <v>0</v>
      </c>
      <c r="M679" s="9">
        <v>0</v>
      </c>
      <c r="N679" s="9">
        <v>1</v>
      </c>
      <c r="O679" s="9">
        <v>0</v>
      </c>
      <c r="P679" s="9">
        <v>0</v>
      </c>
      <c r="Q679" s="8">
        <v>611</v>
      </c>
      <c r="R679" s="9">
        <v>25</v>
      </c>
      <c r="S679" s="9">
        <f t="shared" si="165"/>
        <v>585</v>
      </c>
      <c r="T679" s="9">
        <f t="shared" si="166"/>
        <v>24</v>
      </c>
      <c r="U679" s="7">
        <v>15</v>
      </c>
      <c r="V679" s="7">
        <f t="shared" si="168"/>
        <v>6</v>
      </c>
      <c r="W679" s="9">
        <v>0</v>
      </c>
      <c r="X679" s="9">
        <v>1</v>
      </c>
      <c r="Y679" s="9">
        <v>1</v>
      </c>
      <c r="Z679" s="9">
        <v>0</v>
      </c>
      <c r="AA679" s="9">
        <v>0</v>
      </c>
      <c r="AB679" s="27">
        <v>0</v>
      </c>
      <c r="AC679" s="9">
        <v>0</v>
      </c>
      <c r="AD679" s="9">
        <v>1</v>
      </c>
      <c r="AE679" s="27">
        <v>0</v>
      </c>
      <c r="AF679" s="9">
        <v>0</v>
      </c>
      <c r="AG679" s="27">
        <v>1</v>
      </c>
      <c r="AH679" s="19">
        <v>1999</v>
      </c>
      <c r="AI679" s="30">
        <v>0</v>
      </c>
      <c r="AJ679" s="30">
        <v>0</v>
      </c>
      <c r="AK679" s="30">
        <v>0</v>
      </c>
      <c r="AL679" s="37">
        <v>1</v>
      </c>
      <c r="AM679" s="36">
        <v>1</v>
      </c>
      <c r="AN679" s="17">
        <v>0</v>
      </c>
      <c r="AO679">
        <v>1</v>
      </c>
      <c r="AP679" s="34">
        <v>0</v>
      </c>
      <c r="AQ679" t="s">
        <v>89</v>
      </c>
      <c r="AR679" s="34" t="s">
        <v>89</v>
      </c>
      <c r="AS679">
        <v>1</v>
      </c>
      <c r="AT679" s="17">
        <v>0</v>
      </c>
      <c r="AU679" t="s">
        <v>89</v>
      </c>
      <c r="AV679" s="17" t="s">
        <v>89</v>
      </c>
      <c r="AW679" s="17" t="s">
        <v>153</v>
      </c>
      <c r="AX679">
        <v>1</v>
      </c>
      <c r="AY679">
        <v>0</v>
      </c>
      <c r="AZ679">
        <v>1</v>
      </c>
      <c r="BA679">
        <v>0</v>
      </c>
      <c r="BB679">
        <v>0</v>
      </c>
      <c r="BC679">
        <v>0</v>
      </c>
      <c r="BD679" s="17">
        <v>0</v>
      </c>
      <c r="BE679">
        <v>1</v>
      </c>
      <c r="BF679">
        <v>0</v>
      </c>
      <c r="BG679" s="17">
        <v>0</v>
      </c>
      <c r="BH679">
        <v>23477</v>
      </c>
      <c r="BI679">
        <v>1423</v>
      </c>
      <c r="BJ679" s="23">
        <v>0.92400000000000004</v>
      </c>
      <c r="BK679" s="23">
        <v>27</v>
      </c>
      <c r="BL679">
        <v>0</v>
      </c>
      <c r="BM679">
        <v>1</v>
      </c>
      <c r="BN679">
        <v>0</v>
      </c>
      <c r="BO679">
        <v>0</v>
      </c>
      <c r="BP679">
        <v>0</v>
      </c>
      <c r="BQ679" s="17">
        <v>0</v>
      </c>
      <c r="BR679">
        <v>0</v>
      </c>
      <c r="BS679">
        <v>0</v>
      </c>
      <c r="BT679">
        <v>0</v>
      </c>
      <c r="BU679" s="17">
        <v>1</v>
      </c>
      <c r="BV679">
        <v>0</v>
      </c>
      <c r="BW679">
        <v>0</v>
      </c>
      <c r="BX679" s="17">
        <v>0</v>
      </c>
      <c r="BY679">
        <v>1</v>
      </c>
      <c r="BZ679">
        <v>1</v>
      </c>
      <c r="CA679">
        <v>0</v>
      </c>
      <c r="CB679">
        <v>0</v>
      </c>
      <c r="CC679">
        <v>1</v>
      </c>
      <c r="CD679">
        <v>1</v>
      </c>
      <c r="CE679">
        <v>0</v>
      </c>
      <c r="CF679">
        <v>1</v>
      </c>
      <c r="CG679">
        <v>1</v>
      </c>
      <c r="CH679">
        <v>1</v>
      </c>
      <c r="CI679">
        <v>1</v>
      </c>
      <c r="CJ679" s="17">
        <v>1</v>
      </c>
      <c r="CK679">
        <v>0.63</v>
      </c>
      <c r="CL679">
        <v>335</v>
      </c>
      <c r="CM679">
        <v>1</v>
      </c>
      <c r="CN679">
        <v>0</v>
      </c>
      <c r="CO679">
        <v>29</v>
      </c>
      <c r="CP679" s="31" t="s">
        <v>80</v>
      </c>
    </row>
    <row r="680" spans="1:94" s="108" customFormat="1" x14ac:dyDescent="0.25">
      <c r="A680" s="108">
        <v>679</v>
      </c>
      <c r="B680" s="108">
        <v>42</v>
      </c>
      <c r="C680" s="109" t="s">
        <v>181</v>
      </c>
      <c r="D680" s="110">
        <v>6.56022367666107</v>
      </c>
      <c r="E680" s="111">
        <v>0.88066300559224031</v>
      </c>
      <c r="F680" s="112">
        <v>7.4491872997996103</v>
      </c>
      <c r="G680" s="112">
        <f t="shared" si="160"/>
        <v>5.6795606710688293</v>
      </c>
      <c r="H680" s="113">
        <f t="shared" si="161"/>
        <v>7.4408866822533106</v>
      </c>
      <c r="I680" s="114">
        <f t="shared" si="162"/>
        <v>0.27137512399598185</v>
      </c>
      <c r="J680" s="115">
        <f t="shared" si="163"/>
        <v>3.6430165207858585E-2</v>
      </c>
      <c r="K680" s="115">
        <f t="shared" si="164"/>
        <v>27.449779442237709</v>
      </c>
      <c r="L680" s="116">
        <v>0</v>
      </c>
      <c r="M680" s="117">
        <v>0</v>
      </c>
      <c r="N680" s="117">
        <v>1</v>
      </c>
      <c r="O680" s="117">
        <v>0</v>
      </c>
      <c r="P680" s="117">
        <v>0</v>
      </c>
      <c r="Q680" s="116">
        <v>724</v>
      </c>
      <c r="R680" s="117">
        <v>25</v>
      </c>
      <c r="S680" s="117">
        <f t="shared" si="165"/>
        <v>698</v>
      </c>
      <c r="T680" s="117">
        <f t="shared" si="166"/>
        <v>24</v>
      </c>
      <c r="U680" s="112">
        <v>15</v>
      </c>
      <c r="V680" s="112">
        <f t="shared" si="168"/>
        <v>6</v>
      </c>
      <c r="W680" s="117">
        <v>0</v>
      </c>
      <c r="X680" s="117">
        <v>1</v>
      </c>
      <c r="Y680" s="117">
        <v>1</v>
      </c>
      <c r="Z680" s="117">
        <v>0</v>
      </c>
      <c r="AA680" s="117">
        <v>0</v>
      </c>
      <c r="AB680" s="118">
        <v>0</v>
      </c>
      <c r="AC680" s="117">
        <v>0</v>
      </c>
      <c r="AD680" s="117">
        <v>1</v>
      </c>
      <c r="AE680" s="118">
        <v>0</v>
      </c>
      <c r="AF680" s="117">
        <v>0</v>
      </c>
      <c r="AG680" s="118">
        <v>1</v>
      </c>
      <c r="AH680" s="119">
        <v>1999</v>
      </c>
      <c r="AI680" s="115">
        <v>0</v>
      </c>
      <c r="AJ680" s="115">
        <v>0</v>
      </c>
      <c r="AK680" s="115">
        <v>0</v>
      </c>
      <c r="AL680" s="120">
        <v>1</v>
      </c>
      <c r="AM680" s="121">
        <v>1</v>
      </c>
      <c r="AN680" s="122">
        <v>0</v>
      </c>
      <c r="AO680" s="108">
        <v>0</v>
      </c>
      <c r="AP680" s="123">
        <v>1</v>
      </c>
      <c r="AQ680" s="108" t="s">
        <v>89</v>
      </c>
      <c r="AR680" s="123" t="s">
        <v>89</v>
      </c>
      <c r="AS680">
        <v>1</v>
      </c>
      <c r="AT680" s="122">
        <v>0</v>
      </c>
      <c r="AU680" s="108" t="s">
        <v>89</v>
      </c>
      <c r="AV680" s="122" t="s">
        <v>89</v>
      </c>
      <c r="AW680" s="122" t="s">
        <v>153</v>
      </c>
      <c r="AX680">
        <v>1</v>
      </c>
      <c r="AY680">
        <v>0</v>
      </c>
      <c r="AZ680">
        <v>1</v>
      </c>
      <c r="BA680">
        <v>0</v>
      </c>
      <c r="BB680">
        <v>0</v>
      </c>
      <c r="BC680">
        <v>0</v>
      </c>
      <c r="BD680" s="122">
        <v>0</v>
      </c>
      <c r="BE680">
        <v>1</v>
      </c>
      <c r="BF680">
        <v>0</v>
      </c>
      <c r="BG680" s="122">
        <v>0</v>
      </c>
      <c r="BH680">
        <v>23477</v>
      </c>
      <c r="BI680">
        <v>1423</v>
      </c>
      <c r="BJ680" s="109">
        <v>0.92400000000000004</v>
      </c>
      <c r="BK680" s="109">
        <v>27</v>
      </c>
      <c r="BL680" s="108">
        <v>0</v>
      </c>
      <c r="BM680" s="108">
        <v>1</v>
      </c>
      <c r="BN680" s="108">
        <v>0</v>
      </c>
      <c r="BO680" s="108">
        <v>0</v>
      </c>
      <c r="BP680" s="108">
        <v>0</v>
      </c>
      <c r="BQ680" s="122">
        <v>0</v>
      </c>
      <c r="BR680" s="108">
        <v>0</v>
      </c>
      <c r="BS680" s="108">
        <v>0</v>
      </c>
      <c r="BT680" s="108">
        <v>0</v>
      </c>
      <c r="BU680" s="122">
        <v>1</v>
      </c>
      <c r="BV680" s="108">
        <v>0</v>
      </c>
      <c r="BW680" s="108">
        <v>0</v>
      </c>
      <c r="BX680" s="122">
        <v>0</v>
      </c>
      <c r="BY680" s="108">
        <v>1</v>
      </c>
      <c r="BZ680" s="108">
        <v>1</v>
      </c>
      <c r="CA680" s="108">
        <v>0</v>
      </c>
      <c r="CB680" s="108">
        <v>0</v>
      </c>
      <c r="CC680" s="108">
        <v>1</v>
      </c>
      <c r="CD680" s="108">
        <v>1</v>
      </c>
      <c r="CE680" s="108">
        <v>0</v>
      </c>
      <c r="CF680">
        <v>1</v>
      </c>
      <c r="CG680" s="108">
        <v>1</v>
      </c>
      <c r="CH680" s="108">
        <v>1</v>
      </c>
      <c r="CI680" s="108">
        <v>1</v>
      </c>
      <c r="CJ680" s="122">
        <v>1</v>
      </c>
      <c r="CK680">
        <v>0.63</v>
      </c>
      <c r="CL680">
        <v>335</v>
      </c>
      <c r="CM680">
        <v>1</v>
      </c>
      <c r="CN680">
        <v>0</v>
      </c>
      <c r="CO680">
        <v>29</v>
      </c>
      <c r="CP680" s="31" t="s">
        <v>80</v>
      </c>
    </row>
    <row r="681" spans="1:94" x14ac:dyDescent="0.25">
      <c r="A681">
        <v>680</v>
      </c>
      <c r="B681">
        <v>43</v>
      </c>
      <c r="C681" s="23" t="s">
        <v>182</v>
      </c>
      <c r="D681" s="12">
        <v>4.3804367694820989</v>
      </c>
      <c r="E681" s="13">
        <v>1.447918390476933</v>
      </c>
      <c r="F681" s="7">
        <v>3.0253340231690951</v>
      </c>
      <c r="G681" s="7">
        <f t="shared" si="160"/>
        <v>2.9325183790051659</v>
      </c>
      <c r="H681" s="15">
        <f t="shared" si="161"/>
        <v>5.828355159959032</v>
      </c>
      <c r="I681" s="11">
        <f t="shared" si="162"/>
        <v>8.4921254616253203E-2</v>
      </c>
      <c r="J681" s="30">
        <f t="shared" si="163"/>
        <v>2.8070042503041227E-2</v>
      </c>
      <c r="K681" s="30">
        <f t="shared" si="164"/>
        <v>35.6251687147127</v>
      </c>
      <c r="L681" s="8">
        <v>0</v>
      </c>
      <c r="M681" s="9">
        <v>1</v>
      </c>
      <c r="N681" s="9">
        <v>0</v>
      </c>
      <c r="O681" s="9">
        <v>0</v>
      </c>
      <c r="P681" s="9">
        <v>0</v>
      </c>
      <c r="Q681" s="8">
        <v>1284</v>
      </c>
      <c r="R681" s="9">
        <v>23</v>
      </c>
      <c r="S681" s="9">
        <f t="shared" si="165"/>
        <v>1260</v>
      </c>
      <c r="T681" s="9">
        <f t="shared" si="166"/>
        <v>18</v>
      </c>
      <c r="U681" s="7">
        <f t="shared" ref="U681:U698" si="169">(AI681*0+AJ681*7+AK681*11+AL681*14)</f>
        <v>9.52</v>
      </c>
      <c r="V681" s="7">
        <f t="shared" si="168"/>
        <v>21.48</v>
      </c>
      <c r="W681" s="9">
        <v>0</v>
      </c>
      <c r="X681" s="9">
        <v>1</v>
      </c>
      <c r="Y681" s="9">
        <v>0</v>
      </c>
      <c r="Z681" s="9">
        <v>0</v>
      </c>
      <c r="AA681" s="9">
        <v>0</v>
      </c>
      <c r="AB681" s="27">
        <v>1</v>
      </c>
      <c r="AC681" s="9">
        <v>0</v>
      </c>
      <c r="AD681" s="9">
        <v>0</v>
      </c>
      <c r="AE681" s="27">
        <v>1</v>
      </c>
      <c r="AF681" s="9">
        <v>1</v>
      </c>
      <c r="AG681" s="27">
        <v>0</v>
      </c>
      <c r="AH681" s="19">
        <v>1994</v>
      </c>
      <c r="AI681" s="30">
        <v>0.06</v>
      </c>
      <c r="AJ681" s="30">
        <v>0.31</v>
      </c>
      <c r="AK681" s="30">
        <v>0.49</v>
      </c>
      <c r="AL681" s="37">
        <v>0.14000000000000001</v>
      </c>
      <c r="AM681" s="36" t="s">
        <v>89</v>
      </c>
      <c r="AN681" s="17" t="s">
        <v>89</v>
      </c>
      <c r="AO681">
        <v>1</v>
      </c>
      <c r="AP681" s="34">
        <v>0</v>
      </c>
      <c r="AQ681" s="33">
        <f t="shared" ref="AQ681:AQ698" si="170">1-AR681</f>
        <v>0.43293036751000002</v>
      </c>
      <c r="AR681" s="34">
        <v>0.56706963248999998</v>
      </c>
      <c r="AS681">
        <v>0</v>
      </c>
      <c r="AT681" s="17">
        <v>1</v>
      </c>
      <c r="AU681">
        <v>0.5</v>
      </c>
      <c r="AV681" s="17">
        <v>0.5</v>
      </c>
      <c r="AW681" s="17" t="s">
        <v>183</v>
      </c>
      <c r="AX681">
        <v>0</v>
      </c>
      <c r="AY681">
        <v>0</v>
      </c>
      <c r="AZ681">
        <v>0</v>
      </c>
      <c r="BA681">
        <v>0</v>
      </c>
      <c r="BB681">
        <v>0</v>
      </c>
      <c r="BC681">
        <v>0</v>
      </c>
      <c r="BD681" s="17">
        <v>1</v>
      </c>
      <c r="BE681">
        <v>0</v>
      </c>
      <c r="BF681">
        <v>1</v>
      </c>
      <c r="BG681" s="17">
        <v>0</v>
      </c>
      <c r="BH681">
        <v>819</v>
      </c>
      <c r="BI681">
        <v>42</v>
      </c>
      <c r="BJ681" s="23">
        <v>0.378</v>
      </c>
      <c r="BK681" s="23">
        <v>37</v>
      </c>
      <c r="BL681">
        <v>1</v>
      </c>
      <c r="BM681">
        <v>0</v>
      </c>
      <c r="BN681">
        <v>0</v>
      </c>
      <c r="BO681">
        <v>0</v>
      </c>
      <c r="BP681">
        <v>0</v>
      </c>
      <c r="BQ681" s="17">
        <v>0</v>
      </c>
      <c r="BR681">
        <v>0</v>
      </c>
      <c r="BS681">
        <v>0</v>
      </c>
      <c r="BT681">
        <v>1</v>
      </c>
      <c r="BU681" s="17">
        <v>0</v>
      </c>
      <c r="BV681">
        <v>0</v>
      </c>
      <c r="BW681">
        <v>0</v>
      </c>
      <c r="BX681" s="17">
        <v>0</v>
      </c>
      <c r="BY681">
        <v>1</v>
      </c>
      <c r="BZ681">
        <v>1</v>
      </c>
      <c r="CA681">
        <v>0</v>
      </c>
      <c r="CB681">
        <v>0</v>
      </c>
      <c r="CC681">
        <v>0</v>
      </c>
      <c r="CD681">
        <v>0</v>
      </c>
      <c r="CE681">
        <v>0</v>
      </c>
      <c r="CF681">
        <v>1</v>
      </c>
      <c r="CG681">
        <v>0</v>
      </c>
      <c r="CH681">
        <v>0</v>
      </c>
      <c r="CI681">
        <v>0</v>
      </c>
      <c r="CJ681" s="17">
        <v>1</v>
      </c>
      <c r="CK681">
        <v>0</v>
      </c>
      <c r="CL681">
        <v>17</v>
      </c>
      <c r="CM681">
        <v>0</v>
      </c>
      <c r="CN681">
        <v>1</v>
      </c>
      <c r="CO681">
        <v>24</v>
      </c>
      <c r="CP681" s="31" t="s">
        <v>80</v>
      </c>
    </row>
    <row r="682" spans="1:94" x14ac:dyDescent="0.25">
      <c r="A682">
        <v>681</v>
      </c>
      <c r="B682">
        <v>43</v>
      </c>
      <c r="C682" s="23" t="s">
        <v>182</v>
      </c>
      <c r="D682" s="12">
        <v>4.8858671588744906</v>
      </c>
      <c r="E682" s="13">
        <v>0.67121040547961819</v>
      </c>
      <c r="F682" s="7">
        <v>7.2791886403835759</v>
      </c>
      <c r="G682" s="7">
        <f t="shared" si="160"/>
        <v>4.2146567533948724</v>
      </c>
      <c r="H682" s="15">
        <f t="shared" si="161"/>
        <v>5.5570775643541088</v>
      </c>
      <c r="I682" s="11">
        <f t="shared" si="162"/>
        <v>0.20088746085727363</v>
      </c>
      <c r="J682" s="30">
        <f t="shared" si="163"/>
        <v>2.7597507192324646E-2</v>
      </c>
      <c r="K682" s="30">
        <f t="shared" si="164"/>
        <v>36.235156785396825</v>
      </c>
      <c r="L682" s="8">
        <v>0</v>
      </c>
      <c r="M682" s="9">
        <v>1</v>
      </c>
      <c r="N682" s="9">
        <v>0</v>
      </c>
      <c r="O682" s="9">
        <v>0</v>
      </c>
      <c r="P682" s="9">
        <v>0</v>
      </c>
      <c r="Q682" s="8">
        <v>1284</v>
      </c>
      <c r="R682" s="9">
        <v>23</v>
      </c>
      <c r="S682" s="9">
        <f t="shared" si="165"/>
        <v>1260</v>
      </c>
      <c r="T682" s="9">
        <f t="shared" si="166"/>
        <v>18</v>
      </c>
      <c r="U682" s="7">
        <f t="shared" si="169"/>
        <v>9.52</v>
      </c>
      <c r="V682" s="7">
        <f t="shared" si="168"/>
        <v>21.48</v>
      </c>
      <c r="W682" s="9">
        <v>0</v>
      </c>
      <c r="X682" s="9">
        <v>1</v>
      </c>
      <c r="Y682" s="9">
        <v>0</v>
      </c>
      <c r="Z682" s="9">
        <v>0</v>
      </c>
      <c r="AA682" s="9">
        <v>0</v>
      </c>
      <c r="AB682" s="27">
        <v>1</v>
      </c>
      <c r="AC682" s="9">
        <v>0</v>
      </c>
      <c r="AD682" s="9">
        <v>0</v>
      </c>
      <c r="AE682" s="27">
        <v>1</v>
      </c>
      <c r="AF682" s="9">
        <v>1</v>
      </c>
      <c r="AG682" s="27">
        <v>0</v>
      </c>
      <c r="AH682" s="19">
        <v>1994</v>
      </c>
      <c r="AI682" s="30">
        <v>0.06</v>
      </c>
      <c r="AJ682" s="30">
        <v>0.31</v>
      </c>
      <c r="AK682" s="30">
        <v>0.49</v>
      </c>
      <c r="AL682" s="37">
        <v>0.14000000000000001</v>
      </c>
      <c r="AM682" s="36" t="s">
        <v>89</v>
      </c>
      <c r="AN682" s="17" t="s">
        <v>89</v>
      </c>
      <c r="AO682">
        <v>1</v>
      </c>
      <c r="AP682" s="34">
        <v>0</v>
      </c>
      <c r="AQ682" s="33">
        <f t="shared" si="170"/>
        <v>0.43293036751000002</v>
      </c>
      <c r="AR682" s="34">
        <v>0.56706963248999998</v>
      </c>
      <c r="AS682">
        <v>0</v>
      </c>
      <c r="AT682" s="17">
        <v>1</v>
      </c>
      <c r="AU682">
        <v>0.5</v>
      </c>
      <c r="AV682" s="17">
        <v>0.5</v>
      </c>
      <c r="AW682" s="17" t="s">
        <v>183</v>
      </c>
      <c r="AX682">
        <v>0</v>
      </c>
      <c r="AY682">
        <v>0</v>
      </c>
      <c r="AZ682">
        <v>0</v>
      </c>
      <c r="BA682">
        <v>0</v>
      </c>
      <c r="BB682">
        <v>0</v>
      </c>
      <c r="BC682">
        <v>0</v>
      </c>
      <c r="BD682" s="17">
        <v>1</v>
      </c>
      <c r="BE682">
        <v>0</v>
      </c>
      <c r="BF682">
        <v>1</v>
      </c>
      <c r="BG682" s="17">
        <v>0</v>
      </c>
      <c r="BH682">
        <v>819</v>
      </c>
      <c r="BI682">
        <v>42</v>
      </c>
      <c r="BJ682" s="23">
        <v>0.378</v>
      </c>
      <c r="BK682" s="23">
        <v>37</v>
      </c>
      <c r="BL682">
        <v>1</v>
      </c>
      <c r="BM682">
        <v>0</v>
      </c>
      <c r="BN682">
        <v>0</v>
      </c>
      <c r="BO682">
        <v>0</v>
      </c>
      <c r="BP682">
        <v>0</v>
      </c>
      <c r="BQ682" s="17">
        <v>0</v>
      </c>
      <c r="BR682">
        <v>0</v>
      </c>
      <c r="BS682">
        <v>0</v>
      </c>
      <c r="BT682">
        <v>1</v>
      </c>
      <c r="BU682" s="17">
        <v>0</v>
      </c>
      <c r="BV682">
        <v>0</v>
      </c>
      <c r="BW682">
        <v>0</v>
      </c>
      <c r="BX682" s="17">
        <v>0</v>
      </c>
      <c r="BY682">
        <v>1</v>
      </c>
      <c r="BZ682">
        <v>1</v>
      </c>
      <c r="CA682">
        <v>0</v>
      </c>
      <c r="CB682">
        <v>0</v>
      </c>
      <c r="CC682">
        <v>0</v>
      </c>
      <c r="CD682">
        <v>0</v>
      </c>
      <c r="CE682">
        <v>0</v>
      </c>
      <c r="CF682">
        <v>1</v>
      </c>
      <c r="CG682">
        <v>0</v>
      </c>
      <c r="CH682">
        <v>0</v>
      </c>
      <c r="CI682">
        <v>0</v>
      </c>
      <c r="CJ682" s="17">
        <v>1</v>
      </c>
      <c r="CK682">
        <v>0</v>
      </c>
      <c r="CL682">
        <v>17</v>
      </c>
      <c r="CM682">
        <v>0</v>
      </c>
      <c r="CN682">
        <v>1</v>
      </c>
      <c r="CO682">
        <v>24</v>
      </c>
      <c r="CP682" s="31" t="s">
        <v>80</v>
      </c>
    </row>
    <row r="683" spans="1:94" x14ac:dyDescent="0.25">
      <c r="A683">
        <v>682</v>
      </c>
      <c r="B683">
        <v>43</v>
      </c>
      <c r="C683" s="23" t="s">
        <v>182</v>
      </c>
      <c r="D683" s="12">
        <v>6.4212661122804437</v>
      </c>
      <c r="E683" s="13">
        <v>0.42922010891448359</v>
      </c>
      <c r="F683" s="7">
        <v>14.96031052347502</v>
      </c>
      <c r="G683" s="7">
        <f t="shared" si="160"/>
        <v>5.9920460033659602</v>
      </c>
      <c r="H683" s="15">
        <f t="shared" si="161"/>
        <v>6.8504862211949273</v>
      </c>
      <c r="I683" s="11">
        <f t="shared" si="162"/>
        <v>0.38837505775030096</v>
      </c>
      <c r="J683" s="30">
        <f t="shared" si="163"/>
        <v>2.5960360725192234E-2</v>
      </c>
      <c r="K683" s="30">
        <f t="shared" si="164"/>
        <v>38.520265977259264</v>
      </c>
      <c r="L683" s="8">
        <v>0</v>
      </c>
      <c r="M683" s="9">
        <v>1</v>
      </c>
      <c r="N683" s="9">
        <v>0</v>
      </c>
      <c r="O683" s="9">
        <v>0</v>
      </c>
      <c r="P683" s="9">
        <v>0</v>
      </c>
      <c r="Q683" s="8">
        <v>1284</v>
      </c>
      <c r="R683" s="9">
        <v>23</v>
      </c>
      <c r="S683" s="9">
        <f t="shared" si="165"/>
        <v>1260</v>
      </c>
      <c r="T683" s="9">
        <f t="shared" si="166"/>
        <v>18</v>
      </c>
      <c r="U683" s="7">
        <f t="shared" si="169"/>
        <v>9.52</v>
      </c>
      <c r="V683" s="7">
        <f t="shared" si="168"/>
        <v>21.48</v>
      </c>
      <c r="W683" s="9">
        <v>0</v>
      </c>
      <c r="X683" s="9">
        <v>1</v>
      </c>
      <c r="Y683" s="9">
        <v>0</v>
      </c>
      <c r="Z683" s="9">
        <v>0</v>
      </c>
      <c r="AA683" s="9">
        <v>0</v>
      </c>
      <c r="AB683" s="27">
        <v>1</v>
      </c>
      <c r="AC683" s="9">
        <v>0</v>
      </c>
      <c r="AD683" s="9">
        <v>0</v>
      </c>
      <c r="AE683" s="27">
        <v>1</v>
      </c>
      <c r="AF683" s="9">
        <v>1</v>
      </c>
      <c r="AG683" s="27">
        <v>0</v>
      </c>
      <c r="AH683" s="19">
        <v>1994</v>
      </c>
      <c r="AI683" s="30">
        <v>0.06</v>
      </c>
      <c r="AJ683" s="30">
        <v>0.31</v>
      </c>
      <c r="AK683" s="30">
        <v>0.49</v>
      </c>
      <c r="AL683" s="37">
        <v>0.14000000000000001</v>
      </c>
      <c r="AM683" s="36" t="s">
        <v>89</v>
      </c>
      <c r="AN683" s="17" t="s">
        <v>89</v>
      </c>
      <c r="AO683">
        <v>1</v>
      </c>
      <c r="AP683" s="34">
        <v>0</v>
      </c>
      <c r="AQ683" s="33">
        <f t="shared" si="170"/>
        <v>0.43293036751000002</v>
      </c>
      <c r="AR683" s="34">
        <v>0.56706963248999998</v>
      </c>
      <c r="AS683">
        <v>0</v>
      </c>
      <c r="AT683" s="17">
        <v>1</v>
      </c>
      <c r="AU683">
        <v>0.5</v>
      </c>
      <c r="AV683" s="17">
        <v>0.5</v>
      </c>
      <c r="AW683" s="17" t="s">
        <v>183</v>
      </c>
      <c r="AX683">
        <v>0</v>
      </c>
      <c r="AY683">
        <v>0</v>
      </c>
      <c r="AZ683">
        <v>0</v>
      </c>
      <c r="BA683">
        <v>0</v>
      </c>
      <c r="BB683">
        <v>0</v>
      </c>
      <c r="BC683">
        <v>0</v>
      </c>
      <c r="BD683" s="17">
        <v>1</v>
      </c>
      <c r="BE683">
        <v>0</v>
      </c>
      <c r="BF683">
        <v>1</v>
      </c>
      <c r="BG683" s="17">
        <v>0</v>
      </c>
      <c r="BH683">
        <v>819</v>
      </c>
      <c r="BI683">
        <v>42</v>
      </c>
      <c r="BJ683" s="23">
        <v>0.378</v>
      </c>
      <c r="BK683" s="23">
        <v>37</v>
      </c>
      <c r="BL683">
        <v>1</v>
      </c>
      <c r="BM683">
        <v>0</v>
      </c>
      <c r="BN683">
        <v>0</v>
      </c>
      <c r="BO683">
        <v>0</v>
      </c>
      <c r="BP683">
        <v>0</v>
      </c>
      <c r="BQ683" s="17">
        <v>0</v>
      </c>
      <c r="BR683">
        <v>0</v>
      </c>
      <c r="BS683">
        <v>0</v>
      </c>
      <c r="BT683">
        <v>1</v>
      </c>
      <c r="BU683" s="17">
        <v>0</v>
      </c>
      <c r="BV683">
        <v>0</v>
      </c>
      <c r="BW683">
        <v>0</v>
      </c>
      <c r="BX683" s="17">
        <v>0</v>
      </c>
      <c r="BY683">
        <v>1</v>
      </c>
      <c r="BZ683">
        <v>1</v>
      </c>
      <c r="CA683">
        <v>0</v>
      </c>
      <c r="CB683">
        <v>0</v>
      </c>
      <c r="CC683">
        <v>0</v>
      </c>
      <c r="CD683">
        <v>0</v>
      </c>
      <c r="CE683">
        <v>0</v>
      </c>
      <c r="CF683">
        <v>1</v>
      </c>
      <c r="CG683">
        <v>0</v>
      </c>
      <c r="CH683">
        <v>0</v>
      </c>
      <c r="CI683">
        <v>0</v>
      </c>
      <c r="CJ683" s="17">
        <v>1</v>
      </c>
      <c r="CK683">
        <v>0</v>
      </c>
      <c r="CL683">
        <v>17</v>
      </c>
      <c r="CM683">
        <v>0</v>
      </c>
      <c r="CN683">
        <v>1</v>
      </c>
      <c r="CO683">
        <v>24</v>
      </c>
      <c r="CP683" s="31" t="s">
        <v>80</v>
      </c>
    </row>
    <row r="684" spans="1:94" x14ac:dyDescent="0.25">
      <c r="A684">
        <v>683</v>
      </c>
      <c r="B684">
        <v>43</v>
      </c>
      <c r="C684" s="23" t="s">
        <v>182</v>
      </c>
      <c r="D684" s="12">
        <v>4.5999578662455853</v>
      </c>
      <c r="E684" s="13">
        <v>0.94291133702627505</v>
      </c>
      <c r="F684" s="7">
        <v>4.8784627839482679</v>
      </c>
      <c r="G684" s="7">
        <f t="shared" si="160"/>
        <v>3.6570465292193104</v>
      </c>
      <c r="H684" s="15">
        <f t="shared" si="161"/>
        <v>5.5428692032718603</v>
      </c>
      <c r="I684" s="11">
        <f t="shared" si="162"/>
        <v>0.10812235721375972</v>
      </c>
      <c r="J684" s="30">
        <f t="shared" si="163"/>
        <v>2.2163202222125686E-2</v>
      </c>
      <c r="K684" s="30">
        <f t="shared" si="164"/>
        <v>45.119833766696978</v>
      </c>
      <c r="L684" s="8">
        <v>0</v>
      </c>
      <c r="M684" s="9">
        <v>1</v>
      </c>
      <c r="N684" s="9">
        <v>0</v>
      </c>
      <c r="O684" s="9">
        <v>0</v>
      </c>
      <c r="P684" s="9">
        <v>0</v>
      </c>
      <c r="Q684" s="8">
        <v>2036</v>
      </c>
      <c r="R684" s="9">
        <v>23</v>
      </c>
      <c r="S684" s="9">
        <f t="shared" si="165"/>
        <v>2012</v>
      </c>
      <c r="T684" s="9">
        <f t="shared" si="166"/>
        <v>18</v>
      </c>
      <c r="U684" s="7">
        <f t="shared" si="169"/>
        <v>7.5400000000000009</v>
      </c>
      <c r="V684" s="7">
        <f t="shared" si="168"/>
        <v>20.46</v>
      </c>
      <c r="W684" s="9">
        <v>0</v>
      </c>
      <c r="X684" s="9">
        <v>1</v>
      </c>
      <c r="Y684" s="9">
        <v>0</v>
      </c>
      <c r="Z684" s="9">
        <v>0</v>
      </c>
      <c r="AA684" s="9">
        <v>0</v>
      </c>
      <c r="AB684" s="27">
        <v>1</v>
      </c>
      <c r="AC684" s="9">
        <v>0</v>
      </c>
      <c r="AD684" s="9">
        <v>0</v>
      </c>
      <c r="AE684" s="27">
        <v>1</v>
      </c>
      <c r="AF684" s="9">
        <v>1</v>
      </c>
      <c r="AG684" s="27">
        <v>0</v>
      </c>
      <c r="AH684" s="19">
        <v>1994</v>
      </c>
      <c r="AI684" s="30">
        <v>0.14000000000000001</v>
      </c>
      <c r="AJ684" s="30">
        <v>0.51</v>
      </c>
      <c r="AK684" s="30">
        <v>0.31</v>
      </c>
      <c r="AL684" s="37">
        <v>0.04</v>
      </c>
      <c r="AM684" s="36" t="s">
        <v>89</v>
      </c>
      <c r="AN684" s="17" t="s">
        <v>89</v>
      </c>
      <c r="AO684">
        <v>1</v>
      </c>
      <c r="AP684" s="34">
        <v>0</v>
      </c>
      <c r="AQ684" s="33">
        <f t="shared" si="170"/>
        <v>0.43293036751000002</v>
      </c>
      <c r="AR684" s="34">
        <v>0.56706963248999998</v>
      </c>
      <c r="AS684">
        <v>0</v>
      </c>
      <c r="AT684" s="17">
        <v>1</v>
      </c>
      <c r="AU684">
        <v>0.5</v>
      </c>
      <c r="AV684" s="17">
        <v>0.5</v>
      </c>
      <c r="AW684" s="17" t="s">
        <v>183</v>
      </c>
      <c r="AX684">
        <v>0</v>
      </c>
      <c r="AY684">
        <v>0</v>
      </c>
      <c r="AZ684">
        <v>0</v>
      </c>
      <c r="BA684">
        <v>0</v>
      </c>
      <c r="BB684">
        <v>0</v>
      </c>
      <c r="BC684">
        <v>0</v>
      </c>
      <c r="BD684" s="17">
        <v>1</v>
      </c>
      <c r="BE684">
        <v>0</v>
      </c>
      <c r="BF684">
        <v>1</v>
      </c>
      <c r="BG684" s="17">
        <v>0</v>
      </c>
      <c r="BH684">
        <v>819</v>
      </c>
      <c r="BI684">
        <v>42</v>
      </c>
      <c r="BJ684" s="23">
        <v>0.378</v>
      </c>
      <c r="BK684" s="23">
        <v>34</v>
      </c>
      <c r="BL684">
        <v>1</v>
      </c>
      <c r="BM684">
        <v>0</v>
      </c>
      <c r="BN684">
        <v>0</v>
      </c>
      <c r="BO684">
        <v>0</v>
      </c>
      <c r="BP684">
        <v>0</v>
      </c>
      <c r="BQ684" s="17">
        <v>0</v>
      </c>
      <c r="BR684">
        <v>0</v>
      </c>
      <c r="BS684">
        <v>0</v>
      </c>
      <c r="BT684">
        <v>1</v>
      </c>
      <c r="BU684" s="17">
        <v>0</v>
      </c>
      <c r="BV684">
        <v>0</v>
      </c>
      <c r="BW684">
        <v>0</v>
      </c>
      <c r="BX684" s="17">
        <v>0</v>
      </c>
      <c r="BY684">
        <v>1</v>
      </c>
      <c r="BZ684">
        <v>1</v>
      </c>
      <c r="CA684">
        <v>0</v>
      </c>
      <c r="CB684">
        <v>0</v>
      </c>
      <c r="CC684">
        <v>0</v>
      </c>
      <c r="CD684">
        <v>0</v>
      </c>
      <c r="CE684">
        <v>0</v>
      </c>
      <c r="CF684">
        <v>1</v>
      </c>
      <c r="CG684">
        <v>0</v>
      </c>
      <c r="CH684">
        <v>0</v>
      </c>
      <c r="CI684">
        <v>0</v>
      </c>
      <c r="CJ684" s="17">
        <v>1</v>
      </c>
      <c r="CK684">
        <v>0</v>
      </c>
      <c r="CL684">
        <v>17</v>
      </c>
      <c r="CM684">
        <v>0</v>
      </c>
      <c r="CN684">
        <v>1</v>
      </c>
      <c r="CO684">
        <v>24</v>
      </c>
      <c r="CP684" s="31" t="s">
        <v>80</v>
      </c>
    </row>
    <row r="685" spans="1:94" x14ac:dyDescent="0.25">
      <c r="A685">
        <v>684</v>
      </c>
      <c r="B685">
        <v>43</v>
      </c>
      <c r="C685" s="23" t="s">
        <v>182</v>
      </c>
      <c r="D685" s="12">
        <v>5.2190479974227433</v>
      </c>
      <c r="E685" s="13">
        <v>0.49690223375406262</v>
      </c>
      <c r="F685" s="7">
        <v>10.503168717904909</v>
      </c>
      <c r="G685" s="7">
        <f t="shared" si="160"/>
        <v>4.7221457636686806</v>
      </c>
      <c r="H685" s="15">
        <f t="shared" si="161"/>
        <v>5.715950231176806</v>
      </c>
      <c r="I685" s="11">
        <f t="shared" si="162"/>
        <v>0.22798971786731451</v>
      </c>
      <c r="J685" s="30">
        <f t="shared" si="163"/>
        <v>2.1706755741118106E-2</v>
      </c>
      <c r="K685" s="30">
        <f t="shared" si="164"/>
        <v>46.068607023837565</v>
      </c>
      <c r="L685" s="8">
        <v>0</v>
      </c>
      <c r="M685" s="9">
        <v>1</v>
      </c>
      <c r="N685" s="9">
        <v>0</v>
      </c>
      <c r="O685" s="9">
        <v>0</v>
      </c>
      <c r="P685" s="9">
        <v>0</v>
      </c>
      <c r="Q685" s="8">
        <v>2036</v>
      </c>
      <c r="R685" s="9">
        <v>23</v>
      </c>
      <c r="S685" s="9">
        <f t="shared" si="165"/>
        <v>2012</v>
      </c>
      <c r="T685" s="9">
        <f t="shared" si="166"/>
        <v>18</v>
      </c>
      <c r="U685" s="7">
        <f t="shared" si="169"/>
        <v>7.5400000000000009</v>
      </c>
      <c r="V685" s="7">
        <f t="shared" si="168"/>
        <v>20.46</v>
      </c>
      <c r="W685" s="9">
        <v>0</v>
      </c>
      <c r="X685" s="9">
        <v>1</v>
      </c>
      <c r="Y685" s="9">
        <v>0</v>
      </c>
      <c r="Z685" s="9">
        <v>0</v>
      </c>
      <c r="AA685" s="9">
        <v>0</v>
      </c>
      <c r="AB685" s="27">
        <v>1</v>
      </c>
      <c r="AC685" s="9">
        <v>0</v>
      </c>
      <c r="AD685" s="9">
        <v>0</v>
      </c>
      <c r="AE685" s="27">
        <v>1</v>
      </c>
      <c r="AF685" s="9">
        <v>1</v>
      </c>
      <c r="AG685" s="27">
        <v>0</v>
      </c>
      <c r="AH685" s="19">
        <v>1994</v>
      </c>
      <c r="AI685" s="30">
        <v>0.14000000000000001</v>
      </c>
      <c r="AJ685" s="30">
        <v>0.51</v>
      </c>
      <c r="AK685" s="30">
        <v>0.31</v>
      </c>
      <c r="AL685" s="37">
        <v>0.04</v>
      </c>
      <c r="AM685" s="36" t="s">
        <v>89</v>
      </c>
      <c r="AN685" s="17" t="s">
        <v>89</v>
      </c>
      <c r="AO685">
        <v>1</v>
      </c>
      <c r="AP685" s="34">
        <v>0</v>
      </c>
      <c r="AQ685" s="33">
        <f t="shared" si="170"/>
        <v>0.43293036751000002</v>
      </c>
      <c r="AR685" s="34">
        <v>0.56706963248999998</v>
      </c>
      <c r="AS685">
        <v>0</v>
      </c>
      <c r="AT685" s="17">
        <v>1</v>
      </c>
      <c r="AU685">
        <v>0.5</v>
      </c>
      <c r="AV685" s="17">
        <v>0.5</v>
      </c>
      <c r="AW685" s="17" t="s">
        <v>183</v>
      </c>
      <c r="AX685">
        <v>0</v>
      </c>
      <c r="AY685">
        <v>0</v>
      </c>
      <c r="AZ685">
        <v>0</v>
      </c>
      <c r="BA685">
        <v>0</v>
      </c>
      <c r="BB685">
        <v>0</v>
      </c>
      <c r="BC685">
        <v>0</v>
      </c>
      <c r="BD685" s="17">
        <v>1</v>
      </c>
      <c r="BE685">
        <v>0</v>
      </c>
      <c r="BF685">
        <v>1</v>
      </c>
      <c r="BG685" s="17">
        <v>0</v>
      </c>
      <c r="BH685">
        <v>819</v>
      </c>
      <c r="BI685">
        <v>42</v>
      </c>
      <c r="BJ685" s="23">
        <v>0.378</v>
      </c>
      <c r="BK685" s="23">
        <v>34</v>
      </c>
      <c r="BL685">
        <v>1</v>
      </c>
      <c r="BM685">
        <v>0</v>
      </c>
      <c r="BN685">
        <v>0</v>
      </c>
      <c r="BO685">
        <v>0</v>
      </c>
      <c r="BP685">
        <v>0</v>
      </c>
      <c r="BQ685" s="17">
        <v>0</v>
      </c>
      <c r="BR685">
        <v>0</v>
      </c>
      <c r="BS685">
        <v>0</v>
      </c>
      <c r="BT685">
        <v>1</v>
      </c>
      <c r="BU685" s="17">
        <v>0</v>
      </c>
      <c r="BV685">
        <v>0</v>
      </c>
      <c r="BW685">
        <v>0</v>
      </c>
      <c r="BX685" s="17">
        <v>0</v>
      </c>
      <c r="BY685">
        <v>1</v>
      </c>
      <c r="BZ685">
        <v>1</v>
      </c>
      <c r="CA685">
        <v>0</v>
      </c>
      <c r="CB685">
        <v>0</v>
      </c>
      <c r="CC685">
        <v>0</v>
      </c>
      <c r="CD685">
        <v>0</v>
      </c>
      <c r="CE685">
        <v>0</v>
      </c>
      <c r="CF685">
        <v>1</v>
      </c>
      <c r="CG685">
        <v>0</v>
      </c>
      <c r="CH685">
        <v>0</v>
      </c>
      <c r="CI685">
        <v>0</v>
      </c>
      <c r="CJ685" s="17">
        <v>1</v>
      </c>
      <c r="CK685">
        <v>0</v>
      </c>
      <c r="CL685">
        <v>17</v>
      </c>
      <c r="CM685">
        <v>0</v>
      </c>
      <c r="CN685">
        <v>1</v>
      </c>
      <c r="CO685">
        <v>24</v>
      </c>
      <c r="CP685" s="31" t="s">
        <v>80</v>
      </c>
    </row>
    <row r="686" spans="1:94" x14ac:dyDescent="0.25">
      <c r="A686">
        <v>685</v>
      </c>
      <c r="B686">
        <v>43</v>
      </c>
      <c r="C686" s="23" t="s">
        <v>182</v>
      </c>
      <c r="D686" s="12">
        <v>7.4089907926705001</v>
      </c>
      <c r="E686" s="13">
        <v>0.82789360356584163</v>
      </c>
      <c r="F686" s="7">
        <v>8.9492064689943813</v>
      </c>
      <c r="G686" s="7">
        <f t="shared" si="160"/>
        <v>6.5810971891046588</v>
      </c>
      <c r="H686" s="15">
        <f t="shared" si="161"/>
        <v>8.2368843962363414</v>
      </c>
      <c r="I686" s="11">
        <f t="shared" si="162"/>
        <v>0.19565660926654854</v>
      </c>
      <c r="J686" s="30">
        <f t="shared" si="163"/>
        <v>2.1863012094359958E-2</v>
      </c>
      <c r="K686" s="30">
        <f t="shared" si="164"/>
        <v>45.739351727201935</v>
      </c>
      <c r="L686" s="8">
        <v>0</v>
      </c>
      <c r="M686" s="9">
        <v>1</v>
      </c>
      <c r="N686" s="9">
        <v>0</v>
      </c>
      <c r="O686" s="9">
        <v>0</v>
      </c>
      <c r="P686" s="9">
        <v>0</v>
      </c>
      <c r="Q686" s="8">
        <v>2036</v>
      </c>
      <c r="R686" s="9">
        <v>23</v>
      </c>
      <c r="S686" s="9">
        <f t="shared" si="165"/>
        <v>2012</v>
      </c>
      <c r="T686" s="9">
        <f t="shared" si="166"/>
        <v>18</v>
      </c>
      <c r="U686" s="7">
        <f t="shared" si="169"/>
        <v>7.5400000000000009</v>
      </c>
      <c r="V686" s="7">
        <f t="shared" si="168"/>
        <v>20.46</v>
      </c>
      <c r="W686" s="9">
        <v>0</v>
      </c>
      <c r="X686" s="9">
        <v>1</v>
      </c>
      <c r="Y686" s="9">
        <v>0</v>
      </c>
      <c r="Z686" s="9">
        <v>0</v>
      </c>
      <c r="AA686" s="9">
        <v>0</v>
      </c>
      <c r="AB686" s="27">
        <v>1</v>
      </c>
      <c r="AC686" s="9">
        <v>0</v>
      </c>
      <c r="AD686" s="9">
        <v>0</v>
      </c>
      <c r="AE686" s="27">
        <v>1</v>
      </c>
      <c r="AF686" s="9">
        <v>1</v>
      </c>
      <c r="AG686" s="27">
        <v>0</v>
      </c>
      <c r="AH686" s="19">
        <v>1994</v>
      </c>
      <c r="AI686" s="30">
        <v>0.14000000000000001</v>
      </c>
      <c r="AJ686" s="30">
        <v>0.51</v>
      </c>
      <c r="AK686" s="30">
        <v>0.31</v>
      </c>
      <c r="AL686" s="37">
        <v>0.04</v>
      </c>
      <c r="AM686" s="36" t="s">
        <v>89</v>
      </c>
      <c r="AN686" s="17" t="s">
        <v>89</v>
      </c>
      <c r="AO686">
        <v>1</v>
      </c>
      <c r="AP686" s="34">
        <v>0</v>
      </c>
      <c r="AQ686" s="33">
        <f t="shared" si="170"/>
        <v>0.43293036751000002</v>
      </c>
      <c r="AR686" s="34">
        <v>0.56706963248999998</v>
      </c>
      <c r="AS686">
        <v>0</v>
      </c>
      <c r="AT686" s="17">
        <v>1</v>
      </c>
      <c r="AU686">
        <v>0.5</v>
      </c>
      <c r="AV686" s="17">
        <v>0.5</v>
      </c>
      <c r="AW686" s="17" t="s">
        <v>183</v>
      </c>
      <c r="AX686">
        <v>0</v>
      </c>
      <c r="AY686">
        <v>0</v>
      </c>
      <c r="AZ686">
        <v>0</v>
      </c>
      <c r="BA686">
        <v>0</v>
      </c>
      <c r="BB686">
        <v>0</v>
      </c>
      <c r="BC686">
        <v>0</v>
      </c>
      <c r="BD686" s="17">
        <v>1</v>
      </c>
      <c r="BE686">
        <v>0</v>
      </c>
      <c r="BF686">
        <v>1</v>
      </c>
      <c r="BG686" s="17">
        <v>0</v>
      </c>
      <c r="BH686">
        <v>819</v>
      </c>
      <c r="BI686">
        <v>42</v>
      </c>
      <c r="BJ686" s="23">
        <v>0.378</v>
      </c>
      <c r="BK686" s="23">
        <v>34</v>
      </c>
      <c r="BL686">
        <v>1</v>
      </c>
      <c r="BM686">
        <v>0</v>
      </c>
      <c r="BN686">
        <v>0</v>
      </c>
      <c r="BO686">
        <v>0</v>
      </c>
      <c r="BP686">
        <v>0</v>
      </c>
      <c r="BQ686" s="17">
        <v>0</v>
      </c>
      <c r="BR686">
        <v>0</v>
      </c>
      <c r="BS686">
        <v>0</v>
      </c>
      <c r="BT686">
        <v>1</v>
      </c>
      <c r="BU686" s="17">
        <v>0</v>
      </c>
      <c r="BV686">
        <v>0</v>
      </c>
      <c r="BW686">
        <v>0</v>
      </c>
      <c r="BX686" s="17">
        <v>0</v>
      </c>
      <c r="BY686">
        <v>1</v>
      </c>
      <c r="BZ686">
        <v>1</v>
      </c>
      <c r="CA686">
        <v>0</v>
      </c>
      <c r="CB686">
        <v>0</v>
      </c>
      <c r="CC686">
        <v>0</v>
      </c>
      <c r="CD686">
        <v>0</v>
      </c>
      <c r="CE686">
        <v>0</v>
      </c>
      <c r="CF686">
        <v>1</v>
      </c>
      <c r="CG686">
        <v>0</v>
      </c>
      <c r="CH686">
        <v>0</v>
      </c>
      <c r="CI686">
        <v>0</v>
      </c>
      <c r="CJ686" s="17">
        <v>1</v>
      </c>
      <c r="CK686">
        <v>0</v>
      </c>
      <c r="CL686">
        <v>17</v>
      </c>
      <c r="CM686">
        <v>0</v>
      </c>
      <c r="CN686">
        <v>1</v>
      </c>
      <c r="CO686">
        <v>24</v>
      </c>
      <c r="CP686" s="31" t="s">
        <v>80</v>
      </c>
    </row>
    <row r="687" spans="1:94" x14ac:dyDescent="0.25">
      <c r="A687">
        <v>686</v>
      </c>
      <c r="B687">
        <v>43</v>
      </c>
      <c r="C687" s="23" t="s">
        <v>182</v>
      </c>
      <c r="D687" s="12">
        <v>5.1369751024905153</v>
      </c>
      <c r="E687" s="13">
        <v>1.931481477694253</v>
      </c>
      <c r="F687" s="7">
        <v>2.6596036057373369</v>
      </c>
      <c r="G687" s="7">
        <f t="shared" si="160"/>
        <v>3.2054936247962624</v>
      </c>
      <c r="H687" s="15">
        <f t="shared" si="161"/>
        <v>7.0684565801847681</v>
      </c>
      <c r="I687" s="11">
        <f t="shared" si="162"/>
        <v>8.2867227271203575E-2</v>
      </c>
      <c r="J687" s="30">
        <f t="shared" si="163"/>
        <v>3.1157736097379759E-2</v>
      </c>
      <c r="K687" s="30">
        <f t="shared" si="164"/>
        <v>32.094758004067437</v>
      </c>
      <c r="L687" s="8">
        <v>0</v>
      </c>
      <c r="M687" s="9">
        <v>1</v>
      </c>
      <c r="N687" s="9">
        <v>0</v>
      </c>
      <c r="O687" s="9">
        <v>0</v>
      </c>
      <c r="P687" s="9">
        <v>0</v>
      </c>
      <c r="Q687" s="8">
        <v>1047</v>
      </c>
      <c r="R687" s="9">
        <v>23</v>
      </c>
      <c r="S687" s="9">
        <f t="shared" si="165"/>
        <v>1023</v>
      </c>
      <c r="T687" s="9">
        <f t="shared" si="166"/>
        <v>18</v>
      </c>
      <c r="U687" s="7">
        <f t="shared" si="169"/>
        <v>7.35</v>
      </c>
      <c r="V687" s="7">
        <f t="shared" si="168"/>
        <v>21.65</v>
      </c>
      <c r="W687" s="9">
        <v>0</v>
      </c>
      <c r="X687" s="9">
        <v>1</v>
      </c>
      <c r="Y687" s="9">
        <v>0</v>
      </c>
      <c r="Z687" s="9">
        <v>0</v>
      </c>
      <c r="AA687" s="9">
        <v>0</v>
      </c>
      <c r="AB687" s="27">
        <v>1</v>
      </c>
      <c r="AC687" s="9">
        <v>0</v>
      </c>
      <c r="AD687" s="9">
        <v>0</v>
      </c>
      <c r="AE687" s="27">
        <v>1</v>
      </c>
      <c r="AF687" s="9">
        <v>1</v>
      </c>
      <c r="AG687" s="27">
        <v>0</v>
      </c>
      <c r="AH687" s="19">
        <v>1994</v>
      </c>
      <c r="AI687" s="30">
        <v>0.15</v>
      </c>
      <c r="AJ687" s="30">
        <v>0.53</v>
      </c>
      <c r="AK687" s="30">
        <v>0.28000000000000003</v>
      </c>
      <c r="AL687" s="37">
        <v>0.04</v>
      </c>
      <c r="AM687" s="36" t="s">
        <v>89</v>
      </c>
      <c r="AN687" s="17" t="s">
        <v>89</v>
      </c>
      <c r="AO687">
        <v>1</v>
      </c>
      <c r="AP687" s="34">
        <v>0</v>
      </c>
      <c r="AQ687" s="33">
        <f t="shared" si="170"/>
        <v>0.43293036751000002</v>
      </c>
      <c r="AR687" s="34">
        <v>0.56706963248999998</v>
      </c>
      <c r="AS687">
        <v>0</v>
      </c>
      <c r="AT687" s="17">
        <v>1</v>
      </c>
      <c r="AU687">
        <v>0.5</v>
      </c>
      <c r="AV687" s="17">
        <v>0.5</v>
      </c>
      <c r="AW687" s="17" t="s">
        <v>183</v>
      </c>
      <c r="AX687">
        <v>0</v>
      </c>
      <c r="AY687">
        <v>0</v>
      </c>
      <c r="AZ687">
        <v>0</v>
      </c>
      <c r="BA687">
        <v>0</v>
      </c>
      <c r="BB687">
        <v>0</v>
      </c>
      <c r="BC687">
        <v>0</v>
      </c>
      <c r="BD687" s="17">
        <v>1</v>
      </c>
      <c r="BE687">
        <v>0</v>
      </c>
      <c r="BF687">
        <v>1</v>
      </c>
      <c r="BG687" s="17">
        <v>0</v>
      </c>
      <c r="BH687">
        <v>819</v>
      </c>
      <c r="BI687">
        <v>42</v>
      </c>
      <c r="BJ687" s="23">
        <v>0.378</v>
      </c>
      <c r="BK687" s="23">
        <v>35</v>
      </c>
      <c r="BL687">
        <v>1</v>
      </c>
      <c r="BM687">
        <v>0</v>
      </c>
      <c r="BN687">
        <v>0</v>
      </c>
      <c r="BO687">
        <v>0</v>
      </c>
      <c r="BP687">
        <v>0</v>
      </c>
      <c r="BQ687" s="17">
        <v>0</v>
      </c>
      <c r="BR687">
        <v>0</v>
      </c>
      <c r="BS687">
        <v>0</v>
      </c>
      <c r="BT687">
        <v>1</v>
      </c>
      <c r="BU687" s="17">
        <v>0</v>
      </c>
      <c r="BV687">
        <v>0</v>
      </c>
      <c r="BW687">
        <v>0</v>
      </c>
      <c r="BX687" s="17">
        <v>0</v>
      </c>
      <c r="BY687">
        <v>1</v>
      </c>
      <c r="BZ687">
        <v>1</v>
      </c>
      <c r="CA687">
        <v>0</v>
      </c>
      <c r="CB687">
        <v>0</v>
      </c>
      <c r="CC687">
        <v>0</v>
      </c>
      <c r="CD687">
        <v>0</v>
      </c>
      <c r="CE687">
        <v>0</v>
      </c>
      <c r="CF687">
        <v>1</v>
      </c>
      <c r="CG687">
        <v>0</v>
      </c>
      <c r="CH687">
        <v>0</v>
      </c>
      <c r="CI687">
        <v>0</v>
      </c>
      <c r="CJ687" s="17">
        <v>1</v>
      </c>
      <c r="CK687">
        <v>0</v>
      </c>
      <c r="CL687">
        <v>17</v>
      </c>
      <c r="CM687">
        <v>0</v>
      </c>
      <c r="CN687">
        <v>1</v>
      </c>
      <c r="CO687">
        <v>24</v>
      </c>
      <c r="CP687" s="31" t="s">
        <v>80</v>
      </c>
    </row>
    <row r="688" spans="1:94" x14ac:dyDescent="0.25">
      <c r="A688">
        <v>687</v>
      </c>
      <c r="B688">
        <v>43</v>
      </c>
      <c r="C688" s="23" t="s">
        <v>182</v>
      </c>
      <c r="D688" s="12">
        <v>4.3653567670318472</v>
      </c>
      <c r="E688" s="13">
        <v>1.1477128676726369</v>
      </c>
      <c r="F688" s="7">
        <v>3.803526901187432</v>
      </c>
      <c r="G688" s="7">
        <f t="shared" si="160"/>
        <v>3.21764389935921</v>
      </c>
      <c r="H688" s="15">
        <f t="shared" si="161"/>
        <v>5.5130696347044843</v>
      </c>
      <c r="I688" s="11">
        <f t="shared" si="162"/>
        <v>0.1180862645900424</v>
      </c>
      <c r="J688" s="30">
        <f t="shared" si="163"/>
        <v>3.1046517523821579E-2</v>
      </c>
      <c r="K688" s="30">
        <f t="shared" si="164"/>
        <v>32.209731710898438</v>
      </c>
      <c r="L688" s="8">
        <v>0</v>
      </c>
      <c r="M688" s="9">
        <v>1</v>
      </c>
      <c r="N688" s="9">
        <v>0</v>
      </c>
      <c r="O688" s="9">
        <v>0</v>
      </c>
      <c r="P688" s="9">
        <v>0</v>
      </c>
      <c r="Q688" s="8">
        <v>1047</v>
      </c>
      <c r="R688" s="9">
        <v>23</v>
      </c>
      <c r="S688" s="9">
        <f t="shared" si="165"/>
        <v>1023</v>
      </c>
      <c r="T688" s="9">
        <f t="shared" si="166"/>
        <v>18</v>
      </c>
      <c r="U688" s="7">
        <f t="shared" si="169"/>
        <v>7.35</v>
      </c>
      <c r="V688" s="7">
        <f t="shared" si="168"/>
        <v>21.65</v>
      </c>
      <c r="W688" s="9">
        <v>0</v>
      </c>
      <c r="X688" s="9">
        <v>1</v>
      </c>
      <c r="Y688" s="9">
        <v>0</v>
      </c>
      <c r="Z688" s="9">
        <v>0</v>
      </c>
      <c r="AA688" s="9">
        <v>0</v>
      </c>
      <c r="AB688" s="27">
        <v>1</v>
      </c>
      <c r="AC688" s="9">
        <v>0</v>
      </c>
      <c r="AD688" s="9">
        <v>0</v>
      </c>
      <c r="AE688" s="27">
        <v>1</v>
      </c>
      <c r="AF688" s="9">
        <v>1</v>
      </c>
      <c r="AG688" s="27">
        <v>0</v>
      </c>
      <c r="AH688" s="19">
        <v>1994</v>
      </c>
      <c r="AI688" s="30">
        <v>0.15</v>
      </c>
      <c r="AJ688" s="30">
        <v>0.53</v>
      </c>
      <c r="AK688" s="30">
        <v>0.28000000000000003</v>
      </c>
      <c r="AL688" s="37">
        <v>0.04</v>
      </c>
      <c r="AM688" s="36" t="s">
        <v>89</v>
      </c>
      <c r="AN688" s="17" t="s">
        <v>89</v>
      </c>
      <c r="AO688">
        <v>1</v>
      </c>
      <c r="AP688" s="34">
        <v>0</v>
      </c>
      <c r="AQ688" s="33">
        <f t="shared" si="170"/>
        <v>0.43293036751000002</v>
      </c>
      <c r="AR688" s="34">
        <v>0.56706963248999998</v>
      </c>
      <c r="AS688">
        <v>0</v>
      </c>
      <c r="AT688" s="17">
        <v>1</v>
      </c>
      <c r="AU688">
        <v>0.5</v>
      </c>
      <c r="AV688" s="17">
        <v>0.5</v>
      </c>
      <c r="AW688" s="17" t="s">
        <v>183</v>
      </c>
      <c r="AX688">
        <v>0</v>
      </c>
      <c r="AY688">
        <v>0</v>
      </c>
      <c r="AZ688">
        <v>0</v>
      </c>
      <c r="BA688">
        <v>0</v>
      </c>
      <c r="BB688">
        <v>0</v>
      </c>
      <c r="BC688">
        <v>0</v>
      </c>
      <c r="BD688" s="17">
        <v>1</v>
      </c>
      <c r="BE688">
        <v>0</v>
      </c>
      <c r="BF688">
        <v>1</v>
      </c>
      <c r="BG688" s="17">
        <v>0</v>
      </c>
      <c r="BH688">
        <v>819</v>
      </c>
      <c r="BI688">
        <v>42</v>
      </c>
      <c r="BJ688" s="23">
        <v>0.378</v>
      </c>
      <c r="BK688" s="23">
        <v>35</v>
      </c>
      <c r="BL688">
        <v>1</v>
      </c>
      <c r="BM688">
        <v>0</v>
      </c>
      <c r="BN688">
        <v>0</v>
      </c>
      <c r="BO688">
        <v>0</v>
      </c>
      <c r="BP688">
        <v>0</v>
      </c>
      <c r="BQ688" s="17">
        <v>0</v>
      </c>
      <c r="BR688">
        <v>0</v>
      </c>
      <c r="BS688">
        <v>0</v>
      </c>
      <c r="BT688">
        <v>1</v>
      </c>
      <c r="BU688" s="17">
        <v>0</v>
      </c>
      <c r="BV688">
        <v>0</v>
      </c>
      <c r="BW688">
        <v>0</v>
      </c>
      <c r="BX688" s="17">
        <v>0</v>
      </c>
      <c r="BY688">
        <v>1</v>
      </c>
      <c r="BZ688">
        <v>1</v>
      </c>
      <c r="CA688">
        <v>0</v>
      </c>
      <c r="CB688">
        <v>0</v>
      </c>
      <c r="CC688">
        <v>0</v>
      </c>
      <c r="CD688">
        <v>0</v>
      </c>
      <c r="CE688">
        <v>0</v>
      </c>
      <c r="CF688">
        <v>1</v>
      </c>
      <c r="CG688">
        <v>0</v>
      </c>
      <c r="CH688">
        <v>0</v>
      </c>
      <c r="CI688">
        <v>0</v>
      </c>
      <c r="CJ688" s="17">
        <v>1</v>
      </c>
      <c r="CK688">
        <v>0</v>
      </c>
      <c r="CL688">
        <v>17</v>
      </c>
      <c r="CM688">
        <v>0</v>
      </c>
      <c r="CN688">
        <v>1</v>
      </c>
      <c r="CO688">
        <v>24</v>
      </c>
      <c r="CP688" s="31" t="s">
        <v>80</v>
      </c>
    </row>
    <row r="689" spans="1:94" x14ac:dyDescent="0.25">
      <c r="A689">
        <v>688</v>
      </c>
      <c r="B689">
        <v>43</v>
      </c>
      <c r="C689" s="23" t="s">
        <v>182</v>
      </c>
      <c r="D689" s="12">
        <v>8.8311982624496466</v>
      </c>
      <c r="E689" s="13">
        <v>1.2879216886393501</v>
      </c>
      <c r="F689" s="7">
        <v>6.8569372970025348</v>
      </c>
      <c r="G689" s="7">
        <f t="shared" si="160"/>
        <v>7.5432765738102967</v>
      </c>
      <c r="H689" s="15">
        <f t="shared" si="161"/>
        <v>10.119119951088997</v>
      </c>
      <c r="I689" s="11">
        <f t="shared" si="162"/>
        <v>0.20962096682399914</v>
      </c>
      <c r="J689" s="30">
        <f t="shared" si="163"/>
        <v>3.057064076050886E-2</v>
      </c>
      <c r="K689" s="30">
        <f t="shared" si="164"/>
        <v>32.71112332364978</v>
      </c>
      <c r="L689" s="8">
        <v>0</v>
      </c>
      <c r="M689" s="9">
        <v>1</v>
      </c>
      <c r="N689" s="9">
        <v>0</v>
      </c>
      <c r="O689" s="9">
        <v>0</v>
      </c>
      <c r="P689" s="9">
        <v>0</v>
      </c>
      <c r="Q689" s="8">
        <v>1047</v>
      </c>
      <c r="R689" s="9">
        <v>23</v>
      </c>
      <c r="S689" s="9">
        <f t="shared" si="165"/>
        <v>1023</v>
      </c>
      <c r="T689" s="9">
        <f t="shared" si="166"/>
        <v>18</v>
      </c>
      <c r="U689" s="7">
        <f t="shared" si="169"/>
        <v>7.35</v>
      </c>
      <c r="V689" s="7">
        <f t="shared" si="168"/>
        <v>21.65</v>
      </c>
      <c r="W689" s="9">
        <v>0</v>
      </c>
      <c r="X689" s="9">
        <v>1</v>
      </c>
      <c r="Y689" s="9">
        <v>0</v>
      </c>
      <c r="Z689" s="9">
        <v>0</v>
      </c>
      <c r="AA689" s="9">
        <v>0</v>
      </c>
      <c r="AB689" s="27">
        <v>1</v>
      </c>
      <c r="AC689" s="9">
        <v>0</v>
      </c>
      <c r="AD689" s="9">
        <v>0</v>
      </c>
      <c r="AE689" s="27">
        <v>1</v>
      </c>
      <c r="AF689" s="9">
        <v>1</v>
      </c>
      <c r="AG689" s="27">
        <v>0</v>
      </c>
      <c r="AH689" s="19">
        <v>1994</v>
      </c>
      <c r="AI689" s="30">
        <v>0.15</v>
      </c>
      <c r="AJ689" s="30">
        <v>0.53</v>
      </c>
      <c r="AK689" s="30">
        <v>0.28000000000000003</v>
      </c>
      <c r="AL689" s="37">
        <v>0.04</v>
      </c>
      <c r="AM689" s="36" t="s">
        <v>89</v>
      </c>
      <c r="AN689" s="17" t="s">
        <v>89</v>
      </c>
      <c r="AO689">
        <v>1</v>
      </c>
      <c r="AP689" s="34">
        <v>0</v>
      </c>
      <c r="AQ689" s="33">
        <f t="shared" si="170"/>
        <v>0.43293036751000002</v>
      </c>
      <c r="AR689" s="34">
        <v>0.56706963248999998</v>
      </c>
      <c r="AS689">
        <v>0</v>
      </c>
      <c r="AT689" s="17">
        <v>1</v>
      </c>
      <c r="AU689">
        <v>0.5</v>
      </c>
      <c r="AV689" s="17">
        <v>0.5</v>
      </c>
      <c r="AW689" s="17" t="s">
        <v>183</v>
      </c>
      <c r="AX689">
        <v>0</v>
      </c>
      <c r="AY689">
        <v>0</v>
      </c>
      <c r="AZ689">
        <v>0</v>
      </c>
      <c r="BA689">
        <v>0</v>
      </c>
      <c r="BB689">
        <v>0</v>
      </c>
      <c r="BC689">
        <v>0</v>
      </c>
      <c r="BD689" s="17">
        <v>1</v>
      </c>
      <c r="BE689">
        <v>0</v>
      </c>
      <c r="BF689">
        <v>1</v>
      </c>
      <c r="BG689" s="17">
        <v>0</v>
      </c>
      <c r="BH689">
        <v>819</v>
      </c>
      <c r="BI689">
        <v>42</v>
      </c>
      <c r="BJ689" s="23">
        <v>0.378</v>
      </c>
      <c r="BK689" s="23">
        <v>35</v>
      </c>
      <c r="BL689">
        <v>1</v>
      </c>
      <c r="BM689">
        <v>0</v>
      </c>
      <c r="BN689">
        <v>0</v>
      </c>
      <c r="BO689">
        <v>0</v>
      </c>
      <c r="BP689">
        <v>0</v>
      </c>
      <c r="BQ689" s="17">
        <v>0</v>
      </c>
      <c r="BR689">
        <v>0</v>
      </c>
      <c r="BS689">
        <v>0</v>
      </c>
      <c r="BT689">
        <v>1</v>
      </c>
      <c r="BU689" s="17">
        <v>0</v>
      </c>
      <c r="BV689">
        <v>0</v>
      </c>
      <c r="BW689">
        <v>0</v>
      </c>
      <c r="BX689" s="17">
        <v>0</v>
      </c>
      <c r="BY689">
        <v>1</v>
      </c>
      <c r="BZ689">
        <v>1</v>
      </c>
      <c r="CA689">
        <v>0</v>
      </c>
      <c r="CB689">
        <v>0</v>
      </c>
      <c r="CC689">
        <v>0</v>
      </c>
      <c r="CD689">
        <v>0</v>
      </c>
      <c r="CE689">
        <v>0</v>
      </c>
      <c r="CF689">
        <v>1</v>
      </c>
      <c r="CG689">
        <v>0</v>
      </c>
      <c r="CH689">
        <v>0</v>
      </c>
      <c r="CI689">
        <v>0</v>
      </c>
      <c r="CJ689" s="17">
        <v>1</v>
      </c>
      <c r="CK689">
        <v>0</v>
      </c>
      <c r="CL689">
        <v>17</v>
      </c>
      <c r="CM689">
        <v>0</v>
      </c>
      <c r="CN689">
        <v>1</v>
      </c>
      <c r="CO689">
        <v>24</v>
      </c>
      <c r="CP689" s="31" t="s">
        <v>80</v>
      </c>
    </row>
    <row r="690" spans="1:94" x14ac:dyDescent="0.25">
      <c r="A690">
        <v>689</v>
      </c>
      <c r="B690">
        <v>43</v>
      </c>
      <c r="C690" s="23" t="s">
        <v>182</v>
      </c>
      <c r="D690" s="12">
        <v>7.0401117231130961</v>
      </c>
      <c r="E690" s="13">
        <v>2.9559453556986668</v>
      </c>
      <c r="F690" s="7">
        <v>2.3816785751944649</v>
      </c>
      <c r="G690" s="7">
        <f t="shared" si="160"/>
        <v>4.0841663674144293</v>
      </c>
      <c r="H690" s="15">
        <f t="shared" si="161"/>
        <v>9.9960570788117629</v>
      </c>
      <c r="I690" s="11">
        <f t="shared" si="162"/>
        <v>0.10708393287543104</v>
      </c>
      <c r="J690" s="30">
        <f t="shared" si="163"/>
        <v>4.4961538467333952E-2</v>
      </c>
      <c r="K690" s="30">
        <f t="shared" si="164"/>
        <v>22.241231819203275</v>
      </c>
      <c r="L690" s="8">
        <v>0</v>
      </c>
      <c r="M690" s="9">
        <v>1</v>
      </c>
      <c r="N690" s="9">
        <v>0</v>
      </c>
      <c r="O690" s="9">
        <v>0</v>
      </c>
      <c r="P690" s="9">
        <v>0</v>
      </c>
      <c r="Q690" s="8">
        <v>513</v>
      </c>
      <c r="R690" s="9">
        <v>23</v>
      </c>
      <c r="S690" s="9">
        <f t="shared" si="165"/>
        <v>489</v>
      </c>
      <c r="T690" s="9">
        <f t="shared" si="166"/>
        <v>18</v>
      </c>
      <c r="U690" s="7">
        <f t="shared" si="169"/>
        <v>9.8699999999999992</v>
      </c>
      <c r="V690" s="7">
        <f t="shared" si="168"/>
        <v>16.130000000000003</v>
      </c>
      <c r="W690" s="9">
        <v>0</v>
      </c>
      <c r="X690" s="9">
        <v>1</v>
      </c>
      <c r="Y690" s="9">
        <v>0</v>
      </c>
      <c r="Z690" s="9">
        <v>0</v>
      </c>
      <c r="AA690" s="9">
        <v>0</v>
      </c>
      <c r="AB690" s="27">
        <v>1</v>
      </c>
      <c r="AC690" s="9">
        <v>0</v>
      </c>
      <c r="AD690" s="9">
        <v>0</v>
      </c>
      <c r="AE690" s="27">
        <v>1</v>
      </c>
      <c r="AF690" s="9">
        <v>1</v>
      </c>
      <c r="AG690" s="27">
        <v>0</v>
      </c>
      <c r="AH690" s="19">
        <v>1994</v>
      </c>
      <c r="AI690" s="30">
        <v>7.0000000000000007E-2</v>
      </c>
      <c r="AJ690" s="30">
        <v>0.24</v>
      </c>
      <c r="AK690" s="30">
        <v>0.49</v>
      </c>
      <c r="AL690" s="37">
        <v>0.2</v>
      </c>
      <c r="AM690" s="36" t="s">
        <v>89</v>
      </c>
      <c r="AN690" s="17" t="s">
        <v>89</v>
      </c>
      <c r="AO690">
        <v>0</v>
      </c>
      <c r="AP690" s="34">
        <v>1</v>
      </c>
      <c r="AQ690" s="33">
        <f t="shared" si="170"/>
        <v>0.35160068847000003</v>
      </c>
      <c r="AR690" s="34">
        <v>0.64839931152999997</v>
      </c>
      <c r="AS690">
        <v>0</v>
      </c>
      <c r="AT690" s="17">
        <v>1</v>
      </c>
      <c r="AU690">
        <v>0.5</v>
      </c>
      <c r="AV690" s="17">
        <v>0.5</v>
      </c>
      <c r="AW690" s="17" t="s">
        <v>183</v>
      </c>
      <c r="AX690">
        <v>0</v>
      </c>
      <c r="AY690">
        <v>0</v>
      </c>
      <c r="AZ690">
        <v>0</v>
      </c>
      <c r="BA690">
        <v>0</v>
      </c>
      <c r="BB690">
        <v>0</v>
      </c>
      <c r="BC690">
        <v>0</v>
      </c>
      <c r="BD690" s="17">
        <v>1</v>
      </c>
      <c r="BE690">
        <v>0</v>
      </c>
      <c r="BF690">
        <v>1</v>
      </c>
      <c r="BG690" s="17">
        <v>0</v>
      </c>
      <c r="BH690">
        <v>819</v>
      </c>
      <c r="BI690">
        <v>42</v>
      </c>
      <c r="BJ690" s="23">
        <v>0.378</v>
      </c>
      <c r="BK690" s="23">
        <v>32</v>
      </c>
      <c r="BL690">
        <v>1</v>
      </c>
      <c r="BM690">
        <v>0</v>
      </c>
      <c r="BN690">
        <v>0</v>
      </c>
      <c r="BO690">
        <v>0</v>
      </c>
      <c r="BP690">
        <v>0</v>
      </c>
      <c r="BQ690" s="17">
        <v>0</v>
      </c>
      <c r="BR690">
        <v>0</v>
      </c>
      <c r="BS690">
        <v>0</v>
      </c>
      <c r="BT690">
        <v>1</v>
      </c>
      <c r="BU690" s="17">
        <v>0</v>
      </c>
      <c r="BV690">
        <v>0</v>
      </c>
      <c r="BW690">
        <v>0</v>
      </c>
      <c r="BX690" s="17">
        <v>0</v>
      </c>
      <c r="BY690">
        <v>1</v>
      </c>
      <c r="BZ690">
        <v>1</v>
      </c>
      <c r="CA690">
        <v>0</v>
      </c>
      <c r="CB690">
        <v>0</v>
      </c>
      <c r="CC690">
        <v>0</v>
      </c>
      <c r="CD690">
        <v>0</v>
      </c>
      <c r="CE690">
        <v>0</v>
      </c>
      <c r="CF690">
        <v>1</v>
      </c>
      <c r="CG690">
        <v>0</v>
      </c>
      <c r="CH690">
        <v>0</v>
      </c>
      <c r="CI690">
        <v>0</v>
      </c>
      <c r="CJ690" s="17">
        <v>1</v>
      </c>
      <c r="CK690">
        <v>0</v>
      </c>
      <c r="CL690">
        <v>17</v>
      </c>
      <c r="CM690">
        <v>0</v>
      </c>
      <c r="CN690">
        <v>1</v>
      </c>
      <c r="CO690">
        <v>24</v>
      </c>
      <c r="CP690" s="31" t="s">
        <v>80</v>
      </c>
    </row>
    <row r="691" spans="1:94" x14ac:dyDescent="0.25">
      <c r="A691">
        <v>690</v>
      </c>
      <c r="B691">
        <v>43</v>
      </c>
      <c r="C691" s="23" t="s">
        <v>182</v>
      </c>
      <c r="D691" s="12">
        <v>6.6004935420180164</v>
      </c>
      <c r="E691" s="13">
        <v>1.31191742594598</v>
      </c>
      <c r="F691" s="7">
        <v>5.0311806303347328</v>
      </c>
      <c r="G691" s="7">
        <f t="shared" si="160"/>
        <v>5.2885761160720364</v>
      </c>
      <c r="H691" s="15">
        <f t="shared" si="161"/>
        <v>7.9124109679639965</v>
      </c>
      <c r="I691" s="11">
        <f t="shared" si="162"/>
        <v>0.22184837518111733</v>
      </c>
      <c r="J691" s="30">
        <f t="shared" si="163"/>
        <v>4.4094694959572016E-2</v>
      </c>
      <c r="K691" s="30">
        <f t="shared" si="164"/>
        <v>22.678465083313188</v>
      </c>
      <c r="L691" s="8">
        <v>0</v>
      </c>
      <c r="M691" s="9">
        <v>1</v>
      </c>
      <c r="N691" s="9">
        <v>0</v>
      </c>
      <c r="O691" s="9">
        <v>0</v>
      </c>
      <c r="P691" s="9">
        <v>0</v>
      </c>
      <c r="Q691" s="8">
        <v>513</v>
      </c>
      <c r="R691" s="9">
        <v>23</v>
      </c>
      <c r="S691" s="9">
        <f t="shared" si="165"/>
        <v>489</v>
      </c>
      <c r="T691" s="9">
        <f t="shared" si="166"/>
        <v>18</v>
      </c>
      <c r="U691" s="7">
        <f t="shared" si="169"/>
        <v>9.8699999999999992</v>
      </c>
      <c r="V691" s="7">
        <f t="shared" si="168"/>
        <v>16.130000000000003</v>
      </c>
      <c r="W691" s="9">
        <v>0</v>
      </c>
      <c r="X691" s="9">
        <v>1</v>
      </c>
      <c r="Y691" s="9">
        <v>0</v>
      </c>
      <c r="Z691" s="9">
        <v>0</v>
      </c>
      <c r="AA691" s="9">
        <v>0</v>
      </c>
      <c r="AB691" s="27">
        <v>1</v>
      </c>
      <c r="AC691" s="9">
        <v>0</v>
      </c>
      <c r="AD691" s="9">
        <v>0</v>
      </c>
      <c r="AE691" s="27">
        <v>1</v>
      </c>
      <c r="AF691" s="9">
        <v>1</v>
      </c>
      <c r="AG691" s="27">
        <v>0</v>
      </c>
      <c r="AH691" s="19">
        <v>1994</v>
      </c>
      <c r="AI691" s="30">
        <v>7.0000000000000007E-2</v>
      </c>
      <c r="AJ691" s="30">
        <v>0.24</v>
      </c>
      <c r="AK691" s="30">
        <v>0.49</v>
      </c>
      <c r="AL691" s="37">
        <v>0.2</v>
      </c>
      <c r="AM691" s="36" t="s">
        <v>89</v>
      </c>
      <c r="AN691" s="17" t="s">
        <v>89</v>
      </c>
      <c r="AO691">
        <v>0</v>
      </c>
      <c r="AP691" s="34">
        <v>1</v>
      </c>
      <c r="AQ691" s="33">
        <f t="shared" si="170"/>
        <v>0.35160068847000003</v>
      </c>
      <c r="AR691" s="34">
        <v>0.64839931152999997</v>
      </c>
      <c r="AS691">
        <v>0</v>
      </c>
      <c r="AT691" s="17">
        <v>1</v>
      </c>
      <c r="AU691">
        <v>0.5</v>
      </c>
      <c r="AV691" s="17">
        <v>0.5</v>
      </c>
      <c r="AW691" s="17" t="s">
        <v>183</v>
      </c>
      <c r="AX691">
        <v>0</v>
      </c>
      <c r="AY691">
        <v>0</v>
      </c>
      <c r="AZ691">
        <v>0</v>
      </c>
      <c r="BA691">
        <v>0</v>
      </c>
      <c r="BB691">
        <v>0</v>
      </c>
      <c r="BC691">
        <v>0</v>
      </c>
      <c r="BD691" s="17">
        <v>1</v>
      </c>
      <c r="BE691">
        <v>0</v>
      </c>
      <c r="BF691">
        <v>1</v>
      </c>
      <c r="BG691" s="17">
        <v>0</v>
      </c>
      <c r="BH691">
        <v>819</v>
      </c>
      <c r="BI691">
        <v>42</v>
      </c>
      <c r="BJ691" s="23">
        <v>0.378</v>
      </c>
      <c r="BK691" s="23">
        <v>32</v>
      </c>
      <c r="BL691">
        <v>1</v>
      </c>
      <c r="BM691">
        <v>0</v>
      </c>
      <c r="BN691">
        <v>0</v>
      </c>
      <c r="BO691">
        <v>0</v>
      </c>
      <c r="BP691">
        <v>0</v>
      </c>
      <c r="BQ691" s="17">
        <v>0</v>
      </c>
      <c r="BR691">
        <v>0</v>
      </c>
      <c r="BS691">
        <v>0</v>
      </c>
      <c r="BT691">
        <v>1</v>
      </c>
      <c r="BU691" s="17">
        <v>0</v>
      </c>
      <c r="BV691">
        <v>0</v>
      </c>
      <c r="BW691">
        <v>0</v>
      </c>
      <c r="BX691" s="17">
        <v>0</v>
      </c>
      <c r="BY691">
        <v>1</v>
      </c>
      <c r="BZ691">
        <v>1</v>
      </c>
      <c r="CA691">
        <v>0</v>
      </c>
      <c r="CB691">
        <v>0</v>
      </c>
      <c r="CC691">
        <v>0</v>
      </c>
      <c r="CD691">
        <v>0</v>
      </c>
      <c r="CE691">
        <v>0</v>
      </c>
      <c r="CF691">
        <v>1</v>
      </c>
      <c r="CG691">
        <v>0</v>
      </c>
      <c r="CH691">
        <v>0</v>
      </c>
      <c r="CI691">
        <v>0</v>
      </c>
      <c r="CJ691" s="17">
        <v>1</v>
      </c>
      <c r="CK691">
        <v>0</v>
      </c>
      <c r="CL691">
        <v>17</v>
      </c>
      <c r="CM691">
        <v>0</v>
      </c>
      <c r="CN691">
        <v>1</v>
      </c>
      <c r="CO691">
        <v>24</v>
      </c>
      <c r="CP691" s="31" t="s">
        <v>80</v>
      </c>
    </row>
    <row r="692" spans="1:94" x14ac:dyDescent="0.25">
      <c r="A692">
        <v>691</v>
      </c>
      <c r="B692">
        <v>43</v>
      </c>
      <c r="C692" s="23" t="s">
        <v>182</v>
      </c>
      <c r="D692" s="12">
        <v>7.7677755392428827</v>
      </c>
      <c r="E692" s="13">
        <v>0.80462987076224901</v>
      </c>
      <c r="F692" s="7">
        <v>9.6538493306049471</v>
      </c>
      <c r="G692" s="7">
        <f t="shared" si="160"/>
        <v>6.9631456684806334</v>
      </c>
      <c r="H692" s="15">
        <f t="shared" si="161"/>
        <v>8.5724054100051319</v>
      </c>
      <c r="I692" s="11">
        <f t="shared" si="162"/>
        <v>0.40009728729918753</v>
      </c>
      <c r="J692" s="30">
        <f t="shared" si="163"/>
        <v>4.1444326879101594E-2</v>
      </c>
      <c r="K692" s="30">
        <f t="shared" si="164"/>
        <v>24.128754773050797</v>
      </c>
      <c r="L692" s="8">
        <v>0</v>
      </c>
      <c r="M692" s="9">
        <v>1</v>
      </c>
      <c r="N692" s="9">
        <v>0</v>
      </c>
      <c r="O692" s="9">
        <v>0</v>
      </c>
      <c r="P692" s="9">
        <v>0</v>
      </c>
      <c r="Q692" s="8">
        <v>513</v>
      </c>
      <c r="R692" s="9">
        <v>23</v>
      </c>
      <c r="S692" s="9">
        <f t="shared" si="165"/>
        <v>489</v>
      </c>
      <c r="T692" s="9">
        <f t="shared" si="166"/>
        <v>18</v>
      </c>
      <c r="U692" s="7">
        <f t="shared" si="169"/>
        <v>9.8699999999999992</v>
      </c>
      <c r="V692" s="7">
        <f t="shared" si="168"/>
        <v>16.130000000000003</v>
      </c>
      <c r="W692" s="9">
        <v>0</v>
      </c>
      <c r="X692" s="9">
        <v>1</v>
      </c>
      <c r="Y692" s="9">
        <v>0</v>
      </c>
      <c r="Z692" s="9">
        <v>0</v>
      </c>
      <c r="AA692" s="9">
        <v>0</v>
      </c>
      <c r="AB692" s="27">
        <v>1</v>
      </c>
      <c r="AC692" s="9">
        <v>0</v>
      </c>
      <c r="AD692" s="9">
        <v>0</v>
      </c>
      <c r="AE692" s="27">
        <v>1</v>
      </c>
      <c r="AF692" s="9">
        <v>1</v>
      </c>
      <c r="AG692" s="27">
        <v>0</v>
      </c>
      <c r="AH692" s="19">
        <v>1994</v>
      </c>
      <c r="AI692" s="30">
        <v>7.0000000000000007E-2</v>
      </c>
      <c r="AJ692" s="30">
        <v>0.24</v>
      </c>
      <c r="AK692" s="30">
        <v>0.49</v>
      </c>
      <c r="AL692" s="37">
        <v>0.2</v>
      </c>
      <c r="AM692" s="36" t="s">
        <v>89</v>
      </c>
      <c r="AN692" s="17" t="s">
        <v>89</v>
      </c>
      <c r="AO692">
        <v>0</v>
      </c>
      <c r="AP692" s="34">
        <v>1</v>
      </c>
      <c r="AQ692" s="33">
        <f t="shared" si="170"/>
        <v>0.35160068847000003</v>
      </c>
      <c r="AR692" s="34">
        <v>0.64839931152999997</v>
      </c>
      <c r="AS692">
        <v>0</v>
      </c>
      <c r="AT692" s="17">
        <v>1</v>
      </c>
      <c r="AU692">
        <v>0.5</v>
      </c>
      <c r="AV692" s="17">
        <v>0.5</v>
      </c>
      <c r="AW692" s="17" t="s">
        <v>183</v>
      </c>
      <c r="AX692">
        <v>0</v>
      </c>
      <c r="AY692">
        <v>0</v>
      </c>
      <c r="AZ692">
        <v>0</v>
      </c>
      <c r="BA692">
        <v>0</v>
      </c>
      <c r="BB692">
        <v>0</v>
      </c>
      <c r="BC692">
        <v>0</v>
      </c>
      <c r="BD692" s="17">
        <v>1</v>
      </c>
      <c r="BE692">
        <v>0</v>
      </c>
      <c r="BF692">
        <v>1</v>
      </c>
      <c r="BG692" s="17">
        <v>0</v>
      </c>
      <c r="BH692">
        <v>819</v>
      </c>
      <c r="BI692">
        <v>42</v>
      </c>
      <c r="BJ692" s="23">
        <v>0.378</v>
      </c>
      <c r="BK692" s="23">
        <v>32</v>
      </c>
      <c r="BL692">
        <v>1</v>
      </c>
      <c r="BM692">
        <v>0</v>
      </c>
      <c r="BN692">
        <v>0</v>
      </c>
      <c r="BO692">
        <v>0</v>
      </c>
      <c r="BP692">
        <v>0</v>
      </c>
      <c r="BQ692" s="17">
        <v>0</v>
      </c>
      <c r="BR692">
        <v>0</v>
      </c>
      <c r="BS692">
        <v>0</v>
      </c>
      <c r="BT692">
        <v>1</v>
      </c>
      <c r="BU692" s="17">
        <v>0</v>
      </c>
      <c r="BV692">
        <v>0</v>
      </c>
      <c r="BW692">
        <v>0</v>
      </c>
      <c r="BX692" s="17">
        <v>0</v>
      </c>
      <c r="BY692">
        <v>1</v>
      </c>
      <c r="BZ692">
        <v>1</v>
      </c>
      <c r="CA692">
        <v>0</v>
      </c>
      <c r="CB692">
        <v>0</v>
      </c>
      <c r="CC692">
        <v>0</v>
      </c>
      <c r="CD692">
        <v>0</v>
      </c>
      <c r="CE692">
        <v>0</v>
      </c>
      <c r="CF692">
        <v>1</v>
      </c>
      <c r="CG692">
        <v>0</v>
      </c>
      <c r="CH692">
        <v>0</v>
      </c>
      <c r="CI692">
        <v>0</v>
      </c>
      <c r="CJ692" s="17">
        <v>1</v>
      </c>
      <c r="CK692">
        <v>0</v>
      </c>
      <c r="CL692">
        <v>17</v>
      </c>
      <c r="CM692">
        <v>0</v>
      </c>
      <c r="CN692">
        <v>1</v>
      </c>
      <c r="CO692">
        <v>24</v>
      </c>
      <c r="CP692" s="31" t="s">
        <v>80</v>
      </c>
    </row>
    <row r="693" spans="1:94" x14ac:dyDescent="0.25">
      <c r="A693">
        <v>692</v>
      </c>
      <c r="B693">
        <v>43</v>
      </c>
      <c r="C693" s="23" t="s">
        <v>182</v>
      </c>
      <c r="D693" s="12">
        <v>4.4905432052525276</v>
      </c>
      <c r="E693" s="13">
        <v>1.4854597978885331</v>
      </c>
      <c r="F693" s="7">
        <v>3.022998812647431</v>
      </c>
      <c r="G693" s="7">
        <f t="shared" si="160"/>
        <v>3.0050834073639945</v>
      </c>
      <c r="H693" s="15">
        <f t="shared" si="161"/>
        <v>5.9760030031410611</v>
      </c>
      <c r="I693" s="11">
        <f t="shared" si="162"/>
        <v>0.11865042153206606</v>
      </c>
      <c r="J693" s="30">
        <f t="shared" si="163"/>
        <v>3.9249245165318608E-2</v>
      </c>
      <c r="K693" s="30">
        <f t="shared" si="164"/>
        <v>25.478196989215459</v>
      </c>
      <c r="L693" s="8">
        <v>0</v>
      </c>
      <c r="M693" s="9">
        <v>1</v>
      </c>
      <c r="N693" s="9">
        <v>0</v>
      </c>
      <c r="O693" s="9">
        <v>0</v>
      </c>
      <c r="P693" s="9">
        <v>0</v>
      </c>
      <c r="Q693" s="8">
        <v>664</v>
      </c>
      <c r="R693" s="9">
        <v>23</v>
      </c>
      <c r="S693" s="9">
        <f t="shared" si="165"/>
        <v>640</v>
      </c>
      <c r="T693" s="9">
        <f t="shared" si="166"/>
        <v>18</v>
      </c>
      <c r="U693" s="7">
        <f t="shared" si="169"/>
        <v>6.78</v>
      </c>
      <c r="V693" s="7">
        <f t="shared" si="168"/>
        <v>16.22</v>
      </c>
      <c r="W693" s="9">
        <v>0</v>
      </c>
      <c r="X693" s="9">
        <v>1</v>
      </c>
      <c r="Y693" s="9">
        <v>0</v>
      </c>
      <c r="Z693" s="9">
        <v>0</v>
      </c>
      <c r="AA693" s="9">
        <v>0</v>
      </c>
      <c r="AB693" s="27">
        <v>1</v>
      </c>
      <c r="AC693" s="9">
        <v>0</v>
      </c>
      <c r="AD693" s="9">
        <v>0</v>
      </c>
      <c r="AE693" s="27">
        <v>1</v>
      </c>
      <c r="AF693" s="9">
        <v>1</v>
      </c>
      <c r="AG693" s="27">
        <v>0</v>
      </c>
      <c r="AH693" s="19">
        <v>1994</v>
      </c>
      <c r="AI693" s="30">
        <v>0.23</v>
      </c>
      <c r="AJ693" s="30">
        <v>0.46</v>
      </c>
      <c r="AK693" s="30">
        <v>0.26</v>
      </c>
      <c r="AL693" s="37">
        <v>0.05</v>
      </c>
      <c r="AM693" s="36" t="s">
        <v>89</v>
      </c>
      <c r="AN693" s="17" t="s">
        <v>89</v>
      </c>
      <c r="AO693">
        <v>0</v>
      </c>
      <c r="AP693" s="34">
        <v>1</v>
      </c>
      <c r="AQ693" s="33">
        <f t="shared" si="170"/>
        <v>0.35160068847000003</v>
      </c>
      <c r="AR693" s="34">
        <v>0.64839931152999997</v>
      </c>
      <c r="AS693">
        <v>0</v>
      </c>
      <c r="AT693" s="17">
        <v>1</v>
      </c>
      <c r="AU693">
        <v>0.5</v>
      </c>
      <c r="AV693" s="17">
        <v>0.5</v>
      </c>
      <c r="AW693" s="17" t="s">
        <v>183</v>
      </c>
      <c r="AX693">
        <v>0</v>
      </c>
      <c r="AY693">
        <v>0</v>
      </c>
      <c r="AZ693">
        <v>0</v>
      </c>
      <c r="BA693">
        <v>0</v>
      </c>
      <c r="BB693">
        <v>0</v>
      </c>
      <c r="BC693">
        <v>0</v>
      </c>
      <c r="BD693" s="17">
        <v>1</v>
      </c>
      <c r="BE693">
        <v>0</v>
      </c>
      <c r="BF693">
        <v>1</v>
      </c>
      <c r="BG693" s="17">
        <v>0</v>
      </c>
      <c r="BH693">
        <v>819</v>
      </c>
      <c r="BI693">
        <v>42</v>
      </c>
      <c r="BJ693" s="23">
        <v>0.378</v>
      </c>
      <c r="BK693" s="23">
        <v>29</v>
      </c>
      <c r="BL693">
        <v>1</v>
      </c>
      <c r="BM693">
        <v>0</v>
      </c>
      <c r="BN693">
        <v>0</v>
      </c>
      <c r="BO693">
        <v>0</v>
      </c>
      <c r="BP693">
        <v>0</v>
      </c>
      <c r="BQ693" s="17">
        <v>0</v>
      </c>
      <c r="BR693">
        <v>0</v>
      </c>
      <c r="BS693">
        <v>0</v>
      </c>
      <c r="BT693">
        <v>1</v>
      </c>
      <c r="BU693" s="17">
        <v>0</v>
      </c>
      <c r="BV693">
        <v>0</v>
      </c>
      <c r="BW693">
        <v>0</v>
      </c>
      <c r="BX693" s="17">
        <v>0</v>
      </c>
      <c r="BY693">
        <v>1</v>
      </c>
      <c r="BZ693">
        <v>1</v>
      </c>
      <c r="CA693">
        <v>0</v>
      </c>
      <c r="CB693">
        <v>0</v>
      </c>
      <c r="CC693">
        <v>0</v>
      </c>
      <c r="CD693">
        <v>0</v>
      </c>
      <c r="CE693">
        <v>0</v>
      </c>
      <c r="CF693">
        <v>1</v>
      </c>
      <c r="CG693">
        <v>0</v>
      </c>
      <c r="CH693">
        <v>0</v>
      </c>
      <c r="CI693">
        <v>0</v>
      </c>
      <c r="CJ693" s="17">
        <v>1</v>
      </c>
      <c r="CK693">
        <v>0</v>
      </c>
      <c r="CL693">
        <v>17</v>
      </c>
      <c r="CM693">
        <v>0</v>
      </c>
      <c r="CN693">
        <v>1</v>
      </c>
      <c r="CO693">
        <v>24</v>
      </c>
      <c r="CP693" s="31" t="s">
        <v>80</v>
      </c>
    </row>
    <row r="694" spans="1:94" x14ac:dyDescent="0.25">
      <c r="A694">
        <v>693</v>
      </c>
      <c r="B694">
        <v>43</v>
      </c>
      <c r="C694" s="23" t="s">
        <v>182</v>
      </c>
      <c r="D694" s="12">
        <v>5.6998442929814042</v>
      </c>
      <c r="E694" s="13">
        <v>0.70413361655403528</v>
      </c>
      <c r="F694" s="7">
        <v>8.0948333654000422</v>
      </c>
      <c r="G694" s="7">
        <f t="shared" si="160"/>
        <v>4.9957106764273691</v>
      </c>
      <c r="H694" s="15">
        <f t="shared" si="161"/>
        <v>6.4039779095354392</v>
      </c>
      <c r="I694" s="11">
        <f t="shared" si="162"/>
        <v>0.30475532366663738</v>
      </c>
      <c r="J694" s="30">
        <f t="shared" si="163"/>
        <v>3.7648128121977292E-2</v>
      </c>
      <c r="K694" s="30">
        <f t="shared" si="164"/>
        <v>26.561745560365452</v>
      </c>
      <c r="L694" s="8">
        <v>0</v>
      </c>
      <c r="M694" s="9">
        <v>1</v>
      </c>
      <c r="N694" s="9">
        <v>0</v>
      </c>
      <c r="O694" s="9">
        <v>0</v>
      </c>
      <c r="P694" s="9">
        <v>0</v>
      </c>
      <c r="Q694" s="8">
        <v>664</v>
      </c>
      <c r="R694" s="9">
        <v>23</v>
      </c>
      <c r="S694" s="9">
        <f t="shared" si="165"/>
        <v>640</v>
      </c>
      <c r="T694" s="9">
        <f t="shared" si="166"/>
        <v>18</v>
      </c>
      <c r="U694" s="7">
        <f t="shared" si="169"/>
        <v>6.78</v>
      </c>
      <c r="V694" s="7">
        <f t="shared" si="168"/>
        <v>16.22</v>
      </c>
      <c r="W694" s="9">
        <v>0</v>
      </c>
      <c r="X694" s="9">
        <v>1</v>
      </c>
      <c r="Y694" s="9">
        <v>0</v>
      </c>
      <c r="Z694" s="9">
        <v>0</v>
      </c>
      <c r="AA694" s="9">
        <v>0</v>
      </c>
      <c r="AB694" s="27">
        <v>1</v>
      </c>
      <c r="AC694" s="9">
        <v>0</v>
      </c>
      <c r="AD694" s="9">
        <v>0</v>
      </c>
      <c r="AE694" s="27">
        <v>1</v>
      </c>
      <c r="AF694" s="9">
        <v>1</v>
      </c>
      <c r="AG694" s="27">
        <v>0</v>
      </c>
      <c r="AH694" s="19">
        <v>1994</v>
      </c>
      <c r="AI694" s="30">
        <v>0.23</v>
      </c>
      <c r="AJ694" s="30">
        <v>0.46</v>
      </c>
      <c r="AK694" s="30">
        <v>0.26</v>
      </c>
      <c r="AL694" s="37">
        <v>0.05</v>
      </c>
      <c r="AM694" s="36" t="s">
        <v>89</v>
      </c>
      <c r="AN694" s="17" t="s">
        <v>89</v>
      </c>
      <c r="AO694">
        <v>0</v>
      </c>
      <c r="AP694" s="34">
        <v>1</v>
      </c>
      <c r="AQ694" s="33">
        <f t="shared" si="170"/>
        <v>0.35160068847000003</v>
      </c>
      <c r="AR694" s="34">
        <v>0.64839931152999997</v>
      </c>
      <c r="AS694">
        <v>0</v>
      </c>
      <c r="AT694" s="17">
        <v>1</v>
      </c>
      <c r="AU694">
        <v>0.5</v>
      </c>
      <c r="AV694" s="17">
        <v>0.5</v>
      </c>
      <c r="AW694" s="17" t="s">
        <v>183</v>
      </c>
      <c r="AX694">
        <v>0</v>
      </c>
      <c r="AY694">
        <v>0</v>
      </c>
      <c r="AZ694">
        <v>0</v>
      </c>
      <c r="BA694">
        <v>0</v>
      </c>
      <c r="BB694">
        <v>0</v>
      </c>
      <c r="BC694">
        <v>0</v>
      </c>
      <c r="BD694" s="17">
        <v>1</v>
      </c>
      <c r="BE694">
        <v>0</v>
      </c>
      <c r="BF694">
        <v>1</v>
      </c>
      <c r="BG694" s="17">
        <v>0</v>
      </c>
      <c r="BH694">
        <v>819</v>
      </c>
      <c r="BI694">
        <v>42</v>
      </c>
      <c r="BJ694" s="23">
        <v>0.378</v>
      </c>
      <c r="BK694" s="23">
        <v>29</v>
      </c>
      <c r="BL694">
        <v>1</v>
      </c>
      <c r="BM694">
        <v>0</v>
      </c>
      <c r="BN694">
        <v>0</v>
      </c>
      <c r="BO694">
        <v>0</v>
      </c>
      <c r="BP694">
        <v>0</v>
      </c>
      <c r="BQ694" s="17">
        <v>0</v>
      </c>
      <c r="BR694">
        <v>0</v>
      </c>
      <c r="BS694">
        <v>0</v>
      </c>
      <c r="BT694">
        <v>1</v>
      </c>
      <c r="BU694" s="17">
        <v>0</v>
      </c>
      <c r="BV694">
        <v>0</v>
      </c>
      <c r="BW694">
        <v>0</v>
      </c>
      <c r="BX694" s="17">
        <v>0</v>
      </c>
      <c r="BY694">
        <v>1</v>
      </c>
      <c r="BZ694">
        <v>1</v>
      </c>
      <c r="CA694">
        <v>0</v>
      </c>
      <c r="CB694">
        <v>0</v>
      </c>
      <c r="CC694">
        <v>0</v>
      </c>
      <c r="CD694">
        <v>0</v>
      </c>
      <c r="CE694">
        <v>0</v>
      </c>
      <c r="CF694">
        <v>1</v>
      </c>
      <c r="CG694">
        <v>0</v>
      </c>
      <c r="CH694">
        <v>0</v>
      </c>
      <c r="CI694">
        <v>0</v>
      </c>
      <c r="CJ694" s="17">
        <v>1</v>
      </c>
      <c r="CK694">
        <v>0</v>
      </c>
      <c r="CL694">
        <v>17</v>
      </c>
      <c r="CM694">
        <v>0</v>
      </c>
      <c r="CN694">
        <v>1</v>
      </c>
      <c r="CO694">
        <v>24</v>
      </c>
      <c r="CP694" s="31" t="s">
        <v>80</v>
      </c>
    </row>
    <row r="695" spans="1:94" x14ac:dyDescent="0.25">
      <c r="A695">
        <v>694</v>
      </c>
      <c r="B695">
        <v>43</v>
      </c>
      <c r="C695" s="23" t="s">
        <v>182</v>
      </c>
      <c r="D695" s="12">
        <v>8.8786090809269247</v>
      </c>
      <c r="E695" s="13">
        <v>0.90069891762145815</v>
      </c>
      <c r="F695" s="7">
        <v>9.8574661379335513</v>
      </c>
      <c r="G695" s="7">
        <f t="shared" si="160"/>
        <v>7.9779101633054665</v>
      </c>
      <c r="H695" s="15">
        <f t="shared" si="161"/>
        <v>9.7793079985483828</v>
      </c>
      <c r="I695" s="11">
        <f t="shared" si="162"/>
        <v>0.36306265056104542</v>
      </c>
      <c r="J695" s="30">
        <f t="shared" si="163"/>
        <v>3.6831234871191283E-2</v>
      </c>
      <c r="K695" s="30">
        <f t="shared" si="164"/>
        <v>27.150868101416325</v>
      </c>
      <c r="L695" s="8">
        <v>0</v>
      </c>
      <c r="M695" s="9">
        <v>1</v>
      </c>
      <c r="N695" s="9">
        <v>0</v>
      </c>
      <c r="O695" s="9">
        <v>0</v>
      </c>
      <c r="P695" s="9">
        <v>0</v>
      </c>
      <c r="Q695" s="8">
        <v>664</v>
      </c>
      <c r="R695" s="9">
        <v>23</v>
      </c>
      <c r="S695" s="9">
        <f t="shared" si="165"/>
        <v>640</v>
      </c>
      <c r="T695" s="9">
        <f t="shared" si="166"/>
        <v>18</v>
      </c>
      <c r="U695" s="7">
        <f t="shared" si="169"/>
        <v>6.78</v>
      </c>
      <c r="V695" s="7">
        <f t="shared" si="168"/>
        <v>16.22</v>
      </c>
      <c r="W695" s="9">
        <v>0</v>
      </c>
      <c r="X695" s="9">
        <v>1</v>
      </c>
      <c r="Y695" s="9">
        <v>0</v>
      </c>
      <c r="Z695" s="9">
        <v>0</v>
      </c>
      <c r="AA695" s="9">
        <v>0</v>
      </c>
      <c r="AB695" s="27">
        <v>1</v>
      </c>
      <c r="AC695" s="9">
        <v>0</v>
      </c>
      <c r="AD695" s="9">
        <v>0</v>
      </c>
      <c r="AE695" s="27">
        <v>1</v>
      </c>
      <c r="AF695" s="9">
        <v>1</v>
      </c>
      <c r="AG695" s="27">
        <v>0</v>
      </c>
      <c r="AH695" s="19">
        <v>1994</v>
      </c>
      <c r="AI695" s="30">
        <v>0.23</v>
      </c>
      <c r="AJ695" s="30">
        <v>0.46</v>
      </c>
      <c r="AK695" s="30">
        <v>0.26</v>
      </c>
      <c r="AL695" s="37">
        <v>0.05</v>
      </c>
      <c r="AM695" s="36" t="s">
        <v>89</v>
      </c>
      <c r="AN695" s="17" t="s">
        <v>89</v>
      </c>
      <c r="AO695">
        <v>0</v>
      </c>
      <c r="AP695" s="34">
        <v>1</v>
      </c>
      <c r="AQ695" s="33">
        <f t="shared" si="170"/>
        <v>0.35160068847000003</v>
      </c>
      <c r="AR695" s="34">
        <v>0.64839931152999997</v>
      </c>
      <c r="AS695">
        <v>0</v>
      </c>
      <c r="AT695" s="17">
        <v>1</v>
      </c>
      <c r="AU695">
        <v>0.5</v>
      </c>
      <c r="AV695" s="17">
        <v>0.5</v>
      </c>
      <c r="AW695" s="17" t="s">
        <v>183</v>
      </c>
      <c r="AX695">
        <v>0</v>
      </c>
      <c r="AY695">
        <v>0</v>
      </c>
      <c r="AZ695">
        <v>0</v>
      </c>
      <c r="BA695">
        <v>0</v>
      </c>
      <c r="BB695">
        <v>0</v>
      </c>
      <c r="BC695">
        <v>0</v>
      </c>
      <c r="BD695" s="17">
        <v>1</v>
      </c>
      <c r="BE695">
        <v>0</v>
      </c>
      <c r="BF695">
        <v>1</v>
      </c>
      <c r="BG695" s="17">
        <v>0</v>
      </c>
      <c r="BH695">
        <v>819</v>
      </c>
      <c r="BI695">
        <v>42</v>
      </c>
      <c r="BJ695" s="23">
        <v>0.378</v>
      </c>
      <c r="BK695" s="23">
        <v>29</v>
      </c>
      <c r="BL695">
        <v>1</v>
      </c>
      <c r="BM695">
        <v>0</v>
      </c>
      <c r="BN695">
        <v>0</v>
      </c>
      <c r="BO695">
        <v>0</v>
      </c>
      <c r="BP695">
        <v>0</v>
      </c>
      <c r="BQ695" s="17">
        <v>0</v>
      </c>
      <c r="BR695">
        <v>0</v>
      </c>
      <c r="BS695">
        <v>0</v>
      </c>
      <c r="BT695">
        <v>1</v>
      </c>
      <c r="BU695" s="17">
        <v>0</v>
      </c>
      <c r="BV695">
        <v>0</v>
      </c>
      <c r="BW695">
        <v>0</v>
      </c>
      <c r="BX695" s="17">
        <v>0</v>
      </c>
      <c r="BY695">
        <v>1</v>
      </c>
      <c r="BZ695">
        <v>1</v>
      </c>
      <c r="CA695">
        <v>0</v>
      </c>
      <c r="CB695">
        <v>0</v>
      </c>
      <c r="CC695">
        <v>0</v>
      </c>
      <c r="CD695">
        <v>0</v>
      </c>
      <c r="CE695">
        <v>0</v>
      </c>
      <c r="CF695">
        <v>1</v>
      </c>
      <c r="CG695">
        <v>0</v>
      </c>
      <c r="CH695">
        <v>0</v>
      </c>
      <c r="CI695">
        <v>0</v>
      </c>
      <c r="CJ695" s="17">
        <v>1</v>
      </c>
      <c r="CK695">
        <v>0</v>
      </c>
      <c r="CL695">
        <v>17</v>
      </c>
      <c r="CM695">
        <v>0</v>
      </c>
      <c r="CN695">
        <v>1</v>
      </c>
      <c r="CO695">
        <v>24</v>
      </c>
      <c r="CP695" s="31" t="s">
        <v>80</v>
      </c>
    </row>
    <row r="696" spans="1:94" x14ac:dyDescent="0.25">
      <c r="A696">
        <v>695</v>
      </c>
      <c r="B696">
        <v>43</v>
      </c>
      <c r="C696" s="23" t="s">
        <v>182</v>
      </c>
      <c r="D696" s="12">
        <v>7.6928921298799144</v>
      </c>
      <c r="E696" s="13">
        <v>1.3838088935812229</v>
      </c>
      <c r="F696" s="7">
        <v>5.5592157020837778</v>
      </c>
      <c r="G696" s="7">
        <f t="shared" si="160"/>
        <v>6.3090832362986919</v>
      </c>
      <c r="H696" s="15">
        <f t="shared" si="161"/>
        <v>9.0767010234611369</v>
      </c>
      <c r="I696" s="11">
        <f t="shared" si="162"/>
        <v>0.18719862422035263</v>
      </c>
      <c r="J696" s="30">
        <f t="shared" si="163"/>
        <v>3.3673567325366485E-2</v>
      </c>
      <c r="K696" s="30">
        <f t="shared" si="164"/>
        <v>29.696883325061151</v>
      </c>
      <c r="L696" s="8">
        <v>0</v>
      </c>
      <c r="M696" s="9">
        <v>1</v>
      </c>
      <c r="N696" s="9">
        <v>0</v>
      </c>
      <c r="O696" s="9">
        <v>0</v>
      </c>
      <c r="P696" s="9">
        <v>0</v>
      </c>
      <c r="Q696" s="8">
        <v>875</v>
      </c>
      <c r="R696" s="9">
        <v>23</v>
      </c>
      <c r="S696" s="9">
        <f t="shared" si="165"/>
        <v>851</v>
      </c>
      <c r="T696" s="9">
        <f t="shared" si="166"/>
        <v>18</v>
      </c>
      <c r="U696" s="7">
        <f t="shared" si="169"/>
        <v>3.1</v>
      </c>
      <c r="V696" s="7">
        <f t="shared" si="168"/>
        <v>23.9</v>
      </c>
      <c r="W696" s="9">
        <v>0</v>
      </c>
      <c r="X696" s="9">
        <v>1</v>
      </c>
      <c r="Y696" s="9">
        <v>0</v>
      </c>
      <c r="Z696" s="9">
        <v>0</v>
      </c>
      <c r="AA696" s="9">
        <v>0</v>
      </c>
      <c r="AB696" s="27">
        <v>1</v>
      </c>
      <c r="AC696" s="9">
        <v>0</v>
      </c>
      <c r="AD696" s="9">
        <v>0</v>
      </c>
      <c r="AE696" s="27">
        <v>1</v>
      </c>
      <c r="AF696" s="9">
        <v>1</v>
      </c>
      <c r="AG696" s="27">
        <v>0</v>
      </c>
      <c r="AH696" s="19">
        <v>1994</v>
      </c>
      <c r="AI696" s="30">
        <v>0.62</v>
      </c>
      <c r="AJ696" s="30">
        <v>0.27</v>
      </c>
      <c r="AK696" s="30">
        <v>0.11</v>
      </c>
      <c r="AL696" s="37">
        <v>0</v>
      </c>
      <c r="AM696" s="36" t="s">
        <v>89</v>
      </c>
      <c r="AN696" s="17" t="s">
        <v>89</v>
      </c>
      <c r="AO696">
        <v>0</v>
      </c>
      <c r="AP696" s="34">
        <v>1</v>
      </c>
      <c r="AQ696" s="33">
        <f t="shared" si="170"/>
        <v>0.35160068847000003</v>
      </c>
      <c r="AR696" s="34">
        <v>0.64839931152999997</v>
      </c>
      <c r="AS696">
        <v>0</v>
      </c>
      <c r="AT696" s="17">
        <v>1</v>
      </c>
      <c r="AU696">
        <v>0.5</v>
      </c>
      <c r="AV696" s="17">
        <v>0.5</v>
      </c>
      <c r="AW696" s="17" t="s">
        <v>183</v>
      </c>
      <c r="AX696">
        <v>0</v>
      </c>
      <c r="AY696">
        <v>0</v>
      </c>
      <c r="AZ696">
        <v>0</v>
      </c>
      <c r="BA696">
        <v>0</v>
      </c>
      <c r="BB696">
        <v>0</v>
      </c>
      <c r="BC696">
        <v>0</v>
      </c>
      <c r="BD696" s="17">
        <v>1</v>
      </c>
      <c r="BE696">
        <v>0</v>
      </c>
      <c r="BF696">
        <v>1</v>
      </c>
      <c r="BG696" s="17">
        <v>0</v>
      </c>
      <c r="BH696">
        <v>819</v>
      </c>
      <c r="BI696">
        <v>42</v>
      </c>
      <c r="BJ696" s="23">
        <v>0.378</v>
      </c>
      <c r="BK696" s="23">
        <v>33</v>
      </c>
      <c r="BL696">
        <v>1</v>
      </c>
      <c r="BM696">
        <v>0</v>
      </c>
      <c r="BN696">
        <v>0</v>
      </c>
      <c r="BO696">
        <v>0</v>
      </c>
      <c r="BP696">
        <v>0</v>
      </c>
      <c r="BQ696" s="17">
        <v>0</v>
      </c>
      <c r="BR696">
        <v>0</v>
      </c>
      <c r="BS696">
        <v>0</v>
      </c>
      <c r="BT696">
        <v>1</v>
      </c>
      <c r="BU696" s="17">
        <v>0</v>
      </c>
      <c r="BV696">
        <v>0</v>
      </c>
      <c r="BW696">
        <v>0</v>
      </c>
      <c r="BX696" s="17">
        <v>0</v>
      </c>
      <c r="BY696">
        <v>1</v>
      </c>
      <c r="BZ696">
        <v>1</v>
      </c>
      <c r="CA696">
        <v>0</v>
      </c>
      <c r="CB696">
        <v>0</v>
      </c>
      <c r="CC696">
        <v>0</v>
      </c>
      <c r="CD696">
        <v>0</v>
      </c>
      <c r="CE696">
        <v>0</v>
      </c>
      <c r="CF696">
        <v>1</v>
      </c>
      <c r="CG696">
        <v>0</v>
      </c>
      <c r="CH696">
        <v>0</v>
      </c>
      <c r="CI696">
        <v>0</v>
      </c>
      <c r="CJ696" s="17">
        <v>1</v>
      </c>
      <c r="CK696">
        <v>0</v>
      </c>
      <c r="CL696">
        <v>17</v>
      </c>
      <c r="CM696">
        <v>0</v>
      </c>
      <c r="CN696">
        <v>1</v>
      </c>
      <c r="CO696">
        <v>24</v>
      </c>
      <c r="CP696" s="31" t="s">
        <v>80</v>
      </c>
    </row>
    <row r="697" spans="1:94" x14ac:dyDescent="0.25">
      <c r="A697">
        <v>696</v>
      </c>
      <c r="B697">
        <v>43</v>
      </c>
      <c r="C697" s="23" t="s">
        <v>182</v>
      </c>
      <c r="D697" s="12">
        <v>5.6474915918135693</v>
      </c>
      <c r="E697" s="13">
        <v>0.95948381797178739</v>
      </c>
      <c r="F697" s="7">
        <v>5.8859685656310132</v>
      </c>
      <c r="G697" s="7">
        <f t="shared" si="160"/>
        <v>4.6880077738417816</v>
      </c>
      <c r="H697" s="15">
        <f t="shared" si="161"/>
        <v>6.606975409785357</v>
      </c>
      <c r="I697" s="11">
        <f t="shared" si="162"/>
        <v>0.1977826504716072</v>
      </c>
      <c r="J697" s="30">
        <f t="shared" si="163"/>
        <v>3.3602396660166949E-2</v>
      </c>
      <c r="K697" s="30">
        <f t="shared" si="164"/>
        <v>29.759782021305131</v>
      </c>
      <c r="L697" s="8">
        <v>0</v>
      </c>
      <c r="M697" s="9">
        <v>1</v>
      </c>
      <c r="N697" s="9">
        <v>0</v>
      </c>
      <c r="O697" s="9">
        <v>0</v>
      </c>
      <c r="P697" s="9">
        <v>0</v>
      </c>
      <c r="Q697" s="8">
        <v>875</v>
      </c>
      <c r="R697" s="9">
        <v>23</v>
      </c>
      <c r="S697" s="9">
        <f t="shared" si="165"/>
        <v>851</v>
      </c>
      <c r="T697" s="9">
        <f t="shared" si="166"/>
        <v>18</v>
      </c>
      <c r="U697" s="7">
        <f t="shared" si="169"/>
        <v>3.1</v>
      </c>
      <c r="V697" s="7">
        <f t="shared" si="168"/>
        <v>23.9</v>
      </c>
      <c r="W697" s="9">
        <v>0</v>
      </c>
      <c r="X697" s="9">
        <v>1</v>
      </c>
      <c r="Y697" s="9">
        <v>0</v>
      </c>
      <c r="Z697" s="9">
        <v>0</v>
      </c>
      <c r="AA697" s="9">
        <v>0</v>
      </c>
      <c r="AB697" s="27">
        <v>1</v>
      </c>
      <c r="AC697" s="9">
        <v>0</v>
      </c>
      <c r="AD697" s="9">
        <v>0</v>
      </c>
      <c r="AE697" s="27">
        <v>1</v>
      </c>
      <c r="AF697" s="9">
        <v>1</v>
      </c>
      <c r="AG697" s="27">
        <v>0</v>
      </c>
      <c r="AH697" s="19">
        <v>1994</v>
      </c>
      <c r="AI697" s="30">
        <v>0.62</v>
      </c>
      <c r="AJ697" s="30">
        <v>0.27</v>
      </c>
      <c r="AK697" s="30">
        <v>0.11</v>
      </c>
      <c r="AL697" s="37">
        <v>0</v>
      </c>
      <c r="AM697" s="36" t="s">
        <v>89</v>
      </c>
      <c r="AN697" s="17" t="s">
        <v>89</v>
      </c>
      <c r="AO697">
        <v>0</v>
      </c>
      <c r="AP697" s="34">
        <v>1</v>
      </c>
      <c r="AQ697" s="33">
        <f t="shared" si="170"/>
        <v>0.35160068847000003</v>
      </c>
      <c r="AR697" s="34">
        <v>0.64839931152999997</v>
      </c>
      <c r="AS697">
        <v>0</v>
      </c>
      <c r="AT697" s="17">
        <v>1</v>
      </c>
      <c r="AU697">
        <v>0.5</v>
      </c>
      <c r="AV697" s="17">
        <v>0.5</v>
      </c>
      <c r="AW697" s="17" t="s">
        <v>183</v>
      </c>
      <c r="AX697">
        <v>0</v>
      </c>
      <c r="AY697">
        <v>0</v>
      </c>
      <c r="AZ697">
        <v>0</v>
      </c>
      <c r="BA697">
        <v>0</v>
      </c>
      <c r="BB697">
        <v>0</v>
      </c>
      <c r="BC697">
        <v>0</v>
      </c>
      <c r="BD697" s="17">
        <v>1</v>
      </c>
      <c r="BE697">
        <v>0</v>
      </c>
      <c r="BF697">
        <v>1</v>
      </c>
      <c r="BG697" s="17">
        <v>0</v>
      </c>
      <c r="BH697">
        <v>819</v>
      </c>
      <c r="BI697">
        <v>42</v>
      </c>
      <c r="BJ697" s="23">
        <v>0.378</v>
      </c>
      <c r="BK697" s="23">
        <v>33</v>
      </c>
      <c r="BL697">
        <v>1</v>
      </c>
      <c r="BM697">
        <v>0</v>
      </c>
      <c r="BN697">
        <v>0</v>
      </c>
      <c r="BO697">
        <v>0</v>
      </c>
      <c r="BP697">
        <v>0</v>
      </c>
      <c r="BQ697" s="17">
        <v>0</v>
      </c>
      <c r="BR697">
        <v>0</v>
      </c>
      <c r="BS697">
        <v>0</v>
      </c>
      <c r="BT697">
        <v>1</v>
      </c>
      <c r="BU697" s="17">
        <v>0</v>
      </c>
      <c r="BV697">
        <v>0</v>
      </c>
      <c r="BW697">
        <v>0</v>
      </c>
      <c r="BX697" s="17">
        <v>0</v>
      </c>
      <c r="BY697">
        <v>1</v>
      </c>
      <c r="BZ697">
        <v>1</v>
      </c>
      <c r="CA697">
        <v>0</v>
      </c>
      <c r="CB697">
        <v>0</v>
      </c>
      <c r="CC697">
        <v>0</v>
      </c>
      <c r="CD697">
        <v>0</v>
      </c>
      <c r="CE697">
        <v>0</v>
      </c>
      <c r="CF697">
        <v>1</v>
      </c>
      <c r="CG697">
        <v>0</v>
      </c>
      <c r="CH697">
        <v>0</v>
      </c>
      <c r="CI697">
        <v>0</v>
      </c>
      <c r="CJ697" s="17">
        <v>1</v>
      </c>
      <c r="CK697">
        <v>0</v>
      </c>
      <c r="CL697">
        <v>17</v>
      </c>
      <c r="CM697">
        <v>0</v>
      </c>
      <c r="CN697">
        <v>1</v>
      </c>
      <c r="CO697">
        <v>24</v>
      </c>
      <c r="CP697" s="31" t="s">
        <v>80</v>
      </c>
    </row>
    <row r="698" spans="1:94" s="108" customFormat="1" x14ac:dyDescent="0.25">
      <c r="A698" s="108">
        <v>697</v>
      </c>
      <c r="B698" s="108">
        <v>43</v>
      </c>
      <c r="C698" s="109" t="s">
        <v>182</v>
      </c>
      <c r="D698" s="110">
        <v>8.3164424543858964</v>
      </c>
      <c r="E698" s="111">
        <v>0.81765992644689711</v>
      </c>
      <c r="F698" s="112">
        <v>10.17102854792531</v>
      </c>
      <c r="G698" s="112">
        <f t="shared" si="160"/>
        <v>7.4987825279389995</v>
      </c>
      <c r="H698" s="113">
        <f t="shared" si="161"/>
        <v>9.1341023808327932</v>
      </c>
      <c r="I698" s="114">
        <f t="shared" si="162"/>
        <v>0.3292216011121174</v>
      </c>
      <c r="J698" s="115">
        <f t="shared" si="163"/>
        <v>3.2368565240068287E-2</v>
      </c>
      <c r="K698" s="115">
        <f t="shared" si="164"/>
        <v>30.894171322803135</v>
      </c>
      <c r="L698" s="116">
        <v>0</v>
      </c>
      <c r="M698" s="117">
        <v>1</v>
      </c>
      <c r="N698" s="117">
        <v>0</v>
      </c>
      <c r="O698" s="117">
        <v>0</v>
      </c>
      <c r="P698" s="117">
        <v>0</v>
      </c>
      <c r="Q698" s="116">
        <v>875</v>
      </c>
      <c r="R698" s="117">
        <v>23</v>
      </c>
      <c r="S698" s="117">
        <f t="shared" si="165"/>
        <v>851</v>
      </c>
      <c r="T698" s="117">
        <f t="shared" si="166"/>
        <v>18</v>
      </c>
      <c r="U698" s="112">
        <f t="shared" si="169"/>
        <v>3.1</v>
      </c>
      <c r="V698" s="112">
        <f t="shared" si="168"/>
        <v>23.9</v>
      </c>
      <c r="W698" s="117">
        <v>0</v>
      </c>
      <c r="X698" s="117">
        <v>1</v>
      </c>
      <c r="Y698" s="117">
        <v>0</v>
      </c>
      <c r="Z698" s="117">
        <v>0</v>
      </c>
      <c r="AA698" s="117">
        <v>0</v>
      </c>
      <c r="AB698" s="118">
        <v>1</v>
      </c>
      <c r="AC698" s="117">
        <v>0</v>
      </c>
      <c r="AD698" s="117">
        <v>0</v>
      </c>
      <c r="AE698" s="118">
        <v>1</v>
      </c>
      <c r="AF698" s="117">
        <v>1</v>
      </c>
      <c r="AG698" s="118">
        <v>0</v>
      </c>
      <c r="AH698" s="119">
        <v>1994</v>
      </c>
      <c r="AI698" s="115">
        <v>0.62</v>
      </c>
      <c r="AJ698" s="115">
        <v>0.27</v>
      </c>
      <c r="AK698" s="115">
        <v>0.11</v>
      </c>
      <c r="AL698" s="120">
        <v>0</v>
      </c>
      <c r="AM698" s="121" t="s">
        <v>89</v>
      </c>
      <c r="AN698" s="122" t="s">
        <v>89</v>
      </c>
      <c r="AO698" s="108">
        <v>0</v>
      </c>
      <c r="AP698" s="123">
        <v>1</v>
      </c>
      <c r="AQ698" s="125">
        <f t="shared" si="170"/>
        <v>0.35160068847000003</v>
      </c>
      <c r="AR698" s="123">
        <v>0.64839931152999997</v>
      </c>
      <c r="AS698">
        <v>0</v>
      </c>
      <c r="AT698" s="122">
        <v>1</v>
      </c>
      <c r="AU698" s="108">
        <v>0.5</v>
      </c>
      <c r="AV698" s="122">
        <v>0.5</v>
      </c>
      <c r="AW698" s="122" t="s">
        <v>183</v>
      </c>
      <c r="AX698">
        <v>0</v>
      </c>
      <c r="AY698">
        <v>0</v>
      </c>
      <c r="AZ698">
        <v>0</v>
      </c>
      <c r="BA698">
        <v>0</v>
      </c>
      <c r="BB698">
        <v>0</v>
      </c>
      <c r="BC698">
        <v>0</v>
      </c>
      <c r="BD698" s="122">
        <v>1</v>
      </c>
      <c r="BE698">
        <v>0</v>
      </c>
      <c r="BF698">
        <v>1</v>
      </c>
      <c r="BG698" s="122">
        <v>0</v>
      </c>
      <c r="BH698">
        <v>819</v>
      </c>
      <c r="BI698">
        <v>42</v>
      </c>
      <c r="BJ698" s="109">
        <v>0.378</v>
      </c>
      <c r="BK698" s="109">
        <v>33</v>
      </c>
      <c r="BL698" s="108">
        <v>1</v>
      </c>
      <c r="BM698" s="108">
        <v>0</v>
      </c>
      <c r="BN698" s="108">
        <v>0</v>
      </c>
      <c r="BO698" s="108">
        <v>0</v>
      </c>
      <c r="BP698" s="108">
        <v>0</v>
      </c>
      <c r="BQ698" s="122">
        <v>0</v>
      </c>
      <c r="BR698" s="108">
        <v>0</v>
      </c>
      <c r="BS698" s="108">
        <v>0</v>
      </c>
      <c r="BT698" s="108">
        <v>1</v>
      </c>
      <c r="BU698" s="122">
        <v>0</v>
      </c>
      <c r="BV698" s="108">
        <v>0</v>
      </c>
      <c r="BW698" s="108">
        <v>0</v>
      </c>
      <c r="BX698" s="122">
        <v>0</v>
      </c>
      <c r="BY698" s="108">
        <v>1</v>
      </c>
      <c r="BZ698" s="108">
        <v>1</v>
      </c>
      <c r="CA698" s="108">
        <v>0</v>
      </c>
      <c r="CB698" s="108">
        <v>0</v>
      </c>
      <c r="CC698" s="108">
        <v>0</v>
      </c>
      <c r="CD698" s="108">
        <v>0</v>
      </c>
      <c r="CE698" s="108">
        <v>0</v>
      </c>
      <c r="CF698">
        <v>1</v>
      </c>
      <c r="CG698" s="108">
        <v>0</v>
      </c>
      <c r="CH698" s="108">
        <v>0</v>
      </c>
      <c r="CI698" s="108">
        <v>0</v>
      </c>
      <c r="CJ698" s="122">
        <v>1</v>
      </c>
      <c r="CK698">
        <v>0</v>
      </c>
      <c r="CL698">
        <v>17</v>
      </c>
      <c r="CM698">
        <v>0</v>
      </c>
      <c r="CN698">
        <v>1</v>
      </c>
      <c r="CO698">
        <v>24</v>
      </c>
      <c r="CP698" s="31" t="s">
        <v>80</v>
      </c>
    </row>
    <row r="699" spans="1:94" x14ac:dyDescent="0.25">
      <c r="A699">
        <v>698</v>
      </c>
      <c r="B699">
        <v>44</v>
      </c>
      <c r="C699" s="23" t="s">
        <v>184</v>
      </c>
      <c r="D699" s="12">
        <v>7.9</v>
      </c>
      <c r="E699" s="13">
        <v>0.63200000000000001</v>
      </c>
      <c r="F699" s="7">
        <v>12.5</v>
      </c>
      <c r="G699" s="7">
        <f t="shared" si="160"/>
        <v>7.2680000000000007</v>
      </c>
      <c r="H699" s="15">
        <f t="shared" si="161"/>
        <v>8.532</v>
      </c>
      <c r="I699" s="11">
        <f t="shared" si="162"/>
        <v>5.0824237087487905E-3</v>
      </c>
      <c r="J699" s="30">
        <f t="shared" si="163"/>
        <v>4.0659389669990326E-4</v>
      </c>
      <c r="K699" s="30">
        <f t="shared" si="164"/>
        <v>2459.4564948378329</v>
      </c>
      <c r="L699" s="8">
        <v>0</v>
      </c>
      <c r="M699" s="9">
        <v>0</v>
      </c>
      <c r="N699" s="9">
        <v>0</v>
      </c>
      <c r="O699" s="9">
        <v>1</v>
      </c>
      <c r="P699" s="9">
        <v>0</v>
      </c>
      <c r="Q699" s="8">
        <v>6048776</v>
      </c>
      <c r="R699" s="9">
        <v>5</v>
      </c>
      <c r="S699" s="9">
        <f t="shared" si="165"/>
        <v>6048770</v>
      </c>
      <c r="T699" s="9">
        <f t="shared" si="166"/>
        <v>6</v>
      </c>
      <c r="U699" s="7">
        <v>12.36</v>
      </c>
      <c r="V699" s="7">
        <v>20.5</v>
      </c>
      <c r="W699" s="9">
        <v>1</v>
      </c>
      <c r="X699" s="9">
        <v>0</v>
      </c>
      <c r="Y699" s="9">
        <v>0</v>
      </c>
      <c r="Z699" s="9">
        <v>0</v>
      </c>
      <c r="AA699" s="9">
        <v>0</v>
      </c>
      <c r="AB699" s="27">
        <v>1</v>
      </c>
      <c r="AC699" s="9">
        <v>0</v>
      </c>
      <c r="AD699" s="9">
        <v>0</v>
      </c>
      <c r="AE699" s="27">
        <v>1</v>
      </c>
      <c r="AF699" s="9">
        <v>0</v>
      </c>
      <c r="AG699" s="27">
        <v>1</v>
      </c>
      <c r="AH699" s="19">
        <v>1991</v>
      </c>
      <c r="AI699" s="30" t="s">
        <v>89</v>
      </c>
      <c r="AJ699" s="30" t="s">
        <v>89</v>
      </c>
      <c r="AK699" s="30" t="s">
        <v>89</v>
      </c>
      <c r="AL699" s="37" t="s">
        <v>89</v>
      </c>
      <c r="AM699" s="36">
        <v>1</v>
      </c>
      <c r="AN699" s="17">
        <v>0</v>
      </c>
      <c r="AO699">
        <v>1</v>
      </c>
      <c r="AP699" s="34">
        <v>0</v>
      </c>
      <c r="AQ699" t="s">
        <v>89</v>
      </c>
      <c r="AR699" s="34" t="s">
        <v>89</v>
      </c>
      <c r="AS699">
        <v>1</v>
      </c>
      <c r="AT699" s="17">
        <v>0</v>
      </c>
      <c r="AU699" t="s">
        <v>89</v>
      </c>
      <c r="AV699" s="17" t="s">
        <v>89</v>
      </c>
      <c r="AW699" s="17" t="s">
        <v>185</v>
      </c>
      <c r="AX699">
        <v>1</v>
      </c>
      <c r="AY699">
        <v>0</v>
      </c>
      <c r="AZ699">
        <v>0</v>
      </c>
      <c r="BA699">
        <v>0</v>
      </c>
      <c r="BB699">
        <v>0</v>
      </c>
      <c r="BC699">
        <v>0</v>
      </c>
      <c r="BD699" s="17">
        <v>0</v>
      </c>
      <c r="BE699">
        <v>1</v>
      </c>
      <c r="BF699">
        <v>0</v>
      </c>
      <c r="BG699" s="17">
        <v>0</v>
      </c>
      <c r="BH699">
        <v>18095</v>
      </c>
      <c r="BI699">
        <v>27</v>
      </c>
      <c r="BJ699" s="23">
        <v>0.92700000000000005</v>
      </c>
      <c r="BK699" s="23">
        <v>40.5</v>
      </c>
      <c r="BL699">
        <v>0</v>
      </c>
      <c r="BM699">
        <v>0</v>
      </c>
      <c r="BN699">
        <v>0</v>
      </c>
      <c r="BO699">
        <v>0</v>
      </c>
      <c r="BP699">
        <v>0</v>
      </c>
      <c r="BQ699" s="17">
        <v>1</v>
      </c>
      <c r="BR699">
        <v>1</v>
      </c>
      <c r="BS699">
        <v>0</v>
      </c>
      <c r="BT699">
        <v>0</v>
      </c>
      <c r="BU699" s="17">
        <v>0</v>
      </c>
      <c r="BV699">
        <v>0</v>
      </c>
      <c r="BW699">
        <v>0</v>
      </c>
      <c r="BX699" s="17">
        <v>1</v>
      </c>
      <c r="BY699">
        <v>0</v>
      </c>
      <c r="BZ699">
        <v>0</v>
      </c>
      <c r="CA699">
        <v>0</v>
      </c>
      <c r="CB699">
        <v>0</v>
      </c>
      <c r="CC699">
        <v>0</v>
      </c>
      <c r="CD699">
        <v>0</v>
      </c>
      <c r="CE699">
        <v>0</v>
      </c>
      <c r="CF699">
        <v>0</v>
      </c>
      <c r="CG699">
        <v>0</v>
      </c>
      <c r="CH699">
        <v>0</v>
      </c>
      <c r="CI699">
        <v>0</v>
      </c>
      <c r="CJ699" s="17">
        <v>1</v>
      </c>
      <c r="CK699">
        <v>3.0070000000000001</v>
      </c>
      <c r="CL699">
        <v>32</v>
      </c>
      <c r="CM699">
        <v>1</v>
      </c>
      <c r="CN699">
        <v>0</v>
      </c>
      <c r="CO699">
        <v>43</v>
      </c>
      <c r="CP699" s="31" t="s">
        <v>80</v>
      </c>
    </row>
    <row r="700" spans="1:94" x14ac:dyDescent="0.25">
      <c r="A700">
        <v>699</v>
      </c>
      <c r="B700">
        <v>44</v>
      </c>
      <c r="C700" s="23" t="s">
        <v>184</v>
      </c>
      <c r="D700" s="12">
        <v>7.5</v>
      </c>
      <c r="E700" s="13">
        <v>0.67164179104477617</v>
      </c>
      <c r="F700" s="7">
        <v>11.16666666666667</v>
      </c>
      <c r="G700" s="7">
        <f t="shared" si="160"/>
        <v>6.8283582089552235</v>
      </c>
      <c r="H700" s="15">
        <f t="shared" si="161"/>
        <v>8.1716417910447756</v>
      </c>
      <c r="I700" s="11">
        <f t="shared" si="162"/>
        <v>4.5403103559286647E-3</v>
      </c>
      <c r="J700" s="30">
        <f t="shared" si="163"/>
        <v>4.0659495724734295E-4</v>
      </c>
      <c r="K700" s="30">
        <f t="shared" si="164"/>
        <v>2459.4500796813186</v>
      </c>
      <c r="L700" s="8">
        <v>0</v>
      </c>
      <c r="M700" s="9">
        <v>0</v>
      </c>
      <c r="N700" s="9">
        <v>0</v>
      </c>
      <c r="O700" s="9">
        <v>1</v>
      </c>
      <c r="P700" s="9">
        <v>0</v>
      </c>
      <c r="Q700" s="8">
        <v>6048776</v>
      </c>
      <c r="R700" s="9">
        <v>5</v>
      </c>
      <c r="S700" s="9">
        <f t="shared" si="165"/>
        <v>6048770</v>
      </c>
      <c r="T700" s="9">
        <f t="shared" si="166"/>
        <v>6</v>
      </c>
      <c r="U700" s="7">
        <v>12.36</v>
      </c>
      <c r="V700" s="7">
        <v>20.5</v>
      </c>
      <c r="W700" s="9">
        <v>1</v>
      </c>
      <c r="X700" s="9">
        <v>0</v>
      </c>
      <c r="Y700" s="9">
        <v>0</v>
      </c>
      <c r="Z700" s="9">
        <v>0</v>
      </c>
      <c r="AA700" s="9">
        <v>0</v>
      </c>
      <c r="AB700" s="27">
        <v>1</v>
      </c>
      <c r="AC700" s="9">
        <v>0</v>
      </c>
      <c r="AD700" s="9">
        <v>0</v>
      </c>
      <c r="AE700" s="27">
        <v>1</v>
      </c>
      <c r="AF700" s="9">
        <v>0</v>
      </c>
      <c r="AG700" s="27">
        <v>1</v>
      </c>
      <c r="AH700" s="19">
        <v>1991</v>
      </c>
      <c r="AI700" s="30" t="s">
        <v>89</v>
      </c>
      <c r="AJ700" s="30" t="s">
        <v>89</v>
      </c>
      <c r="AK700" s="30" t="s">
        <v>89</v>
      </c>
      <c r="AL700" s="37" t="s">
        <v>89</v>
      </c>
      <c r="AM700" s="36">
        <v>1</v>
      </c>
      <c r="AN700" s="17">
        <v>0</v>
      </c>
      <c r="AO700">
        <v>1</v>
      </c>
      <c r="AP700" s="34">
        <v>0</v>
      </c>
      <c r="AQ700" t="s">
        <v>89</v>
      </c>
      <c r="AR700" s="34" t="s">
        <v>89</v>
      </c>
      <c r="AS700">
        <v>1</v>
      </c>
      <c r="AT700" s="17">
        <v>0</v>
      </c>
      <c r="AU700" t="s">
        <v>89</v>
      </c>
      <c r="AV700" s="17" t="s">
        <v>89</v>
      </c>
      <c r="AW700" s="17" t="s">
        <v>185</v>
      </c>
      <c r="AX700">
        <v>1</v>
      </c>
      <c r="AY700">
        <v>0</v>
      </c>
      <c r="AZ700">
        <v>0</v>
      </c>
      <c r="BA700">
        <v>0</v>
      </c>
      <c r="BB700">
        <v>0</v>
      </c>
      <c r="BC700">
        <v>0</v>
      </c>
      <c r="BD700" s="17">
        <v>0</v>
      </c>
      <c r="BE700">
        <v>1</v>
      </c>
      <c r="BF700">
        <v>0</v>
      </c>
      <c r="BG700" s="17">
        <v>0</v>
      </c>
      <c r="BH700">
        <v>18095</v>
      </c>
      <c r="BI700">
        <v>27</v>
      </c>
      <c r="BJ700" s="23">
        <v>0.92700000000000005</v>
      </c>
      <c r="BK700" s="23">
        <v>40.5</v>
      </c>
      <c r="BL700">
        <v>0</v>
      </c>
      <c r="BM700">
        <v>0</v>
      </c>
      <c r="BN700">
        <v>0</v>
      </c>
      <c r="BO700">
        <v>0</v>
      </c>
      <c r="BP700">
        <v>0</v>
      </c>
      <c r="BQ700" s="17">
        <v>1</v>
      </c>
      <c r="BR700">
        <v>1</v>
      </c>
      <c r="BS700">
        <v>0</v>
      </c>
      <c r="BT700">
        <v>0</v>
      </c>
      <c r="BU700" s="17">
        <v>0</v>
      </c>
      <c r="BV700">
        <v>0</v>
      </c>
      <c r="BW700">
        <v>0</v>
      </c>
      <c r="BX700" s="17">
        <v>1</v>
      </c>
      <c r="BY700">
        <v>0</v>
      </c>
      <c r="BZ700">
        <v>0</v>
      </c>
      <c r="CA700">
        <v>0</v>
      </c>
      <c r="CB700">
        <v>0</v>
      </c>
      <c r="CC700">
        <v>0</v>
      </c>
      <c r="CD700">
        <v>0</v>
      </c>
      <c r="CE700">
        <v>0</v>
      </c>
      <c r="CF700">
        <v>0</v>
      </c>
      <c r="CG700">
        <v>0</v>
      </c>
      <c r="CH700">
        <v>0</v>
      </c>
      <c r="CI700">
        <v>0</v>
      </c>
      <c r="CJ700" s="17">
        <v>1</v>
      </c>
      <c r="CK700">
        <v>3.0070000000000001</v>
      </c>
      <c r="CL700">
        <v>32</v>
      </c>
      <c r="CM700">
        <v>1</v>
      </c>
      <c r="CN700">
        <v>0</v>
      </c>
      <c r="CO700">
        <v>43</v>
      </c>
      <c r="CP700" s="31" t="s">
        <v>80</v>
      </c>
    </row>
    <row r="701" spans="1:94" x14ac:dyDescent="0.25">
      <c r="A701">
        <v>700</v>
      </c>
      <c r="B701">
        <v>44</v>
      </c>
      <c r="C701" s="23" t="s">
        <v>184</v>
      </c>
      <c r="D701" s="12">
        <v>7.6</v>
      </c>
      <c r="E701" s="13">
        <v>0.40335195530726259</v>
      </c>
      <c r="F701" s="7">
        <v>18.84210526315789</v>
      </c>
      <c r="G701" s="7">
        <f t="shared" si="160"/>
        <v>7.1966480446927372</v>
      </c>
      <c r="H701" s="15">
        <f t="shared" si="161"/>
        <v>8.003351955307263</v>
      </c>
      <c r="I701" s="11">
        <f t="shared" si="162"/>
        <v>6.3886858768177415E-3</v>
      </c>
      <c r="J701" s="30">
        <f t="shared" si="163"/>
        <v>3.3906433424451708E-4</v>
      </c>
      <c r="K701" s="30">
        <f t="shared" si="164"/>
        <v>2949.2928008135691</v>
      </c>
      <c r="L701" s="8">
        <v>0</v>
      </c>
      <c r="M701" s="9">
        <v>0</v>
      </c>
      <c r="N701" s="9">
        <v>0</v>
      </c>
      <c r="O701" s="9">
        <v>1</v>
      </c>
      <c r="P701" s="9">
        <v>0</v>
      </c>
      <c r="Q701" s="8">
        <v>8697979</v>
      </c>
      <c r="R701" s="9">
        <v>5</v>
      </c>
      <c r="S701" s="9">
        <f t="shared" si="165"/>
        <v>8697973</v>
      </c>
      <c r="T701" s="9">
        <f t="shared" si="166"/>
        <v>6</v>
      </c>
      <c r="U701" s="7">
        <v>12.27</v>
      </c>
      <c r="V701" s="7">
        <v>20.5</v>
      </c>
      <c r="W701" s="9">
        <v>1</v>
      </c>
      <c r="X701" s="9">
        <v>0</v>
      </c>
      <c r="Y701" s="9">
        <v>0</v>
      </c>
      <c r="Z701" s="9">
        <v>0</v>
      </c>
      <c r="AA701" s="9">
        <v>0</v>
      </c>
      <c r="AB701" s="27">
        <v>1</v>
      </c>
      <c r="AC701" s="9">
        <v>0</v>
      </c>
      <c r="AD701" s="9">
        <v>0</v>
      </c>
      <c r="AE701" s="27">
        <v>1</v>
      </c>
      <c r="AF701" s="9">
        <v>0</v>
      </c>
      <c r="AG701" s="27">
        <v>1</v>
      </c>
      <c r="AH701" s="19">
        <v>1991</v>
      </c>
      <c r="AI701" s="30" t="s">
        <v>89</v>
      </c>
      <c r="AJ701" s="30" t="s">
        <v>89</v>
      </c>
      <c r="AK701" s="30" t="s">
        <v>89</v>
      </c>
      <c r="AL701" s="37" t="s">
        <v>89</v>
      </c>
      <c r="AM701" s="36">
        <v>1</v>
      </c>
      <c r="AN701" s="17">
        <v>0</v>
      </c>
      <c r="AO701">
        <v>1</v>
      </c>
      <c r="AP701" s="34">
        <v>0</v>
      </c>
      <c r="AQ701" t="s">
        <v>89</v>
      </c>
      <c r="AR701" s="34" t="s">
        <v>89</v>
      </c>
      <c r="AS701">
        <v>1</v>
      </c>
      <c r="AT701" s="17">
        <v>0</v>
      </c>
      <c r="AU701" t="s">
        <v>89</v>
      </c>
      <c r="AV701" s="17" t="s">
        <v>89</v>
      </c>
      <c r="AW701" s="17" t="s">
        <v>185</v>
      </c>
      <c r="AX701">
        <v>1</v>
      </c>
      <c r="AY701">
        <v>0</v>
      </c>
      <c r="AZ701">
        <v>0</v>
      </c>
      <c r="BA701">
        <v>0</v>
      </c>
      <c r="BB701">
        <v>0</v>
      </c>
      <c r="BC701">
        <v>0</v>
      </c>
      <c r="BD701" s="17">
        <v>0</v>
      </c>
      <c r="BE701">
        <v>1</v>
      </c>
      <c r="BF701">
        <v>0</v>
      </c>
      <c r="BG701" s="17">
        <v>0</v>
      </c>
      <c r="BH701">
        <v>18095</v>
      </c>
      <c r="BI701">
        <v>27</v>
      </c>
      <c r="BJ701" s="23">
        <v>0.92700000000000005</v>
      </c>
      <c r="BK701" s="23">
        <v>40.5</v>
      </c>
      <c r="BL701">
        <v>0</v>
      </c>
      <c r="BM701">
        <v>0</v>
      </c>
      <c r="BN701">
        <v>0</v>
      </c>
      <c r="BO701">
        <v>0</v>
      </c>
      <c r="BP701">
        <v>0</v>
      </c>
      <c r="BQ701" s="17">
        <v>1</v>
      </c>
      <c r="BR701">
        <v>1</v>
      </c>
      <c r="BS701">
        <v>0</v>
      </c>
      <c r="BT701">
        <v>0</v>
      </c>
      <c r="BU701" s="17">
        <v>0</v>
      </c>
      <c r="BV701">
        <v>0</v>
      </c>
      <c r="BW701">
        <v>0</v>
      </c>
      <c r="BX701" s="17">
        <v>1</v>
      </c>
      <c r="BY701">
        <v>0</v>
      </c>
      <c r="BZ701">
        <v>0</v>
      </c>
      <c r="CA701">
        <v>0</v>
      </c>
      <c r="CB701">
        <v>0</v>
      </c>
      <c r="CC701">
        <v>0</v>
      </c>
      <c r="CD701">
        <v>0</v>
      </c>
      <c r="CE701">
        <v>0</v>
      </c>
      <c r="CF701">
        <v>0</v>
      </c>
      <c r="CG701">
        <v>0</v>
      </c>
      <c r="CH701">
        <v>0</v>
      </c>
      <c r="CI701">
        <v>0</v>
      </c>
      <c r="CJ701" s="17">
        <v>1</v>
      </c>
      <c r="CK701">
        <v>3.0070000000000001</v>
      </c>
      <c r="CL701">
        <v>32</v>
      </c>
      <c r="CM701">
        <v>1</v>
      </c>
      <c r="CN701">
        <v>0</v>
      </c>
      <c r="CO701">
        <v>43</v>
      </c>
      <c r="CP701" s="31" t="s">
        <v>80</v>
      </c>
    </row>
    <row r="702" spans="1:94" x14ac:dyDescent="0.25">
      <c r="A702">
        <v>701</v>
      </c>
      <c r="B702">
        <v>44</v>
      </c>
      <c r="C702" s="23" t="s">
        <v>184</v>
      </c>
      <c r="D702" s="12">
        <v>7.5</v>
      </c>
      <c r="E702" s="13">
        <v>0.55555555555555558</v>
      </c>
      <c r="F702" s="7">
        <v>13.5</v>
      </c>
      <c r="G702" s="7">
        <f t="shared" si="160"/>
        <v>6.9444444444444446</v>
      </c>
      <c r="H702" s="15">
        <f t="shared" si="161"/>
        <v>8.0555555555555554</v>
      </c>
      <c r="I702" s="11">
        <f t="shared" si="162"/>
        <v>4.5774139731244411E-3</v>
      </c>
      <c r="J702" s="30">
        <f t="shared" si="163"/>
        <v>3.3906770171292152E-4</v>
      </c>
      <c r="K702" s="30">
        <f t="shared" si="164"/>
        <v>2949.2635097596826</v>
      </c>
      <c r="L702" s="8">
        <v>0</v>
      </c>
      <c r="M702" s="9">
        <v>0</v>
      </c>
      <c r="N702" s="9">
        <v>0</v>
      </c>
      <c r="O702" s="9">
        <v>1</v>
      </c>
      <c r="P702" s="9">
        <v>0</v>
      </c>
      <c r="Q702" s="8">
        <v>8697979</v>
      </c>
      <c r="R702" s="9">
        <v>5</v>
      </c>
      <c r="S702" s="9">
        <f t="shared" si="165"/>
        <v>8697973</v>
      </c>
      <c r="T702" s="9">
        <f t="shared" si="166"/>
        <v>6</v>
      </c>
      <c r="U702" s="7">
        <v>12.36</v>
      </c>
      <c r="V702" s="7">
        <v>20.5</v>
      </c>
      <c r="W702" s="9">
        <v>1</v>
      </c>
      <c r="X702" s="9">
        <v>0</v>
      </c>
      <c r="Y702" s="9">
        <v>0</v>
      </c>
      <c r="Z702" s="9">
        <v>0</v>
      </c>
      <c r="AA702" s="9">
        <v>0</v>
      </c>
      <c r="AB702" s="27">
        <v>1</v>
      </c>
      <c r="AC702" s="9">
        <v>0</v>
      </c>
      <c r="AD702" s="9">
        <v>0</v>
      </c>
      <c r="AE702" s="27">
        <v>1</v>
      </c>
      <c r="AF702" s="9">
        <v>0</v>
      </c>
      <c r="AG702" s="27">
        <v>1</v>
      </c>
      <c r="AH702" s="19">
        <v>1991</v>
      </c>
      <c r="AI702" s="30" t="s">
        <v>89</v>
      </c>
      <c r="AJ702" s="30" t="s">
        <v>89</v>
      </c>
      <c r="AK702" s="30" t="s">
        <v>89</v>
      </c>
      <c r="AL702" s="37" t="s">
        <v>89</v>
      </c>
      <c r="AM702" s="36">
        <v>1</v>
      </c>
      <c r="AN702" s="17">
        <v>0</v>
      </c>
      <c r="AO702">
        <v>1</v>
      </c>
      <c r="AP702" s="34">
        <v>0</v>
      </c>
      <c r="AQ702" t="s">
        <v>89</v>
      </c>
      <c r="AR702" s="34" t="s">
        <v>89</v>
      </c>
      <c r="AS702">
        <v>1</v>
      </c>
      <c r="AT702" s="17">
        <v>0</v>
      </c>
      <c r="AU702" t="s">
        <v>89</v>
      </c>
      <c r="AV702" s="17" t="s">
        <v>89</v>
      </c>
      <c r="AW702" s="17" t="s">
        <v>185</v>
      </c>
      <c r="AX702">
        <v>1</v>
      </c>
      <c r="AY702">
        <v>0</v>
      </c>
      <c r="AZ702">
        <v>0</v>
      </c>
      <c r="BA702">
        <v>0</v>
      </c>
      <c r="BB702">
        <v>0</v>
      </c>
      <c r="BC702">
        <v>0</v>
      </c>
      <c r="BD702" s="17">
        <v>0</v>
      </c>
      <c r="BE702">
        <v>1</v>
      </c>
      <c r="BF702">
        <v>0</v>
      </c>
      <c r="BG702" s="17">
        <v>0</v>
      </c>
      <c r="BH702">
        <v>18095</v>
      </c>
      <c r="BI702">
        <v>27</v>
      </c>
      <c r="BJ702" s="23">
        <v>0.92700000000000005</v>
      </c>
      <c r="BK702" s="23">
        <v>40.5</v>
      </c>
      <c r="BL702">
        <v>0</v>
      </c>
      <c r="BM702">
        <v>0</v>
      </c>
      <c r="BN702">
        <v>0</v>
      </c>
      <c r="BO702">
        <v>0</v>
      </c>
      <c r="BP702">
        <v>0</v>
      </c>
      <c r="BQ702" s="17">
        <v>1</v>
      </c>
      <c r="BR702">
        <v>1</v>
      </c>
      <c r="BS702">
        <v>0</v>
      </c>
      <c r="BT702">
        <v>0</v>
      </c>
      <c r="BU702" s="17">
        <v>0</v>
      </c>
      <c r="BV702">
        <v>0</v>
      </c>
      <c r="BW702">
        <v>0</v>
      </c>
      <c r="BX702" s="17">
        <v>1</v>
      </c>
      <c r="BY702">
        <v>0</v>
      </c>
      <c r="BZ702">
        <v>0</v>
      </c>
      <c r="CA702">
        <v>0</v>
      </c>
      <c r="CB702">
        <v>0</v>
      </c>
      <c r="CC702">
        <v>0</v>
      </c>
      <c r="CD702">
        <v>0</v>
      </c>
      <c r="CE702">
        <v>0</v>
      </c>
      <c r="CF702">
        <v>0</v>
      </c>
      <c r="CG702">
        <v>0</v>
      </c>
      <c r="CH702">
        <v>0</v>
      </c>
      <c r="CI702">
        <v>0</v>
      </c>
      <c r="CJ702" s="17">
        <v>1</v>
      </c>
      <c r="CK702">
        <v>3.0070000000000001</v>
      </c>
      <c r="CL702">
        <v>32</v>
      </c>
      <c r="CM702">
        <v>1</v>
      </c>
      <c r="CN702">
        <v>0</v>
      </c>
      <c r="CO702">
        <v>43</v>
      </c>
      <c r="CP702" s="31" t="s">
        <v>80</v>
      </c>
    </row>
    <row r="703" spans="1:94" x14ac:dyDescent="0.25">
      <c r="A703">
        <v>702</v>
      </c>
      <c r="B703">
        <v>44</v>
      </c>
      <c r="C703" s="23" t="s">
        <v>184</v>
      </c>
      <c r="D703" s="12">
        <v>7.1999999999999993</v>
      </c>
      <c r="E703" s="13">
        <v>0.75223880597014925</v>
      </c>
      <c r="F703" s="7">
        <v>9.5714285714285712</v>
      </c>
      <c r="G703" s="7">
        <f t="shared" si="160"/>
        <v>6.4477611940298498</v>
      </c>
      <c r="H703" s="15">
        <f t="shared" si="161"/>
        <v>7.9522388059701488</v>
      </c>
      <c r="I703" s="11">
        <f t="shared" si="162"/>
        <v>2.4924546754224301E-3</v>
      </c>
      <c r="J703" s="30">
        <f t="shared" si="163"/>
        <v>2.6040571235756731E-4</v>
      </c>
      <c r="K703" s="30">
        <f t="shared" si="164"/>
        <v>3840.1615346551375</v>
      </c>
      <c r="L703" s="8">
        <v>0</v>
      </c>
      <c r="M703" s="9">
        <v>0</v>
      </c>
      <c r="N703" s="9">
        <v>0</v>
      </c>
      <c r="O703" s="9">
        <v>1</v>
      </c>
      <c r="P703" s="9">
        <v>0</v>
      </c>
      <c r="Q703" s="8">
        <v>14746755</v>
      </c>
      <c r="R703" s="9">
        <v>5</v>
      </c>
      <c r="S703" s="9">
        <f t="shared" si="165"/>
        <v>14746749</v>
      </c>
      <c r="T703" s="9">
        <f t="shared" si="166"/>
        <v>6</v>
      </c>
      <c r="U703" s="7">
        <v>12.36</v>
      </c>
      <c r="V703" s="7">
        <v>20.5</v>
      </c>
      <c r="W703" s="9">
        <v>1</v>
      </c>
      <c r="X703" s="9">
        <v>0</v>
      </c>
      <c r="Y703" s="9">
        <v>0</v>
      </c>
      <c r="Z703" s="9">
        <v>0</v>
      </c>
      <c r="AA703" s="9">
        <v>0</v>
      </c>
      <c r="AB703" s="27">
        <v>1</v>
      </c>
      <c r="AC703" s="9">
        <v>0</v>
      </c>
      <c r="AD703" s="9">
        <v>0</v>
      </c>
      <c r="AE703" s="27">
        <v>1</v>
      </c>
      <c r="AF703" s="9">
        <v>0</v>
      </c>
      <c r="AG703" s="27">
        <v>1</v>
      </c>
      <c r="AH703" s="19">
        <v>1991</v>
      </c>
      <c r="AI703" s="30" t="s">
        <v>89</v>
      </c>
      <c r="AJ703" s="30" t="s">
        <v>89</v>
      </c>
      <c r="AK703" s="30" t="s">
        <v>89</v>
      </c>
      <c r="AL703" s="37" t="s">
        <v>89</v>
      </c>
      <c r="AM703" s="36">
        <v>1</v>
      </c>
      <c r="AN703" s="17">
        <v>0</v>
      </c>
      <c r="AO703">
        <v>1</v>
      </c>
      <c r="AP703" s="34">
        <v>0</v>
      </c>
      <c r="AQ703" t="s">
        <v>89</v>
      </c>
      <c r="AR703" s="34" t="s">
        <v>89</v>
      </c>
      <c r="AS703">
        <v>1</v>
      </c>
      <c r="AT703" s="17">
        <v>0</v>
      </c>
      <c r="AU703" t="s">
        <v>89</v>
      </c>
      <c r="AV703" s="17" t="s">
        <v>89</v>
      </c>
      <c r="AW703" s="17" t="s">
        <v>185</v>
      </c>
      <c r="AX703">
        <v>1</v>
      </c>
      <c r="AY703">
        <v>0</v>
      </c>
      <c r="AZ703">
        <v>0</v>
      </c>
      <c r="BA703">
        <v>0</v>
      </c>
      <c r="BB703">
        <v>0</v>
      </c>
      <c r="BC703">
        <v>0</v>
      </c>
      <c r="BD703" s="17">
        <v>0</v>
      </c>
      <c r="BE703">
        <v>1</v>
      </c>
      <c r="BF703">
        <v>0</v>
      </c>
      <c r="BG703" s="17">
        <v>0</v>
      </c>
      <c r="BH703">
        <v>18095</v>
      </c>
      <c r="BI703">
        <v>27</v>
      </c>
      <c r="BJ703" s="23">
        <v>0.92700000000000005</v>
      </c>
      <c r="BK703" s="23">
        <v>40.5</v>
      </c>
      <c r="BL703">
        <v>0</v>
      </c>
      <c r="BM703">
        <v>0</v>
      </c>
      <c r="BN703">
        <v>0</v>
      </c>
      <c r="BO703">
        <v>0</v>
      </c>
      <c r="BP703">
        <v>0</v>
      </c>
      <c r="BQ703" s="17">
        <v>1</v>
      </c>
      <c r="BR703">
        <v>1</v>
      </c>
      <c r="BS703">
        <v>0</v>
      </c>
      <c r="BT703">
        <v>0</v>
      </c>
      <c r="BU703" s="17">
        <v>0</v>
      </c>
      <c r="BV703">
        <v>0</v>
      </c>
      <c r="BW703">
        <v>0</v>
      </c>
      <c r="BX703" s="17">
        <v>1</v>
      </c>
      <c r="BY703">
        <v>0</v>
      </c>
      <c r="BZ703">
        <v>0</v>
      </c>
      <c r="CA703">
        <v>0</v>
      </c>
      <c r="CB703">
        <v>0</v>
      </c>
      <c r="CC703">
        <v>0</v>
      </c>
      <c r="CD703">
        <v>0</v>
      </c>
      <c r="CE703">
        <v>0</v>
      </c>
      <c r="CF703">
        <v>0</v>
      </c>
      <c r="CG703">
        <v>0</v>
      </c>
      <c r="CH703">
        <v>0</v>
      </c>
      <c r="CI703">
        <v>0</v>
      </c>
      <c r="CJ703" s="17">
        <v>1</v>
      </c>
      <c r="CK703">
        <v>3.0070000000000001</v>
      </c>
      <c r="CL703">
        <v>32</v>
      </c>
      <c r="CM703">
        <v>1</v>
      </c>
      <c r="CN703">
        <v>0</v>
      </c>
      <c r="CO703">
        <v>43</v>
      </c>
      <c r="CP703" s="31" t="s">
        <v>80</v>
      </c>
    </row>
    <row r="704" spans="1:94" s="108" customFormat="1" x14ac:dyDescent="0.25">
      <c r="A704" s="108">
        <v>703</v>
      </c>
      <c r="B704" s="108">
        <v>44</v>
      </c>
      <c r="C704" s="109" t="s">
        <v>184</v>
      </c>
      <c r="D704" s="110">
        <v>6.7</v>
      </c>
      <c r="E704" s="111">
        <v>0.75645161290322582</v>
      </c>
      <c r="F704" s="112">
        <v>8.8571428571428577</v>
      </c>
      <c r="G704" s="112">
        <f t="shared" si="160"/>
        <v>5.943548387096774</v>
      </c>
      <c r="H704" s="113">
        <f t="shared" si="161"/>
        <v>7.4564516129032263</v>
      </c>
      <c r="I704" s="114">
        <f t="shared" si="162"/>
        <v>2.3064516245550216E-3</v>
      </c>
      <c r="J704" s="115">
        <f t="shared" si="163"/>
        <v>2.6040582857879277E-4</v>
      </c>
      <c r="K704" s="115">
        <f t="shared" si="164"/>
        <v>3840.159820760015</v>
      </c>
      <c r="L704" s="116">
        <v>0</v>
      </c>
      <c r="M704" s="117">
        <v>0</v>
      </c>
      <c r="N704" s="117">
        <v>0</v>
      </c>
      <c r="O704" s="117">
        <v>1</v>
      </c>
      <c r="P704" s="117">
        <v>0</v>
      </c>
      <c r="Q704" s="116">
        <v>14746755</v>
      </c>
      <c r="R704" s="117">
        <v>5</v>
      </c>
      <c r="S704" s="117">
        <f t="shared" si="165"/>
        <v>14746749</v>
      </c>
      <c r="T704" s="117">
        <f t="shared" si="166"/>
        <v>6</v>
      </c>
      <c r="U704" s="112">
        <v>12.27</v>
      </c>
      <c r="V704" s="112">
        <v>20.5</v>
      </c>
      <c r="W704" s="117">
        <v>1</v>
      </c>
      <c r="X704" s="117">
        <v>0</v>
      </c>
      <c r="Y704" s="117">
        <v>0</v>
      </c>
      <c r="Z704" s="117">
        <v>0</v>
      </c>
      <c r="AA704" s="117">
        <v>0</v>
      </c>
      <c r="AB704" s="118">
        <v>1</v>
      </c>
      <c r="AC704" s="117">
        <v>0</v>
      </c>
      <c r="AD704" s="117">
        <v>0</v>
      </c>
      <c r="AE704" s="118">
        <v>1</v>
      </c>
      <c r="AF704" s="117">
        <v>0</v>
      </c>
      <c r="AG704" s="118">
        <v>1</v>
      </c>
      <c r="AH704" s="119">
        <v>1991</v>
      </c>
      <c r="AI704" s="115" t="s">
        <v>89</v>
      </c>
      <c r="AJ704" s="115" t="s">
        <v>89</v>
      </c>
      <c r="AK704" s="115" t="s">
        <v>89</v>
      </c>
      <c r="AL704" s="120" t="s">
        <v>89</v>
      </c>
      <c r="AM704" s="121">
        <v>1</v>
      </c>
      <c r="AN704" s="122">
        <v>0</v>
      </c>
      <c r="AO704" s="108">
        <v>1</v>
      </c>
      <c r="AP704" s="123">
        <v>0</v>
      </c>
      <c r="AQ704" s="108" t="s">
        <v>89</v>
      </c>
      <c r="AR704" s="123" t="s">
        <v>89</v>
      </c>
      <c r="AS704">
        <v>1</v>
      </c>
      <c r="AT704" s="122">
        <v>0</v>
      </c>
      <c r="AU704" s="108" t="s">
        <v>89</v>
      </c>
      <c r="AV704" s="122" t="s">
        <v>89</v>
      </c>
      <c r="AW704" s="122" t="s">
        <v>185</v>
      </c>
      <c r="AX704">
        <v>1</v>
      </c>
      <c r="AY704">
        <v>0</v>
      </c>
      <c r="AZ704">
        <v>0</v>
      </c>
      <c r="BA704">
        <v>0</v>
      </c>
      <c r="BB704">
        <v>0</v>
      </c>
      <c r="BC704">
        <v>0</v>
      </c>
      <c r="BD704" s="122">
        <v>0</v>
      </c>
      <c r="BE704">
        <v>1</v>
      </c>
      <c r="BF704">
        <v>0</v>
      </c>
      <c r="BG704" s="122">
        <v>0</v>
      </c>
      <c r="BH704">
        <v>18095</v>
      </c>
      <c r="BI704">
        <v>27</v>
      </c>
      <c r="BJ704" s="109">
        <v>0.92700000000000005</v>
      </c>
      <c r="BK704" s="109">
        <v>40.5</v>
      </c>
      <c r="BL704" s="108">
        <v>0</v>
      </c>
      <c r="BM704" s="108">
        <v>0</v>
      </c>
      <c r="BN704" s="108">
        <v>0</v>
      </c>
      <c r="BO704" s="108">
        <v>0</v>
      </c>
      <c r="BP704" s="108">
        <v>0</v>
      </c>
      <c r="BQ704" s="122">
        <v>1</v>
      </c>
      <c r="BR704" s="108">
        <v>1</v>
      </c>
      <c r="BS704" s="108">
        <v>0</v>
      </c>
      <c r="BT704" s="108">
        <v>0</v>
      </c>
      <c r="BU704" s="122">
        <v>0</v>
      </c>
      <c r="BV704" s="108">
        <v>0</v>
      </c>
      <c r="BW704" s="108">
        <v>0</v>
      </c>
      <c r="BX704" s="122">
        <v>1</v>
      </c>
      <c r="BY704" s="108">
        <v>0</v>
      </c>
      <c r="BZ704" s="108">
        <v>0</v>
      </c>
      <c r="CA704" s="108">
        <v>0</v>
      </c>
      <c r="CB704" s="108">
        <v>0</v>
      </c>
      <c r="CC704" s="108">
        <v>0</v>
      </c>
      <c r="CD704" s="108">
        <v>0</v>
      </c>
      <c r="CE704" s="108">
        <v>0</v>
      </c>
      <c r="CF704">
        <v>0</v>
      </c>
      <c r="CG704" s="108">
        <v>0</v>
      </c>
      <c r="CH704" s="108">
        <v>0</v>
      </c>
      <c r="CI704" s="108">
        <v>0</v>
      </c>
      <c r="CJ704" s="122">
        <v>1</v>
      </c>
      <c r="CK704">
        <v>3.0070000000000001</v>
      </c>
      <c r="CL704">
        <v>32</v>
      </c>
      <c r="CM704">
        <v>1</v>
      </c>
      <c r="CN704">
        <v>0</v>
      </c>
      <c r="CO704">
        <v>43</v>
      </c>
      <c r="CP704" s="31" t="s">
        <v>80</v>
      </c>
    </row>
    <row r="705" spans="1:94" x14ac:dyDescent="0.25">
      <c r="A705">
        <v>704</v>
      </c>
      <c r="B705">
        <v>45</v>
      </c>
      <c r="C705" s="23" t="s">
        <v>186</v>
      </c>
      <c r="D705" s="12">
        <v>6.4</v>
      </c>
      <c r="E705" s="13">
        <v>0.1</v>
      </c>
      <c r="F705" s="7">
        <v>9.8571428571428594</v>
      </c>
      <c r="G705" s="7">
        <f t="shared" si="160"/>
        <v>6.3000000000000007</v>
      </c>
      <c r="H705" s="15">
        <f t="shared" si="161"/>
        <v>6.5</v>
      </c>
      <c r="I705" s="11">
        <f t="shared" si="162"/>
        <v>9.0603625683672084E-2</v>
      </c>
      <c r="J705" s="30">
        <f t="shared" si="163"/>
        <v>9.1916721708073107E-3</v>
      </c>
      <c r="K705" s="30">
        <f t="shared" si="164"/>
        <v>108.79413249484608</v>
      </c>
      <c r="L705" s="8">
        <v>0</v>
      </c>
      <c r="M705" s="9">
        <v>0</v>
      </c>
      <c r="N705" s="9">
        <v>1</v>
      </c>
      <c r="O705" s="9">
        <v>0</v>
      </c>
      <c r="P705" s="9">
        <v>0</v>
      </c>
      <c r="Q705" s="8">
        <v>11742</v>
      </c>
      <c r="R705" s="9">
        <v>2</v>
      </c>
      <c r="S705" s="9">
        <f t="shared" si="165"/>
        <v>11739</v>
      </c>
      <c r="T705" s="9">
        <f t="shared" si="166"/>
        <v>30</v>
      </c>
      <c r="U705" s="7">
        <v>7.95</v>
      </c>
      <c r="V705" s="7">
        <v>18.16</v>
      </c>
      <c r="W705" s="9">
        <v>1</v>
      </c>
      <c r="X705" s="9">
        <v>0</v>
      </c>
      <c r="Y705" s="9">
        <v>1</v>
      </c>
      <c r="Z705" s="9">
        <v>0</v>
      </c>
      <c r="AA705" s="9">
        <v>0</v>
      </c>
      <c r="AB705" s="27">
        <v>0</v>
      </c>
      <c r="AC705" s="9">
        <v>0</v>
      </c>
      <c r="AD705" s="9">
        <v>0</v>
      </c>
      <c r="AE705" s="27">
        <v>1</v>
      </c>
      <c r="AF705" s="9">
        <v>0</v>
      </c>
      <c r="AG705" s="27">
        <v>1</v>
      </c>
      <c r="AH705" s="19">
        <v>2007</v>
      </c>
      <c r="AI705" s="30" t="s">
        <v>89</v>
      </c>
      <c r="AJ705" s="30" t="s">
        <v>89</v>
      </c>
      <c r="AK705" s="30" t="s">
        <v>89</v>
      </c>
      <c r="AL705" s="37" t="s">
        <v>89</v>
      </c>
      <c r="AM705" s="36">
        <v>0.60299999999999998</v>
      </c>
      <c r="AN705" s="17">
        <v>0.39700000000000002</v>
      </c>
      <c r="AO705" s="33">
        <f t="shared" ref="AO705:AO734" si="171">1-AP705</f>
        <v>0.78400000000000003</v>
      </c>
      <c r="AP705" s="34">
        <v>0.216</v>
      </c>
      <c r="AQ705" s="33">
        <f t="shared" ref="AQ705:AQ734" si="172">1-AR705</f>
        <v>0.76300000000000001</v>
      </c>
      <c r="AR705" s="34">
        <v>0.23699999999999999</v>
      </c>
      <c r="AS705">
        <v>0</v>
      </c>
      <c r="AT705" s="17">
        <v>1</v>
      </c>
      <c r="AU705">
        <f t="shared" ref="AU705:AU734" si="173">1-AV705</f>
        <v>0.20799999999999996</v>
      </c>
      <c r="AV705" s="17">
        <v>0.79200000000000004</v>
      </c>
      <c r="AW705" s="17" t="s">
        <v>29</v>
      </c>
      <c r="AX705">
        <v>0</v>
      </c>
      <c r="AY705">
        <v>0</v>
      </c>
      <c r="AZ705">
        <v>1</v>
      </c>
      <c r="BA705">
        <v>0</v>
      </c>
      <c r="BB705">
        <v>0</v>
      </c>
      <c r="BC705">
        <v>0</v>
      </c>
      <c r="BD705" s="17">
        <v>0</v>
      </c>
      <c r="BE705">
        <v>0</v>
      </c>
      <c r="BF705">
        <v>1</v>
      </c>
      <c r="BG705" s="17">
        <v>0</v>
      </c>
      <c r="BH705">
        <v>5087</v>
      </c>
      <c r="BI705">
        <v>754</v>
      </c>
      <c r="BJ705" s="61">
        <v>0.54100000000000004</v>
      </c>
      <c r="BK705" s="61">
        <f t="shared" ref="BK705:BK734" si="174">U705+V705+6</f>
        <v>32.11</v>
      </c>
      <c r="BL705">
        <v>1</v>
      </c>
      <c r="BM705">
        <v>0</v>
      </c>
      <c r="BN705">
        <v>0</v>
      </c>
      <c r="BO705">
        <v>0</v>
      </c>
      <c r="BP705">
        <v>0</v>
      </c>
      <c r="BQ705" s="17">
        <v>0</v>
      </c>
      <c r="BR705">
        <v>0</v>
      </c>
      <c r="BS705">
        <v>0</v>
      </c>
      <c r="BT705">
        <v>1</v>
      </c>
      <c r="BU705" s="17">
        <v>0</v>
      </c>
      <c r="BV705">
        <v>0</v>
      </c>
      <c r="BW705">
        <v>0</v>
      </c>
      <c r="BX705" s="17">
        <v>0</v>
      </c>
      <c r="BY705">
        <v>0</v>
      </c>
      <c r="BZ705">
        <v>0</v>
      </c>
      <c r="CA705">
        <v>1</v>
      </c>
      <c r="CB705">
        <v>0</v>
      </c>
      <c r="CC705">
        <v>0</v>
      </c>
      <c r="CD705">
        <v>0</v>
      </c>
      <c r="CE705">
        <v>0</v>
      </c>
      <c r="CF705">
        <v>1</v>
      </c>
      <c r="CG705">
        <v>0</v>
      </c>
      <c r="CH705">
        <v>0</v>
      </c>
      <c r="CI705">
        <v>0</v>
      </c>
      <c r="CJ705" s="17">
        <v>1</v>
      </c>
      <c r="CK705">
        <v>2.3E-2</v>
      </c>
      <c r="CL705">
        <v>13</v>
      </c>
      <c r="CM705">
        <v>1</v>
      </c>
      <c r="CN705">
        <v>0</v>
      </c>
      <c r="CO705">
        <v>34</v>
      </c>
      <c r="CP705" s="31" t="s">
        <v>80</v>
      </c>
    </row>
    <row r="706" spans="1:94" x14ac:dyDescent="0.25">
      <c r="A706">
        <v>705</v>
      </c>
      <c r="B706">
        <v>45</v>
      </c>
      <c r="C706" s="23" t="s">
        <v>186</v>
      </c>
      <c r="D706" s="12">
        <v>5.9</v>
      </c>
      <c r="E706" s="13">
        <v>0.1</v>
      </c>
      <c r="F706" s="7">
        <v>10.8571428571429</v>
      </c>
      <c r="G706" s="7">
        <f t="shared" ref="G706:G769" si="175">D706-E706</f>
        <v>5.8000000000000007</v>
      </c>
      <c r="H706" s="15">
        <f t="shared" ref="H706:H769" si="176">D706+E706</f>
        <v>6</v>
      </c>
      <c r="I706" s="11">
        <f t="shared" ref="I706:I769" si="177">IFERROR(F706/SQRT(F706^2+S706), "X")</f>
        <v>5.2448816408867345E-2</v>
      </c>
      <c r="J706" s="30">
        <f t="shared" ref="J706:J769" si="178">IFERROR(SQRT((1-I706^2)/S706), "X")</f>
        <v>4.8308120376588147E-3</v>
      </c>
      <c r="K706" s="30">
        <f t="shared" ref="K706:K769" si="179">IFERROR(1/J706, "X")</f>
        <v>207.0045350977133</v>
      </c>
      <c r="L706" s="8">
        <v>0</v>
      </c>
      <c r="M706" s="9">
        <v>0</v>
      </c>
      <c r="N706" s="9">
        <v>1</v>
      </c>
      <c r="O706" s="9">
        <v>0</v>
      </c>
      <c r="P706" s="9">
        <v>0</v>
      </c>
      <c r="Q706" s="8">
        <v>42737</v>
      </c>
      <c r="R706" s="9">
        <v>3</v>
      </c>
      <c r="S706" s="9">
        <f t="shared" ref="S706:S769" si="180">Q706-R706-1</f>
        <v>42733</v>
      </c>
      <c r="T706" s="9">
        <f t="shared" ref="T706:T769" si="181">COUNTIF(B:B,B706)</f>
        <v>30</v>
      </c>
      <c r="U706" s="7">
        <v>7.95</v>
      </c>
      <c r="V706" s="7">
        <v>18.16</v>
      </c>
      <c r="W706" s="9">
        <v>1</v>
      </c>
      <c r="X706" s="9">
        <v>0</v>
      </c>
      <c r="Y706" s="9">
        <v>1</v>
      </c>
      <c r="Z706" s="9">
        <v>0</v>
      </c>
      <c r="AA706" s="9">
        <v>0</v>
      </c>
      <c r="AB706" s="27">
        <v>0</v>
      </c>
      <c r="AC706" s="9">
        <v>0</v>
      </c>
      <c r="AD706" s="9">
        <v>0</v>
      </c>
      <c r="AE706" s="27">
        <v>1</v>
      </c>
      <c r="AF706" s="9">
        <v>0</v>
      </c>
      <c r="AG706" s="27">
        <v>1</v>
      </c>
      <c r="AH706" s="19">
        <v>2007</v>
      </c>
      <c r="AI706" s="30" t="s">
        <v>89</v>
      </c>
      <c r="AJ706" s="30" t="s">
        <v>89</v>
      </c>
      <c r="AK706" s="30" t="s">
        <v>89</v>
      </c>
      <c r="AL706" s="37" t="s">
        <v>89</v>
      </c>
      <c r="AM706" s="36">
        <v>0.60299999999999998</v>
      </c>
      <c r="AN706" s="17">
        <v>0.39700000000000002</v>
      </c>
      <c r="AO706" s="33">
        <f t="shared" si="171"/>
        <v>0.78400000000000003</v>
      </c>
      <c r="AP706" s="34">
        <v>0.216</v>
      </c>
      <c r="AQ706" s="33">
        <f t="shared" si="172"/>
        <v>0.76300000000000001</v>
      </c>
      <c r="AR706" s="34">
        <v>0.23699999999999999</v>
      </c>
      <c r="AS706">
        <v>0</v>
      </c>
      <c r="AT706" s="17">
        <v>1</v>
      </c>
      <c r="AU706">
        <f t="shared" si="173"/>
        <v>0.20799999999999996</v>
      </c>
      <c r="AV706" s="17">
        <v>0.79200000000000004</v>
      </c>
      <c r="AW706" s="17" t="s">
        <v>29</v>
      </c>
      <c r="AX706">
        <v>0</v>
      </c>
      <c r="AY706">
        <v>0</v>
      </c>
      <c r="AZ706">
        <v>1</v>
      </c>
      <c r="BA706">
        <v>0</v>
      </c>
      <c r="BB706">
        <v>0</v>
      </c>
      <c r="BC706">
        <v>0</v>
      </c>
      <c r="BD706" s="17">
        <v>0</v>
      </c>
      <c r="BE706">
        <v>0</v>
      </c>
      <c r="BF706">
        <v>1</v>
      </c>
      <c r="BG706" s="17">
        <v>0</v>
      </c>
      <c r="BH706">
        <v>5087</v>
      </c>
      <c r="BI706">
        <v>754</v>
      </c>
      <c r="BJ706" s="61">
        <v>0.54100000000000004</v>
      </c>
      <c r="BK706" s="61">
        <f t="shared" si="174"/>
        <v>32.11</v>
      </c>
      <c r="BL706">
        <v>1</v>
      </c>
      <c r="BM706">
        <v>0</v>
      </c>
      <c r="BN706">
        <v>0</v>
      </c>
      <c r="BO706">
        <v>0</v>
      </c>
      <c r="BP706">
        <v>0</v>
      </c>
      <c r="BQ706" s="17">
        <v>0</v>
      </c>
      <c r="BR706">
        <v>0</v>
      </c>
      <c r="BS706">
        <v>0</v>
      </c>
      <c r="BT706">
        <v>1</v>
      </c>
      <c r="BU706" s="17">
        <v>0</v>
      </c>
      <c r="BV706">
        <v>0</v>
      </c>
      <c r="BW706">
        <v>0</v>
      </c>
      <c r="BX706" s="17">
        <v>0</v>
      </c>
      <c r="BY706">
        <v>0</v>
      </c>
      <c r="BZ706">
        <v>0</v>
      </c>
      <c r="CA706">
        <v>1</v>
      </c>
      <c r="CB706">
        <v>0</v>
      </c>
      <c r="CC706">
        <v>0</v>
      </c>
      <c r="CD706">
        <v>0</v>
      </c>
      <c r="CE706">
        <v>0</v>
      </c>
      <c r="CF706">
        <v>1</v>
      </c>
      <c r="CG706">
        <v>0</v>
      </c>
      <c r="CH706">
        <v>0</v>
      </c>
      <c r="CI706">
        <v>0</v>
      </c>
      <c r="CJ706" s="17">
        <v>1</v>
      </c>
      <c r="CK706">
        <v>2.3E-2</v>
      </c>
      <c r="CL706">
        <v>13</v>
      </c>
      <c r="CM706">
        <v>1</v>
      </c>
      <c r="CN706">
        <v>0</v>
      </c>
      <c r="CO706">
        <v>34</v>
      </c>
      <c r="CP706" s="31" t="s">
        <v>80</v>
      </c>
    </row>
    <row r="707" spans="1:94" x14ac:dyDescent="0.25">
      <c r="A707">
        <v>706</v>
      </c>
      <c r="B707">
        <v>45</v>
      </c>
      <c r="C707" s="23" t="s">
        <v>186</v>
      </c>
      <c r="D707" s="12">
        <v>6.4</v>
      </c>
      <c r="E707" s="13">
        <v>0.1</v>
      </c>
      <c r="F707" s="7">
        <v>11.8571428571429</v>
      </c>
      <c r="G707" s="7">
        <f t="shared" si="175"/>
        <v>6.3000000000000007</v>
      </c>
      <c r="H707" s="15">
        <f t="shared" si="176"/>
        <v>6.5</v>
      </c>
      <c r="I707" s="11">
        <f t="shared" si="177"/>
        <v>6.9709808167266851E-2</v>
      </c>
      <c r="J707" s="30">
        <f t="shared" si="178"/>
        <v>5.8791404478417617E-3</v>
      </c>
      <c r="K707" s="30">
        <f t="shared" si="179"/>
        <v>170.09289178779545</v>
      </c>
      <c r="L707" s="8">
        <v>0</v>
      </c>
      <c r="M707" s="9">
        <v>0</v>
      </c>
      <c r="N707" s="9">
        <v>1</v>
      </c>
      <c r="O707" s="9">
        <v>0</v>
      </c>
      <c r="P707" s="9">
        <v>0</v>
      </c>
      <c r="Q707" s="8">
        <v>28796</v>
      </c>
      <c r="R707" s="9">
        <v>4</v>
      </c>
      <c r="S707" s="9">
        <f t="shared" si="180"/>
        <v>28791</v>
      </c>
      <c r="T707" s="9">
        <f t="shared" si="181"/>
        <v>30</v>
      </c>
      <c r="U707" s="7">
        <v>8.1310000000000002</v>
      </c>
      <c r="V707" s="7">
        <v>18.23</v>
      </c>
      <c r="W707" s="9">
        <v>1</v>
      </c>
      <c r="X707" s="9">
        <v>0</v>
      </c>
      <c r="Y707" s="9">
        <v>1</v>
      </c>
      <c r="Z707" s="9">
        <v>0</v>
      </c>
      <c r="AA707" s="9">
        <v>0</v>
      </c>
      <c r="AB707" s="27">
        <v>0</v>
      </c>
      <c r="AC707" s="9">
        <v>0</v>
      </c>
      <c r="AD707" s="9">
        <v>0</v>
      </c>
      <c r="AE707" s="27">
        <v>1</v>
      </c>
      <c r="AF707" s="9">
        <v>0</v>
      </c>
      <c r="AG707" s="27">
        <v>1</v>
      </c>
      <c r="AH707" s="19">
        <v>2007</v>
      </c>
      <c r="AI707" s="30" t="s">
        <v>89</v>
      </c>
      <c r="AJ707" s="30" t="s">
        <v>89</v>
      </c>
      <c r="AK707" s="30" t="s">
        <v>89</v>
      </c>
      <c r="AL707" s="37" t="s">
        <v>89</v>
      </c>
      <c r="AM707" s="36">
        <v>0.60299999999999998</v>
      </c>
      <c r="AN707" s="17">
        <v>0.39700000000000002</v>
      </c>
      <c r="AO707" s="33">
        <f t="shared" si="171"/>
        <v>0.78200000000000003</v>
      </c>
      <c r="AP707" s="34">
        <v>0.218</v>
      </c>
      <c r="AQ707" s="33">
        <f t="shared" si="172"/>
        <v>0.77600000000000002</v>
      </c>
      <c r="AR707" s="34">
        <v>0.224</v>
      </c>
      <c r="AS707">
        <v>0</v>
      </c>
      <c r="AT707" s="17">
        <v>1</v>
      </c>
      <c r="AU707">
        <f t="shared" si="173"/>
        <v>0.18899999999999995</v>
      </c>
      <c r="AV707" s="17">
        <v>0.81100000000000005</v>
      </c>
      <c r="AW707" s="17" t="s">
        <v>29</v>
      </c>
      <c r="AX707">
        <v>0</v>
      </c>
      <c r="AY707">
        <v>0</v>
      </c>
      <c r="AZ707">
        <v>1</v>
      </c>
      <c r="BA707">
        <v>0</v>
      </c>
      <c r="BB707">
        <v>0</v>
      </c>
      <c r="BC707">
        <v>0</v>
      </c>
      <c r="BD707" s="17">
        <v>0</v>
      </c>
      <c r="BE707">
        <v>0</v>
      </c>
      <c r="BF707">
        <v>1</v>
      </c>
      <c r="BG707" s="17">
        <v>0</v>
      </c>
      <c r="BH707">
        <v>5087</v>
      </c>
      <c r="BI707">
        <v>754</v>
      </c>
      <c r="BJ707" s="61">
        <v>0.54100000000000004</v>
      </c>
      <c r="BK707" s="61">
        <f t="shared" si="174"/>
        <v>32.361000000000004</v>
      </c>
      <c r="BL707">
        <v>1</v>
      </c>
      <c r="BM707">
        <v>0</v>
      </c>
      <c r="BN707">
        <v>0</v>
      </c>
      <c r="BO707">
        <v>0</v>
      </c>
      <c r="BP707">
        <v>0</v>
      </c>
      <c r="BQ707" s="17">
        <v>0</v>
      </c>
      <c r="BR707">
        <v>0</v>
      </c>
      <c r="BS707">
        <v>0</v>
      </c>
      <c r="BT707">
        <v>1</v>
      </c>
      <c r="BU707" s="17">
        <v>0</v>
      </c>
      <c r="BV707">
        <v>0</v>
      </c>
      <c r="BW707">
        <v>0</v>
      </c>
      <c r="BX707" s="17">
        <v>0</v>
      </c>
      <c r="BY707">
        <v>0</v>
      </c>
      <c r="BZ707">
        <v>0</v>
      </c>
      <c r="CA707">
        <v>1</v>
      </c>
      <c r="CB707">
        <v>0</v>
      </c>
      <c r="CC707">
        <v>0</v>
      </c>
      <c r="CD707">
        <v>0</v>
      </c>
      <c r="CE707">
        <v>0</v>
      </c>
      <c r="CF707">
        <v>1</v>
      </c>
      <c r="CG707">
        <v>0</v>
      </c>
      <c r="CH707">
        <v>0</v>
      </c>
      <c r="CI707">
        <v>0</v>
      </c>
      <c r="CJ707" s="17">
        <v>1</v>
      </c>
      <c r="CK707">
        <v>2.3E-2</v>
      </c>
      <c r="CL707">
        <v>13</v>
      </c>
      <c r="CM707">
        <v>1</v>
      </c>
      <c r="CN707">
        <v>0</v>
      </c>
      <c r="CO707">
        <v>34</v>
      </c>
      <c r="CP707" s="31" t="s">
        <v>80</v>
      </c>
    </row>
    <row r="708" spans="1:94" x14ac:dyDescent="0.25">
      <c r="A708">
        <v>707</v>
      </c>
      <c r="B708">
        <v>45</v>
      </c>
      <c r="C708" s="23" t="s">
        <v>186</v>
      </c>
      <c r="D708" s="12">
        <v>5.7</v>
      </c>
      <c r="E708" s="13">
        <v>0.1</v>
      </c>
      <c r="F708" s="7">
        <v>12.8571428571429</v>
      </c>
      <c r="G708" s="7">
        <f t="shared" si="175"/>
        <v>5.6000000000000005</v>
      </c>
      <c r="H708" s="15">
        <f t="shared" si="176"/>
        <v>5.8</v>
      </c>
      <c r="I708" s="11">
        <f t="shared" si="177"/>
        <v>6.162665043343088E-2</v>
      </c>
      <c r="J708" s="30">
        <f t="shared" si="178"/>
        <v>4.7931839226001641E-3</v>
      </c>
      <c r="K708" s="30">
        <f t="shared" si="179"/>
        <v>208.6295907162955</v>
      </c>
      <c r="L708" s="8">
        <v>0</v>
      </c>
      <c r="M708" s="9">
        <v>0</v>
      </c>
      <c r="N708" s="9">
        <v>1</v>
      </c>
      <c r="O708" s="9">
        <v>0</v>
      </c>
      <c r="P708" s="9">
        <v>0</v>
      </c>
      <c r="Q708" s="8">
        <v>43367</v>
      </c>
      <c r="R708" s="9">
        <v>5</v>
      </c>
      <c r="S708" s="9">
        <f t="shared" si="180"/>
        <v>43361</v>
      </c>
      <c r="T708" s="9">
        <f t="shared" si="181"/>
        <v>30</v>
      </c>
      <c r="U708" s="7">
        <v>8.1310000000000002</v>
      </c>
      <c r="V708" s="7">
        <v>18.23</v>
      </c>
      <c r="W708" s="9">
        <v>1</v>
      </c>
      <c r="X708" s="9">
        <v>0</v>
      </c>
      <c r="Y708" s="9">
        <v>1</v>
      </c>
      <c r="Z708" s="9">
        <v>0</v>
      </c>
      <c r="AA708" s="9">
        <v>0</v>
      </c>
      <c r="AB708" s="27">
        <v>0</v>
      </c>
      <c r="AC708" s="9">
        <v>0</v>
      </c>
      <c r="AD708" s="9">
        <v>0</v>
      </c>
      <c r="AE708" s="27">
        <v>1</v>
      </c>
      <c r="AF708" s="9">
        <v>0</v>
      </c>
      <c r="AG708" s="27">
        <v>1</v>
      </c>
      <c r="AH708" s="19">
        <v>2007</v>
      </c>
      <c r="AI708" s="30" t="s">
        <v>89</v>
      </c>
      <c r="AJ708" s="30" t="s">
        <v>89</v>
      </c>
      <c r="AK708" s="30" t="s">
        <v>89</v>
      </c>
      <c r="AL708" s="37" t="s">
        <v>89</v>
      </c>
      <c r="AM708" s="36">
        <v>0.60299999999999998</v>
      </c>
      <c r="AN708" s="17">
        <v>0.39700000000000002</v>
      </c>
      <c r="AO708" s="33">
        <f t="shared" si="171"/>
        <v>0.78200000000000003</v>
      </c>
      <c r="AP708" s="34">
        <v>0.218</v>
      </c>
      <c r="AQ708" s="33">
        <f t="shared" si="172"/>
        <v>0.77600000000000002</v>
      </c>
      <c r="AR708" s="34">
        <v>0.224</v>
      </c>
      <c r="AS708">
        <v>0</v>
      </c>
      <c r="AT708" s="17">
        <v>1</v>
      </c>
      <c r="AU708">
        <f t="shared" si="173"/>
        <v>0.18899999999999995</v>
      </c>
      <c r="AV708" s="17">
        <v>0.81100000000000005</v>
      </c>
      <c r="AW708" s="17" t="s">
        <v>29</v>
      </c>
      <c r="AX708">
        <v>0</v>
      </c>
      <c r="AY708">
        <v>0</v>
      </c>
      <c r="AZ708">
        <v>1</v>
      </c>
      <c r="BA708">
        <v>0</v>
      </c>
      <c r="BB708">
        <v>0</v>
      </c>
      <c r="BC708">
        <v>0</v>
      </c>
      <c r="BD708" s="17">
        <v>0</v>
      </c>
      <c r="BE708">
        <v>0</v>
      </c>
      <c r="BF708">
        <v>1</v>
      </c>
      <c r="BG708" s="17">
        <v>0</v>
      </c>
      <c r="BH708">
        <v>5087</v>
      </c>
      <c r="BI708">
        <v>754</v>
      </c>
      <c r="BJ708" s="61">
        <v>0.54100000000000004</v>
      </c>
      <c r="BK708" s="61">
        <f t="shared" si="174"/>
        <v>32.361000000000004</v>
      </c>
      <c r="BL708">
        <v>1</v>
      </c>
      <c r="BM708">
        <v>0</v>
      </c>
      <c r="BN708">
        <v>0</v>
      </c>
      <c r="BO708">
        <v>0</v>
      </c>
      <c r="BP708">
        <v>0</v>
      </c>
      <c r="BQ708" s="17">
        <v>0</v>
      </c>
      <c r="BR708">
        <v>0</v>
      </c>
      <c r="BS708">
        <v>0</v>
      </c>
      <c r="BT708">
        <v>1</v>
      </c>
      <c r="BU708" s="17">
        <v>0</v>
      </c>
      <c r="BV708">
        <v>0</v>
      </c>
      <c r="BW708">
        <v>0</v>
      </c>
      <c r="BX708" s="17">
        <v>0</v>
      </c>
      <c r="BY708">
        <v>0</v>
      </c>
      <c r="BZ708">
        <v>0</v>
      </c>
      <c r="CA708">
        <v>1</v>
      </c>
      <c r="CB708">
        <v>0</v>
      </c>
      <c r="CC708">
        <v>0</v>
      </c>
      <c r="CD708">
        <v>0</v>
      </c>
      <c r="CE708">
        <v>0</v>
      </c>
      <c r="CF708">
        <v>1</v>
      </c>
      <c r="CG708">
        <v>0</v>
      </c>
      <c r="CH708">
        <v>0</v>
      </c>
      <c r="CI708">
        <v>0</v>
      </c>
      <c r="CJ708" s="17">
        <v>1</v>
      </c>
      <c r="CK708">
        <v>2.3E-2</v>
      </c>
      <c r="CL708">
        <v>13</v>
      </c>
      <c r="CM708">
        <v>1</v>
      </c>
      <c r="CN708">
        <v>0</v>
      </c>
      <c r="CO708">
        <v>34</v>
      </c>
      <c r="CP708" s="31" t="s">
        <v>80</v>
      </c>
    </row>
    <row r="709" spans="1:94" x14ac:dyDescent="0.25">
      <c r="A709">
        <v>708</v>
      </c>
      <c r="B709">
        <v>45</v>
      </c>
      <c r="C709" s="23" t="s">
        <v>186</v>
      </c>
      <c r="D709" s="12">
        <v>6.7</v>
      </c>
      <c r="E709" s="13">
        <v>0.1</v>
      </c>
      <c r="F709" s="7">
        <v>13.8571428571429</v>
      </c>
      <c r="G709" s="7">
        <f t="shared" si="175"/>
        <v>6.6000000000000005</v>
      </c>
      <c r="H709" s="15">
        <f t="shared" si="176"/>
        <v>6.8</v>
      </c>
      <c r="I709" s="11">
        <f t="shared" si="177"/>
        <v>8.1205475525368942E-2</v>
      </c>
      <c r="J709" s="30">
        <f t="shared" si="178"/>
        <v>5.8601889554389776E-3</v>
      </c>
      <c r="K709" s="30">
        <f t="shared" si="179"/>
        <v>170.64296178912059</v>
      </c>
      <c r="L709" s="8">
        <v>0</v>
      </c>
      <c r="M709" s="9">
        <v>0</v>
      </c>
      <c r="N709" s="9">
        <v>1</v>
      </c>
      <c r="O709" s="9">
        <v>0</v>
      </c>
      <c r="P709" s="9">
        <v>0</v>
      </c>
      <c r="Q709" s="8">
        <v>28934</v>
      </c>
      <c r="R709" s="9">
        <v>6</v>
      </c>
      <c r="S709" s="9">
        <f t="shared" si="180"/>
        <v>28927</v>
      </c>
      <c r="T709" s="9">
        <f t="shared" si="181"/>
        <v>30</v>
      </c>
      <c r="U709" s="7">
        <v>8.3089999999999993</v>
      </c>
      <c r="V709" s="7">
        <v>18.27</v>
      </c>
      <c r="W709" s="9">
        <v>1</v>
      </c>
      <c r="X709" s="9">
        <v>0</v>
      </c>
      <c r="Y709" s="9">
        <v>1</v>
      </c>
      <c r="Z709" s="9">
        <v>0</v>
      </c>
      <c r="AA709" s="9">
        <v>0</v>
      </c>
      <c r="AB709" s="27">
        <v>0</v>
      </c>
      <c r="AC709" s="9">
        <v>0</v>
      </c>
      <c r="AD709" s="9">
        <v>0</v>
      </c>
      <c r="AE709" s="27">
        <v>1</v>
      </c>
      <c r="AF709" s="9">
        <v>0</v>
      </c>
      <c r="AG709" s="27">
        <v>1</v>
      </c>
      <c r="AH709" s="19">
        <v>2007</v>
      </c>
      <c r="AI709" s="30" t="s">
        <v>89</v>
      </c>
      <c r="AJ709" s="30" t="s">
        <v>89</v>
      </c>
      <c r="AK709" s="30" t="s">
        <v>89</v>
      </c>
      <c r="AL709" s="37" t="s">
        <v>89</v>
      </c>
      <c r="AM709" s="36">
        <v>0.60299999999999998</v>
      </c>
      <c r="AN709" s="17">
        <v>0.39700000000000002</v>
      </c>
      <c r="AO709" s="33">
        <f t="shared" si="171"/>
        <v>0.77900000000000003</v>
      </c>
      <c r="AP709" s="34">
        <v>0.221</v>
      </c>
      <c r="AQ709" s="33">
        <f t="shared" si="172"/>
        <v>0.78800000000000003</v>
      </c>
      <c r="AR709" s="34">
        <v>0.21199999999999999</v>
      </c>
      <c r="AS709">
        <v>0</v>
      </c>
      <c r="AT709" s="17">
        <v>1</v>
      </c>
      <c r="AU709">
        <f t="shared" si="173"/>
        <v>0.18100000000000005</v>
      </c>
      <c r="AV709" s="17">
        <v>0.81899999999999995</v>
      </c>
      <c r="AW709" s="17" t="s">
        <v>29</v>
      </c>
      <c r="AX709">
        <v>0</v>
      </c>
      <c r="AY709">
        <v>0</v>
      </c>
      <c r="AZ709">
        <v>1</v>
      </c>
      <c r="BA709">
        <v>0</v>
      </c>
      <c r="BB709">
        <v>0</v>
      </c>
      <c r="BC709">
        <v>0</v>
      </c>
      <c r="BD709" s="17">
        <v>0</v>
      </c>
      <c r="BE709">
        <v>0</v>
      </c>
      <c r="BF709">
        <v>1</v>
      </c>
      <c r="BG709" s="17">
        <v>0</v>
      </c>
      <c r="BH709">
        <v>5087</v>
      </c>
      <c r="BI709">
        <v>754</v>
      </c>
      <c r="BJ709" s="61">
        <v>0.54100000000000004</v>
      </c>
      <c r="BK709" s="61">
        <f t="shared" si="174"/>
        <v>32.579000000000001</v>
      </c>
      <c r="BL709">
        <v>1</v>
      </c>
      <c r="BM709">
        <v>0</v>
      </c>
      <c r="BN709">
        <v>0</v>
      </c>
      <c r="BO709">
        <v>0</v>
      </c>
      <c r="BP709">
        <v>0</v>
      </c>
      <c r="BQ709" s="17">
        <v>0</v>
      </c>
      <c r="BR709">
        <v>0</v>
      </c>
      <c r="BS709">
        <v>0</v>
      </c>
      <c r="BT709">
        <v>1</v>
      </c>
      <c r="BU709" s="17">
        <v>0</v>
      </c>
      <c r="BV709">
        <v>0</v>
      </c>
      <c r="BW709">
        <v>0</v>
      </c>
      <c r="BX709" s="17">
        <v>0</v>
      </c>
      <c r="BY709">
        <v>0</v>
      </c>
      <c r="BZ709">
        <v>0</v>
      </c>
      <c r="CA709">
        <v>1</v>
      </c>
      <c r="CB709">
        <v>0</v>
      </c>
      <c r="CC709">
        <v>0</v>
      </c>
      <c r="CD709">
        <v>0</v>
      </c>
      <c r="CE709">
        <v>0</v>
      </c>
      <c r="CF709">
        <v>1</v>
      </c>
      <c r="CG709">
        <v>0</v>
      </c>
      <c r="CH709">
        <v>0</v>
      </c>
      <c r="CI709">
        <v>0</v>
      </c>
      <c r="CJ709" s="17">
        <v>1</v>
      </c>
      <c r="CK709">
        <v>2.3E-2</v>
      </c>
      <c r="CL709">
        <v>13</v>
      </c>
      <c r="CM709">
        <v>1</v>
      </c>
      <c r="CN709">
        <v>0</v>
      </c>
      <c r="CO709">
        <v>34</v>
      </c>
      <c r="CP709" s="31" t="s">
        <v>80</v>
      </c>
    </row>
    <row r="710" spans="1:94" x14ac:dyDescent="0.25">
      <c r="A710">
        <v>709</v>
      </c>
      <c r="B710">
        <v>45</v>
      </c>
      <c r="C710" s="23" t="s">
        <v>186</v>
      </c>
      <c r="D710" s="12">
        <v>5.8</v>
      </c>
      <c r="E710" s="13">
        <v>0.1</v>
      </c>
      <c r="F710" s="7">
        <v>14.8571428571429</v>
      </c>
      <c r="G710" s="7">
        <f t="shared" si="175"/>
        <v>5.7</v>
      </c>
      <c r="H710" s="15">
        <f t="shared" si="176"/>
        <v>5.8999999999999995</v>
      </c>
      <c r="I710" s="11">
        <f t="shared" si="177"/>
        <v>6.998226275353496E-2</v>
      </c>
      <c r="J710" s="30">
        <f t="shared" si="178"/>
        <v>4.7103446084109934E-3</v>
      </c>
      <c r="K710" s="30">
        <f t="shared" si="179"/>
        <v>212.29869216242844</v>
      </c>
      <c r="L710" s="8">
        <v>0</v>
      </c>
      <c r="M710" s="9">
        <v>0</v>
      </c>
      <c r="N710" s="9">
        <v>1</v>
      </c>
      <c r="O710" s="9">
        <v>0</v>
      </c>
      <c r="P710" s="9">
        <v>0</v>
      </c>
      <c r="Q710" s="8">
        <v>44858</v>
      </c>
      <c r="R710" s="9">
        <v>7</v>
      </c>
      <c r="S710" s="9">
        <f t="shared" si="180"/>
        <v>44850</v>
      </c>
      <c r="T710" s="9">
        <f t="shared" si="181"/>
        <v>30</v>
      </c>
      <c r="U710" s="7">
        <v>8.3089999999999993</v>
      </c>
      <c r="V710" s="7">
        <v>18.27</v>
      </c>
      <c r="W710" s="9">
        <v>1</v>
      </c>
      <c r="X710" s="9">
        <v>0</v>
      </c>
      <c r="Y710" s="9">
        <v>1</v>
      </c>
      <c r="Z710" s="9">
        <v>0</v>
      </c>
      <c r="AA710" s="9">
        <v>0</v>
      </c>
      <c r="AB710" s="27">
        <v>0</v>
      </c>
      <c r="AC710" s="9">
        <v>0</v>
      </c>
      <c r="AD710" s="9">
        <v>0</v>
      </c>
      <c r="AE710" s="27">
        <v>1</v>
      </c>
      <c r="AF710" s="9">
        <v>0</v>
      </c>
      <c r="AG710" s="27">
        <v>1</v>
      </c>
      <c r="AH710" s="19">
        <v>2007</v>
      </c>
      <c r="AI710" s="30" t="s">
        <v>89</v>
      </c>
      <c r="AJ710" s="30" t="s">
        <v>89</v>
      </c>
      <c r="AK710" s="30" t="s">
        <v>89</v>
      </c>
      <c r="AL710" s="37" t="s">
        <v>89</v>
      </c>
      <c r="AM710" s="36">
        <v>0.60299999999999998</v>
      </c>
      <c r="AN710" s="17">
        <v>0.39700000000000002</v>
      </c>
      <c r="AO710" s="33">
        <f t="shared" si="171"/>
        <v>0.77900000000000003</v>
      </c>
      <c r="AP710" s="34">
        <v>0.221</v>
      </c>
      <c r="AQ710" s="33">
        <f t="shared" si="172"/>
        <v>0.78800000000000003</v>
      </c>
      <c r="AR710" s="34">
        <v>0.21199999999999999</v>
      </c>
      <c r="AS710">
        <v>0</v>
      </c>
      <c r="AT710" s="17">
        <v>1</v>
      </c>
      <c r="AU710">
        <f t="shared" si="173"/>
        <v>0.18100000000000005</v>
      </c>
      <c r="AV710" s="17">
        <v>0.81899999999999995</v>
      </c>
      <c r="AW710" s="17" t="s">
        <v>29</v>
      </c>
      <c r="AX710">
        <v>0</v>
      </c>
      <c r="AY710">
        <v>0</v>
      </c>
      <c r="AZ710">
        <v>1</v>
      </c>
      <c r="BA710">
        <v>0</v>
      </c>
      <c r="BB710">
        <v>0</v>
      </c>
      <c r="BC710">
        <v>0</v>
      </c>
      <c r="BD710" s="17">
        <v>0</v>
      </c>
      <c r="BE710">
        <v>0</v>
      </c>
      <c r="BF710">
        <v>1</v>
      </c>
      <c r="BG710" s="17">
        <v>0</v>
      </c>
      <c r="BH710">
        <v>5087</v>
      </c>
      <c r="BI710">
        <v>754</v>
      </c>
      <c r="BJ710" s="61">
        <v>0.54100000000000004</v>
      </c>
      <c r="BK710" s="61">
        <f t="shared" si="174"/>
        <v>32.579000000000001</v>
      </c>
      <c r="BL710">
        <v>1</v>
      </c>
      <c r="BM710">
        <v>0</v>
      </c>
      <c r="BN710">
        <v>0</v>
      </c>
      <c r="BO710">
        <v>0</v>
      </c>
      <c r="BP710">
        <v>0</v>
      </c>
      <c r="BQ710" s="17">
        <v>0</v>
      </c>
      <c r="BR710">
        <v>0</v>
      </c>
      <c r="BS710">
        <v>0</v>
      </c>
      <c r="BT710">
        <v>1</v>
      </c>
      <c r="BU710" s="17">
        <v>0</v>
      </c>
      <c r="BV710">
        <v>0</v>
      </c>
      <c r="BW710">
        <v>0</v>
      </c>
      <c r="BX710" s="17">
        <v>0</v>
      </c>
      <c r="BY710">
        <v>0</v>
      </c>
      <c r="BZ710">
        <v>0</v>
      </c>
      <c r="CA710">
        <v>1</v>
      </c>
      <c r="CB710">
        <v>0</v>
      </c>
      <c r="CC710">
        <v>0</v>
      </c>
      <c r="CD710">
        <v>0</v>
      </c>
      <c r="CE710">
        <v>0</v>
      </c>
      <c r="CF710">
        <v>1</v>
      </c>
      <c r="CG710">
        <v>0</v>
      </c>
      <c r="CH710">
        <v>0</v>
      </c>
      <c r="CI710">
        <v>0</v>
      </c>
      <c r="CJ710" s="17">
        <v>1</v>
      </c>
      <c r="CK710">
        <v>2.3E-2</v>
      </c>
      <c r="CL710">
        <v>13</v>
      </c>
      <c r="CM710">
        <v>1</v>
      </c>
      <c r="CN710">
        <v>0</v>
      </c>
      <c r="CO710">
        <v>34</v>
      </c>
      <c r="CP710" s="31" t="s">
        <v>80</v>
      </c>
    </row>
    <row r="711" spans="1:94" x14ac:dyDescent="0.25">
      <c r="A711">
        <v>710</v>
      </c>
      <c r="B711">
        <v>45</v>
      </c>
      <c r="C711" s="23" t="s">
        <v>186</v>
      </c>
      <c r="D711" s="12">
        <v>6.2</v>
      </c>
      <c r="E711" s="13">
        <v>0.1</v>
      </c>
      <c r="F711" s="7">
        <v>15.8571428571429</v>
      </c>
      <c r="G711" s="7">
        <f t="shared" si="175"/>
        <v>6.1000000000000005</v>
      </c>
      <c r="H711" s="15">
        <f t="shared" si="176"/>
        <v>6.3</v>
      </c>
      <c r="I711" s="11">
        <f t="shared" si="177"/>
        <v>9.0907414049634136E-2</v>
      </c>
      <c r="J711" s="30">
        <f t="shared" si="178"/>
        <v>5.7328999851120471E-3</v>
      </c>
      <c r="K711" s="30">
        <f t="shared" si="179"/>
        <v>174.4317889021145</v>
      </c>
      <c r="L711" s="8">
        <v>0</v>
      </c>
      <c r="M711" s="9">
        <v>0</v>
      </c>
      <c r="N711" s="9">
        <v>1</v>
      </c>
      <c r="O711" s="9">
        <v>0</v>
      </c>
      <c r="P711" s="9">
        <v>0</v>
      </c>
      <c r="Q711" s="8">
        <v>30184</v>
      </c>
      <c r="R711" s="9">
        <v>8</v>
      </c>
      <c r="S711" s="9">
        <f t="shared" si="180"/>
        <v>30175</v>
      </c>
      <c r="T711" s="9">
        <f t="shared" si="181"/>
        <v>30</v>
      </c>
      <c r="U711" s="7">
        <v>8.4130000000000003</v>
      </c>
      <c r="V711" s="7">
        <v>18.39</v>
      </c>
      <c r="W711" s="9">
        <v>1</v>
      </c>
      <c r="X711" s="9">
        <v>0</v>
      </c>
      <c r="Y711" s="9">
        <v>1</v>
      </c>
      <c r="Z711" s="9">
        <v>0</v>
      </c>
      <c r="AA711" s="9">
        <v>0</v>
      </c>
      <c r="AB711" s="27">
        <v>0</v>
      </c>
      <c r="AC711" s="9">
        <v>0</v>
      </c>
      <c r="AD711" s="9">
        <v>0</v>
      </c>
      <c r="AE711" s="27">
        <v>1</v>
      </c>
      <c r="AF711" s="9">
        <v>0</v>
      </c>
      <c r="AG711" s="27">
        <v>1</v>
      </c>
      <c r="AH711" s="19">
        <v>2007</v>
      </c>
      <c r="AI711" s="30" t="s">
        <v>89</v>
      </c>
      <c r="AJ711" s="30" t="s">
        <v>89</v>
      </c>
      <c r="AK711" s="30" t="s">
        <v>89</v>
      </c>
      <c r="AL711" s="37" t="s">
        <v>89</v>
      </c>
      <c r="AM711" s="36">
        <v>0.60299999999999998</v>
      </c>
      <c r="AN711" s="17">
        <v>0.39700000000000002</v>
      </c>
      <c r="AO711" s="33">
        <f t="shared" si="171"/>
        <v>0.77900000000000003</v>
      </c>
      <c r="AP711" s="34">
        <v>0.221</v>
      </c>
      <c r="AQ711" s="33">
        <f t="shared" si="172"/>
        <v>0.78700000000000003</v>
      </c>
      <c r="AR711" s="34">
        <v>0.21299999999999999</v>
      </c>
      <c r="AS711">
        <v>0</v>
      </c>
      <c r="AT711" s="17">
        <v>1</v>
      </c>
      <c r="AU711">
        <f t="shared" si="173"/>
        <v>0.17500000000000004</v>
      </c>
      <c r="AV711" s="17">
        <v>0.82499999999999996</v>
      </c>
      <c r="AW711" s="17" t="s">
        <v>29</v>
      </c>
      <c r="AX711">
        <v>0</v>
      </c>
      <c r="AY711">
        <v>0</v>
      </c>
      <c r="AZ711">
        <v>1</v>
      </c>
      <c r="BA711">
        <v>0</v>
      </c>
      <c r="BB711">
        <v>0</v>
      </c>
      <c r="BC711">
        <v>0</v>
      </c>
      <c r="BD711" s="17">
        <v>0</v>
      </c>
      <c r="BE711">
        <v>0</v>
      </c>
      <c r="BF711">
        <v>1</v>
      </c>
      <c r="BG711" s="17">
        <v>0</v>
      </c>
      <c r="BH711">
        <v>5087</v>
      </c>
      <c r="BI711">
        <v>754</v>
      </c>
      <c r="BJ711" s="61">
        <v>0.54100000000000004</v>
      </c>
      <c r="BK711" s="61">
        <f t="shared" si="174"/>
        <v>32.802999999999997</v>
      </c>
      <c r="BL711">
        <v>1</v>
      </c>
      <c r="BM711">
        <v>0</v>
      </c>
      <c r="BN711">
        <v>0</v>
      </c>
      <c r="BO711">
        <v>0</v>
      </c>
      <c r="BP711">
        <v>0</v>
      </c>
      <c r="BQ711" s="17">
        <v>0</v>
      </c>
      <c r="BR711">
        <v>0</v>
      </c>
      <c r="BS711">
        <v>0</v>
      </c>
      <c r="BT711">
        <v>1</v>
      </c>
      <c r="BU711" s="17">
        <v>0</v>
      </c>
      <c r="BV711">
        <v>0</v>
      </c>
      <c r="BW711">
        <v>0</v>
      </c>
      <c r="BX711" s="17">
        <v>0</v>
      </c>
      <c r="BY711">
        <v>0</v>
      </c>
      <c r="BZ711">
        <v>0</v>
      </c>
      <c r="CA711">
        <v>1</v>
      </c>
      <c r="CB711">
        <v>0</v>
      </c>
      <c r="CC711">
        <v>0</v>
      </c>
      <c r="CD711">
        <v>0</v>
      </c>
      <c r="CE711">
        <v>0</v>
      </c>
      <c r="CF711">
        <v>1</v>
      </c>
      <c r="CG711">
        <v>0</v>
      </c>
      <c r="CH711">
        <v>0</v>
      </c>
      <c r="CI711">
        <v>0</v>
      </c>
      <c r="CJ711" s="17">
        <v>1</v>
      </c>
      <c r="CK711">
        <v>2.3E-2</v>
      </c>
      <c r="CL711">
        <v>13</v>
      </c>
      <c r="CM711">
        <v>1</v>
      </c>
      <c r="CN711">
        <v>0</v>
      </c>
      <c r="CO711">
        <v>34</v>
      </c>
      <c r="CP711" s="31" t="s">
        <v>80</v>
      </c>
    </row>
    <row r="712" spans="1:94" x14ac:dyDescent="0.25">
      <c r="A712">
        <v>711</v>
      </c>
      <c r="B712">
        <v>45</v>
      </c>
      <c r="C712" s="23" t="s">
        <v>186</v>
      </c>
      <c r="D712" s="12">
        <v>5.3</v>
      </c>
      <c r="E712" s="13">
        <v>0.1</v>
      </c>
      <c r="F712" s="7">
        <v>16.8571428571429</v>
      </c>
      <c r="G712" s="7">
        <f t="shared" si="175"/>
        <v>5.2</v>
      </c>
      <c r="H712" s="15">
        <f t="shared" si="176"/>
        <v>5.3999999999999995</v>
      </c>
      <c r="I712" s="11">
        <f t="shared" si="177"/>
        <v>7.9462540652765284E-2</v>
      </c>
      <c r="J712" s="30">
        <f t="shared" si="178"/>
        <v>4.7138795302487761E-3</v>
      </c>
      <c r="K712" s="30">
        <f t="shared" si="179"/>
        <v>212.13949011277018</v>
      </c>
      <c r="L712" s="8">
        <v>0</v>
      </c>
      <c r="M712" s="9">
        <v>0</v>
      </c>
      <c r="N712" s="9">
        <v>1</v>
      </c>
      <c r="O712" s="9">
        <v>0</v>
      </c>
      <c r="P712" s="9">
        <v>0</v>
      </c>
      <c r="Q712" s="8">
        <v>44729</v>
      </c>
      <c r="R712" s="9">
        <v>9</v>
      </c>
      <c r="S712" s="9">
        <f t="shared" si="180"/>
        <v>44719</v>
      </c>
      <c r="T712" s="9">
        <f t="shared" si="181"/>
        <v>30</v>
      </c>
      <c r="U712" s="7">
        <v>8.4130000000000003</v>
      </c>
      <c r="V712" s="7">
        <v>18.39</v>
      </c>
      <c r="W712" s="9">
        <v>1</v>
      </c>
      <c r="X712" s="9">
        <v>0</v>
      </c>
      <c r="Y712" s="9">
        <v>1</v>
      </c>
      <c r="Z712" s="9">
        <v>0</v>
      </c>
      <c r="AA712" s="9">
        <v>0</v>
      </c>
      <c r="AB712" s="27">
        <v>0</v>
      </c>
      <c r="AC712" s="9">
        <v>0</v>
      </c>
      <c r="AD712" s="9">
        <v>0</v>
      </c>
      <c r="AE712" s="27">
        <v>1</v>
      </c>
      <c r="AF712" s="9">
        <v>0</v>
      </c>
      <c r="AG712" s="27">
        <v>1</v>
      </c>
      <c r="AH712" s="19">
        <v>2007</v>
      </c>
      <c r="AI712" s="30" t="s">
        <v>89</v>
      </c>
      <c r="AJ712" s="30" t="s">
        <v>89</v>
      </c>
      <c r="AK712" s="30" t="s">
        <v>89</v>
      </c>
      <c r="AL712" s="37" t="s">
        <v>89</v>
      </c>
      <c r="AM712" s="36">
        <v>0.60299999999999998</v>
      </c>
      <c r="AN712" s="17">
        <v>0.39700000000000002</v>
      </c>
      <c r="AO712" s="33">
        <f t="shared" si="171"/>
        <v>0.77900000000000003</v>
      </c>
      <c r="AP712" s="34">
        <v>0.221</v>
      </c>
      <c r="AQ712" s="33">
        <f t="shared" si="172"/>
        <v>0.78700000000000003</v>
      </c>
      <c r="AR712" s="34">
        <v>0.21299999999999999</v>
      </c>
      <c r="AS712">
        <v>0</v>
      </c>
      <c r="AT712" s="17">
        <v>1</v>
      </c>
      <c r="AU712">
        <f t="shared" si="173"/>
        <v>0.17500000000000004</v>
      </c>
      <c r="AV712" s="17">
        <v>0.82499999999999996</v>
      </c>
      <c r="AW712" s="17" t="s">
        <v>29</v>
      </c>
      <c r="AX712">
        <v>0</v>
      </c>
      <c r="AY712">
        <v>0</v>
      </c>
      <c r="AZ712">
        <v>1</v>
      </c>
      <c r="BA712">
        <v>0</v>
      </c>
      <c r="BB712">
        <v>0</v>
      </c>
      <c r="BC712">
        <v>0</v>
      </c>
      <c r="BD712" s="17">
        <v>0</v>
      </c>
      <c r="BE712">
        <v>0</v>
      </c>
      <c r="BF712">
        <v>1</v>
      </c>
      <c r="BG712" s="17">
        <v>0</v>
      </c>
      <c r="BH712">
        <v>5087</v>
      </c>
      <c r="BI712">
        <v>754</v>
      </c>
      <c r="BJ712" s="61">
        <v>0.54100000000000004</v>
      </c>
      <c r="BK712" s="61">
        <f t="shared" si="174"/>
        <v>32.802999999999997</v>
      </c>
      <c r="BL712">
        <v>1</v>
      </c>
      <c r="BM712">
        <v>0</v>
      </c>
      <c r="BN712">
        <v>0</v>
      </c>
      <c r="BO712">
        <v>0</v>
      </c>
      <c r="BP712">
        <v>0</v>
      </c>
      <c r="BQ712" s="17">
        <v>0</v>
      </c>
      <c r="BR712">
        <v>0</v>
      </c>
      <c r="BS712">
        <v>0</v>
      </c>
      <c r="BT712">
        <v>1</v>
      </c>
      <c r="BU712" s="17">
        <v>0</v>
      </c>
      <c r="BV712">
        <v>0</v>
      </c>
      <c r="BW712">
        <v>0</v>
      </c>
      <c r="BX712" s="17">
        <v>0</v>
      </c>
      <c r="BY712">
        <v>0</v>
      </c>
      <c r="BZ712">
        <v>0</v>
      </c>
      <c r="CA712">
        <v>1</v>
      </c>
      <c r="CB712">
        <v>0</v>
      </c>
      <c r="CC712">
        <v>0</v>
      </c>
      <c r="CD712">
        <v>0</v>
      </c>
      <c r="CE712">
        <v>0</v>
      </c>
      <c r="CF712">
        <v>1</v>
      </c>
      <c r="CG712">
        <v>0</v>
      </c>
      <c r="CH712">
        <v>0</v>
      </c>
      <c r="CI712">
        <v>0</v>
      </c>
      <c r="CJ712" s="17">
        <v>1</v>
      </c>
      <c r="CK712">
        <v>2.3E-2</v>
      </c>
      <c r="CL712">
        <v>13</v>
      </c>
      <c r="CM712">
        <v>1</v>
      </c>
      <c r="CN712">
        <v>0</v>
      </c>
      <c r="CO712">
        <v>34</v>
      </c>
      <c r="CP712" s="31" t="s">
        <v>80</v>
      </c>
    </row>
    <row r="713" spans="1:94" x14ac:dyDescent="0.25">
      <c r="A713">
        <v>712</v>
      </c>
      <c r="B713">
        <v>45</v>
      </c>
      <c r="C713" s="23" t="s">
        <v>186</v>
      </c>
      <c r="D713" s="12">
        <v>5.7</v>
      </c>
      <c r="E713" s="13">
        <v>0.2</v>
      </c>
      <c r="F713" s="7">
        <v>17.8571428571429</v>
      </c>
      <c r="G713" s="7">
        <f t="shared" si="175"/>
        <v>5.5</v>
      </c>
      <c r="H713" s="15">
        <f t="shared" si="176"/>
        <v>5.9</v>
      </c>
      <c r="I713" s="11">
        <f t="shared" si="177"/>
        <v>0.10159251351266772</v>
      </c>
      <c r="J713" s="30">
        <f t="shared" si="178"/>
        <v>5.6891807567093786E-3</v>
      </c>
      <c r="K713" s="30">
        <f t="shared" si="179"/>
        <v>175.77223202491459</v>
      </c>
      <c r="L713" s="8">
        <v>0</v>
      </c>
      <c r="M713" s="9">
        <v>0</v>
      </c>
      <c r="N713" s="9">
        <v>1</v>
      </c>
      <c r="O713" s="9">
        <v>0</v>
      </c>
      <c r="P713" s="9">
        <v>0</v>
      </c>
      <c r="Q713" s="8">
        <v>30588</v>
      </c>
      <c r="R713" s="9">
        <v>10</v>
      </c>
      <c r="S713" s="9">
        <f t="shared" si="180"/>
        <v>30577</v>
      </c>
      <c r="T713" s="9">
        <f t="shared" si="181"/>
        <v>30</v>
      </c>
      <c r="U713" s="7">
        <v>7.95</v>
      </c>
      <c r="V713" s="7">
        <v>18.16</v>
      </c>
      <c r="W713" s="9">
        <v>1</v>
      </c>
      <c r="X713" s="9">
        <v>0</v>
      </c>
      <c r="Y713" s="9">
        <v>1</v>
      </c>
      <c r="Z713" s="9">
        <v>0</v>
      </c>
      <c r="AA713" s="9">
        <v>0</v>
      </c>
      <c r="AB713" s="27">
        <v>0</v>
      </c>
      <c r="AC713" s="9">
        <v>0</v>
      </c>
      <c r="AD713" s="9">
        <v>0</v>
      </c>
      <c r="AE713" s="27">
        <v>1</v>
      </c>
      <c r="AF713" s="9">
        <v>0</v>
      </c>
      <c r="AG713" s="27">
        <v>1</v>
      </c>
      <c r="AH713" s="19">
        <v>2007</v>
      </c>
      <c r="AI713" s="30" t="s">
        <v>89</v>
      </c>
      <c r="AJ713" s="30" t="s">
        <v>89</v>
      </c>
      <c r="AK713" s="30" t="s">
        <v>89</v>
      </c>
      <c r="AL713" s="37" t="s">
        <v>89</v>
      </c>
      <c r="AM713" s="36">
        <v>0.60299999999999998</v>
      </c>
      <c r="AN713" s="17">
        <v>0.39700000000000002</v>
      </c>
      <c r="AO713" s="33">
        <f t="shared" si="171"/>
        <v>0.78400000000000003</v>
      </c>
      <c r="AP713" s="34">
        <v>0.216</v>
      </c>
      <c r="AQ713" s="33">
        <f t="shared" si="172"/>
        <v>0.76300000000000001</v>
      </c>
      <c r="AR713" s="34">
        <v>0.23699999999999999</v>
      </c>
      <c r="AS713">
        <v>0</v>
      </c>
      <c r="AT713" s="17">
        <v>1</v>
      </c>
      <c r="AU713">
        <f t="shared" si="173"/>
        <v>0.20799999999999996</v>
      </c>
      <c r="AV713" s="17">
        <v>0.79200000000000004</v>
      </c>
      <c r="AW713" s="17" t="s">
        <v>29</v>
      </c>
      <c r="AX713">
        <v>0</v>
      </c>
      <c r="AY713">
        <v>0</v>
      </c>
      <c r="AZ713">
        <v>1</v>
      </c>
      <c r="BA713">
        <v>0</v>
      </c>
      <c r="BB713">
        <v>0</v>
      </c>
      <c r="BC713">
        <v>0</v>
      </c>
      <c r="BD713" s="17">
        <v>0</v>
      </c>
      <c r="BE713">
        <v>0</v>
      </c>
      <c r="BF713">
        <v>1</v>
      </c>
      <c r="BG713" s="17">
        <v>0</v>
      </c>
      <c r="BH713">
        <v>5087</v>
      </c>
      <c r="BI713">
        <v>754</v>
      </c>
      <c r="BJ713" s="61">
        <v>0.54100000000000004</v>
      </c>
      <c r="BK713" s="61">
        <f t="shared" si="174"/>
        <v>32.11</v>
      </c>
      <c r="BL713">
        <v>1</v>
      </c>
      <c r="BM713">
        <v>0</v>
      </c>
      <c r="BN713">
        <v>0</v>
      </c>
      <c r="BO713">
        <v>0</v>
      </c>
      <c r="BP713">
        <v>0</v>
      </c>
      <c r="BQ713" s="17">
        <v>0</v>
      </c>
      <c r="BR713">
        <v>0</v>
      </c>
      <c r="BS713">
        <v>0</v>
      </c>
      <c r="BT713">
        <v>1</v>
      </c>
      <c r="BU713" s="17">
        <v>0</v>
      </c>
      <c r="BV713">
        <v>0</v>
      </c>
      <c r="BW713">
        <v>0</v>
      </c>
      <c r="BX713" s="17">
        <v>0</v>
      </c>
      <c r="BY713">
        <v>0</v>
      </c>
      <c r="BZ713">
        <v>0</v>
      </c>
      <c r="CA713">
        <v>1</v>
      </c>
      <c r="CB713">
        <v>0</v>
      </c>
      <c r="CC713">
        <v>0</v>
      </c>
      <c r="CD713">
        <v>0</v>
      </c>
      <c r="CE713">
        <v>0</v>
      </c>
      <c r="CF713">
        <v>1</v>
      </c>
      <c r="CG713">
        <v>0</v>
      </c>
      <c r="CH713">
        <v>0</v>
      </c>
      <c r="CI713">
        <v>0</v>
      </c>
      <c r="CJ713" s="17">
        <v>1</v>
      </c>
      <c r="CK713">
        <v>2.3E-2</v>
      </c>
      <c r="CL713">
        <v>13</v>
      </c>
      <c r="CM713">
        <v>1</v>
      </c>
      <c r="CN713">
        <v>0</v>
      </c>
      <c r="CO713">
        <v>34</v>
      </c>
      <c r="CP713" s="31" t="s">
        <v>80</v>
      </c>
    </row>
    <row r="714" spans="1:94" x14ac:dyDescent="0.25">
      <c r="A714">
        <v>713</v>
      </c>
      <c r="B714">
        <v>45</v>
      </c>
      <c r="C714" s="23" t="s">
        <v>186</v>
      </c>
      <c r="D714" s="12">
        <v>4.7</v>
      </c>
      <c r="E714" s="13">
        <v>0.2</v>
      </c>
      <c r="F714" s="7">
        <v>18.8571428571429</v>
      </c>
      <c r="G714" s="7">
        <f t="shared" si="175"/>
        <v>4.5</v>
      </c>
      <c r="H714" s="15">
        <f t="shared" si="176"/>
        <v>4.9000000000000004</v>
      </c>
      <c r="I714" s="11">
        <f t="shared" si="177"/>
        <v>0.17153072758098822</v>
      </c>
      <c r="J714" s="30">
        <f t="shared" si="178"/>
        <v>9.0963264626281425E-3</v>
      </c>
      <c r="K714" s="30">
        <f t="shared" si="179"/>
        <v>109.93448884101248</v>
      </c>
      <c r="L714" s="8">
        <v>0</v>
      </c>
      <c r="M714" s="9">
        <v>0</v>
      </c>
      <c r="N714" s="9">
        <v>1</v>
      </c>
      <c r="O714" s="9">
        <v>0</v>
      </c>
      <c r="P714" s="9">
        <v>0</v>
      </c>
      <c r="Q714" s="8">
        <v>11742</v>
      </c>
      <c r="R714" s="9">
        <v>11</v>
      </c>
      <c r="S714" s="9">
        <f t="shared" si="180"/>
        <v>11730</v>
      </c>
      <c r="T714" s="9">
        <f t="shared" si="181"/>
        <v>30</v>
      </c>
      <c r="U714" s="7">
        <v>7.95</v>
      </c>
      <c r="V714" s="7">
        <v>18.16</v>
      </c>
      <c r="W714" s="9">
        <v>1</v>
      </c>
      <c r="X714" s="9">
        <v>0</v>
      </c>
      <c r="Y714" s="9">
        <v>1</v>
      </c>
      <c r="Z714" s="9">
        <v>0</v>
      </c>
      <c r="AA714" s="9">
        <v>0</v>
      </c>
      <c r="AB714" s="27">
        <v>0</v>
      </c>
      <c r="AC714" s="9">
        <v>0</v>
      </c>
      <c r="AD714" s="9">
        <v>0</v>
      </c>
      <c r="AE714" s="27">
        <v>1</v>
      </c>
      <c r="AF714" s="9">
        <v>0</v>
      </c>
      <c r="AG714" s="27">
        <v>1</v>
      </c>
      <c r="AH714" s="19">
        <v>2007</v>
      </c>
      <c r="AI714" s="30" t="s">
        <v>89</v>
      </c>
      <c r="AJ714" s="30" t="s">
        <v>89</v>
      </c>
      <c r="AK714" s="30" t="s">
        <v>89</v>
      </c>
      <c r="AL714" s="37" t="s">
        <v>89</v>
      </c>
      <c r="AM714" s="36">
        <v>0.60299999999999998</v>
      </c>
      <c r="AN714" s="17">
        <v>0.39700000000000002</v>
      </c>
      <c r="AO714" s="33">
        <f t="shared" si="171"/>
        <v>0.78400000000000003</v>
      </c>
      <c r="AP714" s="34">
        <v>0.216</v>
      </c>
      <c r="AQ714" s="33">
        <f t="shared" si="172"/>
        <v>0.76300000000000001</v>
      </c>
      <c r="AR714" s="34">
        <v>0.23699999999999999</v>
      </c>
      <c r="AS714">
        <v>0</v>
      </c>
      <c r="AT714" s="17">
        <v>1</v>
      </c>
      <c r="AU714">
        <f t="shared" si="173"/>
        <v>0.20799999999999996</v>
      </c>
      <c r="AV714" s="17">
        <v>0.79200000000000004</v>
      </c>
      <c r="AW714" s="17" t="s">
        <v>29</v>
      </c>
      <c r="AX714">
        <v>0</v>
      </c>
      <c r="AY714">
        <v>0</v>
      </c>
      <c r="AZ714">
        <v>1</v>
      </c>
      <c r="BA714">
        <v>0</v>
      </c>
      <c r="BB714">
        <v>0</v>
      </c>
      <c r="BC714">
        <v>0</v>
      </c>
      <c r="BD714" s="17">
        <v>0</v>
      </c>
      <c r="BE714">
        <v>0</v>
      </c>
      <c r="BF714">
        <v>1</v>
      </c>
      <c r="BG714" s="17">
        <v>0</v>
      </c>
      <c r="BH714">
        <v>5087</v>
      </c>
      <c r="BI714">
        <v>754</v>
      </c>
      <c r="BJ714" s="61">
        <v>0.54100000000000004</v>
      </c>
      <c r="BK714" s="61">
        <f t="shared" si="174"/>
        <v>32.11</v>
      </c>
      <c r="BL714">
        <v>1</v>
      </c>
      <c r="BM714">
        <v>0</v>
      </c>
      <c r="BN714">
        <v>0</v>
      </c>
      <c r="BO714">
        <v>0</v>
      </c>
      <c r="BP714">
        <v>0</v>
      </c>
      <c r="BQ714" s="17">
        <v>0</v>
      </c>
      <c r="BR714">
        <v>0</v>
      </c>
      <c r="BS714">
        <v>0</v>
      </c>
      <c r="BT714">
        <v>1</v>
      </c>
      <c r="BU714" s="17">
        <v>0</v>
      </c>
      <c r="BV714">
        <v>0</v>
      </c>
      <c r="BW714">
        <v>0</v>
      </c>
      <c r="BX714" s="17">
        <v>0</v>
      </c>
      <c r="BY714">
        <v>0</v>
      </c>
      <c r="BZ714">
        <v>0</v>
      </c>
      <c r="CA714">
        <v>1</v>
      </c>
      <c r="CB714">
        <v>0</v>
      </c>
      <c r="CC714">
        <v>0</v>
      </c>
      <c r="CD714">
        <v>0</v>
      </c>
      <c r="CE714">
        <v>0</v>
      </c>
      <c r="CF714">
        <v>1</v>
      </c>
      <c r="CG714">
        <v>0</v>
      </c>
      <c r="CH714">
        <v>0</v>
      </c>
      <c r="CI714">
        <v>0</v>
      </c>
      <c r="CJ714" s="17">
        <v>1</v>
      </c>
      <c r="CK714">
        <v>2.3E-2</v>
      </c>
      <c r="CL714">
        <v>13</v>
      </c>
      <c r="CM714">
        <v>1</v>
      </c>
      <c r="CN714">
        <v>0</v>
      </c>
      <c r="CO714">
        <v>34</v>
      </c>
      <c r="CP714" s="31" t="s">
        <v>80</v>
      </c>
    </row>
    <row r="715" spans="1:94" x14ac:dyDescent="0.25">
      <c r="A715">
        <v>714</v>
      </c>
      <c r="B715">
        <v>45</v>
      </c>
      <c r="C715" s="23" t="s">
        <v>186</v>
      </c>
      <c r="D715" s="12">
        <v>6.1</v>
      </c>
      <c r="E715" s="13">
        <v>0.2</v>
      </c>
      <c r="F715" s="7">
        <v>19.8571428571429</v>
      </c>
      <c r="G715" s="7">
        <f t="shared" si="175"/>
        <v>5.8999999999999995</v>
      </c>
      <c r="H715" s="15">
        <f t="shared" si="176"/>
        <v>6.3</v>
      </c>
      <c r="I715" s="11">
        <f t="shared" si="177"/>
        <v>0.22852540124391141</v>
      </c>
      <c r="J715" s="30">
        <f t="shared" si="178"/>
        <v>1.1508473443937959E-2</v>
      </c>
      <c r="K715" s="30">
        <f t="shared" si="179"/>
        <v>86.892497503806283</v>
      </c>
      <c r="L715" s="8">
        <v>0</v>
      </c>
      <c r="M715" s="9">
        <v>0</v>
      </c>
      <c r="N715" s="9">
        <v>1</v>
      </c>
      <c r="O715" s="9">
        <v>0</v>
      </c>
      <c r="P715" s="9">
        <v>0</v>
      </c>
      <c r="Q715" s="8">
        <v>7169</v>
      </c>
      <c r="R715" s="9">
        <v>12</v>
      </c>
      <c r="S715" s="9">
        <f t="shared" si="180"/>
        <v>7156</v>
      </c>
      <c r="T715" s="9">
        <f t="shared" si="181"/>
        <v>30</v>
      </c>
      <c r="U715" s="7">
        <v>8.1310000000000002</v>
      </c>
      <c r="V715" s="7">
        <v>18.23</v>
      </c>
      <c r="W715" s="9">
        <v>1</v>
      </c>
      <c r="X715" s="9">
        <v>0</v>
      </c>
      <c r="Y715" s="9">
        <v>1</v>
      </c>
      <c r="Z715" s="9">
        <v>0</v>
      </c>
      <c r="AA715" s="9">
        <v>0</v>
      </c>
      <c r="AB715" s="27">
        <v>0</v>
      </c>
      <c r="AC715" s="9">
        <v>0</v>
      </c>
      <c r="AD715" s="9">
        <v>0</v>
      </c>
      <c r="AE715" s="27">
        <v>1</v>
      </c>
      <c r="AF715" s="9">
        <v>0</v>
      </c>
      <c r="AG715" s="27">
        <v>1</v>
      </c>
      <c r="AH715" s="19">
        <v>2007</v>
      </c>
      <c r="AI715" s="30" t="s">
        <v>89</v>
      </c>
      <c r="AJ715" s="30" t="s">
        <v>89</v>
      </c>
      <c r="AK715" s="30" t="s">
        <v>89</v>
      </c>
      <c r="AL715" s="37" t="s">
        <v>89</v>
      </c>
      <c r="AM715" s="36">
        <v>0.60299999999999998</v>
      </c>
      <c r="AN715" s="17">
        <v>0.39700000000000002</v>
      </c>
      <c r="AO715" s="33">
        <f t="shared" si="171"/>
        <v>0.78200000000000003</v>
      </c>
      <c r="AP715" s="34">
        <v>0.218</v>
      </c>
      <c r="AQ715" s="33">
        <f t="shared" si="172"/>
        <v>0.77600000000000002</v>
      </c>
      <c r="AR715" s="34">
        <v>0.224</v>
      </c>
      <c r="AS715">
        <v>0</v>
      </c>
      <c r="AT715" s="17">
        <v>1</v>
      </c>
      <c r="AU715">
        <f t="shared" si="173"/>
        <v>0.18899999999999995</v>
      </c>
      <c r="AV715" s="17">
        <v>0.81100000000000005</v>
      </c>
      <c r="AW715" s="17" t="s">
        <v>29</v>
      </c>
      <c r="AX715">
        <v>0</v>
      </c>
      <c r="AY715">
        <v>0</v>
      </c>
      <c r="AZ715">
        <v>1</v>
      </c>
      <c r="BA715">
        <v>0</v>
      </c>
      <c r="BB715">
        <v>0</v>
      </c>
      <c r="BC715">
        <v>0</v>
      </c>
      <c r="BD715" s="17">
        <v>0</v>
      </c>
      <c r="BE715">
        <v>0</v>
      </c>
      <c r="BF715">
        <v>1</v>
      </c>
      <c r="BG715" s="17">
        <v>0</v>
      </c>
      <c r="BH715">
        <v>5087</v>
      </c>
      <c r="BI715">
        <v>754</v>
      </c>
      <c r="BJ715" s="61">
        <v>0.54100000000000004</v>
      </c>
      <c r="BK715" s="61">
        <f t="shared" si="174"/>
        <v>32.361000000000004</v>
      </c>
      <c r="BL715">
        <v>1</v>
      </c>
      <c r="BM715">
        <v>0</v>
      </c>
      <c r="BN715">
        <v>0</v>
      </c>
      <c r="BO715">
        <v>0</v>
      </c>
      <c r="BP715">
        <v>0</v>
      </c>
      <c r="BQ715" s="17">
        <v>0</v>
      </c>
      <c r="BR715">
        <v>0</v>
      </c>
      <c r="BS715">
        <v>0</v>
      </c>
      <c r="BT715">
        <v>1</v>
      </c>
      <c r="BU715" s="17">
        <v>0</v>
      </c>
      <c r="BV715">
        <v>0</v>
      </c>
      <c r="BW715">
        <v>0</v>
      </c>
      <c r="BX715" s="17">
        <v>0</v>
      </c>
      <c r="BY715">
        <v>0</v>
      </c>
      <c r="BZ715">
        <v>0</v>
      </c>
      <c r="CA715">
        <v>1</v>
      </c>
      <c r="CB715">
        <v>0</v>
      </c>
      <c r="CC715">
        <v>0</v>
      </c>
      <c r="CD715">
        <v>0</v>
      </c>
      <c r="CE715">
        <v>0</v>
      </c>
      <c r="CF715">
        <v>1</v>
      </c>
      <c r="CG715">
        <v>0</v>
      </c>
      <c r="CH715">
        <v>0</v>
      </c>
      <c r="CI715">
        <v>0</v>
      </c>
      <c r="CJ715" s="17">
        <v>1</v>
      </c>
      <c r="CK715">
        <v>2.3E-2</v>
      </c>
      <c r="CL715">
        <v>13</v>
      </c>
      <c r="CM715">
        <v>1</v>
      </c>
      <c r="CN715">
        <v>0</v>
      </c>
      <c r="CO715">
        <v>34</v>
      </c>
      <c r="CP715" s="31" t="s">
        <v>80</v>
      </c>
    </row>
    <row r="716" spans="1:94" x14ac:dyDescent="0.25">
      <c r="A716">
        <v>715</v>
      </c>
      <c r="B716">
        <v>45</v>
      </c>
      <c r="C716" s="23" t="s">
        <v>186</v>
      </c>
      <c r="D716" s="12">
        <v>5.0999999999999996</v>
      </c>
      <c r="E716" s="13">
        <v>0.2</v>
      </c>
      <c r="F716" s="7">
        <v>20.8571428571429</v>
      </c>
      <c r="G716" s="7">
        <f t="shared" si="175"/>
        <v>4.8999999999999995</v>
      </c>
      <c r="H716" s="15">
        <f t="shared" si="176"/>
        <v>5.3</v>
      </c>
      <c r="I716" s="11">
        <f t="shared" si="177"/>
        <v>0.1870236989817278</v>
      </c>
      <c r="J716" s="30">
        <f t="shared" si="178"/>
        <v>8.9668896772061094E-3</v>
      </c>
      <c r="K716" s="30">
        <f t="shared" si="179"/>
        <v>111.5213899131609</v>
      </c>
      <c r="L716" s="8">
        <v>0</v>
      </c>
      <c r="M716" s="9">
        <v>0</v>
      </c>
      <c r="N716" s="9">
        <v>1</v>
      </c>
      <c r="O716" s="9">
        <v>0</v>
      </c>
      <c r="P716" s="9">
        <v>0</v>
      </c>
      <c r="Q716" s="8">
        <v>12016</v>
      </c>
      <c r="R716" s="9">
        <v>13</v>
      </c>
      <c r="S716" s="9">
        <f t="shared" si="180"/>
        <v>12002</v>
      </c>
      <c r="T716" s="9">
        <f t="shared" si="181"/>
        <v>30</v>
      </c>
      <c r="U716" s="7">
        <v>8.1310000000000002</v>
      </c>
      <c r="V716" s="7">
        <v>18.23</v>
      </c>
      <c r="W716" s="9">
        <v>1</v>
      </c>
      <c r="X716" s="9">
        <v>0</v>
      </c>
      <c r="Y716" s="9">
        <v>1</v>
      </c>
      <c r="Z716" s="9">
        <v>0</v>
      </c>
      <c r="AA716" s="9">
        <v>0</v>
      </c>
      <c r="AB716" s="27">
        <v>0</v>
      </c>
      <c r="AC716" s="9">
        <v>0</v>
      </c>
      <c r="AD716" s="9">
        <v>0</v>
      </c>
      <c r="AE716" s="27">
        <v>1</v>
      </c>
      <c r="AF716" s="9">
        <v>0</v>
      </c>
      <c r="AG716" s="27">
        <v>1</v>
      </c>
      <c r="AH716" s="19">
        <v>2007</v>
      </c>
      <c r="AI716" s="30" t="s">
        <v>89</v>
      </c>
      <c r="AJ716" s="30" t="s">
        <v>89</v>
      </c>
      <c r="AK716" s="30" t="s">
        <v>89</v>
      </c>
      <c r="AL716" s="37" t="s">
        <v>89</v>
      </c>
      <c r="AM716" s="36">
        <v>0.60299999999999998</v>
      </c>
      <c r="AN716" s="17">
        <v>0.39700000000000002</v>
      </c>
      <c r="AO716" s="33">
        <f t="shared" si="171"/>
        <v>0.78200000000000003</v>
      </c>
      <c r="AP716" s="34">
        <v>0.218</v>
      </c>
      <c r="AQ716" s="33">
        <f t="shared" si="172"/>
        <v>0.77600000000000002</v>
      </c>
      <c r="AR716" s="34">
        <v>0.224</v>
      </c>
      <c r="AS716">
        <v>0</v>
      </c>
      <c r="AT716" s="17">
        <v>1</v>
      </c>
      <c r="AU716">
        <f t="shared" si="173"/>
        <v>0.18899999999999995</v>
      </c>
      <c r="AV716" s="17">
        <v>0.81100000000000005</v>
      </c>
      <c r="AW716" s="17" t="s">
        <v>29</v>
      </c>
      <c r="AX716">
        <v>0</v>
      </c>
      <c r="AY716">
        <v>0</v>
      </c>
      <c r="AZ716">
        <v>1</v>
      </c>
      <c r="BA716">
        <v>0</v>
      </c>
      <c r="BB716">
        <v>0</v>
      </c>
      <c r="BC716">
        <v>0</v>
      </c>
      <c r="BD716" s="17">
        <v>0</v>
      </c>
      <c r="BE716">
        <v>0</v>
      </c>
      <c r="BF716">
        <v>1</v>
      </c>
      <c r="BG716" s="17">
        <v>0</v>
      </c>
      <c r="BH716">
        <v>5087</v>
      </c>
      <c r="BI716">
        <v>754</v>
      </c>
      <c r="BJ716" s="61">
        <v>0.54100000000000004</v>
      </c>
      <c r="BK716" s="61">
        <f t="shared" si="174"/>
        <v>32.361000000000004</v>
      </c>
      <c r="BL716">
        <v>1</v>
      </c>
      <c r="BM716">
        <v>0</v>
      </c>
      <c r="BN716">
        <v>0</v>
      </c>
      <c r="BO716">
        <v>0</v>
      </c>
      <c r="BP716">
        <v>0</v>
      </c>
      <c r="BQ716" s="17">
        <v>0</v>
      </c>
      <c r="BR716">
        <v>0</v>
      </c>
      <c r="BS716">
        <v>0</v>
      </c>
      <c r="BT716">
        <v>1</v>
      </c>
      <c r="BU716" s="17">
        <v>0</v>
      </c>
      <c r="BV716">
        <v>0</v>
      </c>
      <c r="BW716">
        <v>0</v>
      </c>
      <c r="BX716" s="17">
        <v>0</v>
      </c>
      <c r="BY716">
        <v>0</v>
      </c>
      <c r="BZ716">
        <v>0</v>
      </c>
      <c r="CA716">
        <v>1</v>
      </c>
      <c r="CB716">
        <v>0</v>
      </c>
      <c r="CC716">
        <v>0</v>
      </c>
      <c r="CD716">
        <v>0</v>
      </c>
      <c r="CE716">
        <v>0</v>
      </c>
      <c r="CF716">
        <v>1</v>
      </c>
      <c r="CG716">
        <v>0</v>
      </c>
      <c r="CH716">
        <v>0</v>
      </c>
      <c r="CI716">
        <v>0</v>
      </c>
      <c r="CJ716" s="17">
        <v>1</v>
      </c>
      <c r="CK716">
        <v>2.3E-2</v>
      </c>
      <c r="CL716">
        <v>13</v>
      </c>
      <c r="CM716">
        <v>1</v>
      </c>
      <c r="CN716">
        <v>0</v>
      </c>
      <c r="CO716">
        <v>34</v>
      </c>
      <c r="CP716" s="31" t="s">
        <v>80</v>
      </c>
    </row>
    <row r="717" spans="1:94" x14ac:dyDescent="0.25">
      <c r="A717">
        <v>716</v>
      </c>
      <c r="B717">
        <v>45</v>
      </c>
      <c r="C717" s="23" t="s">
        <v>186</v>
      </c>
      <c r="D717" s="12">
        <v>6.7</v>
      </c>
      <c r="E717" s="13">
        <v>0.2</v>
      </c>
      <c r="F717" s="7">
        <v>21.8571428571429</v>
      </c>
      <c r="G717" s="7">
        <f t="shared" si="175"/>
        <v>6.5</v>
      </c>
      <c r="H717" s="15">
        <f t="shared" si="176"/>
        <v>6.9</v>
      </c>
      <c r="I717" s="11">
        <f t="shared" si="177"/>
        <v>0.24917046667358211</v>
      </c>
      <c r="J717" s="30">
        <f t="shared" si="178"/>
        <v>1.1399955991601773E-2</v>
      </c>
      <c r="K717" s="30">
        <f t="shared" si="179"/>
        <v>87.719636877255439</v>
      </c>
      <c r="L717" s="8">
        <v>0</v>
      </c>
      <c r="M717" s="9">
        <v>0</v>
      </c>
      <c r="N717" s="9">
        <v>1</v>
      </c>
      <c r="O717" s="9">
        <v>0</v>
      </c>
      <c r="P717" s="9">
        <v>0</v>
      </c>
      <c r="Q717" s="8">
        <v>7232</v>
      </c>
      <c r="R717" s="9">
        <v>14</v>
      </c>
      <c r="S717" s="9">
        <f t="shared" si="180"/>
        <v>7217</v>
      </c>
      <c r="T717" s="9">
        <f t="shared" si="181"/>
        <v>30</v>
      </c>
      <c r="U717" s="7">
        <v>8.3089999999999993</v>
      </c>
      <c r="V717" s="7">
        <v>18.27</v>
      </c>
      <c r="W717" s="9">
        <v>1</v>
      </c>
      <c r="X717" s="9">
        <v>0</v>
      </c>
      <c r="Y717" s="9">
        <v>1</v>
      </c>
      <c r="Z717" s="9">
        <v>0</v>
      </c>
      <c r="AA717" s="9">
        <v>0</v>
      </c>
      <c r="AB717" s="27">
        <v>0</v>
      </c>
      <c r="AC717" s="9">
        <v>0</v>
      </c>
      <c r="AD717" s="9">
        <v>0</v>
      </c>
      <c r="AE717" s="27">
        <v>1</v>
      </c>
      <c r="AF717" s="9">
        <v>0</v>
      </c>
      <c r="AG717" s="27">
        <v>1</v>
      </c>
      <c r="AH717" s="19">
        <v>2007</v>
      </c>
      <c r="AI717" s="30" t="s">
        <v>89</v>
      </c>
      <c r="AJ717" s="30" t="s">
        <v>89</v>
      </c>
      <c r="AK717" s="30" t="s">
        <v>89</v>
      </c>
      <c r="AL717" s="37" t="s">
        <v>89</v>
      </c>
      <c r="AM717" s="36">
        <v>0.60299999999999998</v>
      </c>
      <c r="AN717" s="17">
        <v>0.39700000000000002</v>
      </c>
      <c r="AO717" s="33">
        <f t="shared" si="171"/>
        <v>0.77900000000000003</v>
      </c>
      <c r="AP717" s="34">
        <v>0.221</v>
      </c>
      <c r="AQ717" s="33">
        <f t="shared" si="172"/>
        <v>0.78800000000000003</v>
      </c>
      <c r="AR717" s="34">
        <v>0.21199999999999999</v>
      </c>
      <c r="AS717">
        <v>0</v>
      </c>
      <c r="AT717" s="17">
        <v>1</v>
      </c>
      <c r="AU717">
        <f t="shared" si="173"/>
        <v>0.18100000000000005</v>
      </c>
      <c r="AV717" s="17">
        <v>0.81899999999999995</v>
      </c>
      <c r="AW717" s="17" t="s">
        <v>29</v>
      </c>
      <c r="AX717">
        <v>0</v>
      </c>
      <c r="AY717">
        <v>0</v>
      </c>
      <c r="AZ717">
        <v>1</v>
      </c>
      <c r="BA717">
        <v>0</v>
      </c>
      <c r="BB717">
        <v>0</v>
      </c>
      <c r="BC717">
        <v>0</v>
      </c>
      <c r="BD717" s="17">
        <v>0</v>
      </c>
      <c r="BE717">
        <v>0</v>
      </c>
      <c r="BF717">
        <v>1</v>
      </c>
      <c r="BG717" s="17">
        <v>0</v>
      </c>
      <c r="BH717">
        <v>5087</v>
      </c>
      <c r="BI717">
        <v>754</v>
      </c>
      <c r="BJ717" s="61">
        <v>0.54100000000000004</v>
      </c>
      <c r="BK717" s="61">
        <f t="shared" si="174"/>
        <v>32.579000000000001</v>
      </c>
      <c r="BL717">
        <v>1</v>
      </c>
      <c r="BM717">
        <v>0</v>
      </c>
      <c r="BN717">
        <v>0</v>
      </c>
      <c r="BO717">
        <v>0</v>
      </c>
      <c r="BP717">
        <v>0</v>
      </c>
      <c r="BQ717" s="17">
        <v>0</v>
      </c>
      <c r="BR717">
        <v>0</v>
      </c>
      <c r="BS717">
        <v>0</v>
      </c>
      <c r="BT717">
        <v>1</v>
      </c>
      <c r="BU717" s="17">
        <v>0</v>
      </c>
      <c r="BV717">
        <v>0</v>
      </c>
      <c r="BW717">
        <v>0</v>
      </c>
      <c r="BX717" s="17">
        <v>0</v>
      </c>
      <c r="BY717">
        <v>0</v>
      </c>
      <c r="BZ717">
        <v>0</v>
      </c>
      <c r="CA717">
        <v>1</v>
      </c>
      <c r="CB717">
        <v>0</v>
      </c>
      <c r="CC717">
        <v>0</v>
      </c>
      <c r="CD717">
        <v>0</v>
      </c>
      <c r="CE717">
        <v>0</v>
      </c>
      <c r="CF717">
        <v>1</v>
      </c>
      <c r="CG717">
        <v>0</v>
      </c>
      <c r="CH717">
        <v>0</v>
      </c>
      <c r="CI717">
        <v>0</v>
      </c>
      <c r="CJ717" s="17">
        <v>1</v>
      </c>
      <c r="CK717">
        <v>2.3E-2</v>
      </c>
      <c r="CL717">
        <v>13</v>
      </c>
      <c r="CM717">
        <v>1</v>
      </c>
      <c r="CN717">
        <v>0</v>
      </c>
      <c r="CO717">
        <v>34</v>
      </c>
      <c r="CP717" s="31" t="s">
        <v>80</v>
      </c>
    </row>
    <row r="718" spans="1:94" x14ac:dyDescent="0.25">
      <c r="A718">
        <v>717</v>
      </c>
      <c r="B718">
        <v>45</v>
      </c>
      <c r="C718" s="23" t="s">
        <v>186</v>
      </c>
      <c r="D718" s="12">
        <v>5.9</v>
      </c>
      <c r="E718" s="13">
        <v>0.2</v>
      </c>
      <c r="F718" s="7">
        <v>22.8571428571429</v>
      </c>
      <c r="G718" s="7">
        <f t="shared" si="175"/>
        <v>5.7</v>
      </c>
      <c r="H718" s="15">
        <f t="shared" si="176"/>
        <v>6.1000000000000005</v>
      </c>
      <c r="I718" s="11">
        <f t="shared" si="177"/>
        <v>0.19895758177591516</v>
      </c>
      <c r="J718" s="30">
        <f t="shared" si="178"/>
        <v>8.7043942026962719E-3</v>
      </c>
      <c r="K718" s="30">
        <f t="shared" si="179"/>
        <v>114.88450278254173</v>
      </c>
      <c r="L718" s="8">
        <v>0</v>
      </c>
      <c r="M718" s="9">
        <v>0</v>
      </c>
      <c r="N718" s="9">
        <v>1</v>
      </c>
      <c r="O718" s="9">
        <v>0</v>
      </c>
      <c r="P718" s="9">
        <v>0</v>
      </c>
      <c r="Q718" s="8">
        <v>12692</v>
      </c>
      <c r="R718" s="9">
        <v>15</v>
      </c>
      <c r="S718" s="9">
        <f t="shared" si="180"/>
        <v>12676</v>
      </c>
      <c r="T718" s="9">
        <f t="shared" si="181"/>
        <v>30</v>
      </c>
      <c r="U718" s="7">
        <v>8.3089999999999993</v>
      </c>
      <c r="V718" s="7">
        <v>18.27</v>
      </c>
      <c r="W718" s="9">
        <v>1</v>
      </c>
      <c r="X718" s="9">
        <v>0</v>
      </c>
      <c r="Y718" s="9">
        <v>1</v>
      </c>
      <c r="Z718" s="9">
        <v>0</v>
      </c>
      <c r="AA718" s="9">
        <v>0</v>
      </c>
      <c r="AB718" s="27">
        <v>0</v>
      </c>
      <c r="AC718" s="9">
        <v>0</v>
      </c>
      <c r="AD718" s="9">
        <v>0</v>
      </c>
      <c r="AE718" s="27">
        <v>1</v>
      </c>
      <c r="AF718" s="9">
        <v>0</v>
      </c>
      <c r="AG718" s="27">
        <v>1</v>
      </c>
      <c r="AH718" s="19">
        <v>2007</v>
      </c>
      <c r="AI718" s="30" t="s">
        <v>89</v>
      </c>
      <c r="AJ718" s="30" t="s">
        <v>89</v>
      </c>
      <c r="AK718" s="30" t="s">
        <v>89</v>
      </c>
      <c r="AL718" s="37" t="s">
        <v>89</v>
      </c>
      <c r="AM718" s="36">
        <v>0.60299999999999998</v>
      </c>
      <c r="AN718" s="17">
        <v>0.39700000000000002</v>
      </c>
      <c r="AO718" s="33">
        <f t="shared" si="171"/>
        <v>0.77900000000000003</v>
      </c>
      <c r="AP718" s="34">
        <v>0.221</v>
      </c>
      <c r="AQ718" s="33">
        <f t="shared" si="172"/>
        <v>0.78800000000000003</v>
      </c>
      <c r="AR718" s="34">
        <v>0.21199999999999999</v>
      </c>
      <c r="AS718">
        <v>0</v>
      </c>
      <c r="AT718" s="17">
        <v>1</v>
      </c>
      <c r="AU718">
        <f t="shared" si="173"/>
        <v>0.18100000000000005</v>
      </c>
      <c r="AV718" s="17">
        <v>0.81899999999999995</v>
      </c>
      <c r="AW718" s="17" t="s">
        <v>29</v>
      </c>
      <c r="AX718">
        <v>0</v>
      </c>
      <c r="AY718">
        <v>0</v>
      </c>
      <c r="AZ718">
        <v>1</v>
      </c>
      <c r="BA718">
        <v>0</v>
      </c>
      <c r="BB718">
        <v>0</v>
      </c>
      <c r="BC718">
        <v>0</v>
      </c>
      <c r="BD718" s="17">
        <v>0</v>
      </c>
      <c r="BE718">
        <v>0</v>
      </c>
      <c r="BF718">
        <v>1</v>
      </c>
      <c r="BG718" s="17">
        <v>0</v>
      </c>
      <c r="BH718">
        <v>5087</v>
      </c>
      <c r="BI718">
        <v>754</v>
      </c>
      <c r="BJ718" s="61">
        <v>0.54100000000000004</v>
      </c>
      <c r="BK718" s="61">
        <f t="shared" si="174"/>
        <v>32.579000000000001</v>
      </c>
      <c r="BL718">
        <v>1</v>
      </c>
      <c r="BM718">
        <v>0</v>
      </c>
      <c r="BN718">
        <v>0</v>
      </c>
      <c r="BO718">
        <v>0</v>
      </c>
      <c r="BP718">
        <v>0</v>
      </c>
      <c r="BQ718" s="17">
        <v>0</v>
      </c>
      <c r="BR718">
        <v>0</v>
      </c>
      <c r="BS718">
        <v>0</v>
      </c>
      <c r="BT718">
        <v>1</v>
      </c>
      <c r="BU718" s="17">
        <v>0</v>
      </c>
      <c r="BV718">
        <v>0</v>
      </c>
      <c r="BW718">
        <v>0</v>
      </c>
      <c r="BX718" s="17">
        <v>0</v>
      </c>
      <c r="BY718">
        <v>0</v>
      </c>
      <c r="BZ718">
        <v>0</v>
      </c>
      <c r="CA718">
        <v>1</v>
      </c>
      <c r="CB718">
        <v>0</v>
      </c>
      <c r="CC718">
        <v>0</v>
      </c>
      <c r="CD718">
        <v>0</v>
      </c>
      <c r="CE718">
        <v>0</v>
      </c>
      <c r="CF718">
        <v>1</v>
      </c>
      <c r="CG718">
        <v>0</v>
      </c>
      <c r="CH718">
        <v>0</v>
      </c>
      <c r="CI718">
        <v>0</v>
      </c>
      <c r="CJ718" s="17">
        <v>1</v>
      </c>
      <c r="CK718">
        <v>2.3E-2</v>
      </c>
      <c r="CL718">
        <v>13</v>
      </c>
      <c r="CM718">
        <v>1</v>
      </c>
      <c r="CN718">
        <v>0</v>
      </c>
      <c r="CO718">
        <v>34</v>
      </c>
      <c r="CP718" s="31" t="s">
        <v>80</v>
      </c>
    </row>
    <row r="719" spans="1:94" x14ac:dyDescent="0.25">
      <c r="A719">
        <v>718</v>
      </c>
      <c r="B719">
        <v>45</v>
      </c>
      <c r="C719" s="23" t="s">
        <v>186</v>
      </c>
      <c r="D719" s="12">
        <v>6.2</v>
      </c>
      <c r="E719" s="13">
        <v>0.2</v>
      </c>
      <c r="F719" s="7">
        <v>23.8571428571429</v>
      </c>
      <c r="G719" s="7">
        <f t="shared" si="175"/>
        <v>6</v>
      </c>
      <c r="H719" s="15">
        <f t="shared" si="176"/>
        <v>6.4</v>
      </c>
      <c r="I719" s="11">
        <f t="shared" si="177"/>
        <v>0.26411655224629221</v>
      </c>
      <c r="J719" s="30">
        <f t="shared" si="178"/>
        <v>1.1070753686970311E-2</v>
      </c>
      <c r="K719" s="30">
        <f t="shared" si="179"/>
        <v>90.328086801980504</v>
      </c>
      <c r="L719" s="8">
        <v>0</v>
      </c>
      <c r="M719" s="9">
        <v>0</v>
      </c>
      <c r="N719" s="9">
        <v>1</v>
      </c>
      <c r="O719" s="9">
        <v>0</v>
      </c>
      <c r="P719" s="9">
        <v>0</v>
      </c>
      <c r="Q719" s="8">
        <v>7607</v>
      </c>
      <c r="R719" s="9">
        <v>16</v>
      </c>
      <c r="S719" s="9">
        <f t="shared" si="180"/>
        <v>7590</v>
      </c>
      <c r="T719" s="9">
        <f t="shared" si="181"/>
        <v>30</v>
      </c>
      <c r="U719" s="7">
        <v>8.4130000000000003</v>
      </c>
      <c r="V719" s="7">
        <v>18.39</v>
      </c>
      <c r="W719" s="9">
        <v>1</v>
      </c>
      <c r="X719" s="9">
        <v>0</v>
      </c>
      <c r="Y719" s="9">
        <v>1</v>
      </c>
      <c r="Z719" s="9">
        <v>0</v>
      </c>
      <c r="AA719" s="9">
        <v>0</v>
      </c>
      <c r="AB719" s="27">
        <v>0</v>
      </c>
      <c r="AC719" s="9">
        <v>0</v>
      </c>
      <c r="AD719" s="9">
        <v>0</v>
      </c>
      <c r="AE719" s="27">
        <v>1</v>
      </c>
      <c r="AF719" s="9">
        <v>0</v>
      </c>
      <c r="AG719" s="27">
        <v>1</v>
      </c>
      <c r="AH719" s="19">
        <v>2007</v>
      </c>
      <c r="AI719" s="30" t="s">
        <v>89</v>
      </c>
      <c r="AJ719" s="30" t="s">
        <v>89</v>
      </c>
      <c r="AK719" s="30" t="s">
        <v>89</v>
      </c>
      <c r="AL719" s="37" t="s">
        <v>89</v>
      </c>
      <c r="AM719" s="36">
        <v>0.60299999999999998</v>
      </c>
      <c r="AN719" s="17">
        <v>0.39700000000000002</v>
      </c>
      <c r="AO719" s="33">
        <f t="shared" si="171"/>
        <v>0.77900000000000003</v>
      </c>
      <c r="AP719" s="34">
        <v>0.221</v>
      </c>
      <c r="AQ719" s="33">
        <f t="shared" si="172"/>
        <v>0.78700000000000003</v>
      </c>
      <c r="AR719" s="34">
        <v>0.21299999999999999</v>
      </c>
      <c r="AS719">
        <v>0</v>
      </c>
      <c r="AT719" s="17">
        <v>1</v>
      </c>
      <c r="AU719">
        <f t="shared" si="173"/>
        <v>0.17500000000000004</v>
      </c>
      <c r="AV719" s="17">
        <v>0.82499999999999996</v>
      </c>
      <c r="AW719" s="17" t="s">
        <v>29</v>
      </c>
      <c r="AX719">
        <v>0</v>
      </c>
      <c r="AY719">
        <v>0</v>
      </c>
      <c r="AZ719">
        <v>1</v>
      </c>
      <c r="BA719">
        <v>0</v>
      </c>
      <c r="BB719">
        <v>0</v>
      </c>
      <c r="BC719">
        <v>0</v>
      </c>
      <c r="BD719" s="17">
        <v>0</v>
      </c>
      <c r="BE719">
        <v>0</v>
      </c>
      <c r="BF719">
        <v>1</v>
      </c>
      <c r="BG719" s="17">
        <v>0</v>
      </c>
      <c r="BH719">
        <v>5087</v>
      </c>
      <c r="BI719">
        <v>754</v>
      </c>
      <c r="BJ719" s="61">
        <v>0.54100000000000004</v>
      </c>
      <c r="BK719" s="61">
        <f t="shared" si="174"/>
        <v>32.802999999999997</v>
      </c>
      <c r="BL719">
        <v>1</v>
      </c>
      <c r="BM719">
        <v>0</v>
      </c>
      <c r="BN719">
        <v>0</v>
      </c>
      <c r="BO719">
        <v>0</v>
      </c>
      <c r="BP719">
        <v>0</v>
      </c>
      <c r="BQ719" s="17">
        <v>0</v>
      </c>
      <c r="BR719">
        <v>0</v>
      </c>
      <c r="BS719">
        <v>0</v>
      </c>
      <c r="BT719">
        <v>1</v>
      </c>
      <c r="BU719" s="17">
        <v>0</v>
      </c>
      <c r="BV719">
        <v>0</v>
      </c>
      <c r="BW719">
        <v>0</v>
      </c>
      <c r="BX719" s="17">
        <v>0</v>
      </c>
      <c r="BY719">
        <v>0</v>
      </c>
      <c r="BZ719">
        <v>0</v>
      </c>
      <c r="CA719">
        <v>1</v>
      </c>
      <c r="CB719">
        <v>0</v>
      </c>
      <c r="CC719">
        <v>0</v>
      </c>
      <c r="CD719">
        <v>0</v>
      </c>
      <c r="CE719">
        <v>0</v>
      </c>
      <c r="CF719">
        <v>1</v>
      </c>
      <c r="CG719">
        <v>0</v>
      </c>
      <c r="CH719">
        <v>0</v>
      </c>
      <c r="CI719">
        <v>0</v>
      </c>
      <c r="CJ719" s="17">
        <v>1</v>
      </c>
      <c r="CK719">
        <v>2.3E-2</v>
      </c>
      <c r="CL719">
        <v>13</v>
      </c>
      <c r="CM719">
        <v>1</v>
      </c>
      <c r="CN719">
        <v>0</v>
      </c>
      <c r="CO719">
        <v>34</v>
      </c>
      <c r="CP719" s="31" t="s">
        <v>80</v>
      </c>
    </row>
    <row r="720" spans="1:94" x14ac:dyDescent="0.25">
      <c r="A720">
        <v>719</v>
      </c>
      <c r="B720">
        <v>45</v>
      </c>
      <c r="C720" s="23" t="s">
        <v>186</v>
      </c>
      <c r="D720" s="12">
        <v>5</v>
      </c>
      <c r="E720" s="13">
        <v>0.2</v>
      </c>
      <c r="F720" s="7">
        <v>24.8571428571429</v>
      </c>
      <c r="G720" s="7">
        <f t="shared" si="175"/>
        <v>4.8</v>
      </c>
      <c r="H720" s="15">
        <f t="shared" si="176"/>
        <v>5.2</v>
      </c>
      <c r="I720" s="11">
        <f t="shared" si="177"/>
        <v>0.21617458945617005</v>
      </c>
      <c r="J720" s="30">
        <f t="shared" si="178"/>
        <v>8.6966788861677462E-3</v>
      </c>
      <c r="K720" s="30">
        <f t="shared" si="179"/>
        <v>114.9864233334545</v>
      </c>
      <c r="L720" s="8">
        <v>0</v>
      </c>
      <c r="M720" s="9">
        <v>0</v>
      </c>
      <c r="N720" s="9">
        <v>1</v>
      </c>
      <c r="O720" s="9">
        <v>0</v>
      </c>
      <c r="P720" s="9">
        <v>0</v>
      </c>
      <c r="Q720" s="8">
        <v>12622</v>
      </c>
      <c r="R720" s="9">
        <v>17</v>
      </c>
      <c r="S720" s="9">
        <f t="shared" si="180"/>
        <v>12604</v>
      </c>
      <c r="T720" s="9">
        <f t="shared" si="181"/>
        <v>30</v>
      </c>
      <c r="U720" s="7">
        <v>8.4130000000000003</v>
      </c>
      <c r="V720" s="7">
        <v>18.39</v>
      </c>
      <c r="W720" s="9">
        <v>1</v>
      </c>
      <c r="X720" s="9">
        <v>0</v>
      </c>
      <c r="Y720" s="9">
        <v>1</v>
      </c>
      <c r="Z720" s="9">
        <v>0</v>
      </c>
      <c r="AA720" s="9">
        <v>0</v>
      </c>
      <c r="AB720" s="27">
        <v>0</v>
      </c>
      <c r="AC720" s="9">
        <v>0</v>
      </c>
      <c r="AD720" s="9">
        <v>0</v>
      </c>
      <c r="AE720" s="27">
        <v>1</v>
      </c>
      <c r="AF720" s="9">
        <v>0</v>
      </c>
      <c r="AG720" s="27">
        <v>1</v>
      </c>
      <c r="AH720" s="19">
        <v>2007</v>
      </c>
      <c r="AI720" s="30" t="s">
        <v>89</v>
      </c>
      <c r="AJ720" s="30" t="s">
        <v>89</v>
      </c>
      <c r="AK720" s="30" t="s">
        <v>89</v>
      </c>
      <c r="AL720" s="37" t="s">
        <v>89</v>
      </c>
      <c r="AM720" s="36">
        <v>0.60299999999999998</v>
      </c>
      <c r="AN720" s="17">
        <v>0.39700000000000002</v>
      </c>
      <c r="AO720" s="33">
        <f t="shared" si="171"/>
        <v>0.77900000000000003</v>
      </c>
      <c r="AP720" s="34">
        <v>0.221</v>
      </c>
      <c r="AQ720" s="33">
        <f t="shared" si="172"/>
        <v>0.78700000000000003</v>
      </c>
      <c r="AR720" s="34">
        <v>0.21299999999999999</v>
      </c>
      <c r="AS720">
        <v>0</v>
      </c>
      <c r="AT720" s="17">
        <v>1</v>
      </c>
      <c r="AU720">
        <f t="shared" si="173"/>
        <v>0.17500000000000004</v>
      </c>
      <c r="AV720" s="17">
        <v>0.82499999999999996</v>
      </c>
      <c r="AW720" s="17" t="s">
        <v>29</v>
      </c>
      <c r="AX720">
        <v>0</v>
      </c>
      <c r="AY720">
        <v>0</v>
      </c>
      <c r="AZ720">
        <v>1</v>
      </c>
      <c r="BA720">
        <v>0</v>
      </c>
      <c r="BB720">
        <v>0</v>
      </c>
      <c r="BC720">
        <v>0</v>
      </c>
      <c r="BD720" s="17">
        <v>0</v>
      </c>
      <c r="BE720">
        <v>0</v>
      </c>
      <c r="BF720">
        <v>1</v>
      </c>
      <c r="BG720" s="17">
        <v>0</v>
      </c>
      <c r="BH720">
        <v>5087</v>
      </c>
      <c r="BI720">
        <v>754</v>
      </c>
      <c r="BJ720" s="61">
        <v>0.54100000000000004</v>
      </c>
      <c r="BK720" s="61">
        <f t="shared" si="174"/>
        <v>32.802999999999997</v>
      </c>
      <c r="BL720">
        <v>1</v>
      </c>
      <c r="BM720">
        <v>0</v>
      </c>
      <c r="BN720">
        <v>0</v>
      </c>
      <c r="BO720">
        <v>0</v>
      </c>
      <c r="BP720">
        <v>0</v>
      </c>
      <c r="BQ720" s="17">
        <v>0</v>
      </c>
      <c r="BR720">
        <v>0</v>
      </c>
      <c r="BS720">
        <v>0</v>
      </c>
      <c r="BT720">
        <v>1</v>
      </c>
      <c r="BU720" s="17">
        <v>0</v>
      </c>
      <c r="BV720">
        <v>0</v>
      </c>
      <c r="BW720">
        <v>0</v>
      </c>
      <c r="BX720" s="17">
        <v>0</v>
      </c>
      <c r="BY720">
        <v>0</v>
      </c>
      <c r="BZ720">
        <v>0</v>
      </c>
      <c r="CA720">
        <v>1</v>
      </c>
      <c r="CB720">
        <v>0</v>
      </c>
      <c r="CC720">
        <v>0</v>
      </c>
      <c r="CD720">
        <v>0</v>
      </c>
      <c r="CE720">
        <v>0</v>
      </c>
      <c r="CF720">
        <v>1</v>
      </c>
      <c r="CG720">
        <v>0</v>
      </c>
      <c r="CH720">
        <v>0</v>
      </c>
      <c r="CI720">
        <v>0</v>
      </c>
      <c r="CJ720" s="17">
        <v>1</v>
      </c>
      <c r="CK720">
        <v>2.3E-2</v>
      </c>
      <c r="CL720">
        <v>13</v>
      </c>
      <c r="CM720">
        <v>1</v>
      </c>
      <c r="CN720">
        <v>0</v>
      </c>
      <c r="CO720">
        <v>34</v>
      </c>
      <c r="CP720" s="31" t="s">
        <v>80</v>
      </c>
    </row>
    <row r="721" spans="1:94" x14ac:dyDescent="0.25">
      <c r="A721">
        <v>720</v>
      </c>
      <c r="B721">
        <v>45</v>
      </c>
      <c r="C721" s="23" t="s">
        <v>186</v>
      </c>
      <c r="D721" s="12">
        <v>7.74</v>
      </c>
      <c r="E721" s="13">
        <v>0.03</v>
      </c>
      <c r="F721" s="7">
        <v>25.8571428571429</v>
      </c>
      <c r="G721" s="7">
        <f t="shared" si="175"/>
        <v>7.71</v>
      </c>
      <c r="H721" s="15">
        <f t="shared" si="176"/>
        <v>7.7700000000000005</v>
      </c>
      <c r="I721" s="11">
        <f t="shared" si="177"/>
        <v>4.1483160549381434E-2</v>
      </c>
      <c r="J721" s="30">
        <f t="shared" si="178"/>
        <v>1.6043211262191687E-3</v>
      </c>
      <c r="K721" s="30">
        <f t="shared" si="179"/>
        <v>623.3166064182268</v>
      </c>
      <c r="L721" s="8">
        <v>0</v>
      </c>
      <c r="M721" s="9">
        <v>0</v>
      </c>
      <c r="N721" s="9">
        <v>1</v>
      </c>
      <c r="O721" s="9">
        <v>0</v>
      </c>
      <c r="P721" s="9">
        <v>0</v>
      </c>
      <c r="Q721" s="8">
        <v>387866</v>
      </c>
      <c r="R721" s="9">
        <v>10</v>
      </c>
      <c r="S721" s="9">
        <f t="shared" si="180"/>
        <v>387855</v>
      </c>
      <c r="T721" s="9">
        <f t="shared" si="181"/>
        <v>30</v>
      </c>
      <c r="U721" s="7">
        <v>8.41</v>
      </c>
      <c r="V721" s="7">
        <v>18.39</v>
      </c>
      <c r="W721" s="9">
        <v>1</v>
      </c>
      <c r="X721" s="9">
        <v>0</v>
      </c>
      <c r="Y721" s="9">
        <v>1</v>
      </c>
      <c r="Z721" s="9">
        <v>0</v>
      </c>
      <c r="AA721" s="9">
        <v>0</v>
      </c>
      <c r="AB721" s="27">
        <v>0</v>
      </c>
      <c r="AC721" s="9">
        <v>0</v>
      </c>
      <c r="AD721" s="9">
        <v>0</v>
      </c>
      <c r="AE721" s="27">
        <v>1</v>
      </c>
      <c r="AF721" s="9">
        <v>0</v>
      </c>
      <c r="AG721" s="27">
        <v>1</v>
      </c>
      <c r="AH721" s="19">
        <v>2007</v>
      </c>
      <c r="AI721" s="30" t="s">
        <v>89</v>
      </c>
      <c r="AJ721" s="30" t="s">
        <v>89</v>
      </c>
      <c r="AK721" s="30" t="s">
        <v>89</v>
      </c>
      <c r="AL721" s="37" t="s">
        <v>89</v>
      </c>
      <c r="AM721" s="36">
        <v>0.60299999999999998</v>
      </c>
      <c r="AN721" s="17">
        <v>0.39700000000000002</v>
      </c>
      <c r="AO721" s="33">
        <f t="shared" si="171"/>
        <v>0.77900000000000003</v>
      </c>
      <c r="AP721" s="34">
        <v>0.221</v>
      </c>
      <c r="AQ721" s="33">
        <f t="shared" si="172"/>
        <v>0.78700000000000003</v>
      </c>
      <c r="AR721" s="34">
        <v>0.21299999999999999</v>
      </c>
      <c r="AS721">
        <v>0</v>
      </c>
      <c r="AT721" s="17">
        <v>1</v>
      </c>
      <c r="AU721">
        <f t="shared" si="173"/>
        <v>0.17500000000000004</v>
      </c>
      <c r="AV721" s="17">
        <v>0.82499999999999996</v>
      </c>
      <c r="AW721" s="17" t="s">
        <v>29</v>
      </c>
      <c r="AX721">
        <v>0</v>
      </c>
      <c r="AY721">
        <v>0</v>
      </c>
      <c r="AZ721">
        <v>1</v>
      </c>
      <c r="BA721">
        <v>0</v>
      </c>
      <c r="BB721">
        <v>0</v>
      </c>
      <c r="BC721">
        <v>0</v>
      </c>
      <c r="BD721" s="17">
        <v>0</v>
      </c>
      <c r="BE721">
        <v>0</v>
      </c>
      <c r="BF721">
        <v>1</v>
      </c>
      <c r="BG721" s="17">
        <v>0</v>
      </c>
      <c r="BH721">
        <v>5087</v>
      </c>
      <c r="BI721">
        <v>754</v>
      </c>
      <c r="BJ721" s="61">
        <v>0.54100000000000004</v>
      </c>
      <c r="BK721" s="61">
        <f t="shared" si="174"/>
        <v>32.799999999999997</v>
      </c>
      <c r="BL721">
        <v>1</v>
      </c>
      <c r="BM721">
        <v>0</v>
      </c>
      <c r="BN721">
        <v>0</v>
      </c>
      <c r="BO721">
        <v>0</v>
      </c>
      <c r="BP721">
        <v>0</v>
      </c>
      <c r="BQ721" s="17">
        <v>0</v>
      </c>
      <c r="BR721">
        <v>0</v>
      </c>
      <c r="BS721">
        <v>0</v>
      </c>
      <c r="BT721">
        <v>1</v>
      </c>
      <c r="BU721" s="17">
        <v>0</v>
      </c>
      <c r="BV721">
        <v>0</v>
      </c>
      <c r="BW721">
        <v>0</v>
      </c>
      <c r="BX721" s="17">
        <v>0</v>
      </c>
      <c r="BY721">
        <v>0</v>
      </c>
      <c r="BZ721">
        <v>0</v>
      </c>
      <c r="CA721">
        <v>1</v>
      </c>
      <c r="CB721">
        <v>0</v>
      </c>
      <c r="CC721">
        <v>0</v>
      </c>
      <c r="CD721">
        <v>0</v>
      </c>
      <c r="CE721">
        <v>1</v>
      </c>
      <c r="CF721">
        <v>1</v>
      </c>
      <c r="CG721">
        <v>0</v>
      </c>
      <c r="CH721">
        <v>0</v>
      </c>
      <c r="CI721">
        <v>0</v>
      </c>
      <c r="CJ721" s="17">
        <v>1</v>
      </c>
      <c r="CK721">
        <v>2.3E-2</v>
      </c>
      <c r="CL721">
        <v>13</v>
      </c>
      <c r="CM721">
        <v>1</v>
      </c>
      <c r="CN721">
        <v>0</v>
      </c>
      <c r="CO721">
        <v>34</v>
      </c>
      <c r="CP721" s="31" t="s">
        <v>80</v>
      </c>
    </row>
    <row r="722" spans="1:94" x14ac:dyDescent="0.25">
      <c r="A722">
        <v>721</v>
      </c>
      <c r="B722">
        <v>45</v>
      </c>
      <c r="C722" s="23" t="s">
        <v>186</v>
      </c>
      <c r="D722" s="12">
        <v>6.24</v>
      </c>
      <c r="E722" s="13">
        <v>0.03</v>
      </c>
      <c r="F722" s="7">
        <v>26.8571428571429</v>
      </c>
      <c r="G722" s="7">
        <f t="shared" si="175"/>
        <v>6.21</v>
      </c>
      <c r="H722" s="15">
        <f t="shared" si="176"/>
        <v>6.2700000000000005</v>
      </c>
      <c r="I722" s="11">
        <f t="shared" si="177"/>
        <v>4.3084780708946675E-2</v>
      </c>
      <c r="J722" s="30">
        <f t="shared" si="178"/>
        <v>1.604220558311842E-3</v>
      </c>
      <c r="K722" s="30">
        <f t="shared" si="179"/>
        <v>623.355681872275</v>
      </c>
      <c r="L722" s="8">
        <v>0</v>
      </c>
      <c r="M722" s="9">
        <v>0</v>
      </c>
      <c r="N722" s="9">
        <v>1</v>
      </c>
      <c r="O722" s="9">
        <v>0</v>
      </c>
      <c r="P722" s="9">
        <v>0</v>
      </c>
      <c r="Q722" s="8">
        <v>387866</v>
      </c>
      <c r="R722" s="9">
        <v>14</v>
      </c>
      <c r="S722" s="9">
        <f t="shared" si="180"/>
        <v>387851</v>
      </c>
      <c r="T722" s="9">
        <f t="shared" si="181"/>
        <v>30</v>
      </c>
      <c r="U722" s="7">
        <v>8.41</v>
      </c>
      <c r="V722" s="7">
        <v>18.39</v>
      </c>
      <c r="W722" s="9">
        <v>1</v>
      </c>
      <c r="X722" s="9">
        <v>0</v>
      </c>
      <c r="Y722" s="9">
        <v>1</v>
      </c>
      <c r="Z722" s="9">
        <v>0</v>
      </c>
      <c r="AA722" s="9">
        <v>0</v>
      </c>
      <c r="AB722" s="27">
        <v>0</v>
      </c>
      <c r="AC722" s="9">
        <v>0</v>
      </c>
      <c r="AD722" s="9">
        <v>0</v>
      </c>
      <c r="AE722" s="27">
        <v>1</v>
      </c>
      <c r="AF722" s="9">
        <v>0</v>
      </c>
      <c r="AG722" s="27">
        <v>1</v>
      </c>
      <c r="AH722" s="19">
        <v>2007</v>
      </c>
      <c r="AI722" s="30" t="s">
        <v>89</v>
      </c>
      <c r="AJ722" s="30" t="s">
        <v>89</v>
      </c>
      <c r="AK722" s="30" t="s">
        <v>89</v>
      </c>
      <c r="AL722" s="37" t="s">
        <v>89</v>
      </c>
      <c r="AM722" s="36">
        <v>0.60299999999999998</v>
      </c>
      <c r="AN722" s="17">
        <v>0.39700000000000002</v>
      </c>
      <c r="AO722" s="33">
        <f t="shared" si="171"/>
        <v>0.77900000000000003</v>
      </c>
      <c r="AP722" s="34">
        <v>0.221</v>
      </c>
      <c r="AQ722" s="33">
        <f t="shared" si="172"/>
        <v>0.78700000000000003</v>
      </c>
      <c r="AR722" s="34">
        <v>0.21299999999999999</v>
      </c>
      <c r="AS722">
        <v>0</v>
      </c>
      <c r="AT722" s="17">
        <v>1</v>
      </c>
      <c r="AU722">
        <f t="shared" si="173"/>
        <v>0.17500000000000004</v>
      </c>
      <c r="AV722" s="17">
        <v>0.82499999999999996</v>
      </c>
      <c r="AW722" s="17" t="s">
        <v>29</v>
      </c>
      <c r="AX722">
        <v>0</v>
      </c>
      <c r="AY722">
        <v>0</v>
      </c>
      <c r="AZ722">
        <v>1</v>
      </c>
      <c r="BA722">
        <v>0</v>
      </c>
      <c r="BB722">
        <v>0</v>
      </c>
      <c r="BC722">
        <v>0</v>
      </c>
      <c r="BD722" s="17">
        <v>0</v>
      </c>
      <c r="BE722">
        <v>0</v>
      </c>
      <c r="BF722">
        <v>1</v>
      </c>
      <c r="BG722" s="17">
        <v>0</v>
      </c>
      <c r="BH722">
        <v>5087</v>
      </c>
      <c r="BI722">
        <v>754</v>
      </c>
      <c r="BJ722" s="61">
        <v>0.54100000000000004</v>
      </c>
      <c r="BK722" s="61">
        <f t="shared" si="174"/>
        <v>32.799999999999997</v>
      </c>
      <c r="BL722">
        <v>1</v>
      </c>
      <c r="BM722">
        <v>0</v>
      </c>
      <c r="BN722">
        <v>0</v>
      </c>
      <c r="BO722">
        <v>0</v>
      </c>
      <c r="BP722">
        <v>0</v>
      </c>
      <c r="BQ722" s="17">
        <v>0</v>
      </c>
      <c r="BR722">
        <v>0</v>
      </c>
      <c r="BS722">
        <v>0</v>
      </c>
      <c r="BT722">
        <v>1</v>
      </c>
      <c r="BU722" s="17">
        <v>0</v>
      </c>
      <c r="BV722">
        <v>0</v>
      </c>
      <c r="BW722">
        <v>0</v>
      </c>
      <c r="BX722" s="17">
        <v>0</v>
      </c>
      <c r="BY722">
        <v>0</v>
      </c>
      <c r="BZ722">
        <v>0</v>
      </c>
      <c r="CA722">
        <v>1</v>
      </c>
      <c r="CB722">
        <v>0</v>
      </c>
      <c r="CC722">
        <v>0</v>
      </c>
      <c r="CD722">
        <v>0</v>
      </c>
      <c r="CE722">
        <v>1</v>
      </c>
      <c r="CF722">
        <v>1</v>
      </c>
      <c r="CG722">
        <v>1</v>
      </c>
      <c r="CH722">
        <v>0</v>
      </c>
      <c r="CI722">
        <v>0</v>
      </c>
      <c r="CJ722" s="17">
        <v>1</v>
      </c>
      <c r="CK722">
        <v>2.3E-2</v>
      </c>
      <c r="CL722">
        <v>13</v>
      </c>
      <c r="CM722">
        <v>1</v>
      </c>
      <c r="CN722">
        <v>0</v>
      </c>
      <c r="CO722">
        <v>34</v>
      </c>
      <c r="CP722" s="31" t="s">
        <v>80</v>
      </c>
    </row>
    <row r="723" spans="1:94" x14ac:dyDescent="0.25">
      <c r="A723">
        <v>722</v>
      </c>
      <c r="B723">
        <v>45</v>
      </c>
      <c r="C723" s="23" t="s">
        <v>186</v>
      </c>
      <c r="D723" s="12">
        <v>6.15</v>
      </c>
      <c r="E723" s="13">
        <v>0.03</v>
      </c>
      <c r="F723" s="7">
        <v>27.8571428571429</v>
      </c>
      <c r="G723" s="7">
        <f t="shared" si="175"/>
        <v>6.12</v>
      </c>
      <c r="H723" s="15">
        <f t="shared" si="176"/>
        <v>6.1800000000000006</v>
      </c>
      <c r="I723" s="11">
        <f t="shared" si="177"/>
        <v>4.8876541744417183E-2</v>
      </c>
      <c r="J723" s="30">
        <f t="shared" si="178"/>
        <v>1.7545425241585627E-3</v>
      </c>
      <c r="K723" s="30">
        <f t="shared" si="179"/>
        <v>569.94913843970608</v>
      </c>
      <c r="L723" s="8">
        <v>0</v>
      </c>
      <c r="M723" s="9">
        <v>0</v>
      </c>
      <c r="N723" s="9">
        <v>1</v>
      </c>
      <c r="O723" s="9">
        <v>0</v>
      </c>
      <c r="P723" s="9">
        <v>0</v>
      </c>
      <c r="Q723" s="8">
        <v>324084</v>
      </c>
      <c r="R723" s="9">
        <v>17</v>
      </c>
      <c r="S723" s="9">
        <f t="shared" si="180"/>
        <v>324066</v>
      </c>
      <c r="T723" s="9">
        <f t="shared" si="181"/>
        <v>30</v>
      </c>
      <c r="U723" s="7">
        <v>8.41</v>
      </c>
      <c r="V723" s="7">
        <v>18.39</v>
      </c>
      <c r="W723" s="9">
        <v>1</v>
      </c>
      <c r="X723" s="9">
        <v>0</v>
      </c>
      <c r="Y723" s="9">
        <v>1</v>
      </c>
      <c r="Z723" s="9">
        <v>0</v>
      </c>
      <c r="AA723" s="9">
        <v>0</v>
      </c>
      <c r="AB723" s="27">
        <v>0</v>
      </c>
      <c r="AC723" s="9">
        <v>0</v>
      </c>
      <c r="AD723" s="9">
        <v>0</v>
      </c>
      <c r="AE723" s="27">
        <v>1</v>
      </c>
      <c r="AF723" s="9">
        <v>0</v>
      </c>
      <c r="AG723" s="27">
        <v>1</v>
      </c>
      <c r="AH723" s="19">
        <v>2007</v>
      </c>
      <c r="AI723" s="30" t="s">
        <v>89</v>
      </c>
      <c r="AJ723" s="30" t="s">
        <v>89</v>
      </c>
      <c r="AK723" s="30" t="s">
        <v>89</v>
      </c>
      <c r="AL723" s="37" t="s">
        <v>89</v>
      </c>
      <c r="AM723" s="36">
        <v>0.60299999999999998</v>
      </c>
      <c r="AN723" s="17">
        <v>0.39700000000000002</v>
      </c>
      <c r="AO723" s="33">
        <f t="shared" si="171"/>
        <v>0.77900000000000003</v>
      </c>
      <c r="AP723" s="34">
        <v>0.221</v>
      </c>
      <c r="AQ723" s="33">
        <f t="shared" si="172"/>
        <v>0.78700000000000003</v>
      </c>
      <c r="AR723" s="34">
        <v>0.21299999999999999</v>
      </c>
      <c r="AS723">
        <v>0</v>
      </c>
      <c r="AT723" s="17">
        <v>1</v>
      </c>
      <c r="AU723">
        <f t="shared" si="173"/>
        <v>0.17500000000000004</v>
      </c>
      <c r="AV723" s="17">
        <v>0.82499999999999996</v>
      </c>
      <c r="AW723" s="17" t="s">
        <v>29</v>
      </c>
      <c r="AX723">
        <v>0</v>
      </c>
      <c r="AY723">
        <v>0</v>
      </c>
      <c r="AZ723">
        <v>1</v>
      </c>
      <c r="BA723">
        <v>0</v>
      </c>
      <c r="BB723">
        <v>0</v>
      </c>
      <c r="BC723">
        <v>0</v>
      </c>
      <c r="BD723" s="17">
        <v>0</v>
      </c>
      <c r="BE723">
        <v>0</v>
      </c>
      <c r="BF723">
        <v>1</v>
      </c>
      <c r="BG723" s="17">
        <v>0</v>
      </c>
      <c r="BH723">
        <v>5087</v>
      </c>
      <c r="BI723">
        <v>754</v>
      </c>
      <c r="BJ723" s="61">
        <v>0.54100000000000004</v>
      </c>
      <c r="BK723" s="61">
        <f t="shared" si="174"/>
        <v>32.799999999999997</v>
      </c>
      <c r="BL723">
        <v>1</v>
      </c>
      <c r="BM723">
        <v>0</v>
      </c>
      <c r="BN723">
        <v>0</v>
      </c>
      <c r="BO723">
        <v>0</v>
      </c>
      <c r="BP723">
        <v>0</v>
      </c>
      <c r="BQ723" s="17">
        <v>0</v>
      </c>
      <c r="BR723">
        <v>0</v>
      </c>
      <c r="BS723">
        <v>0</v>
      </c>
      <c r="BT723">
        <v>1</v>
      </c>
      <c r="BU723" s="17">
        <v>0</v>
      </c>
      <c r="BV723">
        <v>0</v>
      </c>
      <c r="BW723">
        <v>0</v>
      </c>
      <c r="BX723" s="17">
        <v>0</v>
      </c>
      <c r="BY723">
        <v>0</v>
      </c>
      <c r="BZ723">
        <v>0</v>
      </c>
      <c r="CA723">
        <v>1</v>
      </c>
      <c r="CB723">
        <v>0</v>
      </c>
      <c r="CC723">
        <v>0</v>
      </c>
      <c r="CD723">
        <v>0</v>
      </c>
      <c r="CE723">
        <v>1</v>
      </c>
      <c r="CF723">
        <v>1</v>
      </c>
      <c r="CG723">
        <v>1</v>
      </c>
      <c r="CH723">
        <v>1</v>
      </c>
      <c r="CI723">
        <v>1</v>
      </c>
      <c r="CJ723" s="17">
        <v>1</v>
      </c>
      <c r="CK723">
        <v>2.3E-2</v>
      </c>
      <c r="CL723">
        <v>13</v>
      </c>
      <c r="CM723">
        <v>1</v>
      </c>
      <c r="CN723">
        <v>0</v>
      </c>
      <c r="CO723">
        <v>34</v>
      </c>
      <c r="CP723" s="31" t="s">
        <v>80</v>
      </c>
    </row>
    <row r="724" spans="1:94" x14ac:dyDescent="0.25">
      <c r="A724">
        <v>723</v>
      </c>
      <c r="B724">
        <v>45</v>
      </c>
      <c r="C724" s="23" t="s">
        <v>186</v>
      </c>
      <c r="D724" s="12">
        <v>6.05</v>
      </c>
      <c r="E724" s="13">
        <v>0.04</v>
      </c>
      <c r="F724" s="7">
        <v>28.8571428571429</v>
      </c>
      <c r="G724" s="7">
        <f t="shared" si="175"/>
        <v>6.01</v>
      </c>
      <c r="H724" s="15">
        <f t="shared" si="176"/>
        <v>6.09</v>
      </c>
      <c r="I724" s="11">
        <f t="shared" si="177"/>
        <v>5.7129223619062877E-2</v>
      </c>
      <c r="J724" s="30">
        <f t="shared" si="178"/>
        <v>1.9797255709576213E-3</v>
      </c>
      <c r="K724" s="30">
        <f t="shared" si="179"/>
        <v>505.12051501980943</v>
      </c>
      <c r="L724" s="8">
        <v>0</v>
      </c>
      <c r="M724" s="9">
        <v>0</v>
      </c>
      <c r="N724" s="9">
        <v>1</v>
      </c>
      <c r="O724" s="9">
        <v>0</v>
      </c>
      <c r="P724" s="9">
        <v>0</v>
      </c>
      <c r="Q724" s="8">
        <v>254332</v>
      </c>
      <c r="R724" s="9">
        <v>17</v>
      </c>
      <c r="S724" s="9">
        <f t="shared" si="180"/>
        <v>254314</v>
      </c>
      <c r="T724" s="9">
        <f t="shared" si="181"/>
        <v>30</v>
      </c>
      <c r="U724" s="7">
        <v>8.41</v>
      </c>
      <c r="V724" s="7">
        <v>18.39</v>
      </c>
      <c r="W724" s="9">
        <v>1</v>
      </c>
      <c r="X724" s="9">
        <v>0</v>
      </c>
      <c r="Y724" s="9">
        <v>1</v>
      </c>
      <c r="Z724" s="9">
        <v>0</v>
      </c>
      <c r="AA724" s="9">
        <v>0</v>
      </c>
      <c r="AB724" s="27">
        <v>0</v>
      </c>
      <c r="AC724" s="9">
        <v>0</v>
      </c>
      <c r="AD724" s="9">
        <v>0</v>
      </c>
      <c r="AE724" s="27">
        <v>1</v>
      </c>
      <c r="AF724" s="9">
        <v>0</v>
      </c>
      <c r="AG724" s="27">
        <v>1</v>
      </c>
      <c r="AH724" s="19">
        <v>2007</v>
      </c>
      <c r="AI724" s="30" t="s">
        <v>89</v>
      </c>
      <c r="AJ724" s="30" t="s">
        <v>89</v>
      </c>
      <c r="AK724" s="30" t="s">
        <v>89</v>
      </c>
      <c r="AL724" s="37" t="s">
        <v>89</v>
      </c>
      <c r="AM724" s="36">
        <v>0.60299999999999998</v>
      </c>
      <c r="AN724" s="17">
        <v>0.39700000000000002</v>
      </c>
      <c r="AO724" s="33">
        <f t="shared" si="171"/>
        <v>0.77900000000000003</v>
      </c>
      <c r="AP724" s="34">
        <v>0.221</v>
      </c>
      <c r="AQ724" s="33">
        <f t="shared" si="172"/>
        <v>0.78700000000000003</v>
      </c>
      <c r="AR724" s="34">
        <v>0.21299999999999999</v>
      </c>
      <c r="AS724">
        <v>0</v>
      </c>
      <c r="AT724" s="17">
        <v>1</v>
      </c>
      <c r="AU724">
        <f t="shared" si="173"/>
        <v>0.17500000000000004</v>
      </c>
      <c r="AV724" s="17">
        <v>0.82499999999999996</v>
      </c>
      <c r="AW724" s="17" t="s">
        <v>29</v>
      </c>
      <c r="AX724">
        <v>0</v>
      </c>
      <c r="AY724">
        <v>0</v>
      </c>
      <c r="AZ724">
        <v>1</v>
      </c>
      <c r="BA724">
        <v>0</v>
      </c>
      <c r="BB724">
        <v>0</v>
      </c>
      <c r="BC724">
        <v>0</v>
      </c>
      <c r="BD724" s="17">
        <v>0</v>
      </c>
      <c r="BE724">
        <v>0</v>
      </c>
      <c r="BF724">
        <v>1</v>
      </c>
      <c r="BG724" s="17">
        <v>0</v>
      </c>
      <c r="BH724">
        <v>5087</v>
      </c>
      <c r="BI724">
        <v>754</v>
      </c>
      <c r="BJ724" s="61">
        <v>0.54100000000000004</v>
      </c>
      <c r="BK724" s="61">
        <f t="shared" si="174"/>
        <v>32.799999999999997</v>
      </c>
      <c r="BL724">
        <v>1</v>
      </c>
      <c r="BM724">
        <v>0</v>
      </c>
      <c r="BN724">
        <v>0</v>
      </c>
      <c r="BO724">
        <v>0</v>
      </c>
      <c r="BP724">
        <v>0</v>
      </c>
      <c r="BQ724" s="17">
        <v>0</v>
      </c>
      <c r="BR724">
        <v>0</v>
      </c>
      <c r="BS724">
        <v>0</v>
      </c>
      <c r="BT724">
        <v>1</v>
      </c>
      <c r="BU724" s="17">
        <v>0</v>
      </c>
      <c r="BV724">
        <v>0</v>
      </c>
      <c r="BW724">
        <v>0</v>
      </c>
      <c r="BX724" s="17">
        <v>0</v>
      </c>
      <c r="BY724">
        <v>0</v>
      </c>
      <c r="BZ724">
        <v>0</v>
      </c>
      <c r="CA724">
        <v>1</v>
      </c>
      <c r="CB724">
        <v>0</v>
      </c>
      <c r="CC724">
        <v>0</v>
      </c>
      <c r="CD724">
        <v>0</v>
      </c>
      <c r="CE724">
        <v>1</v>
      </c>
      <c r="CF724">
        <v>1</v>
      </c>
      <c r="CG724">
        <v>1</v>
      </c>
      <c r="CH724">
        <v>1</v>
      </c>
      <c r="CI724">
        <v>1</v>
      </c>
      <c r="CJ724" s="17">
        <v>1</v>
      </c>
      <c r="CK724">
        <v>2.3E-2</v>
      </c>
      <c r="CL724">
        <v>13</v>
      </c>
      <c r="CM724">
        <v>1</v>
      </c>
      <c r="CN724">
        <v>0</v>
      </c>
      <c r="CO724">
        <v>34</v>
      </c>
      <c r="CP724" s="31" t="s">
        <v>80</v>
      </c>
    </row>
    <row r="725" spans="1:94" x14ac:dyDescent="0.25">
      <c r="A725">
        <v>724</v>
      </c>
      <c r="B725">
        <v>45</v>
      </c>
      <c r="C725" s="23" t="s">
        <v>186</v>
      </c>
      <c r="D725" s="12">
        <v>5.93</v>
      </c>
      <c r="E725" s="13">
        <v>7.0000000000000007E-2</v>
      </c>
      <c r="F725" s="7">
        <v>29.8571428571429</v>
      </c>
      <c r="G725" s="7">
        <f t="shared" si="175"/>
        <v>5.8599999999999994</v>
      </c>
      <c r="H725" s="15">
        <f t="shared" si="176"/>
        <v>6</v>
      </c>
      <c r="I725" s="11">
        <f t="shared" si="177"/>
        <v>0.11234859231156773</v>
      </c>
      <c r="J725" s="30">
        <f t="shared" si="178"/>
        <v>3.7628715128276216E-3</v>
      </c>
      <c r="K725" s="30">
        <f t="shared" si="179"/>
        <v>265.75449004596675</v>
      </c>
      <c r="L725" s="8">
        <v>0</v>
      </c>
      <c r="M725" s="9">
        <v>0</v>
      </c>
      <c r="N725" s="9">
        <v>1</v>
      </c>
      <c r="O725" s="9">
        <v>0</v>
      </c>
      <c r="P725" s="9">
        <v>0</v>
      </c>
      <c r="Q725" s="8">
        <v>69752</v>
      </c>
      <c r="R725" s="9">
        <v>17</v>
      </c>
      <c r="S725" s="9">
        <f t="shared" si="180"/>
        <v>69734</v>
      </c>
      <c r="T725" s="9">
        <f t="shared" si="181"/>
        <v>30</v>
      </c>
      <c r="U725" s="7">
        <v>8.41</v>
      </c>
      <c r="V725" s="7">
        <v>18.39</v>
      </c>
      <c r="W725" s="9">
        <v>1</v>
      </c>
      <c r="X725" s="9">
        <v>0</v>
      </c>
      <c r="Y725" s="9">
        <v>1</v>
      </c>
      <c r="Z725" s="9">
        <v>0</v>
      </c>
      <c r="AA725" s="9">
        <v>0</v>
      </c>
      <c r="AB725" s="27">
        <v>0</v>
      </c>
      <c r="AC725" s="9">
        <v>0</v>
      </c>
      <c r="AD725" s="9">
        <v>0</v>
      </c>
      <c r="AE725" s="27">
        <v>1</v>
      </c>
      <c r="AF725" s="9">
        <v>0</v>
      </c>
      <c r="AG725" s="27">
        <v>1</v>
      </c>
      <c r="AH725" s="19">
        <v>2007</v>
      </c>
      <c r="AI725" s="30" t="s">
        <v>89</v>
      </c>
      <c r="AJ725" s="30" t="s">
        <v>89</v>
      </c>
      <c r="AK725" s="30" t="s">
        <v>89</v>
      </c>
      <c r="AL725" s="37" t="s">
        <v>89</v>
      </c>
      <c r="AM725" s="36">
        <v>0.60299999999999998</v>
      </c>
      <c r="AN725" s="17">
        <v>0.39700000000000002</v>
      </c>
      <c r="AO725" s="33">
        <f t="shared" si="171"/>
        <v>0.77900000000000003</v>
      </c>
      <c r="AP725" s="34">
        <v>0.221</v>
      </c>
      <c r="AQ725" s="33">
        <f t="shared" si="172"/>
        <v>0.78700000000000003</v>
      </c>
      <c r="AR725" s="34">
        <v>0.21299999999999999</v>
      </c>
      <c r="AS725">
        <v>0</v>
      </c>
      <c r="AT725" s="17">
        <v>1</v>
      </c>
      <c r="AU725">
        <f t="shared" si="173"/>
        <v>0.17500000000000004</v>
      </c>
      <c r="AV725" s="17">
        <v>0.82499999999999996</v>
      </c>
      <c r="AW725" s="17" t="s">
        <v>29</v>
      </c>
      <c r="AX725">
        <v>0</v>
      </c>
      <c r="AY725">
        <v>0</v>
      </c>
      <c r="AZ725">
        <v>1</v>
      </c>
      <c r="BA725">
        <v>0</v>
      </c>
      <c r="BB725">
        <v>0</v>
      </c>
      <c r="BC725">
        <v>0</v>
      </c>
      <c r="BD725" s="17">
        <v>0</v>
      </c>
      <c r="BE725">
        <v>0</v>
      </c>
      <c r="BF725">
        <v>1</v>
      </c>
      <c r="BG725" s="17">
        <v>0</v>
      </c>
      <c r="BH725">
        <v>5087</v>
      </c>
      <c r="BI725">
        <v>754</v>
      </c>
      <c r="BJ725" s="61">
        <v>0.54100000000000004</v>
      </c>
      <c r="BK725" s="61">
        <f t="shared" si="174"/>
        <v>32.799999999999997</v>
      </c>
      <c r="BL725">
        <v>1</v>
      </c>
      <c r="BM725">
        <v>0</v>
      </c>
      <c r="BN725">
        <v>0</v>
      </c>
      <c r="BO725">
        <v>0</v>
      </c>
      <c r="BP725">
        <v>0</v>
      </c>
      <c r="BQ725" s="17">
        <v>0</v>
      </c>
      <c r="BR725">
        <v>0</v>
      </c>
      <c r="BS725">
        <v>0</v>
      </c>
      <c r="BT725">
        <v>1</v>
      </c>
      <c r="BU725" s="17">
        <v>0</v>
      </c>
      <c r="BV725">
        <v>0</v>
      </c>
      <c r="BW725">
        <v>0</v>
      </c>
      <c r="BX725" s="17">
        <v>0</v>
      </c>
      <c r="BY725">
        <v>0</v>
      </c>
      <c r="BZ725">
        <v>0</v>
      </c>
      <c r="CA725">
        <v>1</v>
      </c>
      <c r="CB725">
        <v>0</v>
      </c>
      <c r="CC725">
        <v>0</v>
      </c>
      <c r="CD725">
        <v>0</v>
      </c>
      <c r="CE725">
        <v>1</v>
      </c>
      <c r="CF725">
        <v>1</v>
      </c>
      <c r="CG725">
        <v>1</v>
      </c>
      <c r="CH725">
        <v>1</v>
      </c>
      <c r="CI725">
        <v>1</v>
      </c>
      <c r="CJ725" s="17">
        <v>1</v>
      </c>
      <c r="CK725">
        <v>2.3E-2</v>
      </c>
      <c r="CL725">
        <v>13</v>
      </c>
      <c r="CM725">
        <v>1</v>
      </c>
      <c r="CN725">
        <v>0</v>
      </c>
      <c r="CO725">
        <v>34</v>
      </c>
      <c r="CP725" s="31" t="s">
        <v>80</v>
      </c>
    </row>
    <row r="726" spans="1:94" x14ac:dyDescent="0.25">
      <c r="A726">
        <v>725</v>
      </c>
      <c r="B726">
        <v>45</v>
      </c>
      <c r="C726" s="23" t="s">
        <v>186</v>
      </c>
      <c r="D726" s="12">
        <v>3.66</v>
      </c>
      <c r="E726" s="13">
        <v>0.04</v>
      </c>
      <c r="F726" s="7">
        <v>30.8571428571429</v>
      </c>
      <c r="G726" s="7">
        <f t="shared" si="175"/>
        <v>3.62</v>
      </c>
      <c r="H726" s="15">
        <f t="shared" si="176"/>
        <v>3.7</v>
      </c>
      <c r="I726" s="11">
        <f t="shared" si="177"/>
        <v>5.7097529664404303E-2</v>
      </c>
      <c r="J726" s="30">
        <f t="shared" si="178"/>
        <v>1.8503829057908777E-3</v>
      </c>
      <c r="K726" s="30">
        <f t="shared" si="179"/>
        <v>540.42868471733266</v>
      </c>
      <c r="L726" s="8">
        <v>0</v>
      </c>
      <c r="M726" s="9">
        <v>0</v>
      </c>
      <c r="N726" s="9">
        <v>1</v>
      </c>
      <c r="O726" s="9">
        <v>0</v>
      </c>
      <c r="P726" s="9">
        <v>0</v>
      </c>
      <c r="Q726" s="8">
        <v>291130</v>
      </c>
      <c r="R726" s="9">
        <v>18</v>
      </c>
      <c r="S726" s="9">
        <f t="shared" si="180"/>
        <v>291111</v>
      </c>
      <c r="T726" s="9">
        <f t="shared" si="181"/>
        <v>30</v>
      </c>
      <c r="U726" s="7">
        <v>8.41</v>
      </c>
      <c r="V726" s="7">
        <v>18.39</v>
      </c>
      <c r="W726" s="9">
        <v>1</v>
      </c>
      <c r="X726" s="9">
        <v>0</v>
      </c>
      <c r="Y726" s="9">
        <v>1</v>
      </c>
      <c r="Z726" s="9">
        <v>0</v>
      </c>
      <c r="AA726" s="9">
        <v>0</v>
      </c>
      <c r="AB726" s="27">
        <v>0</v>
      </c>
      <c r="AC726" s="9">
        <v>0</v>
      </c>
      <c r="AD726" s="9">
        <v>0</v>
      </c>
      <c r="AE726" s="27">
        <v>1</v>
      </c>
      <c r="AF726" s="9">
        <v>0</v>
      </c>
      <c r="AG726" s="27">
        <v>1</v>
      </c>
      <c r="AH726" s="19">
        <v>2007</v>
      </c>
      <c r="AI726" s="30" t="s">
        <v>89</v>
      </c>
      <c r="AJ726" s="30" t="s">
        <v>89</v>
      </c>
      <c r="AK726" s="30" t="s">
        <v>89</v>
      </c>
      <c r="AL726" s="37" t="s">
        <v>89</v>
      </c>
      <c r="AM726" s="36">
        <v>0.60299999999999998</v>
      </c>
      <c r="AN726" s="17">
        <v>0.39700000000000002</v>
      </c>
      <c r="AO726" s="33">
        <f t="shared" si="171"/>
        <v>0.77900000000000003</v>
      </c>
      <c r="AP726" s="34">
        <v>0.221</v>
      </c>
      <c r="AQ726" s="33">
        <f t="shared" si="172"/>
        <v>0.78700000000000003</v>
      </c>
      <c r="AR726" s="34">
        <v>0.21299999999999999</v>
      </c>
      <c r="AS726">
        <v>0</v>
      </c>
      <c r="AT726" s="17">
        <v>1</v>
      </c>
      <c r="AU726">
        <f t="shared" si="173"/>
        <v>0.17500000000000004</v>
      </c>
      <c r="AV726" s="17">
        <v>0.82499999999999996</v>
      </c>
      <c r="AW726" s="17" t="s">
        <v>29</v>
      </c>
      <c r="AX726">
        <v>0</v>
      </c>
      <c r="AY726">
        <v>0</v>
      </c>
      <c r="AZ726">
        <v>1</v>
      </c>
      <c r="BA726">
        <v>0</v>
      </c>
      <c r="BB726">
        <v>0</v>
      </c>
      <c r="BC726">
        <v>0</v>
      </c>
      <c r="BD726" s="17">
        <v>0</v>
      </c>
      <c r="BE726">
        <v>0</v>
      </c>
      <c r="BF726">
        <v>1</v>
      </c>
      <c r="BG726" s="17">
        <v>0</v>
      </c>
      <c r="BH726">
        <v>5087</v>
      </c>
      <c r="BI726">
        <v>754</v>
      </c>
      <c r="BJ726" s="61">
        <v>0.54100000000000004</v>
      </c>
      <c r="BK726" s="61">
        <f t="shared" si="174"/>
        <v>32.799999999999997</v>
      </c>
      <c r="BL726">
        <v>1</v>
      </c>
      <c r="BM726">
        <v>0</v>
      </c>
      <c r="BN726">
        <v>0</v>
      </c>
      <c r="BO726">
        <v>0</v>
      </c>
      <c r="BP726">
        <v>0</v>
      </c>
      <c r="BQ726" s="17">
        <v>0</v>
      </c>
      <c r="BR726">
        <v>0</v>
      </c>
      <c r="BS726">
        <v>0</v>
      </c>
      <c r="BT726">
        <v>1</v>
      </c>
      <c r="BU726" s="17">
        <v>0</v>
      </c>
      <c r="BV726">
        <v>0</v>
      </c>
      <c r="BW726">
        <v>0</v>
      </c>
      <c r="BX726" s="17">
        <v>0</v>
      </c>
      <c r="BY726">
        <v>0</v>
      </c>
      <c r="BZ726">
        <v>0</v>
      </c>
      <c r="CA726">
        <v>1</v>
      </c>
      <c r="CB726">
        <v>0</v>
      </c>
      <c r="CC726">
        <v>0</v>
      </c>
      <c r="CD726">
        <v>0</v>
      </c>
      <c r="CE726">
        <v>1</v>
      </c>
      <c r="CF726">
        <v>1</v>
      </c>
      <c r="CG726">
        <v>1</v>
      </c>
      <c r="CH726">
        <v>1</v>
      </c>
      <c r="CI726">
        <v>1</v>
      </c>
      <c r="CJ726" s="17">
        <v>1</v>
      </c>
      <c r="CK726">
        <v>2.3E-2</v>
      </c>
      <c r="CL726">
        <v>13</v>
      </c>
      <c r="CM726">
        <v>1</v>
      </c>
      <c r="CN726">
        <v>0</v>
      </c>
      <c r="CO726">
        <v>34</v>
      </c>
      <c r="CP726" s="31" t="s">
        <v>80</v>
      </c>
    </row>
    <row r="727" spans="1:94" x14ac:dyDescent="0.25">
      <c r="A727">
        <v>726</v>
      </c>
      <c r="B727">
        <v>45</v>
      </c>
      <c r="C727" s="23" t="s">
        <v>186</v>
      </c>
      <c r="D727" s="12">
        <v>5.84</v>
      </c>
      <c r="E727" s="13">
        <v>0.04</v>
      </c>
      <c r="F727" s="7">
        <v>31.8571428571429</v>
      </c>
      <c r="G727" s="7">
        <f t="shared" si="175"/>
        <v>5.8</v>
      </c>
      <c r="H727" s="15">
        <f t="shared" si="176"/>
        <v>5.88</v>
      </c>
      <c r="I727" s="11">
        <f t="shared" si="177"/>
        <v>5.587417340674182E-2</v>
      </c>
      <c r="J727" s="30">
        <f t="shared" si="178"/>
        <v>1.753897819942566E-3</v>
      </c>
      <c r="K727" s="30">
        <f t="shared" si="179"/>
        <v>570.158642441751</v>
      </c>
      <c r="L727" s="8">
        <v>0</v>
      </c>
      <c r="M727" s="9">
        <v>0</v>
      </c>
      <c r="N727" s="9">
        <v>1</v>
      </c>
      <c r="O727" s="9">
        <v>0</v>
      </c>
      <c r="P727" s="9">
        <v>0</v>
      </c>
      <c r="Q727" s="8">
        <v>324084</v>
      </c>
      <c r="R727" s="9">
        <v>17</v>
      </c>
      <c r="S727" s="9">
        <f t="shared" si="180"/>
        <v>324066</v>
      </c>
      <c r="T727" s="9">
        <f t="shared" si="181"/>
        <v>30</v>
      </c>
      <c r="U727" s="7">
        <v>8.41</v>
      </c>
      <c r="V727" s="7">
        <v>18.39</v>
      </c>
      <c r="W727" s="9">
        <v>1</v>
      </c>
      <c r="X727" s="9">
        <v>0</v>
      </c>
      <c r="Y727" s="9">
        <v>1</v>
      </c>
      <c r="Z727" s="9">
        <v>0</v>
      </c>
      <c r="AA727" s="9">
        <v>0</v>
      </c>
      <c r="AB727" s="27">
        <v>0</v>
      </c>
      <c r="AC727" s="9">
        <v>0</v>
      </c>
      <c r="AD727" s="9">
        <v>0</v>
      </c>
      <c r="AE727" s="27">
        <v>1</v>
      </c>
      <c r="AF727" s="9">
        <v>0</v>
      </c>
      <c r="AG727" s="27">
        <v>1</v>
      </c>
      <c r="AH727" s="19">
        <v>2007</v>
      </c>
      <c r="AI727" s="30" t="s">
        <v>89</v>
      </c>
      <c r="AJ727" s="30" t="s">
        <v>89</v>
      </c>
      <c r="AK727" s="30" t="s">
        <v>89</v>
      </c>
      <c r="AL727" s="37" t="s">
        <v>89</v>
      </c>
      <c r="AM727" s="36">
        <v>0.60299999999999998</v>
      </c>
      <c r="AN727" s="17">
        <v>0.39700000000000002</v>
      </c>
      <c r="AO727" s="33">
        <f t="shared" si="171"/>
        <v>0.77900000000000003</v>
      </c>
      <c r="AP727" s="34">
        <v>0.221</v>
      </c>
      <c r="AQ727" s="33">
        <f t="shared" si="172"/>
        <v>0.78700000000000003</v>
      </c>
      <c r="AR727" s="34">
        <v>0.21299999999999999</v>
      </c>
      <c r="AS727">
        <v>0</v>
      </c>
      <c r="AT727" s="17">
        <v>1</v>
      </c>
      <c r="AU727">
        <f t="shared" si="173"/>
        <v>0.17500000000000004</v>
      </c>
      <c r="AV727" s="17">
        <v>0.82499999999999996</v>
      </c>
      <c r="AW727" s="17" t="s">
        <v>29</v>
      </c>
      <c r="AX727">
        <v>0</v>
      </c>
      <c r="AY727">
        <v>0</v>
      </c>
      <c r="AZ727">
        <v>1</v>
      </c>
      <c r="BA727">
        <v>0</v>
      </c>
      <c r="BB727">
        <v>0</v>
      </c>
      <c r="BC727">
        <v>0</v>
      </c>
      <c r="BD727" s="17">
        <v>0</v>
      </c>
      <c r="BE727">
        <v>0</v>
      </c>
      <c r="BF727">
        <v>1</v>
      </c>
      <c r="BG727" s="17">
        <v>0</v>
      </c>
      <c r="BH727">
        <v>5087</v>
      </c>
      <c r="BI727">
        <v>754</v>
      </c>
      <c r="BJ727" s="61">
        <v>0.54100000000000004</v>
      </c>
      <c r="BK727" s="61">
        <f t="shared" si="174"/>
        <v>32.799999999999997</v>
      </c>
      <c r="BL727">
        <v>1</v>
      </c>
      <c r="BM727">
        <v>0</v>
      </c>
      <c r="BN727">
        <v>0</v>
      </c>
      <c r="BO727">
        <v>0</v>
      </c>
      <c r="BP727">
        <v>0</v>
      </c>
      <c r="BQ727" s="17">
        <v>0</v>
      </c>
      <c r="BR727">
        <v>0</v>
      </c>
      <c r="BS727">
        <v>0</v>
      </c>
      <c r="BT727">
        <v>1</v>
      </c>
      <c r="BU727" s="17">
        <v>0</v>
      </c>
      <c r="BV727">
        <v>0</v>
      </c>
      <c r="BW727">
        <v>0</v>
      </c>
      <c r="BX727" s="17">
        <v>0</v>
      </c>
      <c r="BY727">
        <v>0</v>
      </c>
      <c r="BZ727">
        <v>0</v>
      </c>
      <c r="CA727">
        <v>1</v>
      </c>
      <c r="CB727">
        <v>0</v>
      </c>
      <c r="CC727">
        <v>0</v>
      </c>
      <c r="CD727">
        <v>0</v>
      </c>
      <c r="CE727">
        <v>1</v>
      </c>
      <c r="CF727">
        <v>1</v>
      </c>
      <c r="CG727">
        <v>1</v>
      </c>
      <c r="CH727">
        <v>1</v>
      </c>
      <c r="CI727">
        <v>1</v>
      </c>
      <c r="CJ727" s="17">
        <v>1</v>
      </c>
      <c r="CK727">
        <v>2.3E-2</v>
      </c>
      <c r="CL727">
        <v>13</v>
      </c>
      <c r="CM727">
        <v>1</v>
      </c>
      <c r="CN727">
        <v>0</v>
      </c>
      <c r="CO727">
        <v>34</v>
      </c>
      <c r="CP727" s="31" t="s">
        <v>80</v>
      </c>
    </row>
    <row r="728" spans="1:94" x14ac:dyDescent="0.25">
      <c r="A728">
        <v>727</v>
      </c>
      <c r="B728">
        <v>45</v>
      </c>
      <c r="C728" s="23" t="s">
        <v>186</v>
      </c>
      <c r="D728" s="12">
        <v>7.79</v>
      </c>
      <c r="E728" s="13">
        <v>0.03</v>
      </c>
      <c r="F728" s="7">
        <v>32.857142857142897</v>
      </c>
      <c r="G728" s="7">
        <f t="shared" si="175"/>
        <v>7.76</v>
      </c>
      <c r="H728" s="15">
        <f t="shared" si="176"/>
        <v>7.82</v>
      </c>
      <c r="I728" s="11">
        <f t="shared" si="177"/>
        <v>5.2685549073099733E-2</v>
      </c>
      <c r="J728" s="30">
        <f t="shared" si="178"/>
        <v>1.603473232659555E-3</v>
      </c>
      <c r="K728" s="30">
        <f t="shared" si="179"/>
        <v>623.64620726557348</v>
      </c>
      <c r="L728" s="8">
        <v>0</v>
      </c>
      <c r="M728" s="9">
        <v>0</v>
      </c>
      <c r="N728" s="9">
        <v>1</v>
      </c>
      <c r="O728" s="9">
        <v>0</v>
      </c>
      <c r="P728" s="9">
        <v>0</v>
      </c>
      <c r="Q728" s="8">
        <v>387866</v>
      </c>
      <c r="R728" s="9">
        <v>10</v>
      </c>
      <c r="S728" s="9">
        <f t="shared" si="180"/>
        <v>387855</v>
      </c>
      <c r="T728" s="9">
        <f t="shared" si="181"/>
        <v>30</v>
      </c>
      <c r="U728" s="7">
        <v>8.41</v>
      </c>
      <c r="V728" s="7">
        <v>18.39</v>
      </c>
      <c r="W728" s="9">
        <v>1</v>
      </c>
      <c r="X728" s="9">
        <v>0</v>
      </c>
      <c r="Y728" s="9">
        <v>1</v>
      </c>
      <c r="Z728" s="9">
        <v>0</v>
      </c>
      <c r="AA728" s="9">
        <v>0</v>
      </c>
      <c r="AB728" s="27">
        <v>0</v>
      </c>
      <c r="AC728" s="9">
        <v>0</v>
      </c>
      <c r="AD728" s="9">
        <v>0</v>
      </c>
      <c r="AE728" s="27">
        <v>1</v>
      </c>
      <c r="AF728" s="9">
        <v>0</v>
      </c>
      <c r="AG728" s="27">
        <v>1</v>
      </c>
      <c r="AH728" s="19">
        <v>2007</v>
      </c>
      <c r="AI728" s="30" t="s">
        <v>89</v>
      </c>
      <c r="AJ728" s="30" t="s">
        <v>89</v>
      </c>
      <c r="AK728" s="30" t="s">
        <v>89</v>
      </c>
      <c r="AL728" s="37" t="s">
        <v>89</v>
      </c>
      <c r="AM728" s="36">
        <v>0.60299999999999998</v>
      </c>
      <c r="AN728" s="17">
        <v>0.39700000000000002</v>
      </c>
      <c r="AO728" s="33">
        <f t="shared" si="171"/>
        <v>0.77900000000000003</v>
      </c>
      <c r="AP728" s="34">
        <v>0.221</v>
      </c>
      <c r="AQ728" s="33">
        <f t="shared" si="172"/>
        <v>0.78700000000000003</v>
      </c>
      <c r="AR728" s="34">
        <v>0.21299999999999999</v>
      </c>
      <c r="AS728">
        <v>0</v>
      </c>
      <c r="AT728" s="17">
        <v>1</v>
      </c>
      <c r="AU728">
        <f t="shared" si="173"/>
        <v>0.17500000000000004</v>
      </c>
      <c r="AV728" s="17">
        <v>0.82499999999999996</v>
      </c>
      <c r="AW728" s="17" t="s">
        <v>29</v>
      </c>
      <c r="AX728">
        <v>0</v>
      </c>
      <c r="AY728">
        <v>0</v>
      </c>
      <c r="AZ728">
        <v>1</v>
      </c>
      <c r="BA728">
        <v>0</v>
      </c>
      <c r="BB728">
        <v>0</v>
      </c>
      <c r="BC728">
        <v>0</v>
      </c>
      <c r="BD728" s="17">
        <v>0</v>
      </c>
      <c r="BE728">
        <v>0</v>
      </c>
      <c r="BF728">
        <v>1</v>
      </c>
      <c r="BG728" s="17">
        <v>0</v>
      </c>
      <c r="BH728">
        <v>5087</v>
      </c>
      <c r="BI728">
        <v>754</v>
      </c>
      <c r="BJ728" s="61">
        <v>0.54100000000000004</v>
      </c>
      <c r="BK728" s="61">
        <f t="shared" si="174"/>
        <v>32.799999999999997</v>
      </c>
      <c r="BL728">
        <v>1</v>
      </c>
      <c r="BM728">
        <v>0</v>
      </c>
      <c r="BN728">
        <v>0</v>
      </c>
      <c r="BO728">
        <v>0</v>
      </c>
      <c r="BP728">
        <v>0</v>
      </c>
      <c r="BQ728" s="17">
        <v>0</v>
      </c>
      <c r="BR728">
        <v>0</v>
      </c>
      <c r="BS728">
        <v>0</v>
      </c>
      <c r="BT728">
        <v>1</v>
      </c>
      <c r="BU728" s="17">
        <v>0</v>
      </c>
      <c r="BV728">
        <v>0</v>
      </c>
      <c r="BW728">
        <v>0</v>
      </c>
      <c r="BX728" s="17">
        <v>0</v>
      </c>
      <c r="BY728">
        <v>0</v>
      </c>
      <c r="BZ728">
        <v>0</v>
      </c>
      <c r="CA728">
        <v>1</v>
      </c>
      <c r="CB728">
        <v>0</v>
      </c>
      <c r="CC728">
        <v>0</v>
      </c>
      <c r="CD728">
        <v>0</v>
      </c>
      <c r="CE728">
        <v>1</v>
      </c>
      <c r="CF728">
        <v>1</v>
      </c>
      <c r="CG728">
        <v>0</v>
      </c>
      <c r="CH728">
        <v>0</v>
      </c>
      <c r="CI728">
        <v>0</v>
      </c>
      <c r="CJ728" s="17">
        <v>1</v>
      </c>
      <c r="CK728">
        <v>2.3E-2</v>
      </c>
      <c r="CL728">
        <v>13</v>
      </c>
      <c r="CM728">
        <v>1</v>
      </c>
      <c r="CN728">
        <v>0</v>
      </c>
      <c r="CO728">
        <v>34</v>
      </c>
      <c r="CP728" s="31" t="s">
        <v>80</v>
      </c>
    </row>
    <row r="729" spans="1:94" x14ac:dyDescent="0.25">
      <c r="A729">
        <v>728</v>
      </c>
      <c r="B729">
        <v>45</v>
      </c>
      <c r="C729" s="23" t="s">
        <v>186</v>
      </c>
      <c r="D729" s="12">
        <v>6.23</v>
      </c>
      <c r="E729" s="13">
        <v>0.03</v>
      </c>
      <c r="F729" s="7">
        <v>33.857142857142897</v>
      </c>
      <c r="G729" s="7">
        <f t="shared" si="175"/>
        <v>6.2</v>
      </c>
      <c r="H729" s="15">
        <f t="shared" si="176"/>
        <v>6.2600000000000007</v>
      </c>
      <c r="I729" s="11">
        <f t="shared" si="177"/>
        <v>5.4284645881501149E-2</v>
      </c>
      <c r="J729" s="30">
        <f t="shared" si="178"/>
        <v>1.6033439711835762E-3</v>
      </c>
      <c r="K729" s="30">
        <f t="shared" si="179"/>
        <v>623.69648557808068</v>
      </c>
      <c r="L729" s="8">
        <v>0</v>
      </c>
      <c r="M729" s="9">
        <v>0</v>
      </c>
      <c r="N729" s="9">
        <v>1</v>
      </c>
      <c r="O729" s="9">
        <v>0</v>
      </c>
      <c r="P729" s="9">
        <v>0</v>
      </c>
      <c r="Q729" s="8">
        <v>387866</v>
      </c>
      <c r="R729" s="9">
        <v>14</v>
      </c>
      <c r="S729" s="9">
        <f t="shared" si="180"/>
        <v>387851</v>
      </c>
      <c r="T729" s="9">
        <f t="shared" si="181"/>
        <v>30</v>
      </c>
      <c r="U729" s="7">
        <v>8.41</v>
      </c>
      <c r="V729" s="7">
        <v>18.39</v>
      </c>
      <c r="W729" s="9">
        <v>1</v>
      </c>
      <c r="X729" s="9">
        <v>0</v>
      </c>
      <c r="Y729" s="9">
        <v>1</v>
      </c>
      <c r="Z729" s="9">
        <v>0</v>
      </c>
      <c r="AA729" s="9">
        <v>0</v>
      </c>
      <c r="AB729" s="27">
        <v>0</v>
      </c>
      <c r="AC729" s="9">
        <v>0</v>
      </c>
      <c r="AD729" s="9">
        <v>0</v>
      </c>
      <c r="AE729" s="27">
        <v>1</v>
      </c>
      <c r="AF729" s="9">
        <v>0</v>
      </c>
      <c r="AG729" s="27">
        <v>1</v>
      </c>
      <c r="AH729" s="19">
        <v>2007</v>
      </c>
      <c r="AI729" s="30" t="s">
        <v>89</v>
      </c>
      <c r="AJ729" s="30" t="s">
        <v>89</v>
      </c>
      <c r="AK729" s="30" t="s">
        <v>89</v>
      </c>
      <c r="AL729" s="37" t="s">
        <v>89</v>
      </c>
      <c r="AM729" s="36">
        <v>0.60299999999999998</v>
      </c>
      <c r="AN729" s="17">
        <v>0.39700000000000002</v>
      </c>
      <c r="AO729" s="33">
        <f t="shared" si="171"/>
        <v>0.77900000000000003</v>
      </c>
      <c r="AP729" s="34">
        <v>0.221</v>
      </c>
      <c r="AQ729" s="33">
        <f t="shared" si="172"/>
        <v>0.78700000000000003</v>
      </c>
      <c r="AR729" s="34">
        <v>0.21299999999999999</v>
      </c>
      <c r="AS729">
        <v>0</v>
      </c>
      <c r="AT729" s="17">
        <v>1</v>
      </c>
      <c r="AU729">
        <f t="shared" si="173"/>
        <v>0.17500000000000004</v>
      </c>
      <c r="AV729" s="17">
        <v>0.82499999999999996</v>
      </c>
      <c r="AW729" s="17" t="s">
        <v>29</v>
      </c>
      <c r="AX729">
        <v>0</v>
      </c>
      <c r="AY729">
        <v>0</v>
      </c>
      <c r="AZ729">
        <v>1</v>
      </c>
      <c r="BA729">
        <v>0</v>
      </c>
      <c r="BB729">
        <v>0</v>
      </c>
      <c r="BC729">
        <v>0</v>
      </c>
      <c r="BD729" s="17">
        <v>0</v>
      </c>
      <c r="BE729">
        <v>0</v>
      </c>
      <c r="BF729">
        <v>1</v>
      </c>
      <c r="BG729" s="17">
        <v>0</v>
      </c>
      <c r="BH729">
        <v>5087</v>
      </c>
      <c r="BI729">
        <v>754</v>
      </c>
      <c r="BJ729" s="61">
        <v>0.54100000000000004</v>
      </c>
      <c r="BK729" s="61">
        <f t="shared" si="174"/>
        <v>32.799999999999997</v>
      </c>
      <c r="BL729">
        <v>1</v>
      </c>
      <c r="BM729">
        <v>0</v>
      </c>
      <c r="BN729">
        <v>0</v>
      </c>
      <c r="BO729">
        <v>0</v>
      </c>
      <c r="BP729">
        <v>0</v>
      </c>
      <c r="BQ729" s="17">
        <v>0</v>
      </c>
      <c r="BR729">
        <v>0</v>
      </c>
      <c r="BS729">
        <v>0</v>
      </c>
      <c r="BT729">
        <v>1</v>
      </c>
      <c r="BU729" s="17">
        <v>0</v>
      </c>
      <c r="BV729">
        <v>0</v>
      </c>
      <c r="BW729">
        <v>0</v>
      </c>
      <c r="BX729" s="17">
        <v>0</v>
      </c>
      <c r="BY729">
        <v>0</v>
      </c>
      <c r="BZ729">
        <v>0</v>
      </c>
      <c r="CA729">
        <v>1</v>
      </c>
      <c r="CB729">
        <v>0</v>
      </c>
      <c r="CC729">
        <v>0</v>
      </c>
      <c r="CD729">
        <v>0</v>
      </c>
      <c r="CE729">
        <v>1</v>
      </c>
      <c r="CF729">
        <v>1</v>
      </c>
      <c r="CG729">
        <v>1</v>
      </c>
      <c r="CH729">
        <v>0</v>
      </c>
      <c r="CI729">
        <v>0</v>
      </c>
      <c r="CJ729" s="17">
        <v>1</v>
      </c>
      <c r="CK729">
        <v>2.3E-2</v>
      </c>
      <c r="CL729">
        <v>13</v>
      </c>
      <c r="CM729">
        <v>1</v>
      </c>
      <c r="CN729">
        <v>0</v>
      </c>
      <c r="CO729">
        <v>34</v>
      </c>
      <c r="CP729" s="31" t="s">
        <v>80</v>
      </c>
    </row>
    <row r="730" spans="1:94" x14ac:dyDescent="0.25">
      <c r="A730">
        <v>729</v>
      </c>
      <c r="B730">
        <v>45</v>
      </c>
      <c r="C730" s="23" t="s">
        <v>186</v>
      </c>
      <c r="D730" s="12">
        <v>6.15</v>
      </c>
      <c r="E730" s="13">
        <v>0.03</v>
      </c>
      <c r="F730" s="7">
        <v>34.857142857142897</v>
      </c>
      <c r="G730" s="7">
        <f t="shared" si="175"/>
        <v>6.12</v>
      </c>
      <c r="H730" s="15">
        <f t="shared" si="176"/>
        <v>6.1800000000000006</v>
      </c>
      <c r="I730" s="11">
        <f t="shared" si="177"/>
        <v>6.1117055763178253E-2</v>
      </c>
      <c r="J730" s="30">
        <f t="shared" si="178"/>
        <v>1.7533581571403578E-3</v>
      </c>
      <c r="K730" s="30">
        <f t="shared" si="179"/>
        <v>570.33413049559226</v>
      </c>
      <c r="L730" s="8">
        <v>0</v>
      </c>
      <c r="M730" s="9">
        <v>0</v>
      </c>
      <c r="N730" s="9">
        <v>1</v>
      </c>
      <c r="O730" s="9">
        <v>0</v>
      </c>
      <c r="P730" s="9">
        <v>0</v>
      </c>
      <c r="Q730" s="8">
        <v>324084</v>
      </c>
      <c r="R730" s="9">
        <v>17</v>
      </c>
      <c r="S730" s="9">
        <f t="shared" si="180"/>
        <v>324066</v>
      </c>
      <c r="T730" s="9">
        <f t="shared" si="181"/>
        <v>30</v>
      </c>
      <c r="U730" s="7">
        <v>8.41</v>
      </c>
      <c r="V730" s="7">
        <v>18.39</v>
      </c>
      <c r="W730" s="9">
        <v>1</v>
      </c>
      <c r="X730" s="9">
        <v>0</v>
      </c>
      <c r="Y730" s="9">
        <v>1</v>
      </c>
      <c r="Z730" s="9">
        <v>0</v>
      </c>
      <c r="AA730" s="9">
        <v>0</v>
      </c>
      <c r="AB730" s="27">
        <v>0</v>
      </c>
      <c r="AC730" s="9">
        <v>0</v>
      </c>
      <c r="AD730" s="9">
        <v>0</v>
      </c>
      <c r="AE730" s="27">
        <v>1</v>
      </c>
      <c r="AF730" s="9">
        <v>0</v>
      </c>
      <c r="AG730" s="27">
        <v>1</v>
      </c>
      <c r="AH730" s="19">
        <v>2007</v>
      </c>
      <c r="AI730" s="30" t="s">
        <v>89</v>
      </c>
      <c r="AJ730" s="30" t="s">
        <v>89</v>
      </c>
      <c r="AK730" s="30" t="s">
        <v>89</v>
      </c>
      <c r="AL730" s="37" t="s">
        <v>89</v>
      </c>
      <c r="AM730" s="36">
        <v>0.60299999999999998</v>
      </c>
      <c r="AN730" s="17">
        <v>0.39700000000000002</v>
      </c>
      <c r="AO730" s="33">
        <f t="shared" si="171"/>
        <v>0.77900000000000003</v>
      </c>
      <c r="AP730" s="34">
        <v>0.221</v>
      </c>
      <c r="AQ730" s="33">
        <f t="shared" si="172"/>
        <v>0.78700000000000003</v>
      </c>
      <c r="AR730" s="34">
        <v>0.21299999999999999</v>
      </c>
      <c r="AS730">
        <v>0</v>
      </c>
      <c r="AT730" s="17">
        <v>1</v>
      </c>
      <c r="AU730">
        <f t="shared" si="173"/>
        <v>0.17500000000000004</v>
      </c>
      <c r="AV730" s="17">
        <v>0.82499999999999996</v>
      </c>
      <c r="AW730" s="17" t="s">
        <v>29</v>
      </c>
      <c r="AX730">
        <v>0</v>
      </c>
      <c r="AY730">
        <v>0</v>
      </c>
      <c r="AZ730">
        <v>1</v>
      </c>
      <c r="BA730">
        <v>0</v>
      </c>
      <c r="BB730">
        <v>0</v>
      </c>
      <c r="BC730">
        <v>0</v>
      </c>
      <c r="BD730" s="17">
        <v>0</v>
      </c>
      <c r="BE730">
        <v>0</v>
      </c>
      <c r="BF730">
        <v>1</v>
      </c>
      <c r="BG730" s="17">
        <v>0</v>
      </c>
      <c r="BH730">
        <v>5087</v>
      </c>
      <c r="BI730">
        <v>754</v>
      </c>
      <c r="BJ730" s="61">
        <v>0.54100000000000004</v>
      </c>
      <c r="BK730" s="61">
        <f t="shared" si="174"/>
        <v>32.799999999999997</v>
      </c>
      <c r="BL730">
        <v>1</v>
      </c>
      <c r="BM730">
        <v>0</v>
      </c>
      <c r="BN730">
        <v>0</v>
      </c>
      <c r="BO730">
        <v>0</v>
      </c>
      <c r="BP730">
        <v>0</v>
      </c>
      <c r="BQ730" s="17">
        <v>0</v>
      </c>
      <c r="BR730">
        <v>0</v>
      </c>
      <c r="BS730">
        <v>0</v>
      </c>
      <c r="BT730">
        <v>1</v>
      </c>
      <c r="BU730" s="17">
        <v>0</v>
      </c>
      <c r="BV730">
        <v>0</v>
      </c>
      <c r="BW730">
        <v>0</v>
      </c>
      <c r="BX730" s="17">
        <v>0</v>
      </c>
      <c r="BY730">
        <v>0</v>
      </c>
      <c r="BZ730">
        <v>0</v>
      </c>
      <c r="CA730">
        <v>1</v>
      </c>
      <c r="CB730">
        <v>0</v>
      </c>
      <c r="CC730">
        <v>0</v>
      </c>
      <c r="CD730">
        <v>0</v>
      </c>
      <c r="CE730">
        <v>1</v>
      </c>
      <c r="CF730">
        <v>1</v>
      </c>
      <c r="CG730">
        <v>1</v>
      </c>
      <c r="CH730">
        <v>1</v>
      </c>
      <c r="CI730">
        <v>1</v>
      </c>
      <c r="CJ730" s="17">
        <v>1</v>
      </c>
      <c r="CK730">
        <v>2.3E-2</v>
      </c>
      <c r="CL730">
        <v>13</v>
      </c>
      <c r="CM730">
        <v>1</v>
      </c>
      <c r="CN730">
        <v>0</v>
      </c>
      <c r="CO730">
        <v>34</v>
      </c>
      <c r="CP730" s="31" t="s">
        <v>80</v>
      </c>
    </row>
    <row r="731" spans="1:94" x14ac:dyDescent="0.25">
      <c r="A731">
        <v>730</v>
      </c>
      <c r="B731">
        <v>45</v>
      </c>
      <c r="C731" s="23" t="s">
        <v>186</v>
      </c>
      <c r="D731" s="12">
        <v>6.05</v>
      </c>
      <c r="E731" s="13">
        <v>0.04</v>
      </c>
      <c r="F731" s="7">
        <v>35.857142857142897</v>
      </c>
      <c r="G731" s="7">
        <f t="shared" si="175"/>
        <v>6.01</v>
      </c>
      <c r="H731" s="15">
        <f t="shared" si="176"/>
        <v>6.09</v>
      </c>
      <c r="I731" s="11">
        <f t="shared" si="177"/>
        <v>7.0924369238987289E-2</v>
      </c>
      <c r="J731" s="30">
        <f t="shared" si="178"/>
        <v>1.9779704568641853E-3</v>
      </c>
      <c r="K731" s="30">
        <f t="shared" si="179"/>
        <v>505.56872400681345</v>
      </c>
      <c r="L731" s="8">
        <v>0</v>
      </c>
      <c r="M731" s="9">
        <v>0</v>
      </c>
      <c r="N731" s="9">
        <v>1</v>
      </c>
      <c r="O731" s="9">
        <v>0</v>
      </c>
      <c r="P731" s="9">
        <v>0</v>
      </c>
      <c r="Q731" s="8">
        <v>254332</v>
      </c>
      <c r="R731" s="9">
        <v>17</v>
      </c>
      <c r="S731" s="9">
        <f t="shared" si="180"/>
        <v>254314</v>
      </c>
      <c r="T731" s="9">
        <f t="shared" si="181"/>
        <v>30</v>
      </c>
      <c r="U731" s="7">
        <v>8.41</v>
      </c>
      <c r="V731" s="7">
        <v>18.39</v>
      </c>
      <c r="W731" s="9">
        <v>1</v>
      </c>
      <c r="X731" s="9">
        <v>0</v>
      </c>
      <c r="Y731" s="9">
        <v>1</v>
      </c>
      <c r="Z731" s="9">
        <v>0</v>
      </c>
      <c r="AA731" s="9">
        <v>0</v>
      </c>
      <c r="AB731" s="27">
        <v>0</v>
      </c>
      <c r="AC731" s="9">
        <v>0</v>
      </c>
      <c r="AD731" s="9">
        <v>0</v>
      </c>
      <c r="AE731" s="27">
        <v>1</v>
      </c>
      <c r="AF731" s="9">
        <v>0</v>
      </c>
      <c r="AG731" s="27">
        <v>1</v>
      </c>
      <c r="AH731" s="19">
        <v>2007</v>
      </c>
      <c r="AI731" s="30" t="s">
        <v>89</v>
      </c>
      <c r="AJ731" s="30" t="s">
        <v>89</v>
      </c>
      <c r="AK731" s="30" t="s">
        <v>89</v>
      </c>
      <c r="AL731" s="37" t="s">
        <v>89</v>
      </c>
      <c r="AM731" s="36">
        <v>0.60299999999999998</v>
      </c>
      <c r="AN731" s="17">
        <v>0.39700000000000002</v>
      </c>
      <c r="AO731" s="33">
        <f t="shared" si="171"/>
        <v>0.77900000000000003</v>
      </c>
      <c r="AP731" s="34">
        <v>0.221</v>
      </c>
      <c r="AQ731" s="33">
        <f t="shared" si="172"/>
        <v>0.78700000000000003</v>
      </c>
      <c r="AR731" s="34">
        <v>0.21299999999999999</v>
      </c>
      <c r="AS731">
        <v>0</v>
      </c>
      <c r="AT731" s="17">
        <v>1</v>
      </c>
      <c r="AU731">
        <f t="shared" si="173"/>
        <v>0.17500000000000004</v>
      </c>
      <c r="AV731" s="17">
        <v>0.82499999999999996</v>
      </c>
      <c r="AW731" s="17" t="s">
        <v>29</v>
      </c>
      <c r="AX731">
        <v>0</v>
      </c>
      <c r="AY731">
        <v>0</v>
      </c>
      <c r="AZ731">
        <v>1</v>
      </c>
      <c r="BA731">
        <v>0</v>
      </c>
      <c r="BB731">
        <v>0</v>
      </c>
      <c r="BC731">
        <v>0</v>
      </c>
      <c r="BD731" s="17">
        <v>0</v>
      </c>
      <c r="BE731">
        <v>0</v>
      </c>
      <c r="BF731">
        <v>1</v>
      </c>
      <c r="BG731" s="17">
        <v>0</v>
      </c>
      <c r="BH731">
        <v>5087</v>
      </c>
      <c r="BI731">
        <v>754</v>
      </c>
      <c r="BJ731" s="61">
        <v>0.54100000000000004</v>
      </c>
      <c r="BK731" s="61">
        <f t="shared" si="174"/>
        <v>32.799999999999997</v>
      </c>
      <c r="BL731">
        <v>1</v>
      </c>
      <c r="BM731">
        <v>0</v>
      </c>
      <c r="BN731">
        <v>0</v>
      </c>
      <c r="BO731">
        <v>0</v>
      </c>
      <c r="BP731">
        <v>0</v>
      </c>
      <c r="BQ731" s="17">
        <v>0</v>
      </c>
      <c r="BR731">
        <v>0</v>
      </c>
      <c r="BS731">
        <v>0</v>
      </c>
      <c r="BT731">
        <v>1</v>
      </c>
      <c r="BU731" s="17">
        <v>0</v>
      </c>
      <c r="BV731">
        <v>0</v>
      </c>
      <c r="BW731">
        <v>0</v>
      </c>
      <c r="BX731" s="17">
        <v>0</v>
      </c>
      <c r="BY731">
        <v>0</v>
      </c>
      <c r="BZ731">
        <v>0</v>
      </c>
      <c r="CA731">
        <v>1</v>
      </c>
      <c r="CB731">
        <v>0</v>
      </c>
      <c r="CC731">
        <v>0</v>
      </c>
      <c r="CD731">
        <v>0</v>
      </c>
      <c r="CE731">
        <v>1</v>
      </c>
      <c r="CF731">
        <v>1</v>
      </c>
      <c r="CG731">
        <v>1</v>
      </c>
      <c r="CH731">
        <v>1</v>
      </c>
      <c r="CI731">
        <v>1</v>
      </c>
      <c r="CJ731" s="17">
        <v>1</v>
      </c>
      <c r="CK731">
        <v>2.3E-2</v>
      </c>
      <c r="CL731">
        <v>13</v>
      </c>
      <c r="CM731">
        <v>1</v>
      </c>
      <c r="CN731">
        <v>0</v>
      </c>
      <c r="CO731">
        <v>34</v>
      </c>
      <c r="CP731" s="31" t="s">
        <v>80</v>
      </c>
    </row>
    <row r="732" spans="1:94" x14ac:dyDescent="0.25">
      <c r="A732">
        <v>731</v>
      </c>
      <c r="B732">
        <v>45</v>
      </c>
      <c r="C732" s="23" t="s">
        <v>186</v>
      </c>
      <c r="D732" s="12">
        <v>5.91</v>
      </c>
      <c r="E732" s="13">
        <v>7.0000000000000007E-2</v>
      </c>
      <c r="F732" s="7">
        <v>36.857142857142897</v>
      </c>
      <c r="G732" s="7">
        <f t="shared" si="175"/>
        <v>5.84</v>
      </c>
      <c r="H732" s="15">
        <f t="shared" si="176"/>
        <v>5.98</v>
      </c>
      <c r="I732" s="11">
        <f t="shared" si="177"/>
        <v>0.13823242550242379</v>
      </c>
      <c r="J732" s="30">
        <f t="shared" si="178"/>
        <v>3.75049216479444E-3</v>
      </c>
      <c r="K732" s="30">
        <f t="shared" si="179"/>
        <v>266.63167287400768</v>
      </c>
      <c r="L732" s="8">
        <v>0</v>
      </c>
      <c r="M732" s="9">
        <v>0</v>
      </c>
      <c r="N732" s="9">
        <v>1</v>
      </c>
      <c r="O732" s="9">
        <v>0</v>
      </c>
      <c r="P732" s="9">
        <v>0</v>
      </c>
      <c r="Q732" s="8">
        <v>69752</v>
      </c>
      <c r="R732" s="9">
        <v>17</v>
      </c>
      <c r="S732" s="9">
        <f t="shared" si="180"/>
        <v>69734</v>
      </c>
      <c r="T732" s="9">
        <f t="shared" si="181"/>
        <v>30</v>
      </c>
      <c r="U732" s="7">
        <v>8.41</v>
      </c>
      <c r="V732" s="7">
        <v>18.39</v>
      </c>
      <c r="W732" s="9">
        <v>1</v>
      </c>
      <c r="X732" s="9">
        <v>0</v>
      </c>
      <c r="Y732" s="9">
        <v>1</v>
      </c>
      <c r="Z732" s="9">
        <v>0</v>
      </c>
      <c r="AA732" s="9">
        <v>0</v>
      </c>
      <c r="AB732" s="27">
        <v>0</v>
      </c>
      <c r="AC732" s="9">
        <v>0</v>
      </c>
      <c r="AD732" s="9">
        <v>0</v>
      </c>
      <c r="AE732" s="27">
        <v>1</v>
      </c>
      <c r="AF732" s="9">
        <v>0</v>
      </c>
      <c r="AG732" s="27">
        <v>1</v>
      </c>
      <c r="AH732" s="19">
        <v>2007</v>
      </c>
      <c r="AI732" s="30" t="s">
        <v>89</v>
      </c>
      <c r="AJ732" s="30" t="s">
        <v>89</v>
      </c>
      <c r="AK732" s="30" t="s">
        <v>89</v>
      </c>
      <c r="AL732" s="37" t="s">
        <v>89</v>
      </c>
      <c r="AM732" s="36">
        <v>0.60299999999999998</v>
      </c>
      <c r="AN732" s="17">
        <v>0.39700000000000002</v>
      </c>
      <c r="AO732" s="33">
        <f t="shared" si="171"/>
        <v>0.77900000000000003</v>
      </c>
      <c r="AP732" s="34">
        <v>0.221</v>
      </c>
      <c r="AQ732" s="33">
        <f t="shared" si="172"/>
        <v>0.78700000000000003</v>
      </c>
      <c r="AR732" s="34">
        <v>0.21299999999999999</v>
      </c>
      <c r="AS732">
        <v>0</v>
      </c>
      <c r="AT732" s="17">
        <v>1</v>
      </c>
      <c r="AU732">
        <f t="shared" si="173"/>
        <v>0.17500000000000004</v>
      </c>
      <c r="AV732" s="17">
        <v>0.82499999999999996</v>
      </c>
      <c r="AW732" s="17" t="s">
        <v>29</v>
      </c>
      <c r="AX732">
        <v>0</v>
      </c>
      <c r="AY732">
        <v>0</v>
      </c>
      <c r="AZ732">
        <v>1</v>
      </c>
      <c r="BA732">
        <v>0</v>
      </c>
      <c r="BB732">
        <v>0</v>
      </c>
      <c r="BC732">
        <v>0</v>
      </c>
      <c r="BD732" s="17">
        <v>0</v>
      </c>
      <c r="BE732">
        <v>0</v>
      </c>
      <c r="BF732">
        <v>1</v>
      </c>
      <c r="BG732" s="17">
        <v>0</v>
      </c>
      <c r="BH732">
        <v>5087</v>
      </c>
      <c r="BI732">
        <v>754</v>
      </c>
      <c r="BJ732" s="61">
        <v>0.54100000000000004</v>
      </c>
      <c r="BK732" s="61">
        <f t="shared" si="174"/>
        <v>32.799999999999997</v>
      </c>
      <c r="BL732">
        <v>1</v>
      </c>
      <c r="BM732">
        <v>0</v>
      </c>
      <c r="BN732">
        <v>0</v>
      </c>
      <c r="BO732">
        <v>0</v>
      </c>
      <c r="BP732">
        <v>0</v>
      </c>
      <c r="BQ732" s="17">
        <v>0</v>
      </c>
      <c r="BR732">
        <v>0</v>
      </c>
      <c r="BS732">
        <v>0</v>
      </c>
      <c r="BT732">
        <v>1</v>
      </c>
      <c r="BU732" s="17">
        <v>0</v>
      </c>
      <c r="BV732">
        <v>0</v>
      </c>
      <c r="BW732">
        <v>0</v>
      </c>
      <c r="BX732" s="17">
        <v>0</v>
      </c>
      <c r="BY732">
        <v>0</v>
      </c>
      <c r="BZ732">
        <v>0</v>
      </c>
      <c r="CA732">
        <v>1</v>
      </c>
      <c r="CB732">
        <v>0</v>
      </c>
      <c r="CC732">
        <v>0</v>
      </c>
      <c r="CD732">
        <v>0</v>
      </c>
      <c r="CE732">
        <v>1</v>
      </c>
      <c r="CF732">
        <v>1</v>
      </c>
      <c r="CG732">
        <v>1</v>
      </c>
      <c r="CH732">
        <v>1</v>
      </c>
      <c r="CI732">
        <v>1</v>
      </c>
      <c r="CJ732" s="17">
        <v>1</v>
      </c>
      <c r="CK732">
        <v>2.3E-2</v>
      </c>
      <c r="CL732">
        <v>13</v>
      </c>
      <c r="CM732">
        <v>1</v>
      </c>
      <c r="CN732">
        <v>0</v>
      </c>
      <c r="CO732">
        <v>34</v>
      </c>
      <c r="CP732" s="31" t="s">
        <v>80</v>
      </c>
    </row>
    <row r="733" spans="1:94" x14ac:dyDescent="0.25">
      <c r="A733">
        <v>732</v>
      </c>
      <c r="B733">
        <v>45</v>
      </c>
      <c r="C733" s="23" t="s">
        <v>186</v>
      </c>
      <c r="D733" s="12">
        <v>3.66</v>
      </c>
      <c r="E733" s="13">
        <v>0.04</v>
      </c>
      <c r="F733" s="7">
        <v>37.857142857142897</v>
      </c>
      <c r="G733" s="7">
        <f t="shared" si="175"/>
        <v>3.62</v>
      </c>
      <c r="H733" s="15">
        <f t="shared" si="176"/>
        <v>3.7</v>
      </c>
      <c r="I733" s="11">
        <f t="shared" si="177"/>
        <v>6.9992598169546796E-2</v>
      </c>
      <c r="J733" s="30">
        <f t="shared" si="178"/>
        <v>1.8488610837238757E-3</v>
      </c>
      <c r="K733" s="30">
        <f t="shared" si="179"/>
        <v>540.87351873178818</v>
      </c>
      <c r="L733" s="8">
        <v>0</v>
      </c>
      <c r="M733" s="9">
        <v>0</v>
      </c>
      <c r="N733" s="9">
        <v>1</v>
      </c>
      <c r="O733" s="9">
        <v>0</v>
      </c>
      <c r="P733" s="9">
        <v>0</v>
      </c>
      <c r="Q733" s="8">
        <v>291130</v>
      </c>
      <c r="R733" s="9">
        <v>18</v>
      </c>
      <c r="S733" s="9">
        <f t="shared" si="180"/>
        <v>291111</v>
      </c>
      <c r="T733" s="9">
        <f t="shared" si="181"/>
        <v>30</v>
      </c>
      <c r="U733" s="7">
        <v>8.41</v>
      </c>
      <c r="V733" s="7">
        <v>18.39</v>
      </c>
      <c r="W733" s="9">
        <v>1</v>
      </c>
      <c r="X733" s="9">
        <v>0</v>
      </c>
      <c r="Y733" s="9">
        <v>1</v>
      </c>
      <c r="Z733" s="9">
        <v>0</v>
      </c>
      <c r="AA733" s="9">
        <v>0</v>
      </c>
      <c r="AB733" s="27">
        <v>0</v>
      </c>
      <c r="AC733" s="9">
        <v>0</v>
      </c>
      <c r="AD733" s="9">
        <v>0</v>
      </c>
      <c r="AE733" s="27">
        <v>1</v>
      </c>
      <c r="AF733" s="9">
        <v>0</v>
      </c>
      <c r="AG733" s="27">
        <v>1</v>
      </c>
      <c r="AH733" s="19">
        <v>2007</v>
      </c>
      <c r="AI733" s="30" t="s">
        <v>89</v>
      </c>
      <c r="AJ733" s="30" t="s">
        <v>89</v>
      </c>
      <c r="AK733" s="30" t="s">
        <v>89</v>
      </c>
      <c r="AL733" s="37" t="s">
        <v>89</v>
      </c>
      <c r="AM733" s="36">
        <v>0.60299999999999998</v>
      </c>
      <c r="AN733" s="17">
        <v>0.39700000000000002</v>
      </c>
      <c r="AO733" s="33">
        <f t="shared" si="171"/>
        <v>0.77900000000000003</v>
      </c>
      <c r="AP733" s="34">
        <v>0.221</v>
      </c>
      <c r="AQ733" s="33">
        <f t="shared" si="172"/>
        <v>0.78700000000000003</v>
      </c>
      <c r="AR733" s="34">
        <v>0.21299999999999999</v>
      </c>
      <c r="AS733">
        <v>0</v>
      </c>
      <c r="AT733" s="17">
        <v>1</v>
      </c>
      <c r="AU733">
        <f t="shared" si="173"/>
        <v>0.17500000000000004</v>
      </c>
      <c r="AV733" s="17">
        <v>0.82499999999999996</v>
      </c>
      <c r="AW733" s="17" t="s">
        <v>29</v>
      </c>
      <c r="AX733">
        <v>0</v>
      </c>
      <c r="AY733">
        <v>0</v>
      </c>
      <c r="AZ733">
        <v>1</v>
      </c>
      <c r="BA733">
        <v>0</v>
      </c>
      <c r="BB733">
        <v>0</v>
      </c>
      <c r="BC733">
        <v>0</v>
      </c>
      <c r="BD733" s="17">
        <v>0</v>
      </c>
      <c r="BE733">
        <v>0</v>
      </c>
      <c r="BF733">
        <v>1</v>
      </c>
      <c r="BG733" s="17">
        <v>0</v>
      </c>
      <c r="BH733">
        <v>5087</v>
      </c>
      <c r="BI733">
        <v>754</v>
      </c>
      <c r="BJ733" s="61">
        <v>0.54100000000000004</v>
      </c>
      <c r="BK733" s="61">
        <f t="shared" si="174"/>
        <v>32.799999999999997</v>
      </c>
      <c r="BL733">
        <v>1</v>
      </c>
      <c r="BM733">
        <v>0</v>
      </c>
      <c r="BN733">
        <v>0</v>
      </c>
      <c r="BO733">
        <v>0</v>
      </c>
      <c r="BP733">
        <v>0</v>
      </c>
      <c r="BQ733" s="17">
        <v>0</v>
      </c>
      <c r="BR733">
        <v>0</v>
      </c>
      <c r="BS733">
        <v>0</v>
      </c>
      <c r="BT733">
        <v>1</v>
      </c>
      <c r="BU733" s="17">
        <v>0</v>
      </c>
      <c r="BV733">
        <v>0</v>
      </c>
      <c r="BW733">
        <v>0</v>
      </c>
      <c r="BX733" s="17">
        <v>0</v>
      </c>
      <c r="BY733">
        <v>0</v>
      </c>
      <c r="BZ733">
        <v>0</v>
      </c>
      <c r="CA733">
        <v>1</v>
      </c>
      <c r="CB733">
        <v>0</v>
      </c>
      <c r="CC733">
        <v>0</v>
      </c>
      <c r="CD733">
        <v>0</v>
      </c>
      <c r="CE733">
        <v>1</v>
      </c>
      <c r="CF733">
        <v>1</v>
      </c>
      <c r="CG733">
        <v>1</v>
      </c>
      <c r="CH733">
        <v>1</v>
      </c>
      <c r="CI733">
        <v>1</v>
      </c>
      <c r="CJ733" s="17">
        <v>1</v>
      </c>
      <c r="CK733">
        <v>2.3E-2</v>
      </c>
      <c r="CL733">
        <v>13</v>
      </c>
      <c r="CM733">
        <v>1</v>
      </c>
      <c r="CN733">
        <v>0</v>
      </c>
      <c r="CO733">
        <v>34</v>
      </c>
      <c r="CP733" s="31" t="s">
        <v>80</v>
      </c>
    </row>
    <row r="734" spans="1:94" s="108" customFormat="1" x14ac:dyDescent="0.25">
      <c r="A734" s="108">
        <v>733</v>
      </c>
      <c r="B734" s="108">
        <v>45</v>
      </c>
      <c r="C734" s="109" t="s">
        <v>186</v>
      </c>
      <c r="D734" s="110">
        <v>5.84</v>
      </c>
      <c r="E734" s="111">
        <v>0.04</v>
      </c>
      <c r="F734" s="112">
        <v>38.857142857142897</v>
      </c>
      <c r="G734" s="112">
        <f t="shared" si="175"/>
        <v>5.8</v>
      </c>
      <c r="H734" s="113">
        <f t="shared" si="176"/>
        <v>5.88</v>
      </c>
      <c r="I734" s="114">
        <f t="shared" si="177"/>
        <v>6.8099630283182694E-2</v>
      </c>
      <c r="J734" s="115">
        <f t="shared" si="178"/>
        <v>1.7525640146407295E-3</v>
      </c>
      <c r="K734" s="115">
        <f t="shared" si="179"/>
        <v>570.59256703099493</v>
      </c>
      <c r="L734" s="116">
        <v>0</v>
      </c>
      <c r="M734" s="117">
        <v>0</v>
      </c>
      <c r="N734" s="117">
        <v>1</v>
      </c>
      <c r="O734" s="117">
        <v>0</v>
      </c>
      <c r="P734" s="117">
        <v>0</v>
      </c>
      <c r="Q734" s="116">
        <v>324084</v>
      </c>
      <c r="R734" s="117">
        <v>17</v>
      </c>
      <c r="S734" s="117">
        <f t="shared" si="180"/>
        <v>324066</v>
      </c>
      <c r="T734" s="117">
        <f t="shared" si="181"/>
        <v>30</v>
      </c>
      <c r="U734" s="112">
        <v>8.41</v>
      </c>
      <c r="V734" s="112">
        <v>18.39</v>
      </c>
      <c r="W734" s="117">
        <v>1</v>
      </c>
      <c r="X734" s="117">
        <v>0</v>
      </c>
      <c r="Y734" s="117">
        <v>1</v>
      </c>
      <c r="Z734" s="117">
        <v>0</v>
      </c>
      <c r="AA734" s="117">
        <v>0</v>
      </c>
      <c r="AB734" s="118">
        <v>0</v>
      </c>
      <c r="AC734" s="117">
        <v>0</v>
      </c>
      <c r="AD734" s="117">
        <v>0</v>
      </c>
      <c r="AE734" s="118">
        <v>1</v>
      </c>
      <c r="AF734" s="117">
        <v>0</v>
      </c>
      <c r="AG734" s="118">
        <v>1</v>
      </c>
      <c r="AH734" s="119">
        <v>2007</v>
      </c>
      <c r="AI734" s="115" t="s">
        <v>89</v>
      </c>
      <c r="AJ734" s="115" t="s">
        <v>89</v>
      </c>
      <c r="AK734" s="115" t="s">
        <v>89</v>
      </c>
      <c r="AL734" s="120" t="s">
        <v>89</v>
      </c>
      <c r="AM734" s="121">
        <v>0.60299999999999998</v>
      </c>
      <c r="AN734" s="122">
        <v>0.39700000000000002</v>
      </c>
      <c r="AO734" s="125">
        <f t="shared" si="171"/>
        <v>0.77900000000000003</v>
      </c>
      <c r="AP734" s="123">
        <v>0.221</v>
      </c>
      <c r="AQ734" s="125">
        <f t="shared" si="172"/>
        <v>0.78700000000000003</v>
      </c>
      <c r="AR734" s="123">
        <v>0.21299999999999999</v>
      </c>
      <c r="AS734">
        <v>0</v>
      </c>
      <c r="AT734" s="122">
        <v>1</v>
      </c>
      <c r="AU734" s="108">
        <f t="shared" si="173"/>
        <v>0.17500000000000004</v>
      </c>
      <c r="AV734" s="122">
        <v>0.82499999999999996</v>
      </c>
      <c r="AW734" s="122" t="s">
        <v>29</v>
      </c>
      <c r="AX734">
        <v>0</v>
      </c>
      <c r="AY734">
        <v>0</v>
      </c>
      <c r="AZ734">
        <v>1</v>
      </c>
      <c r="BA734">
        <v>0</v>
      </c>
      <c r="BB734">
        <v>0</v>
      </c>
      <c r="BC734">
        <v>0</v>
      </c>
      <c r="BD734" s="122">
        <v>0</v>
      </c>
      <c r="BE734">
        <v>0</v>
      </c>
      <c r="BF734">
        <v>1</v>
      </c>
      <c r="BG734" s="122">
        <v>0</v>
      </c>
      <c r="BH734">
        <v>5087</v>
      </c>
      <c r="BI734">
        <v>754</v>
      </c>
      <c r="BJ734" s="124">
        <v>0.54100000000000004</v>
      </c>
      <c r="BK734" s="124">
        <f t="shared" si="174"/>
        <v>32.799999999999997</v>
      </c>
      <c r="BL734" s="108">
        <v>1</v>
      </c>
      <c r="BM734" s="108">
        <v>0</v>
      </c>
      <c r="BN734" s="108">
        <v>0</v>
      </c>
      <c r="BO734" s="108">
        <v>0</v>
      </c>
      <c r="BP734" s="108">
        <v>0</v>
      </c>
      <c r="BQ734" s="122">
        <v>0</v>
      </c>
      <c r="BR734" s="108">
        <v>0</v>
      </c>
      <c r="BS734" s="108">
        <v>0</v>
      </c>
      <c r="BT734" s="108">
        <v>1</v>
      </c>
      <c r="BU734" s="122">
        <v>0</v>
      </c>
      <c r="BV734" s="108">
        <v>0</v>
      </c>
      <c r="BW734" s="108">
        <v>0</v>
      </c>
      <c r="BX734" s="122">
        <v>0</v>
      </c>
      <c r="BY734" s="108">
        <v>0</v>
      </c>
      <c r="BZ734" s="108">
        <v>0</v>
      </c>
      <c r="CA734" s="108">
        <v>1</v>
      </c>
      <c r="CB734" s="108">
        <v>0</v>
      </c>
      <c r="CC734" s="108">
        <v>0</v>
      </c>
      <c r="CD734" s="108">
        <v>0</v>
      </c>
      <c r="CE734" s="108">
        <v>1</v>
      </c>
      <c r="CF734">
        <v>1</v>
      </c>
      <c r="CG734" s="108">
        <v>1</v>
      </c>
      <c r="CH734" s="108">
        <v>1</v>
      </c>
      <c r="CI734" s="108">
        <v>1</v>
      </c>
      <c r="CJ734" s="122">
        <v>1</v>
      </c>
      <c r="CK734">
        <v>2.3E-2</v>
      </c>
      <c r="CL734">
        <v>13</v>
      </c>
      <c r="CM734">
        <v>1</v>
      </c>
      <c r="CN734">
        <v>0</v>
      </c>
      <c r="CO734">
        <v>34</v>
      </c>
      <c r="CP734" s="31" t="s">
        <v>80</v>
      </c>
    </row>
    <row r="735" spans="1:94" x14ac:dyDescent="0.25">
      <c r="A735">
        <v>734</v>
      </c>
      <c r="B735">
        <v>46</v>
      </c>
      <c r="C735" s="23" t="s">
        <v>187</v>
      </c>
      <c r="D735" s="12">
        <v>8.5</v>
      </c>
      <c r="E735" s="13">
        <v>1.6</v>
      </c>
      <c r="F735" s="7">
        <f t="shared" ref="F735:F766" si="182">D735/E735</f>
        <v>5.3125</v>
      </c>
      <c r="G735" s="7">
        <f t="shared" si="175"/>
        <v>6.9</v>
      </c>
      <c r="H735" s="15">
        <f t="shared" si="176"/>
        <v>10.1</v>
      </c>
      <c r="I735" s="11">
        <f t="shared" si="177"/>
        <v>0.3708397595494462</v>
      </c>
      <c r="J735" s="30">
        <f t="shared" si="178"/>
        <v>6.9805131209307508E-2</v>
      </c>
      <c r="K735" s="30">
        <f t="shared" si="179"/>
        <v>14.325594446653865</v>
      </c>
      <c r="L735" s="8">
        <v>1</v>
      </c>
      <c r="M735" s="9">
        <v>0</v>
      </c>
      <c r="N735" s="9">
        <v>0</v>
      </c>
      <c r="O735" s="9">
        <v>0</v>
      </c>
      <c r="P735" s="9">
        <v>0</v>
      </c>
      <c r="Q735" s="8">
        <v>180</v>
      </c>
      <c r="R735" s="9">
        <v>2</v>
      </c>
      <c r="S735" s="9">
        <f t="shared" si="180"/>
        <v>177</v>
      </c>
      <c r="T735" s="9">
        <f t="shared" si="181"/>
        <v>14</v>
      </c>
      <c r="U735" s="7">
        <v>7.8</v>
      </c>
      <c r="V735" s="7">
        <f t="shared" ref="V735:V748" si="183">BK735-U735-7</f>
        <v>19.059999999999999</v>
      </c>
      <c r="W735" s="9">
        <v>1</v>
      </c>
      <c r="X735" s="9">
        <v>0</v>
      </c>
      <c r="Y735" s="9">
        <v>1</v>
      </c>
      <c r="Z735" s="9">
        <v>0</v>
      </c>
      <c r="AA735" s="9">
        <v>0</v>
      </c>
      <c r="AB735" s="27">
        <v>0</v>
      </c>
      <c r="AC735" s="9">
        <v>0</v>
      </c>
      <c r="AD735" s="9">
        <v>0</v>
      </c>
      <c r="AE735" s="27">
        <v>1</v>
      </c>
      <c r="AF735" s="9">
        <v>1</v>
      </c>
      <c r="AG735" s="27">
        <v>0</v>
      </c>
      <c r="AH735" s="19">
        <v>1960</v>
      </c>
      <c r="AI735" s="30">
        <v>0.33</v>
      </c>
      <c r="AJ735" s="30">
        <v>0.36</v>
      </c>
      <c r="AK735" s="30">
        <v>0.26</v>
      </c>
      <c r="AL735" s="37">
        <v>0.05</v>
      </c>
      <c r="AM735" s="36">
        <f t="shared" ref="AM735:AM748" si="184">1-AN735</f>
        <v>0.66999999999999993</v>
      </c>
      <c r="AN735" s="17">
        <v>0.33</v>
      </c>
      <c r="AO735">
        <v>1</v>
      </c>
      <c r="AP735" s="34">
        <v>0</v>
      </c>
      <c r="AQ735" t="s">
        <v>89</v>
      </c>
      <c r="AR735" s="34" t="s">
        <v>89</v>
      </c>
      <c r="AS735">
        <v>1</v>
      </c>
      <c r="AT735" s="17">
        <v>0</v>
      </c>
      <c r="AU735">
        <v>0</v>
      </c>
      <c r="AV735" s="17">
        <v>1</v>
      </c>
      <c r="AW735" s="17" t="s">
        <v>188</v>
      </c>
      <c r="AX735">
        <v>1</v>
      </c>
      <c r="AY735">
        <v>0</v>
      </c>
      <c r="AZ735">
        <v>0</v>
      </c>
      <c r="BA735">
        <v>0</v>
      </c>
      <c r="BB735">
        <v>0</v>
      </c>
      <c r="BC735">
        <v>0</v>
      </c>
      <c r="BD735" s="17">
        <v>0</v>
      </c>
      <c r="BE735">
        <v>1</v>
      </c>
      <c r="BF735">
        <v>0</v>
      </c>
      <c r="BG735" s="17">
        <v>0</v>
      </c>
      <c r="BH735">
        <v>9167</v>
      </c>
      <c r="BI735" t="s">
        <v>89</v>
      </c>
      <c r="BJ735" s="23">
        <v>0.91800000000000004</v>
      </c>
      <c r="BK735" s="23">
        <v>33.86</v>
      </c>
      <c r="BL735">
        <v>1</v>
      </c>
      <c r="BM735">
        <v>0</v>
      </c>
      <c r="BN735">
        <v>0</v>
      </c>
      <c r="BO735">
        <v>0</v>
      </c>
      <c r="BP735">
        <v>0</v>
      </c>
      <c r="BQ735" s="17">
        <v>0</v>
      </c>
      <c r="BR735">
        <v>0</v>
      </c>
      <c r="BS735">
        <v>0</v>
      </c>
      <c r="BT735">
        <v>1</v>
      </c>
      <c r="BU735" s="17">
        <v>0</v>
      </c>
      <c r="BV735">
        <v>0</v>
      </c>
      <c r="BW735">
        <v>0</v>
      </c>
      <c r="BX735" s="17">
        <v>0</v>
      </c>
      <c r="BY735">
        <v>0</v>
      </c>
      <c r="BZ735">
        <v>0</v>
      </c>
      <c r="CA735">
        <v>1</v>
      </c>
      <c r="CB735">
        <v>0</v>
      </c>
      <c r="CC735">
        <v>1</v>
      </c>
      <c r="CD735">
        <v>0</v>
      </c>
      <c r="CE735">
        <v>0</v>
      </c>
      <c r="CF735">
        <v>0</v>
      </c>
      <c r="CG735">
        <v>0</v>
      </c>
      <c r="CH735">
        <v>0</v>
      </c>
      <c r="CI735">
        <v>0</v>
      </c>
      <c r="CJ735" s="17">
        <v>1</v>
      </c>
      <c r="CK735">
        <v>0.29799999999999999</v>
      </c>
      <c r="CL735">
        <v>21</v>
      </c>
      <c r="CM735">
        <v>1</v>
      </c>
      <c r="CN735">
        <v>0</v>
      </c>
      <c r="CO735">
        <v>37</v>
      </c>
      <c r="CP735" s="31" t="s">
        <v>80</v>
      </c>
    </row>
    <row r="736" spans="1:94" x14ac:dyDescent="0.25">
      <c r="A736">
        <v>735</v>
      </c>
      <c r="B736">
        <v>46</v>
      </c>
      <c r="C736" s="23" t="s">
        <v>187</v>
      </c>
      <c r="D736" s="12">
        <v>8.1</v>
      </c>
      <c r="E736" s="13">
        <v>1.7</v>
      </c>
      <c r="F736" s="7">
        <f t="shared" si="182"/>
        <v>4.7647058823529411</v>
      </c>
      <c r="G736" s="7">
        <f t="shared" si="175"/>
        <v>6.3999999999999995</v>
      </c>
      <c r="H736" s="15">
        <f t="shared" si="176"/>
        <v>9.7999999999999989</v>
      </c>
      <c r="I736" s="11">
        <f t="shared" si="177"/>
        <v>0.34323574598937379</v>
      </c>
      <c r="J736" s="30">
        <f t="shared" si="178"/>
        <v>7.2037131874313015E-2</v>
      </c>
      <c r="K736" s="30">
        <f t="shared" si="179"/>
        <v>13.881729796582585</v>
      </c>
      <c r="L736" s="8">
        <v>1</v>
      </c>
      <c r="M736" s="9">
        <v>0</v>
      </c>
      <c r="N736" s="9">
        <v>0</v>
      </c>
      <c r="O736" s="9">
        <v>0</v>
      </c>
      <c r="P736" s="9">
        <v>0</v>
      </c>
      <c r="Q736" s="8">
        <v>180</v>
      </c>
      <c r="R736" s="9">
        <v>9</v>
      </c>
      <c r="S736" s="9">
        <f t="shared" si="180"/>
        <v>170</v>
      </c>
      <c r="T736" s="9">
        <f t="shared" si="181"/>
        <v>14</v>
      </c>
      <c r="U736" s="7">
        <v>7.8</v>
      </c>
      <c r="V736" s="7">
        <f t="shared" si="183"/>
        <v>19.059999999999999</v>
      </c>
      <c r="W736" s="9">
        <v>1</v>
      </c>
      <c r="X736" s="9">
        <v>0</v>
      </c>
      <c r="Y736" s="9">
        <v>1</v>
      </c>
      <c r="Z736" s="9">
        <v>0</v>
      </c>
      <c r="AA736" s="9">
        <v>0</v>
      </c>
      <c r="AB736" s="27">
        <v>0</v>
      </c>
      <c r="AC736" s="9">
        <v>0</v>
      </c>
      <c r="AD736" s="9">
        <v>0</v>
      </c>
      <c r="AE736" s="27">
        <v>1</v>
      </c>
      <c r="AF736" s="9">
        <v>1</v>
      </c>
      <c r="AG736" s="27">
        <v>0</v>
      </c>
      <c r="AH736" s="19">
        <v>1960</v>
      </c>
      <c r="AI736" s="30">
        <v>0.33</v>
      </c>
      <c r="AJ736" s="30">
        <v>0.36</v>
      </c>
      <c r="AK736" s="30">
        <v>0.26</v>
      </c>
      <c r="AL736" s="37">
        <v>0.05</v>
      </c>
      <c r="AM736" s="36">
        <f t="shared" si="184"/>
        <v>0.66999999999999993</v>
      </c>
      <c r="AN736" s="17">
        <v>0.33</v>
      </c>
      <c r="AO736">
        <v>1</v>
      </c>
      <c r="AP736" s="34">
        <v>0</v>
      </c>
      <c r="AQ736" t="s">
        <v>89</v>
      </c>
      <c r="AR736" s="34" t="s">
        <v>89</v>
      </c>
      <c r="AS736">
        <v>1</v>
      </c>
      <c r="AT736" s="17">
        <v>0</v>
      </c>
      <c r="AU736">
        <v>0</v>
      </c>
      <c r="AV736" s="17">
        <v>1</v>
      </c>
      <c r="AW736" s="17" t="s">
        <v>188</v>
      </c>
      <c r="AX736">
        <v>1</v>
      </c>
      <c r="AY736">
        <v>0</v>
      </c>
      <c r="AZ736">
        <v>0</v>
      </c>
      <c r="BA736">
        <v>0</v>
      </c>
      <c r="BB736">
        <v>0</v>
      </c>
      <c r="BC736">
        <v>0</v>
      </c>
      <c r="BD736" s="17">
        <v>0</v>
      </c>
      <c r="BE736">
        <v>1</v>
      </c>
      <c r="BF736">
        <v>0</v>
      </c>
      <c r="BG736" s="17">
        <v>0</v>
      </c>
      <c r="BH736">
        <v>9167</v>
      </c>
      <c r="BI736" t="s">
        <v>89</v>
      </c>
      <c r="BJ736" s="23">
        <v>0.91800000000000004</v>
      </c>
      <c r="BK736" s="23">
        <v>33.86</v>
      </c>
      <c r="BL736">
        <v>1</v>
      </c>
      <c r="BM736">
        <v>0</v>
      </c>
      <c r="BN736">
        <v>0</v>
      </c>
      <c r="BO736">
        <v>0</v>
      </c>
      <c r="BP736">
        <v>0</v>
      </c>
      <c r="BQ736" s="17">
        <v>0</v>
      </c>
      <c r="BR736">
        <v>0</v>
      </c>
      <c r="BS736">
        <v>0</v>
      </c>
      <c r="BT736">
        <v>1</v>
      </c>
      <c r="BU736" s="17">
        <v>0</v>
      </c>
      <c r="BV736">
        <v>0</v>
      </c>
      <c r="BW736">
        <v>0</v>
      </c>
      <c r="BX736" s="17">
        <v>0</v>
      </c>
      <c r="BY736">
        <v>0</v>
      </c>
      <c r="BZ736">
        <v>0</v>
      </c>
      <c r="CA736">
        <v>1</v>
      </c>
      <c r="CB736">
        <v>0</v>
      </c>
      <c r="CC736">
        <v>1</v>
      </c>
      <c r="CD736">
        <v>0</v>
      </c>
      <c r="CE736">
        <v>0</v>
      </c>
      <c r="CF736">
        <v>1</v>
      </c>
      <c r="CG736">
        <v>0</v>
      </c>
      <c r="CH736">
        <v>0</v>
      </c>
      <c r="CI736">
        <v>0</v>
      </c>
      <c r="CJ736" s="17">
        <v>1</v>
      </c>
      <c r="CK736">
        <v>0.29799999999999999</v>
      </c>
      <c r="CL736">
        <v>21</v>
      </c>
      <c r="CM736">
        <v>1</v>
      </c>
      <c r="CN736">
        <v>0</v>
      </c>
      <c r="CO736">
        <v>37</v>
      </c>
      <c r="CP736" s="31" t="s">
        <v>80</v>
      </c>
    </row>
    <row r="737" spans="1:94" x14ac:dyDescent="0.25">
      <c r="A737">
        <v>736</v>
      </c>
      <c r="B737">
        <v>46</v>
      </c>
      <c r="C737" s="23" t="s">
        <v>187</v>
      </c>
      <c r="D737" s="12">
        <v>7.3</v>
      </c>
      <c r="E737" s="13">
        <v>1.6</v>
      </c>
      <c r="F737" s="7">
        <f t="shared" si="182"/>
        <v>4.5625</v>
      </c>
      <c r="G737" s="7">
        <f t="shared" si="175"/>
        <v>5.6999999999999993</v>
      </c>
      <c r="H737" s="15">
        <f t="shared" si="176"/>
        <v>8.9</v>
      </c>
      <c r="I737" s="11">
        <f t="shared" si="177"/>
        <v>0.33115857421468636</v>
      </c>
      <c r="J737" s="30">
        <f t="shared" si="178"/>
        <v>7.2582701197739477E-2</v>
      </c>
      <c r="K737" s="30">
        <f t="shared" si="179"/>
        <v>13.777387497272478</v>
      </c>
      <c r="L737" s="8">
        <v>1</v>
      </c>
      <c r="M737" s="9">
        <v>0</v>
      </c>
      <c r="N737" s="9">
        <v>0</v>
      </c>
      <c r="O737" s="9">
        <v>0</v>
      </c>
      <c r="P737" s="9">
        <v>0</v>
      </c>
      <c r="Q737" s="8">
        <v>180</v>
      </c>
      <c r="R737" s="9">
        <v>10</v>
      </c>
      <c r="S737" s="9">
        <f t="shared" si="180"/>
        <v>169</v>
      </c>
      <c r="T737" s="9">
        <f t="shared" si="181"/>
        <v>14</v>
      </c>
      <c r="U737" s="7">
        <v>7.8</v>
      </c>
      <c r="V737" s="7">
        <f t="shared" si="183"/>
        <v>19.059999999999999</v>
      </c>
      <c r="W737" s="9">
        <v>1</v>
      </c>
      <c r="X737" s="9">
        <v>0</v>
      </c>
      <c r="Y737" s="9">
        <v>1</v>
      </c>
      <c r="Z737" s="9">
        <v>0</v>
      </c>
      <c r="AA737" s="9">
        <v>0</v>
      </c>
      <c r="AB737" s="27">
        <v>0</v>
      </c>
      <c r="AC737" s="9">
        <v>0</v>
      </c>
      <c r="AD737" s="9">
        <v>0</v>
      </c>
      <c r="AE737" s="27">
        <v>1</v>
      </c>
      <c r="AF737" s="9">
        <v>1</v>
      </c>
      <c r="AG737" s="27">
        <v>0</v>
      </c>
      <c r="AH737" s="19">
        <v>1960</v>
      </c>
      <c r="AI737" s="30">
        <v>0.33</v>
      </c>
      <c r="AJ737" s="30">
        <v>0.36</v>
      </c>
      <c r="AK737" s="30">
        <v>0.26</v>
      </c>
      <c r="AL737" s="37">
        <v>0.05</v>
      </c>
      <c r="AM737" s="36">
        <f t="shared" si="184"/>
        <v>0.66999999999999993</v>
      </c>
      <c r="AN737" s="17">
        <v>0.33</v>
      </c>
      <c r="AO737">
        <v>1</v>
      </c>
      <c r="AP737" s="34">
        <v>0</v>
      </c>
      <c r="AQ737" t="s">
        <v>89</v>
      </c>
      <c r="AR737" s="34" t="s">
        <v>89</v>
      </c>
      <c r="AS737">
        <v>1</v>
      </c>
      <c r="AT737" s="17">
        <v>0</v>
      </c>
      <c r="AU737">
        <v>0</v>
      </c>
      <c r="AV737" s="17">
        <v>1</v>
      </c>
      <c r="AW737" s="17" t="s">
        <v>188</v>
      </c>
      <c r="AX737">
        <v>1</v>
      </c>
      <c r="AY737">
        <v>0</v>
      </c>
      <c r="AZ737">
        <v>0</v>
      </c>
      <c r="BA737">
        <v>0</v>
      </c>
      <c r="BB737">
        <v>0</v>
      </c>
      <c r="BC737">
        <v>0</v>
      </c>
      <c r="BD737" s="17">
        <v>0</v>
      </c>
      <c r="BE737">
        <v>1</v>
      </c>
      <c r="BF737">
        <v>0</v>
      </c>
      <c r="BG737" s="17">
        <v>0</v>
      </c>
      <c r="BH737">
        <v>9167</v>
      </c>
      <c r="BI737" t="s">
        <v>89</v>
      </c>
      <c r="BJ737" s="23">
        <v>0.91800000000000004</v>
      </c>
      <c r="BK737" s="23">
        <v>33.86</v>
      </c>
      <c r="BL737">
        <v>1</v>
      </c>
      <c r="BM737">
        <v>0</v>
      </c>
      <c r="BN737">
        <v>0</v>
      </c>
      <c r="BO737">
        <v>0</v>
      </c>
      <c r="BP737">
        <v>0</v>
      </c>
      <c r="BQ737" s="17">
        <v>0</v>
      </c>
      <c r="BR737">
        <v>0</v>
      </c>
      <c r="BS737">
        <v>0</v>
      </c>
      <c r="BT737">
        <v>1</v>
      </c>
      <c r="BU737" s="17">
        <v>0</v>
      </c>
      <c r="BV737">
        <v>0</v>
      </c>
      <c r="BW737">
        <v>0</v>
      </c>
      <c r="BX737" s="17">
        <v>0</v>
      </c>
      <c r="BY737">
        <v>0</v>
      </c>
      <c r="BZ737">
        <v>0</v>
      </c>
      <c r="CA737">
        <v>1</v>
      </c>
      <c r="CB737">
        <v>0</v>
      </c>
      <c r="CC737">
        <v>1</v>
      </c>
      <c r="CD737">
        <v>0</v>
      </c>
      <c r="CE737">
        <v>0</v>
      </c>
      <c r="CF737">
        <v>1</v>
      </c>
      <c r="CG737">
        <v>0</v>
      </c>
      <c r="CH737">
        <v>0</v>
      </c>
      <c r="CI737">
        <v>0</v>
      </c>
      <c r="CJ737" s="17">
        <v>1</v>
      </c>
      <c r="CK737">
        <v>0.29799999999999999</v>
      </c>
      <c r="CL737">
        <v>21</v>
      </c>
      <c r="CM737">
        <v>1</v>
      </c>
      <c r="CN737">
        <v>0</v>
      </c>
      <c r="CO737">
        <v>37</v>
      </c>
      <c r="CP737" s="31" t="s">
        <v>80</v>
      </c>
    </row>
    <row r="738" spans="1:94" x14ac:dyDescent="0.25">
      <c r="A738">
        <v>737</v>
      </c>
      <c r="B738">
        <v>46</v>
      </c>
      <c r="C738" s="23" t="s">
        <v>187</v>
      </c>
      <c r="D738" s="12">
        <v>7.4</v>
      </c>
      <c r="E738" s="13">
        <v>2</v>
      </c>
      <c r="F738" s="7">
        <f t="shared" si="182"/>
        <v>3.7</v>
      </c>
      <c r="G738" s="7">
        <f t="shared" si="175"/>
        <v>5.4</v>
      </c>
      <c r="H738" s="15">
        <f t="shared" si="176"/>
        <v>9.4</v>
      </c>
      <c r="I738" s="11">
        <f t="shared" si="177"/>
        <v>0.27374382805481862</v>
      </c>
      <c r="J738" s="30">
        <f t="shared" si="178"/>
        <v>7.3984818393194207E-2</v>
      </c>
      <c r="K738" s="30">
        <f t="shared" si="179"/>
        <v>13.516286472252652</v>
      </c>
      <c r="L738" s="8">
        <v>1</v>
      </c>
      <c r="M738" s="9">
        <v>0</v>
      </c>
      <c r="N738" s="9">
        <v>0</v>
      </c>
      <c r="O738" s="9">
        <v>0</v>
      </c>
      <c r="P738" s="9">
        <v>0</v>
      </c>
      <c r="Q738" s="8">
        <v>180</v>
      </c>
      <c r="R738" s="9">
        <v>10</v>
      </c>
      <c r="S738" s="9">
        <f t="shared" si="180"/>
        <v>169</v>
      </c>
      <c r="T738" s="9">
        <f t="shared" si="181"/>
        <v>14</v>
      </c>
      <c r="U738" s="7">
        <v>7.8</v>
      </c>
      <c r="V738" s="7">
        <f t="shared" si="183"/>
        <v>19.059999999999999</v>
      </c>
      <c r="W738" s="9">
        <v>1</v>
      </c>
      <c r="X738" s="9">
        <v>0</v>
      </c>
      <c r="Y738" s="9">
        <v>1</v>
      </c>
      <c r="Z738" s="9">
        <v>0</v>
      </c>
      <c r="AA738" s="9">
        <v>0</v>
      </c>
      <c r="AB738" s="27">
        <v>0</v>
      </c>
      <c r="AC738" s="9">
        <v>0</v>
      </c>
      <c r="AD738" s="9">
        <v>0</v>
      </c>
      <c r="AE738" s="27">
        <v>1</v>
      </c>
      <c r="AF738" s="9">
        <v>1</v>
      </c>
      <c r="AG738" s="27">
        <v>0</v>
      </c>
      <c r="AH738" s="19">
        <v>1960</v>
      </c>
      <c r="AI738" s="30">
        <v>0.33</v>
      </c>
      <c r="AJ738" s="30">
        <v>0.36</v>
      </c>
      <c r="AK738" s="30">
        <v>0.26</v>
      </c>
      <c r="AL738" s="37">
        <v>0.05</v>
      </c>
      <c r="AM738" s="36">
        <f t="shared" si="184"/>
        <v>0.66999999999999993</v>
      </c>
      <c r="AN738" s="17">
        <v>0.33</v>
      </c>
      <c r="AO738">
        <v>1</v>
      </c>
      <c r="AP738" s="34">
        <v>0</v>
      </c>
      <c r="AQ738" t="s">
        <v>89</v>
      </c>
      <c r="AR738" s="34" t="s">
        <v>89</v>
      </c>
      <c r="AS738">
        <v>1</v>
      </c>
      <c r="AT738" s="17">
        <v>0</v>
      </c>
      <c r="AU738">
        <v>0</v>
      </c>
      <c r="AV738" s="17">
        <v>1</v>
      </c>
      <c r="AW738" s="17" t="s">
        <v>188</v>
      </c>
      <c r="AX738">
        <v>1</v>
      </c>
      <c r="AY738">
        <v>0</v>
      </c>
      <c r="AZ738">
        <v>0</v>
      </c>
      <c r="BA738">
        <v>0</v>
      </c>
      <c r="BB738">
        <v>0</v>
      </c>
      <c r="BC738">
        <v>0</v>
      </c>
      <c r="BD738" s="17">
        <v>0</v>
      </c>
      <c r="BE738">
        <v>1</v>
      </c>
      <c r="BF738">
        <v>0</v>
      </c>
      <c r="BG738" s="17">
        <v>0</v>
      </c>
      <c r="BH738">
        <v>9167</v>
      </c>
      <c r="BI738" t="s">
        <v>89</v>
      </c>
      <c r="BJ738" s="23">
        <v>0.91800000000000004</v>
      </c>
      <c r="BK738" s="23">
        <v>33.86</v>
      </c>
      <c r="BL738">
        <v>1</v>
      </c>
      <c r="BM738">
        <v>0</v>
      </c>
      <c r="BN738">
        <v>0</v>
      </c>
      <c r="BO738">
        <v>0</v>
      </c>
      <c r="BP738">
        <v>0</v>
      </c>
      <c r="BQ738" s="17">
        <v>0</v>
      </c>
      <c r="BR738">
        <v>0</v>
      </c>
      <c r="BS738">
        <v>0</v>
      </c>
      <c r="BT738">
        <v>1</v>
      </c>
      <c r="BU738" s="17">
        <v>0</v>
      </c>
      <c r="BV738">
        <v>0</v>
      </c>
      <c r="BW738">
        <v>0</v>
      </c>
      <c r="BX738" s="17">
        <v>0</v>
      </c>
      <c r="BY738">
        <v>0</v>
      </c>
      <c r="BZ738">
        <v>0</v>
      </c>
      <c r="CA738">
        <v>1</v>
      </c>
      <c r="CB738">
        <v>0</v>
      </c>
      <c r="CC738">
        <v>1</v>
      </c>
      <c r="CD738">
        <v>0</v>
      </c>
      <c r="CE738">
        <v>0</v>
      </c>
      <c r="CF738">
        <v>1</v>
      </c>
      <c r="CG738">
        <v>0</v>
      </c>
      <c r="CH738">
        <v>0</v>
      </c>
      <c r="CI738">
        <v>0</v>
      </c>
      <c r="CJ738" s="17">
        <v>1</v>
      </c>
      <c r="CK738">
        <v>0.29799999999999999</v>
      </c>
      <c r="CL738">
        <v>21</v>
      </c>
      <c r="CM738">
        <v>1</v>
      </c>
      <c r="CN738">
        <v>0</v>
      </c>
      <c r="CO738">
        <v>37</v>
      </c>
      <c r="CP738" s="31" t="s">
        <v>80</v>
      </c>
    </row>
    <row r="739" spans="1:94" x14ac:dyDescent="0.25">
      <c r="A739">
        <v>738</v>
      </c>
      <c r="B739">
        <v>46</v>
      </c>
      <c r="C739" s="23" t="s">
        <v>187</v>
      </c>
      <c r="D739" s="12">
        <v>10.199999999999999</v>
      </c>
      <c r="E739" s="13">
        <v>0.8</v>
      </c>
      <c r="F739" s="7">
        <f t="shared" si="182"/>
        <v>12.749999999999998</v>
      </c>
      <c r="G739" s="7">
        <f t="shared" si="175"/>
        <v>9.3999999999999986</v>
      </c>
      <c r="H739" s="15">
        <f t="shared" si="176"/>
        <v>11</v>
      </c>
      <c r="I739" s="11">
        <f t="shared" si="177"/>
        <v>0.32484076433121012</v>
      </c>
      <c r="J739" s="30">
        <f t="shared" si="178"/>
        <v>2.5477707006369425E-2</v>
      </c>
      <c r="K739" s="30">
        <f t="shared" si="179"/>
        <v>39.25</v>
      </c>
      <c r="L739" s="8">
        <v>1</v>
      </c>
      <c r="M739" s="9">
        <v>0</v>
      </c>
      <c r="N739" s="9">
        <v>0</v>
      </c>
      <c r="O739" s="9">
        <v>0</v>
      </c>
      <c r="P739" s="9">
        <v>0</v>
      </c>
      <c r="Q739" s="8">
        <v>1381</v>
      </c>
      <c r="R739" s="9">
        <v>2</v>
      </c>
      <c r="S739" s="9">
        <f t="shared" si="180"/>
        <v>1378</v>
      </c>
      <c r="T739" s="9">
        <f t="shared" si="181"/>
        <v>14</v>
      </c>
      <c r="U739" s="7">
        <v>8.75</v>
      </c>
      <c r="V739" s="7">
        <f t="shared" si="183"/>
        <v>18.43</v>
      </c>
      <c r="W739" s="9">
        <v>1</v>
      </c>
      <c r="X739" s="9">
        <v>0</v>
      </c>
      <c r="Y739" s="9">
        <v>1</v>
      </c>
      <c r="Z739" s="9">
        <v>0</v>
      </c>
      <c r="AA739" s="9">
        <v>0</v>
      </c>
      <c r="AB739" s="27">
        <v>0</v>
      </c>
      <c r="AC739" s="9">
        <v>0</v>
      </c>
      <c r="AD739" s="9">
        <v>0</v>
      </c>
      <c r="AE739" s="27">
        <v>1</v>
      </c>
      <c r="AF739" s="9">
        <v>1</v>
      </c>
      <c r="AG739" s="27">
        <v>0</v>
      </c>
      <c r="AH739" s="19">
        <v>1960</v>
      </c>
      <c r="AI739" s="30">
        <v>0.33</v>
      </c>
      <c r="AJ739" s="30">
        <v>0.36</v>
      </c>
      <c r="AK739" s="30">
        <v>0.26</v>
      </c>
      <c r="AL739" s="37">
        <v>0.05</v>
      </c>
      <c r="AM739" s="36">
        <f t="shared" si="184"/>
        <v>0.97</v>
      </c>
      <c r="AN739" s="17">
        <v>0.03</v>
      </c>
      <c r="AO739">
        <v>1</v>
      </c>
      <c r="AP739" s="34">
        <v>0</v>
      </c>
      <c r="AQ739" t="s">
        <v>89</v>
      </c>
      <c r="AR739" s="34" t="s">
        <v>89</v>
      </c>
      <c r="AS739">
        <v>1</v>
      </c>
      <c r="AT739" s="17">
        <v>0</v>
      </c>
      <c r="AU739">
        <v>0</v>
      </c>
      <c r="AV739" s="17">
        <v>1</v>
      </c>
      <c r="AW739" s="17" t="s">
        <v>188</v>
      </c>
      <c r="AX739">
        <v>1</v>
      </c>
      <c r="AY739">
        <v>0</v>
      </c>
      <c r="AZ739">
        <v>0</v>
      </c>
      <c r="BA739">
        <v>0</v>
      </c>
      <c r="BB739">
        <v>0</v>
      </c>
      <c r="BC739">
        <v>0</v>
      </c>
      <c r="BD739" s="17">
        <v>0</v>
      </c>
      <c r="BE739">
        <v>1</v>
      </c>
      <c r="BF739">
        <v>0</v>
      </c>
      <c r="BG739" s="17">
        <v>0</v>
      </c>
      <c r="BH739">
        <v>9167</v>
      </c>
      <c r="BI739" t="s">
        <v>89</v>
      </c>
      <c r="BJ739" s="23">
        <v>0.91800000000000004</v>
      </c>
      <c r="BK739" s="23">
        <v>34.18</v>
      </c>
      <c r="BL739">
        <v>1</v>
      </c>
      <c r="BM739">
        <v>0</v>
      </c>
      <c r="BN739">
        <v>0</v>
      </c>
      <c r="BO739">
        <v>0</v>
      </c>
      <c r="BP739">
        <v>0</v>
      </c>
      <c r="BQ739" s="17">
        <v>0</v>
      </c>
      <c r="BR739">
        <v>0</v>
      </c>
      <c r="BS739">
        <v>0</v>
      </c>
      <c r="BT739">
        <v>1</v>
      </c>
      <c r="BU739" s="17">
        <v>0</v>
      </c>
      <c r="BV739">
        <v>0</v>
      </c>
      <c r="BW739">
        <v>0</v>
      </c>
      <c r="BX739" s="17">
        <v>0</v>
      </c>
      <c r="BY739">
        <v>0</v>
      </c>
      <c r="BZ739">
        <v>0</v>
      </c>
      <c r="CA739">
        <v>1</v>
      </c>
      <c r="CB739">
        <v>0</v>
      </c>
      <c r="CC739">
        <v>1</v>
      </c>
      <c r="CD739">
        <v>0</v>
      </c>
      <c r="CE739">
        <v>0</v>
      </c>
      <c r="CF739">
        <v>0</v>
      </c>
      <c r="CG739">
        <v>0</v>
      </c>
      <c r="CH739">
        <v>0</v>
      </c>
      <c r="CI739">
        <v>0</v>
      </c>
      <c r="CJ739" s="17">
        <v>1</v>
      </c>
      <c r="CK739">
        <v>0.29799999999999999</v>
      </c>
      <c r="CL739">
        <v>21</v>
      </c>
      <c r="CM739">
        <v>1</v>
      </c>
      <c r="CN739">
        <v>0</v>
      </c>
      <c r="CO739">
        <v>37</v>
      </c>
      <c r="CP739" s="31" t="s">
        <v>80</v>
      </c>
    </row>
    <row r="740" spans="1:94" x14ac:dyDescent="0.25">
      <c r="A740">
        <v>739</v>
      </c>
      <c r="B740">
        <v>46</v>
      </c>
      <c r="C740" s="23" t="s">
        <v>187</v>
      </c>
      <c r="D740" s="12">
        <v>9.3000000000000007</v>
      </c>
      <c r="E740" s="13">
        <v>0.8</v>
      </c>
      <c r="F740" s="7">
        <f t="shared" si="182"/>
        <v>11.625</v>
      </c>
      <c r="G740" s="7">
        <f t="shared" si="175"/>
        <v>8.5</v>
      </c>
      <c r="H740" s="15">
        <f t="shared" si="176"/>
        <v>10.100000000000001</v>
      </c>
      <c r="I740" s="11">
        <f t="shared" si="177"/>
        <v>0.29954370702335192</v>
      </c>
      <c r="J740" s="30">
        <f t="shared" si="178"/>
        <v>2.5767200604159306E-2</v>
      </c>
      <c r="K740" s="30">
        <f t="shared" si="179"/>
        <v>38.80902762244888</v>
      </c>
      <c r="L740" s="8">
        <v>1</v>
      </c>
      <c r="M740" s="9">
        <v>0</v>
      </c>
      <c r="N740" s="9">
        <v>0</v>
      </c>
      <c r="O740" s="9">
        <v>0</v>
      </c>
      <c r="P740" s="9">
        <v>0</v>
      </c>
      <c r="Q740" s="8">
        <v>1381</v>
      </c>
      <c r="R740" s="9">
        <v>9</v>
      </c>
      <c r="S740" s="9">
        <f t="shared" si="180"/>
        <v>1371</v>
      </c>
      <c r="T740" s="9">
        <f t="shared" si="181"/>
        <v>14</v>
      </c>
      <c r="U740" s="7">
        <v>8.75</v>
      </c>
      <c r="V740" s="7">
        <f t="shared" si="183"/>
        <v>18.43</v>
      </c>
      <c r="W740" s="9">
        <v>1</v>
      </c>
      <c r="X740" s="9">
        <v>0</v>
      </c>
      <c r="Y740" s="9">
        <v>1</v>
      </c>
      <c r="Z740" s="9">
        <v>0</v>
      </c>
      <c r="AA740" s="9">
        <v>0</v>
      </c>
      <c r="AB740" s="27">
        <v>0</v>
      </c>
      <c r="AC740" s="9">
        <v>0</v>
      </c>
      <c r="AD740" s="9">
        <v>0</v>
      </c>
      <c r="AE740" s="27">
        <v>1</v>
      </c>
      <c r="AF740" s="9">
        <v>1</v>
      </c>
      <c r="AG740" s="27">
        <v>0</v>
      </c>
      <c r="AH740" s="19">
        <v>1960</v>
      </c>
      <c r="AI740" s="30">
        <v>0.33</v>
      </c>
      <c r="AJ740" s="30">
        <v>0.36</v>
      </c>
      <c r="AK740" s="30">
        <v>0.26</v>
      </c>
      <c r="AL740" s="37">
        <v>0.05</v>
      </c>
      <c r="AM740" s="36">
        <f t="shared" si="184"/>
        <v>0.97</v>
      </c>
      <c r="AN740" s="17">
        <v>0.03</v>
      </c>
      <c r="AO740">
        <v>1</v>
      </c>
      <c r="AP740" s="34">
        <v>0</v>
      </c>
      <c r="AQ740" t="s">
        <v>89</v>
      </c>
      <c r="AR740" s="34" t="s">
        <v>89</v>
      </c>
      <c r="AS740">
        <v>1</v>
      </c>
      <c r="AT740" s="17">
        <v>0</v>
      </c>
      <c r="AU740">
        <v>0</v>
      </c>
      <c r="AV740" s="17">
        <v>1</v>
      </c>
      <c r="AW740" s="17" t="s">
        <v>188</v>
      </c>
      <c r="AX740">
        <v>1</v>
      </c>
      <c r="AY740">
        <v>0</v>
      </c>
      <c r="AZ740">
        <v>0</v>
      </c>
      <c r="BA740">
        <v>0</v>
      </c>
      <c r="BB740">
        <v>0</v>
      </c>
      <c r="BC740">
        <v>0</v>
      </c>
      <c r="BD740" s="17">
        <v>0</v>
      </c>
      <c r="BE740">
        <v>1</v>
      </c>
      <c r="BF740">
        <v>0</v>
      </c>
      <c r="BG740" s="17">
        <v>0</v>
      </c>
      <c r="BH740">
        <v>9167</v>
      </c>
      <c r="BI740" t="s">
        <v>89</v>
      </c>
      <c r="BJ740" s="23">
        <v>0.91800000000000004</v>
      </c>
      <c r="BK740" s="23">
        <v>34.18</v>
      </c>
      <c r="BL740">
        <v>1</v>
      </c>
      <c r="BM740">
        <v>0</v>
      </c>
      <c r="BN740">
        <v>0</v>
      </c>
      <c r="BO740">
        <v>0</v>
      </c>
      <c r="BP740">
        <v>0</v>
      </c>
      <c r="BQ740" s="17">
        <v>0</v>
      </c>
      <c r="BR740">
        <v>0</v>
      </c>
      <c r="BS740">
        <v>0</v>
      </c>
      <c r="BT740">
        <v>1</v>
      </c>
      <c r="BU740" s="17">
        <v>0</v>
      </c>
      <c r="BV740">
        <v>0</v>
      </c>
      <c r="BW740">
        <v>0</v>
      </c>
      <c r="BX740" s="17">
        <v>0</v>
      </c>
      <c r="BY740">
        <v>0</v>
      </c>
      <c r="BZ740">
        <v>0</v>
      </c>
      <c r="CA740">
        <v>1</v>
      </c>
      <c r="CB740">
        <v>0</v>
      </c>
      <c r="CC740">
        <v>1</v>
      </c>
      <c r="CD740">
        <v>0</v>
      </c>
      <c r="CE740">
        <v>0</v>
      </c>
      <c r="CF740">
        <v>1</v>
      </c>
      <c r="CG740">
        <v>0</v>
      </c>
      <c r="CH740">
        <v>0</v>
      </c>
      <c r="CI740">
        <v>0</v>
      </c>
      <c r="CJ740" s="17">
        <v>1</v>
      </c>
      <c r="CK740">
        <v>0.29799999999999999</v>
      </c>
      <c r="CL740">
        <v>21</v>
      </c>
      <c r="CM740">
        <v>1</v>
      </c>
      <c r="CN740">
        <v>0</v>
      </c>
      <c r="CO740">
        <v>37</v>
      </c>
      <c r="CP740" s="31" t="s">
        <v>80</v>
      </c>
    </row>
    <row r="741" spans="1:94" x14ac:dyDescent="0.25">
      <c r="A741">
        <v>740</v>
      </c>
      <c r="B741">
        <v>46</v>
      </c>
      <c r="C741" s="23" t="s">
        <v>187</v>
      </c>
      <c r="D741" s="12">
        <v>9.1</v>
      </c>
      <c r="E741" s="13">
        <v>0.9</v>
      </c>
      <c r="F741" s="7">
        <f t="shared" si="182"/>
        <v>10.111111111111111</v>
      </c>
      <c r="G741" s="7">
        <f t="shared" si="175"/>
        <v>8.1999999999999993</v>
      </c>
      <c r="H741" s="15">
        <f t="shared" si="176"/>
        <v>10</v>
      </c>
      <c r="I741" s="11">
        <f t="shared" si="177"/>
        <v>0.26351805571440351</v>
      </c>
      <c r="J741" s="30">
        <f t="shared" si="178"/>
        <v>2.6062225290435514E-2</v>
      </c>
      <c r="K741" s="30">
        <f t="shared" si="179"/>
        <v>38.369708989008956</v>
      </c>
      <c r="L741" s="8">
        <v>1</v>
      </c>
      <c r="M741" s="9">
        <v>0</v>
      </c>
      <c r="N741" s="9">
        <v>0</v>
      </c>
      <c r="O741" s="9">
        <v>0</v>
      </c>
      <c r="P741" s="9">
        <v>0</v>
      </c>
      <c r="Q741" s="8">
        <v>1381</v>
      </c>
      <c r="R741" s="9">
        <v>10</v>
      </c>
      <c r="S741" s="9">
        <f t="shared" si="180"/>
        <v>1370</v>
      </c>
      <c r="T741" s="9">
        <f t="shared" si="181"/>
        <v>14</v>
      </c>
      <c r="U741" s="7">
        <v>8.75</v>
      </c>
      <c r="V741" s="7">
        <f t="shared" si="183"/>
        <v>18.43</v>
      </c>
      <c r="W741" s="9">
        <v>1</v>
      </c>
      <c r="X741" s="9">
        <v>0</v>
      </c>
      <c r="Y741" s="9">
        <v>1</v>
      </c>
      <c r="Z741" s="9">
        <v>0</v>
      </c>
      <c r="AA741" s="9">
        <v>0</v>
      </c>
      <c r="AB741" s="27">
        <v>0</v>
      </c>
      <c r="AC741" s="9">
        <v>0</v>
      </c>
      <c r="AD741" s="9">
        <v>0</v>
      </c>
      <c r="AE741" s="27">
        <v>1</v>
      </c>
      <c r="AF741" s="9">
        <v>1</v>
      </c>
      <c r="AG741" s="27">
        <v>0</v>
      </c>
      <c r="AH741" s="19">
        <v>1960</v>
      </c>
      <c r="AI741" s="30">
        <v>0.33</v>
      </c>
      <c r="AJ741" s="30">
        <v>0.36</v>
      </c>
      <c r="AK741" s="30">
        <v>0.26</v>
      </c>
      <c r="AL741" s="37">
        <v>0.05</v>
      </c>
      <c r="AM741" s="36">
        <f t="shared" si="184"/>
        <v>0.97</v>
      </c>
      <c r="AN741" s="17">
        <v>0.03</v>
      </c>
      <c r="AO741">
        <v>1</v>
      </c>
      <c r="AP741" s="34">
        <v>0</v>
      </c>
      <c r="AQ741" t="s">
        <v>89</v>
      </c>
      <c r="AR741" s="34" t="s">
        <v>89</v>
      </c>
      <c r="AS741">
        <v>1</v>
      </c>
      <c r="AT741" s="17">
        <v>0</v>
      </c>
      <c r="AU741">
        <v>0</v>
      </c>
      <c r="AV741" s="17">
        <v>1</v>
      </c>
      <c r="AW741" s="17" t="s">
        <v>188</v>
      </c>
      <c r="AX741">
        <v>1</v>
      </c>
      <c r="AY741">
        <v>0</v>
      </c>
      <c r="AZ741">
        <v>0</v>
      </c>
      <c r="BA741">
        <v>0</v>
      </c>
      <c r="BB741">
        <v>0</v>
      </c>
      <c r="BC741">
        <v>0</v>
      </c>
      <c r="BD741" s="17">
        <v>0</v>
      </c>
      <c r="BE741">
        <v>1</v>
      </c>
      <c r="BF741">
        <v>0</v>
      </c>
      <c r="BG741" s="17">
        <v>0</v>
      </c>
      <c r="BH741">
        <v>9167</v>
      </c>
      <c r="BI741" t="s">
        <v>89</v>
      </c>
      <c r="BJ741" s="23">
        <v>0.91800000000000004</v>
      </c>
      <c r="BK741" s="23">
        <v>34.18</v>
      </c>
      <c r="BL741">
        <v>1</v>
      </c>
      <c r="BM741">
        <v>0</v>
      </c>
      <c r="BN741">
        <v>0</v>
      </c>
      <c r="BO741">
        <v>0</v>
      </c>
      <c r="BP741">
        <v>0</v>
      </c>
      <c r="BQ741" s="17">
        <v>0</v>
      </c>
      <c r="BR741">
        <v>0</v>
      </c>
      <c r="BS741">
        <v>0</v>
      </c>
      <c r="BT741">
        <v>1</v>
      </c>
      <c r="BU741" s="17">
        <v>0</v>
      </c>
      <c r="BV741">
        <v>0</v>
      </c>
      <c r="BW741">
        <v>0</v>
      </c>
      <c r="BX741" s="17">
        <v>0</v>
      </c>
      <c r="BY741">
        <v>0</v>
      </c>
      <c r="BZ741">
        <v>0</v>
      </c>
      <c r="CA741">
        <v>1</v>
      </c>
      <c r="CB741">
        <v>0</v>
      </c>
      <c r="CC741">
        <v>1</v>
      </c>
      <c r="CD741">
        <v>0</v>
      </c>
      <c r="CE741">
        <v>0</v>
      </c>
      <c r="CF741">
        <v>1</v>
      </c>
      <c r="CG741">
        <v>0</v>
      </c>
      <c r="CH741">
        <v>0</v>
      </c>
      <c r="CI741">
        <v>0</v>
      </c>
      <c r="CJ741" s="17">
        <v>1</v>
      </c>
      <c r="CK741">
        <v>0.29799999999999999</v>
      </c>
      <c r="CL741">
        <v>21</v>
      </c>
      <c r="CM741">
        <v>1</v>
      </c>
      <c r="CN741">
        <v>0</v>
      </c>
      <c r="CO741">
        <v>37</v>
      </c>
      <c r="CP741" s="31" t="s">
        <v>80</v>
      </c>
    </row>
    <row r="742" spans="1:94" x14ac:dyDescent="0.25">
      <c r="A742">
        <v>741</v>
      </c>
      <c r="B742">
        <v>46</v>
      </c>
      <c r="C742" s="23" t="s">
        <v>187</v>
      </c>
      <c r="D742" s="12">
        <v>9</v>
      </c>
      <c r="E742" s="13">
        <v>0.8</v>
      </c>
      <c r="F742" s="7">
        <f t="shared" si="182"/>
        <v>11.25</v>
      </c>
      <c r="G742" s="7">
        <f t="shared" si="175"/>
        <v>8.1999999999999993</v>
      </c>
      <c r="H742" s="15">
        <f t="shared" si="176"/>
        <v>9.8000000000000007</v>
      </c>
      <c r="I742" s="11">
        <f t="shared" si="177"/>
        <v>0.29080715862584822</v>
      </c>
      <c r="J742" s="30">
        <f t="shared" si="178"/>
        <v>2.5849525211186511E-2</v>
      </c>
      <c r="K742" s="30">
        <f t="shared" si="179"/>
        <v>38.685430073866307</v>
      </c>
      <c r="L742" s="8">
        <v>1</v>
      </c>
      <c r="M742" s="9">
        <v>0</v>
      </c>
      <c r="N742" s="9">
        <v>0</v>
      </c>
      <c r="O742" s="9">
        <v>0</v>
      </c>
      <c r="P742" s="9">
        <v>0</v>
      </c>
      <c r="Q742" s="8">
        <v>1381</v>
      </c>
      <c r="R742" s="9">
        <v>10</v>
      </c>
      <c r="S742" s="9">
        <f t="shared" si="180"/>
        <v>1370</v>
      </c>
      <c r="T742" s="9">
        <f t="shared" si="181"/>
        <v>14</v>
      </c>
      <c r="U742" s="7">
        <v>8.75</v>
      </c>
      <c r="V742" s="7">
        <f t="shared" si="183"/>
        <v>18.43</v>
      </c>
      <c r="W742" s="9">
        <v>1</v>
      </c>
      <c r="X742" s="9">
        <v>0</v>
      </c>
      <c r="Y742" s="9">
        <v>1</v>
      </c>
      <c r="Z742" s="9">
        <v>0</v>
      </c>
      <c r="AA742" s="9">
        <v>0</v>
      </c>
      <c r="AB742" s="27">
        <v>0</v>
      </c>
      <c r="AC742" s="9">
        <v>0</v>
      </c>
      <c r="AD742" s="9">
        <v>0</v>
      </c>
      <c r="AE742" s="27">
        <v>1</v>
      </c>
      <c r="AF742" s="9">
        <v>1</v>
      </c>
      <c r="AG742" s="27">
        <v>0</v>
      </c>
      <c r="AH742" s="19">
        <v>1960</v>
      </c>
      <c r="AI742" s="30">
        <v>0.33</v>
      </c>
      <c r="AJ742" s="30">
        <v>0.36</v>
      </c>
      <c r="AK742" s="30">
        <v>0.26</v>
      </c>
      <c r="AL742" s="37">
        <v>0.05</v>
      </c>
      <c r="AM742" s="36">
        <f t="shared" si="184"/>
        <v>0.97</v>
      </c>
      <c r="AN742" s="17">
        <v>0.03</v>
      </c>
      <c r="AO742">
        <v>1</v>
      </c>
      <c r="AP742" s="34">
        <v>0</v>
      </c>
      <c r="AQ742" t="s">
        <v>89</v>
      </c>
      <c r="AR742" s="34" t="s">
        <v>89</v>
      </c>
      <c r="AS742">
        <v>1</v>
      </c>
      <c r="AT742" s="17">
        <v>0</v>
      </c>
      <c r="AU742">
        <v>0</v>
      </c>
      <c r="AV742" s="17">
        <v>1</v>
      </c>
      <c r="AW742" s="17" t="s">
        <v>188</v>
      </c>
      <c r="AX742">
        <v>1</v>
      </c>
      <c r="AY742">
        <v>0</v>
      </c>
      <c r="AZ742">
        <v>0</v>
      </c>
      <c r="BA742">
        <v>0</v>
      </c>
      <c r="BB742">
        <v>0</v>
      </c>
      <c r="BC742">
        <v>0</v>
      </c>
      <c r="BD742" s="17">
        <v>0</v>
      </c>
      <c r="BE742">
        <v>1</v>
      </c>
      <c r="BF742">
        <v>0</v>
      </c>
      <c r="BG742" s="17">
        <v>0</v>
      </c>
      <c r="BH742">
        <v>9167</v>
      </c>
      <c r="BI742" t="s">
        <v>89</v>
      </c>
      <c r="BJ742" s="23">
        <v>0.91800000000000004</v>
      </c>
      <c r="BK742" s="23">
        <v>34.18</v>
      </c>
      <c r="BL742">
        <v>1</v>
      </c>
      <c r="BM742">
        <v>0</v>
      </c>
      <c r="BN742">
        <v>0</v>
      </c>
      <c r="BO742">
        <v>0</v>
      </c>
      <c r="BP742">
        <v>0</v>
      </c>
      <c r="BQ742" s="17">
        <v>0</v>
      </c>
      <c r="BR742">
        <v>0</v>
      </c>
      <c r="BS742">
        <v>0</v>
      </c>
      <c r="BT742">
        <v>1</v>
      </c>
      <c r="BU742" s="17">
        <v>0</v>
      </c>
      <c r="BV742">
        <v>0</v>
      </c>
      <c r="BW742">
        <v>0</v>
      </c>
      <c r="BX742" s="17">
        <v>0</v>
      </c>
      <c r="BY742">
        <v>0</v>
      </c>
      <c r="BZ742">
        <v>0</v>
      </c>
      <c r="CA742">
        <v>1</v>
      </c>
      <c r="CB742">
        <v>0</v>
      </c>
      <c r="CC742">
        <v>1</v>
      </c>
      <c r="CD742">
        <v>0</v>
      </c>
      <c r="CE742">
        <v>0</v>
      </c>
      <c r="CF742">
        <v>1</v>
      </c>
      <c r="CG742">
        <v>0</v>
      </c>
      <c r="CH742">
        <v>0</v>
      </c>
      <c r="CI742">
        <v>0</v>
      </c>
      <c r="CJ742" s="17">
        <v>1</v>
      </c>
      <c r="CK742">
        <v>0.29799999999999999</v>
      </c>
      <c r="CL742">
        <v>21</v>
      </c>
      <c r="CM742">
        <v>1</v>
      </c>
      <c r="CN742">
        <v>0</v>
      </c>
      <c r="CO742">
        <v>37</v>
      </c>
      <c r="CP742" s="31" t="s">
        <v>80</v>
      </c>
    </row>
    <row r="743" spans="1:94" x14ac:dyDescent="0.25">
      <c r="A743">
        <v>742</v>
      </c>
      <c r="B743">
        <v>46</v>
      </c>
      <c r="C743" s="23" t="s">
        <v>187</v>
      </c>
      <c r="D743" s="12">
        <v>6.4</v>
      </c>
      <c r="E743" s="13">
        <v>1.5</v>
      </c>
      <c r="F743" s="7">
        <f t="shared" si="182"/>
        <v>4.2666666666666666</v>
      </c>
      <c r="G743" s="7">
        <f t="shared" si="175"/>
        <v>4.9000000000000004</v>
      </c>
      <c r="H743" s="15">
        <f t="shared" si="176"/>
        <v>7.9</v>
      </c>
      <c r="I743" s="11">
        <f t="shared" si="177"/>
        <v>0.2388109576210887</v>
      </c>
      <c r="J743" s="30">
        <f t="shared" si="178"/>
        <v>5.5971318192442665E-2</v>
      </c>
      <c r="K743" s="30">
        <f t="shared" si="179"/>
        <v>17.866293528441886</v>
      </c>
      <c r="L743" s="8">
        <v>1</v>
      </c>
      <c r="M743" s="9">
        <v>0</v>
      </c>
      <c r="N743" s="9">
        <v>0</v>
      </c>
      <c r="O743" s="9">
        <v>0</v>
      </c>
      <c r="P743" s="9">
        <v>0</v>
      </c>
      <c r="Q743" s="8">
        <v>304</v>
      </c>
      <c r="R743" s="9">
        <v>2</v>
      </c>
      <c r="S743" s="9">
        <f t="shared" si="180"/>
        <v>301</v>
      </c>
      <c r="T743" s="9">
        <f t="shared" si="181"/>
        <v>14</v>
      </c>
      <c r="U743" s="7">
        <v>7.8</v>
      </c>
      <c r="V743" s="7">
        <f t="shared" si="183"/>
        <v>19.059999999999999</v>
      </c>
      <c r="W743" s="9">
        <v>1</v>
      </c>
      <c r="X743" s="9">
        <v>0</v>
      </c>
      <c r="Y743" s="9">
        <v>1</v>
      </c>
      <c r="Z743" s="9">
        <v>0</v>
      </c>
      <c r="AA743" s="9">
        <v>0</v>
      </c>
      <c r="AB743" s="27">
        <v>0</v>
      </c>
      <c r="AC743" s="9">
        <v>0</v>
      </c>
      <c r="AD743" s="9">
        <v>0</v>
      </c>
      <c r="AE743" s="27">
        <v>1</v>
      </c>
      <c r="AF743" s="9">
        <v>1</v>
      </c>
      <c r="AG743" s="27">
        <v>0</v>
      </c>
      <c r="AH743" s="19">
        <v>1960</v>
      </c>
      <c r="AI743" s="30">
        <v>0.33</v>
      </c>
      <c r="AJ743" s="30">
        <v>0.36</v>
      </c>
      <c r="AK743" s="30">
        <v>0.26</v>
      </c>
      <c r="AL743" s="37">
        <v>0.05</v>
      </c>
      <c r="AM743" s="36">
        <f t="shared" si="184"/>
        <v>0.66999999999999993</v>
      </c>
      <c r="AN743" s="17">
        <v>0.33</v>
      </c>
      <c r="AO743">
        <v>1</v>
      </c>
      <c r="AP743" s="34">
        <v>0</v>
      </c>
      <c r="AQ743" t="s">
        <v>89</v>
      </c>
      <c r="AR743" s="34" t="s">
        <v>89</v>
      </c>
      <c r="AS743">
        <v>1</v>
      </c>
      <c r="AT743" s="17">
        <v>0</v>
      </c>
      <c r="AU743">
        <v>0</v>
      </c>
      <c r="AV743" s="17">
        <v>1</v>
      </c>
      <c r="AW743" s="17" t="s">
        <v>188</v>
      </c>
      <c r="AX743">
        <v>1</v>
      </c>
      <c r="AY743">
        <v>0</v>
      </c>
      <c r="AZ743">
        <v>0</v>
      </c>
      <c r="BA743">
        <v>0</v>
      </c>
      <c r="BB743">
        <v>0</v>
      </c>
      <c r="BC743">
        <v>0</v>
      </c>
      <c r="BD743" s="17">
        <v>0</v>
      </c>
      <c r="BE743">
        <v>1</v>
      </c>
      <c r="BF743">
        <v>0</v>
      </c>
      <c r="BG743" s="17">
        <v>0</v>
      </c>
      <c r="BH743">
        <v>9167</v>
      </c>
      <c r="BI743" t="s">
        <v>89</v>
      </c>
      <c r="BJ743" s="23">
        <v>0.91800000000000004</v>
      </c>
      <c r="BK743" s="23">
        <v>33.86</v>
      </c>
      <c r="BL743">
        <v>1</v>
      </c>
      <c r="BM743">
        <v>0</v>
      </c>
      <c r="BN743">
        <v>0</v>
      </c>
      <c r="BO743">
        <v>0</v>
      </c>
      <c r="BP743">
        <v>0</v>
      </c>
      <c r="BQ743" s="17">
        <v>0</v>
      </c>
      <c r="BR743">
        <v>0</v>
      </c>
      <c r="BS743">
        <v>0</v>
      </c>
      <c r="BT743">
        <v>1</v>
      </c>
      <c r="BU743" s="17">
        <v>0</v>
      </c>
      <c r="BV743">
        <v>0</v>
      </c>
      <c r="BW743">
        <v>0</v>
      </c>
      <c r="BX743" s="17">
        <v>0</v>
      </c>
      <c r="BY743">
        <v>0</v>
      </c>
      <c r="BZ743">
        <v>0</v>
      </c>
      <c r="CA743">
        <v>1</v>
      </c>
      <c r="CB743">
        <v>0</v>
      </c>
      <c r="CC743">
        <v>1</v>
      </c>
      <c r="CD743">
        <v>0</v>
      </c>
      <c r="CE743">
        <v>0</v>
      </c>
      <c r="CF743">
        <v>0</v>
      </c>
      <c r="CG743">
        <v>0</v>
      </c>
      <c r="CH743">
        <v>0</v>
      </c>
      <c r="CI743">
        <v>0</v>
      </c>
      <c r="CJ743" s="17">
        <v>1</v>
      </c>
      <c r="CK743">
        <v>0.29799999999999999</v>
      </c>
      <c r="CL743">
        <v>21</v>
      </c>
      <c r="CM743">
        <v>1</v>
      </c>
      <c r="CN743">
        <v>0</v>
      </c>
      <c r="CO743">
        <v>37</v>
      </c>
      <c r="CP743" s="31" t="s">
        <v>80</v>
      </c>
    </row>
    <row r="744" spans="1:94" x14ac:dyDescent="0.25">
      <c r="A744">
        <v>743</v>
      </c>
      <c r="B744">
        <v>46</v>
      </c>
      <c r="C744" s="23" t="s">
        <v>187</v>
      </c>
      <c r="D744" s="12">
        <v>5.9</v>
      </c>
      <c r="E744" s="13">
        <v>1.6</v>
      </c>
      <c r="F744" s="7">
        <f t="shared" si="182"/>
        <v>3.6875</v>
      </c>
      <c r="G744" s="7">
        <f t="shared" si="175"/>
        <v>4.3000000000000007</v>
      </c>
      <c r="H744" s="15">
        <f t="shared" si="176"/>
        <v>7.5</v>
      </c>
      <c r="I744" s="11">
        <f t="shared" si="177"/>
        <v>0.21059478558883832</v>
      </c>
      <c r="J744" s="30">
        <f t="shared" si="178"/>
        <v>5.7110450329176492E-2</v>
      </c>
      <c r="K744" s="30">
        <f t="shared" si="179"/>
        <v>17.509930218307552</v>
      </c>
      <c r="L744" s="8">
        <v>1</v>
      </c>
      <c r="M744" s="9">
        <v>0</v>
      </c>
      <c r="N744" s="9">
        <v>0</v>
      </c>
      <c r="O744" s="9">
        <v>0</v>
      </c>
      <c r="P744" s="9">
        <v>0</v>
      </c>
      <c r="Q744" s="8">
        <v>304</v>
      </c>
      <c r="R744" s="9">
        <v>10</v>
      </c>
      <c r="S744" s="9">
        <f t="shared" si="180"/>
        <v>293</v>
      </c>
      <c r="T744" s="9">
        <f t="shared" si="181"/>
        <v>14</v>
      </c>
      <c r="U744" s="7">
        <v>7.8</v>
      </c>
      <c r="V744" s="7">
        <f t="shared" si="183"/>
        <v>19.059999999999999</v>
      </c>
      <c r="W744" s="9">
        <v>1</v>
      </c>
      <c r="X744" s="9">
        <v>0</v>
      </c>
      <c r="Y744" s="9">
        <v>1</v>
      </c>
      <c r="Z744" s="9">
        <v>0</v>
      </c>
      <c r="AA744" s="9">
        <v>0</v>
      </c>
      <c r="AB744" s="27">
        <v>0</v>
      </c>
      <c r="AC744" s="9">
        <v>0</v>
      </c>
      <c r="AD744" s="9">
        <v>0</v>
      </c>
      <c r="AE744" s="27">
        <v>1</v>
      </c>
      <c r="AF744" s="9">
        <v>1</v>
      </c>
      <c r="AG744" s="27">
        <v>0</v>
      </c>
      <c r="AH744" s="19">
        <v>1960</v>
      </c>
      <c r="AI744" s="30">
        <v>0.33</v>
      </c>
      <c r="AJ744" s="30">
        <v>0.36</v>
      </c>
      <c r="AK744" s="30">
        <v>0.26</v>
      </c>
      <c r="AL744" s="37">
        <v>0.05</v>
      </c>
      <c r="AM744" s="36">
        <f t="shared" si="184"/>
        <v>0.66999999999999993</v>
      </c>
      <c r="AN744" s="17">
        <v>0.33</v>
      </c>
      <c r="AO744">
        <v>1</v>
      </c>
      <c r="AP744" s="34">
        <v>0</v>
      </c>
      <c r="AQ744" t="s">
        <v>89</v>
      </c>
      <c r="AR744" s="34" t="s">
        <v>89</v>
      </c>
      <c r="AS744">
        <v>1</v>
      </c>
      <c r="AT744" s="17">
        <v>0</v>
      </c>
      <c r="AU744">
        <v>0</v>
      </c>
      <c r="AV744" s="17">
        <v>1</v>
      </c>
      <c r="AW744" s="17" t="s">
        <v>188</v>
      </c>
      <c r="AX744">
        <v>1</v>
      </c>
      <c r="AY744">
        <v>0</v>
      </c>
      <c r="AZ744">
        <v>0</v>
      </c>
      <c r="BA744">
        <v>0</v>
      </c>
      <c r="BB744">
        <v>0</v>
      </c>
      <c r="BC744">
        <v>0</v>
      </c>
      <c r="BD744" s="17">
        <v>0</v>
      </c>
      <c r="BE744">
        <v>1</v>
      </c>
      <c r="BF744">
        <v>0</v>
      </c>
      <c r="BG744" s="17">
        <v>0</v>
      </c>
      <c r="BH744">
        <v>9167</v>
      </c>
      <c r="BI744" t="s">
        <v>89</v>
      </c>
      <c r="BJ744" s="23">
        <v>0.91800000000000004</v>
      </c>
      <c r="BK744" s="23">
        <v>33.86</v>
      </c>
      <c r="BL744">
        <v>1</v>
      </c>
      <c r="BM744">
        <v>0</v>
      </c>
      <c r="BN744">
        <v>0</v>
      </c>
      <c r="BO744">
        <v>0</v>
      </c>
      <c r="BP744">
        <v>0</v>
      </c>
      <c r="BQ744" s="17">
        <v>0</v>
      </c>
      <c r="BR744">
        <v>0</v>
      </c>
      <c r="BS744">
        <v>0</v>
      </c>
      <c r="BT744">
        <v>1</v>
      </c>
      <c r="BU744" s="17">
        <v>0</v>
      </c>
      <c r="BV744">
        <v>0</v>
      </c>
      <c r="BW744">
        <v>0</v>
      </c>
      <c r="BX744" s="17">
        <v>0</v>
      </c>
      <c r="BY744">
        <v>0</v>
      </c>
      <c r="BZ744">
        <v>0</v>
      </c>
      <c r="CA744">
        <v>1</v>
      </c>
      <c r="CB744">
        <v>0</v>
      </c>
      <c r="CC744">
        <v>1</v>
      </c>
      <c r="CD744">
        <v>0</v>
      </c>
      <c r="CE744">
        <v>0</v>
      </c>
      <c r="CF744">
        <v>1</v>
      </c>
      <c r="CG744">
        <v>0</v>
      </c>
      <c r="CH744">
        <v>0</v>
      </c>
      <c r="CI744">
        <v>0</v>
      </c>
      <c r="CJ744" s="17">
        <v>1</v>
      </c>
      <c r="CK744">
        <v>0.29799999999999999</v>
      </c>
      <c r="CL744">
        <v>21</v>
      </c>
      <c r="CM744">
        <v>1</v>
      </c>
      <c r="CN744">
        <v>0</v>
      </c>
      <c r="CO744">
        <v>37</v>
      </c>
      <c r="CP744" s="31" t="s">
        <v>80</v>
      </c>
    </row>
    <row r="745" spans="1:94" x14ac:dyDescent="0.25">
      <c r="A745">
        <v>744</v>
      </c>
      <c r="B745">
        <v>46</v>
      </c>
      <c r="C745" s="23" t="s">
        <v>187</v>
      </c>
      <c r="D745" s="12">
        <v>3.4</v>
      </c>
      <c r="E745" s="13">
        <v>1.5</v>
      </c>
      <c r="F745" s="7">
        <f t="shared" si="182"/>
        <v>2.2666666666666666</v>
      </c>
      <c r="G745" s="7">
        <f t="shared" si="175"/>
        <v>1.9</v>
      </c>
      <c r="H745" s="15">
        <f t="shared" si="176"/>
        <v>4.9000000000000004</v>
      </c>
      <c r="I745" s="11">
        <f t="shared" si="177"/>
        <v>0.13127413127413129</v>
      </c>
      <c r="J745" s="30">
        <f t="shared" si="178"/>
        <v>5.7915057915057917E-2</v>
      </c>
      <c r="K745" s="30">
        <f t="shared" si="179"/>
        <v>17.266666666666666</v>
      </c>
      <c r="L745" s="8">
        <v>1</v>
      </c>
      <c r="M745" s="9">
        <v>0</v>
      </c>
      <c r="N745" s="9">
        <v>0</v>
      </c>
      <c r="O745" s="9">
        <v>0</v>
      </c>
      <c r="P745" s="9">
        <v>0</v>
      </c>
      <c r="Q745" s="8">
        <v>304</v>
      </c>
      <c r="R745" s="9">
        <v>10</v>
      </c>
      <c r="S745" s="9">
        <f t="shared" si="180"/>
        <v>293</v>
      </c>
      <c r="T745" s="9">
        <f t="shared" si="181"/>
        <v>14</v>
      </c>
      <c r="U745" s="7">
        <v>7.8</v>
      </c>
      <c r="V745" s="7">
        <f t="shared" si="183"/>
        <v>19.059999999999999</v>
      </c>
      <c r="W745" s="9">
        <v>1</v>
      </c>
      <c r="X745" s="9">
        <v>0</v>
      </c>
      <c r="Y745" s="9">
        <v>1</v>
      </c>
      <c r="Z745" s="9">
        <v>0</v>
      </c>
      <c r="AA745" s="9">
        <v>0</v>
      </c>
      <c r="AB745" s="27">
        <v>0</v>
      </c>
      <c r="AC745" s="9">
        <v>0</v>
      </c>
      <c r="AD745" s="9">
        <v>0</v>
      </c>
      <c r="AE745" s="27">
        <v>1</v>
      </c>
      <c r="AF745" s="9">
        <v>1</v>
      </c>
      <c r="AG745" s="27">
        <v>0</v>
      </c>
      <c r="AH745" s="19">
        <v>1960</v>
      </c>
      <c r="AI745" s="30">
        <v>0.33</v>
      </c>
      <c r="AJ745" s="30">
        <v>0.36</v>
      </c>
      <c r="AK745" s="30">
        <v>0.26</v>
      </c>
      <c r="AL745" s="37">
        <v>0.05</v>
      </c>
      <c r="AM745" s="36">
        <f t="shared" si="184"/>
        <v>0.66999999999999993</v>
      </c>
      <c r="AN745" s="17">
        <v>0.33</v>
      </c>
      <c r="AO745">
        <v>1</v>
      </c>
      <c r="AP745" s="34">
        <v>0</v>
      </c>
      <c r="AQ745" t="s">
        <v>89</v>
      </c>
      <c r="AR745" s="34" t="s">
        <v>89</v>
      </c>
      <c r="AS745">
        <v>1</v>
      </c>
      <c r="AT745" s="17">
        <v>0</v>
      </c>
      <c r="AU745">
        <v>0</v>
      </c>
      <c r="AV745" s="17">
        <v>1</v>
      </c>
      <c r="AW745" s="17" t="s">
        <v>188</v>
      </c>
      <c r="AX745">
        <v>1</v>
      </c>
      <c r="AY745">
        <v>0</v>
      </c>
      <c r="AZ745">
        <v>0</v>
      </c>
      <c r="BA745">
        <v>0</v>
      </c>
      <c r="BB745">
        <v>0</v>
      </c>
      <c r="BC745">
        <v>0</v>
      </c>
      <c r="BD745" s="17">
        <v>0</v>
      </c>
      <c r="BE745">
        <v>1</v>
      </c>
      <c r="BF745">
        <v>0</v>
      </c>
      <c r="BG745" s="17">
        <v>0</v>
      </c>
      <c r="BH745">
        <v>9167</v>
      </c>
      <c r="BI745" t="s">
        <v>89</v>
      </c>
      <c r="BJ745" s="23">
        <v>0.91800000000000004</v>
      </c>
      <c r="BK745" s="23">
        <v>33.86</v>
      </c>
      <c r="BL745">
        <v>1</v>
      </c>
      <c r="BM745">
        <v>0</v>
      </c>
      <c r="BN745">
        <v>0</v>
      </c>
      <c r="BO745">
        <v>0</v>
      </c>
      <c r="BP745">
        <v>0</v>
      </c>
      <c r="BQ745" s="17">
        <v>0</v>
      </c>
      <c r="BR745">
        <v>0</v>
      </c>
      <c r="BS745">
        <v>0</v>
      </c>
      <c r="BT745">
        <v>1</v>
      </c>
      <c r="BU745" s="17">
        <v>0</v>
      </c>
      <c r="BV745">
        <v>0</v>
      </c>
      <c r="BW745">
        <v>0</v>
      </c>
      <c r="BX745" s="17">
        <v>0</v>
      </c>
      <c r="BY745">
        <v>0</v>
      </c>
      <c r="BZ745">
        <v>0</v>
      </c>
      <c r="CA745">
        <v>1</v>
      </c>
      <c r="CB745">
        <v>0</v>
      </c>
      <c r="CC745">
        <v>1</v>
      </c>
      <c r="CD745">
        <v>0</v>
      </c>
      <c r="CE745">
        <v>0</v>
      </c>
      <c r="CF745">
        <v>1</v>
      </c>
      <c r="CG745">
        <v>0</v>
      </c>
      <c r="CH745">
        <v>0</v>
      </c>
      <c r="CI745">
        <v>0</v>
      </c>
      <c r="CJ745" s="17">
        <v>1</v>
      </c>
      <c r="CK745">
        <v>0.29799999999999999</v>
      </c>
      <c r="CL745">
        <v>21</v>
      </c>
      <c r="CM745">
        <v>1</v>
      </c>
      <c r="CN745">
        <v>0</v>
      </c>
      <c r="CO745">
        <v>37</v>
      </c>
      <c r="CP745" s="31" t="s">
        <v>80</v>
      </c>
    </row>
    <row r="746" spans="1:94" x14ac:dyDescent="0.25">
      <c r="A746">
        <v>745</v>
      </c>
      <c r="B746">
        <v>46</v>
      </c>
      <c r="C746" s="23" t="s">
        <v>187</v>
      </c>
      <c r="D746" s="12">
        <v>5.7</v>
      </c>
      <c r="E746" s="13">
        <v>0.9</v>
      </c>
      <c r="F746" s="7">
        <f t="shared" si="182"/>
        <v>6.333333333333333</v>
      </c>
      <c r="G746" s="7">
        <f t="shared" si="175"/>
        <v>4.8</v>
      </c>
      <c r="H746" s="15">
        <f t="shared" si="176"/>
        <v>6.6000000000000005</v>
      </c>
      <c r="I746" s="11">
        <f t="shared" si="177"/>
        <v>0.14776263744368376</v>
      </c>
      <c r="J746" s="30">
        <f t="shared" si="178"/>
        <v>2.3330942754265858E-2</v>
      </c>
      <c r="K746" s="30">
        <f t="shared" si="179"/>
        <v>42.861534166559075</v>
      </c>
      <c r="L746" s="8">
        <v>1</v>
      </c>
      <c r="M746" s="9">
        <v>0</v>
      </c>
      <c r="N746" s="9">
        <v>0</v>
      </c>
      <c r="O746" s="9">
        <v>0</v>
      </c>
      <c r="P746" s="9">
        <v>0</v>
      </c>
      <c r="Q746" s="8">
        <v>1800</v>
      </c>
      <c r="R746" s="9">
        <v>2</v>
      </c>
      <c r="S746" s="9">
        <f t="shared" si="180"/>
        <v>1797</v>
      </c>
      <c r="T746" s="9">
        <f t="shared" si="181"/>
        <v>14</v>
      </c>
      <c r="U746" s="7">
        <v>8.75</v>
      </c>
      <c r="V746" s="7">
        <f t="shared" si="183"/>
        <v>18.43</v>
      </c>
      <c r="W746" s="9">
        <v>1</v>
      </c>
      <c r="X746" s="9">
        <v>0</v>
      </c>
      <c r="Y746" s="9">
        <v>1</v>
      </c>
      <c r="Z746" s="9">
        <v>0</v>
      </c>
      <c r="AA746" s="9">
        <v>0</v>
      </c>
      <c r="AB746" s="27">
        <v>0</v>
      </c>
      <c r="AC746" s="9">
        <v>0</v>
      </c>
      <c r="AD746" s="9">
        <v>0</v>
      </c>
      <c r="AE746" s="27">
        <v>1</v>
      </c>
      <c r="AF746" s="9">
        <v>1</v>
      </c>
      <c r="AG746" s="27">
        <v>0</v>
      </c>
      <c r="AH746" s="19">
        <v>1960</v>
      </c>
      <c r="AI746" s="30">
        <v>0.33</v>
      </c>
      <c r="AJ746" s="30">
        <v>0.36</v>
      </c>
      <c r="AK746" s="30">
        <v>0.26</v>
      </c>
      <c r="AL746" s="37">
        <v>0.05</v>
      </c>
      <c r="AM746" s="36">
        <f t="shared" si="184"/>
        <v>0.97</v>
      </c>
      <c r="AN746" s="17">
        <v>0.03</v>
      </c>
      <c r="AO746">
        <v>1</v>
      </c>
      <c r="AP746" s="34">
        <v>0</v>
      </c>
      <c r="AQ746" t="s">
        <v>89</v>
      </c>
      <c r="AR746" s="34" t="s">
        <v>89</v>
      </c>
      <c r="AS746">
        <v>1</v>
      </c>
      <c r="AT746" s="17">
        <v>0</v>
      </c>
      <c r="AU746">
        <v>0</v>
      </c>
      <c r="AV746" s="17">
        <v>1</v>
      </c>
      <c r="AW746" s="17" t="s">
        <v>188</v>
      </c>
      <c r="AX746">
        <v>1</v>
      </c>
      <c r="AY746">
        <v>0</v>
      </c>
      <c r="AZ746">
        <v>0</v>
      </c>
      <c r="BA746">
        <v>0</v>
      </c>
      <c r="BB746">
        <v>0</v>
      </c>
      <c r="BC746">
        <v>0</v>
      </c>
      <c r="BD746" s="17">
        <v>0</v>
      </c>
      <c r="BE746">
        <v>1</v>
      </c>
      <c r="BF746">
        <v>0</v>
      </c>
      <c r="BG746" s="17">
        <v>0</v>
      </c>
      <c r="BH746">
        <v>9167</v>
      </c>
      <c r="BI746" t="s">
        <v>89</v>
      </c>
      <c r="BJ746" s="23">
        <v>0.91800000000000004</v>
      </c>
      <c r="BK746" s="23">
        <v>34.18</v>
      </c>
      <c r="BL746">
        <v>1</v>
      </c>
      <c r="BM746">
        <v>0</v>
      </c>
      <c r="BN746">
        <v>0</v>
      </c>
      <c r="BO746">
        <v>0</v>
      </c>
      <c r="BP746">
        <v>0</v>
      </c>
      <c r="BQ746" s="17">
        <v>0</v>
      </c>
      <c r="BR746">
        <v>0</v>
      </c>
      <c r="BS746">
        <v>0</v>
      </c>
      <c r="BT746">
        <v>1</v>
      </c>
      <c r="BU746" s="17">
        <v>0</v>
      </c>
      <c r="BV746">
        <v>0</v>
      </c>
      <c r="BW746">
        <v>0</v>
      </c>
      <c r="BX746" s="17">
        <v>0</v>
      </c>
      <c r="BY746">
        <v>0</v>
      </c>
      <c r="BZ746">
        <v>0</v>
      </c>
      <c r="CA746">
        <v>1</v>
      </c>
      <c r="CB746">
        <v>0</v>
      </c>
      <c r="CC746">
        <v>1</v>
      </c>
      <c r="CD746">
        <v>0</v>
      </c>
      <c r="CE746">
        <v>0</v>
      </c>
      <c r="CF746">
        <v>0</v>
      </c>
      <c r="CG746">
        <v>0</v>
      </c>
      <c r="CH746">
        <v>0</v>
      </c>
      <c r="CI746">
        <v>0</v>
      </c>
      <c r="CJ746" s="17">
        <v>1</v>
      </c>
      <c r="CK746">
        <v>0.29799999999999999</v>
      </c>
      <c r="CL746">
        <v>21</v>
      </c>
      <c r="CM746">
        <v>1</v>
      </c>
      <c r="CN746">
        <v>0</v>
      </c>
      <c r="CO746">
        <v>37</v>
      </c>
      <c r="CP746" s="31" t="s">
        <v>80</v>
      </c>
    </row>
    <row r="747" spans="1:94" x14ac:dyDescent="0.25">
      <c r="A747">
        <v>746</v>
      </c>
      <c r="B747">
        <v>46</v>
      </c>
      <c r="C747" s="23" t="s">
        <v>187</v>
      </c>
      <c r="D747" s="12">
        <v>5.7</v>
      </c>
      <c r="E747" s="13">
        <v>0.7</v>
      </c>
      <c r="F747" s="7">
        <f t="shared" si="182"/>
        <v>8.1428571428571441</v>
      </c>
      <c r="G747" s="7">
        <f t="shared" si="175"/>
        <v>5</v>
      </c>
      <c r="H747" s="15">
        <f t="shared" si="176"/>
        <v>6.4</v>
      </c>
      <c r="I747" s="11">
        <f t="shared" si="177"/>
        <v>0.18904666781928181</v>
      </c>
      <c r="J747" s="30">
        <f t="shared" si="178"/>
        <v>2.3216257451490741E-2</v>
      </c>
      <c r="K747" s="30">
        <f t="shared" si="179"/>
        <v>43.073264590102525</v>
      </c>
      <c r="L747" s="8">
        <v>1</v>
      </c>
      <c r="M747" s="9">
        <v>0</v>
      </c>
      <c r="N747" s="9">
        <v>0</v>
      </c>
      <c r="O747" s="9">
        <v>0</v>
      </c>
      <c r="P747" s="9">
        <v>0</v>
      </c>
      <c r="Q747" s="8">
        <v>1800</v>
      </c>
      <c r="R747" s="9">
        <v>10</v>
      </c>
      <c r="S747" s="9">
        <f t="shared" si="180"/>
        <v>1789</v>
      </c>
      <c r="T747" s="9">
        <f t="shared" si="181"/>
        <v>14</v>
      </c>
      <c r="U747" s="7">
        <v>8.75</v>
      </c>
      <c r="V747" s="7">
        <f t="shared" si="183"/>
        <v>18.43</v>
      </c>
      <c r="W747" s="9">
        <v>1</v>
      </c>
      <c r="X747" s="9">
        <v>0</v>
      </c>
      <c r="Y747" s="9">
        <v>1</v>
      </c>
      <c r="Z747" s="9">
        <v>0</v>
      </c>
      <c r="AA747" s="9">
        <v>0</v>
      </c>
      <c r="AB747" s="27">
        <v>0</v>
      </c>
      <c r="AC747" s="9">
        <v>0</v>
      </c>
      <c r="AD747" s="9">
        <v>0</v>
      </c>
      <c r="AE747" s="27">
        <v>1</v>
      </c>
      <c r="AF747" s="9">
        <v>1</v>
      </c>
      <c r="AG747" s="27">
        <v>0</v>
      </c>
      <c r="AH747" s="19">
        <v>1960</v>
      </c>
      <c r="AI747" s="30">
        <v>0.33</v>
      </c>
      <c r="AJ747" s="30">
        <v>0.36</v>
      </c>
      <c r="AK747" s="30">
        <v>0.26</v>
      </c>
      <c r="AL747" s="37">
        <v>0.05</v>
      </c>
      <c r="AM747" s="36">
        <f t="shared" si="184"/>
        <v>0.97</v>
      </c>
      <c r="AN747" s="17">
        <v>0.03</v>
      </c>
      <c r="AO747">
        <v>1</v>
      </c>
      <c r="AP747" s="34">
        <v>0</v>
      </c>
      <c r="AQ747" t="s">
        <v>89</v>
      </c>
      <c r="AR747" s="34" t="s">
        <v>89</v>
      </c>
      <c r="AS747">
        <v>1</v>
      </c>
      <c r="AT747" s="17">
        <v>0</v>
      </c>
      <c r="AU747">
        <v>0</v>
      </c>
      <c r="AV747" s="17">
        <v>1</v>
      </c>
      <c r="AW747" s="17" t="s">
        <v>188</v>
      </c>
      <c r="AX747">
        <v>1</v>
      </c>
      <c r="AY747">
        <v>0</v>
      </c>
      <c r="AZ747">
        <v>0</v>
      </c>
      <c r="BA747">
        <v>0</v>
      </c>
      <c r="BB747">
        <v>0</v>
      </c>
      <c r="BC747">
        <v>0</v>
      </c>
      <c r="BD747" s="17">
        <v>0</v>
      </c>
      <c r="BE747">
        <v>1</v>
      </c>
      <c r="BF747">
        <v>0</v>
      </c>
      <c r="BG747" s="17">
        <v>0</v>
      </c>
      <c r="BH747">
        <v>9167</v>
      </c>
      <c r="BI747" t="s">
        <v>89</v>
      </c>
      <c r="BJ747" s="23">
        <v>0.91800000000000004</v>
      </c>
      <c r="BK747" s="23">
        <v>34.18</v>
      </c>
      <c r="BL747">
        <v>1</v>
      </c>
      <c r="BM747">
        <v>0</v>
      </c>
      <c r="BN747">
        <v>0</v>
      </c>
      <c r="BO747">
        <v>0</v>
      </c>
      <c r="BP747">
        <v>0</v>
      </c>
      <c r="BQ747" s="17">
        <v>0</v>
      </c>
      <c r="BR747">
        <v>0</v>
      </c>
      <c r="BS747">
        <v>0</v>
      </c>
      <c r="BT747">
        <v>1</v>
      </c>
      <c r="BU747" s="17">
        <v>0</v>
      </c>
      <c r="BV747">
        <v>0</v>
      </c>
      <c r="BW747">
        <v>0</v>
      </c>
      <c r="BX747" s="17">
        <v>0</v>
      </c>
      <c r="BY747">
        <v>0</v>
      </c>
      <c r="BZ747">
        <v>0</v>
      </c>
      <c r="CA747">
        <v>1</v>
      </c>
      <c r="CB747">
        <v>0</v>
      </c>
      <c r="CC747">
        <v>1</v>
      </c>
      <c r="CD747">
        <v>0</v>
      </c>
      <c r="CE747">
        <v>0</v>
      </c>
      <c r="CF747">
        <v>1</v>
      </c>
      <c r="CG747">
        <v>0</v>
      </c>
      <c r="CH747">
        <v>0</v>
      </c>
      <c r="CI747">
        <v>0</v>
      </c>
      <c r="CJ747" s="17">
        <v>1</v>
      </c>
      <c r="CK747">
        <v>0.29799999999999999</v>
      </c>
      <c r="CL747">
        <v>21</v>
      </c>
      <c r="CM747">
        <v>1</v>
      </c>
      <c r="CN747">
        <v>0</v>
      </c>
      <c r="CO747">
        <v>37</v>
      </c>
      <c r="CP747" s="31" t="s">
        <v>80</v>
      </c>
    </row>
    <row r="748" spans="1:94" s="108" customFormat="1" x14ac:dyDescent="0.25">
      <c r="A748" s="108">
        <v>747</v>
      </c>
      <c r="B748" s="108">
        <v>46</v>
      </c>
      <c r="C748" s="109" t="s">
        <v>187</v>
      </c>
      <c r="D748" s="110">
        <v>4.3</v>
      </c>
      <c r="E748" s="111">
        <v>0.8</v>
      </c>
      <c r="F748" s="112">
        <f t="shared" si="182"/>
        <v>5.3749999999999991</v>
      </c>
      <c r="G748" s="112">
        <f t="shared" si="175"/>
        <v>3.5</v>
      </c>
      <c r="H748" s="113">
        <f t="shared" si="176"/>
        <v>5.0999999999999996</v>
      </c>
      <c r="I748" s="114">
        <f t="shared" si="177"/>
        <v>0.12606501899983297</v>
      </c>
      <c r="J748" s="115">
        <f t="shared" si="178"/>
        <v>2.3453957023224743E-2</v>
      </c>
      <c r="K748" s="115">
        <f t="shared" si="179"/>
        <v>42.636728591673162</v>
      </c>
      <c r="L748" s="116">
        <v>1</v>
      </c>
      <c r="M748" s="117">
        <v>0</v>
      </c>
      <c r="N748" s="117">
        <v>0</v>
      </c>
      <c r="O748" s="117">
        <v>0</v>
      </c>
      <c r="P748" s="117">
        <v>0</v>
      </c>
      <c r="Q748" s="116">
        <v>1800</v>
      </c>
      <c r="R748" s="117">
        <v>10</v>
      </c>
      <c r="S748" s="117">
        <f t="shared" si="180"/>
        <v>1789</v>
      </c>
      <c r="T748" s="117">
        <f t="shared" si="181"/>
        <v>14</v>
      </c>
      <c r="U748" s="112">
        <v>8.75</v>
      </c>
      <c r="V748" s="112">
        <f t="shared" si="183"/>
        <v>18.43</v>
      </c>
      <c r="W748" s="117">
        <v>1</v>
      </c>
      <c r="X748" s="117">
        <v>0</v>
      </c>
      <c r="Y748" s="117">
        <v>1</v>
      </c>
      <c r="Z748" s="117">
        <v>0</v>
      </c>
      <c r="AA748" s="117">
        <v>0</v>
      </c>
      <c r="AB748" s="118">
        <v>0</v>
      </c>
      <c r="AC748" s="117">
        <v>0</v>
      </c>
      <c r="AD748" s="117">
        <v>0</v>
      </c>
      <c r="AE748" s="118">
        <v>1</v>
      </c>
      <c r="AF748" s="117">
        <v>1</v>
      </c>
      <c r="AG748" s="118">
        <v>0</v>
      </c>
      <c r="AH748" s="119">
        <v>1960</v>
      </c>
      <c r="AI748" s="30">
        <v>0.33</v>
      </c>
      <c r="AJ748" s="30">
        <v>0.36</v>
      </c>
      <c r="AK748" s="30">
        <v>0.26</v>
      </c>
      <c r="AL748" s="37">
        <v>0.05</v>
      </c>
      <c r="AM748" s="121">
        <f t="shared" si="184"/>
        <v>0.97</v>
      </c>
      <c r="AN748" s="122">
        <v>0.03</v>
      </c>
      <c r="AO748" s="108">
        <v>1</v>
      </c>
      <c r="AP748" s="123">
        <v>0</v>
      </c>
      <c r="AQ748" s="108" t="s">
        <v>89</v>
      </c>
      <c r="AR748" s="123" t="s">
        <v>89</v>
      </c>
      <c r="AS748">
        <v>1</v>
      </c>
      <c r="AT748" s="122">
        <v>0</v>
      </c>
      <c r="AU748" s="108">
        <v>0</v>
      </c>
      <c r="AV748" s="122">
        <v>1</v>
      </c>
      <c r="AW748" s="122" t="s">
        <v>188</v>
      </c>
      <c r="AX748">
        <v>1</v>
      </c>
      <c r="AY748">
        <v>0</v>
      </c>
      <c r="AZ748">
        <v>0</v>
      </c>
      <c r="BA748">
        <v>0</v>
      </c>
      <c r="BB748">
        <v>0</v>
      </c>
      <c r="BC748">
        <v>0</v>
      </c>
      <c r="BD748" s="122">
        <v>0</v>
      </c>
      <c r="BE748">
        <v>1</v>
      </c>
      <c r="BF748">
        <v>0</v>
      </c>
      <c r="BG748" s="122">
        <v>0</v>
      </c>
      <c r="BH748">
        <v>9167</v>
      </c>
      <c r="BI748" t="s">
        <v>89</v>
      </c>
      <c r="BJ748" s="109">
        <v>0.91800000000000004</v>
      </c>
      <c r="BK748" s="109">
        <v>34.18</v>
      </c>
      <c r="BL748" s="108">
        <v>1</v>
      </c>
      <c r="BM748" s="108">
        <v>0</v>
      </c>
      <c r="BN748" s="108">
        <v>0</v>
      </c>
      <c r="BO748" s="108">
        <v>0</v>
      </c>
      <c r="BP748" s="108">
        <v>0</v>
      </c>
      <c r="BQ748" s="122">
        <v>0</v>
      </c>
      <c r="BR748" s="108">
        <v>0</v>
      </c>
      <c r="BS748" s="108">
        <v>0</v>
      </c>
      <c r="BT748" s="108">
        <v>1</v>
      </c>
      <c r="BU748" s="122">
        <v>0</v>
      </c>
      <c r="BV748" s="108">
        <v>0</v>
      </c>
      <c r="BW748" s="108">
        <v>0</v>
      </c>
      <c r="BX748" s="122">
        <v>0</v>
      </c>
      <c r="BY748" s="108">
        <v>0</v>
      </c>
      <c r="BZ748" s="108">
        <v>0</v>
      </c>
      <c r="CA748" s="108">
        <v>1</v>
      </c>
      <c r="CB748" s="108">
        <v>0</v>
      </c>
      <c r="CC748" s="108">
        <v>1</v>
      </c>
      <c r="CD748" s="108">
        <v>0</v>
      </c>
      <c r="CE748" s="108">
        <v>0</v>
      </c>
      <c r="CF748" s="108">
        <v>1</v>
      </c>
      <c r="CG748" s="108">
        <v>0</v>
      </c>
      <c r="CH748" s="108">
        <v>0</v>
      </c>
      <c r="CI748" s="108">
        <v>0</v>
      </c>
      <c r="CJ748" s="122">
        <v>1</v>
      </c>
      <c r="CK748">
        <v>0.29799999999999999</v>
      </c>
      <c r="CL748">
        <v>21</v>
      </c>
      <c r="CM748">
        <v>1</v>
      </c>
      <c r="CN748">
        <v>0</v>
      </c>
      <c r="CO748">
        <v>37</v>
      </c>
      <c r="CP748" s="31" t="s">
        <v>80</v>
      </c>
    </row>
    <row r="749" spans="1:94" x14ac:dyDescent="0.25">
      <c r="A749">
        <v>748</v>
      </c>
      <c r="B749">
        <v>47</v>
      </c>
      <c r="C749" s="23" t="s">
        <v>189</v>
      </c>
      <c r="D749" s="12">
        <v>18.399999999999999</v>
      </c>
      <c r="E749" s="13">
        <v>0.4</v>
      </c>
      <c r="F749" s="7">
        <f t="shared" si="182"/>
        <v>45.999999999999993</v>
      </c>
      <c r="G749" s="7">
        <f t="shared" si="175"/>
        <v>18</v>
      </c>
      <c r="H749" s="15">
        <f t="shared" si="176"/>
        <v>18.799999999999997</v>
      </c>
      <c r="I749" s="11">
        <f t="shared" si="177"/>
        <v>0.56442779993810444</v>
      </c>
      <c r="J749" s="30">
        <f t="shared" si="178"/>
        <v>1.2270169563871839E-2</v>
      </c>
      <c r="K749" s="30">
        <f t="shared" si="179"/>
        <v>81.498466243236749</v>
      </c>
      <c r="L749" s="8">
        <v>0</v>
      </c>
      <c r="M749" s="9">
        <v>0</v>
      </c>
      <c r="N749" s="9">
        <v>1</v>
      </c>
      <c r="O749" s="9">
        <v>0</v>
      </c>
      <c r="P749" s="9">
        <v>0</v>
      </c>
      <c r="Q749" s="8">
        <v>4530</v>
      </c>
      <c r="R749" s="9">
        <v>3</v>
      </c>
      <c r="S749" s="9">
        <f t="shared" si="180"/>
        <v>4526</v>
      </c>
      <c r="T749" s="9">
        <f t="shared" si="181"/>
        <v>9</v>
      </c>
      <c r="U749" s="7">
        <f t="shared" ref="U749:U757" si="185">(0*AI749+9*AJ749+15*AK749+18*AL749)</f>
        <v>10.29</v>
      </c>
      <c r="V749" s="7">
        <f t="shared" ref="V749:V757" si="186">BK749-U749-6</f>
        <v>23.21</v>
      </c>
      <c r="W749" s="9">
        <v>1</v>
      </c>
      <c r="X749" s="9">
        <v>0</v>
      </c>
      <c r="Y749" s="9">
        <v>0</v>
      </c>
      <c r="Z749" s="9">
        <v>0</v>
      </c>
      <c r="AA749" s="9">
        <v>1</v>
      </c>
      <c r="AB749" s="27">
        <v>0</v>
      </c>
      <c r="AC749" s="9">
        <v>0</v>
      </c>
      <c r="AD749" s="9">
        <v>0</v>
      </c>
      <c r="AE749" s="27">
        <v>1</v>
      </c>
      <c r="AF749" s="9">
        <v>0</v>
      </c>
      <c r="AG749" s="27">
        <v>1</v>
      </c>
      <c r="AH749" s="19">
        <v>2001</v>
      </c>
      <c r="AI749" s="30">
        <v>0</v>
      </c>
      <c r="AJ749" s="30">
        <v>0.79</v>
      </c>
      <c r="AK749" s="30">
        <v>0.2</v>
      </c>
      <c r="AL749" s="37">
        <v>0.01</v>
      </c>
      <c r="AM749" s="36" t="s">
        <v>89</v>
      </c>
      <c r="AN749" s="17" t="s">
        <v>89</v>
      </c>
      <c r="AO749" s="33">
        <f t="shared" ref="AO749:AO757" si="187">1-AP749</f>
        <v>0.61</v>
      </c>
      <c r="AP749" s="34">
        <v>0.39</v>
      </c>
      <c r="AQ749" s="33">
        <f t="shared" ref="AQ749:AQ757" si="188">1-AR749</f>
        <v>0.78800000000000003</v>
      </c>
      <c r="AR749" s="34">
        <v>0.21199999999999999</v>
      </c>
      <c r="AS749">
        <v>0</v>
      </c>
      <c r="AT749" s="17">
        <v>1</v>
      </c>
      <c r="AU749">
        <v>0.36820000000000003</v>
      </c>
      <c r="AV749" s="17">
        <f t="shared" ref="AV749:AV757" si="189">1-AU749</f>
        <v>0.63179999999999992</v>
      </c>
      <c r="AW749" s="17" t="s">
        <v>190</v>
      </c>
      <c r="AX749">
        <v>0</v>
      </c>
      <c r="AY749">
        <v>0</v>
      </c>
      <c r="AZ749">
        <v>0</v>
      </c>
      <c r="BA749">
        <v>0</v>
      </c>
      <c r="BB749">
        <v>0</v>
      </c>
      <c r="BC749">
        <v>0</v>
      </c>
      <c r="BD749" s="17">
        <v>1</v>
      </c>
      <c r="BE749">
        <v>0</v>
      </c>
      <c r="BF749">
        <v>0</v>
      </c>
      <c r="BG749" s="17">
        <v>1</v>
      </c>
      <c r="BH749">
        <v>430</v>
      </c>
      <c r="BI749">
        <v>26</v>
      </c>
      <c r="BJ749" s="23">
        <v>0.78700000000000003</v>
      </c>
      <c r="BK749" s="23">
        <v>39.5</v>
      </c>
      <c r="BL749">
        <v>1</v>
      </c>
      <c r="BM749">
        <v>0</v>
      </c>
      <c r="BN749">
        <v>0</v>
      </c>
      <c r="BO749">
        <v>0</v>
      </c>
      <c r="BP749">
        <v>0</v>
      </c>
      <c r="BQ749" s="17">
        <v>0</v>
      </c>
      <c r="BR749">
        <v>0</v>
      </c>
      <c r="BS749">
        <v>0</v>
      </c>
      <c r="BT749">
        <v>1</v>
      </c>
      <c r="BU749" s="17">
        <v>0</v>
      </c>
      <c r="BV749">
        <v>0</v>
      </c>
      <c r="BW749">
        <v>0</v>
      </c>
      <c r="BX749" s="17">
        <v>0</v>
      </c>
      <c r="BY749">
        <v>1</v>
      </c>
      <c r="BZ749">
        <v>1</v>
      </c>
      <c r="CA749">
        <v>0</v>
      </c>
      <c r="CB749">
        <v>0</v>
      </c>
      <c r="CC749">
        <v>0</v>
      </c>
      <c r="CD749">
        <v>0</v>
      </c>
      <c r="CE749">
        <v>0</v>
      </c>
      <c r="CF749">
        <v>1</v>
      </c>
      <c r="CG749">
        <v>0</v>
      </c>
      <c r="CH749">
        <v>0</v>
      </c>
      <c r="CI749">
        <v>0</v>
      </c>
      <c r="CJ749" s="17">
        <v>0</v>
      </c>
      <c r="CK749">
        <v>0.29799999999999999</v>
      </c>
      <c r="CL749">
        <v>1</v>
      </c>
      <c r="CM749">
        <v>1</v>
      </c>
      <c r="CN749">
        <v>0</v>
      </c>
      <c r="CO749">
        <v>41</v>
      </c>
      <c r="CP749" s="31" t="s">
        <v>80</v>
      </c>
    </row>
    <row r="750" spans="1:94" x14ac:dyDescent="0.25">
      <c r="A750">
        <v>749</v>
      </c>
      <c r="B750">
        <v>47</v>
      </c>
      <c r="C750" s="23" t="s">
        <v>189</v>
      </c>
      <c r="D750" s="12">
        <v>16</v>
      </c>
      <c r="E750" s="13">
        <v>0.4</v>
      </c>
      <c r="F750" s="7">
        <f t="shared" si="182"/>
        <v>40</v>
      </c>
      <c r="G750" s="7">
        <f t="shared" si="175"/>
        <v>15.6</v>
      </c>
      <c r="H750" s="15">
        <f t="shared" si="176"/>
        <v>16.399999999999999</v>
      </c>
      <c r="I750" s="11">
        <f t="shared" si="177"/>
        <v>0.36366641995444088</v>
      </c>
      <c r="J750" s="30">
        <f t="shared" si="178"/>
        <v>9.0916604988610216E-3</v>
      </c>
      <c r="K750" s="30">
        <f t="shared" si="179"/>
        <v>109.99090871522064</v>
      </c>
      <c r="L750" s="8">
        <v>0</v>
      </c>
      <c r="M750" s="9">
        <v>0</v>
      </c>
      <c r="N750" s="9">
        <v>1</v>
      </c>
      <c r="O750" s="9">
        <v>0</v>
      </c>
      <c r="P750" s="9">
        <v>0</v>
      </c>
      <c r="Q750" s="8">
        <v>10502</v>
      </c>
      <c r="R750" s="9">
        <v>3</v>
      </c>
      <c r="S750" s="9">
        <f t="shared" si="180"/>
        <v>10498</v>
      </c>
      <c r="T750" s="9">
        <f t="shared" si="181"/>
        <v>9</v>
      </c>
      <c r="U750" s="7">
        <f t="shared" si="185"/>
        <v>10.079999999999998</v>
      </c>
      <c r="V750" s="7">
        <f t="shared" si="186"/>
        <v>23.42</v>
      </c>
      <c r="W750" s="9">
        <v>1</v>
      </c>
      <c r="X750" s="9">
        <v>0</v>
      </c>
      <c r="Y750" s="9">
        <v>0</v>
      </c>
      <c r="Z750" s="9">
        <v>0</v>
      </c>
      <c r="AA750" s="9">
        <v>1</v>
      </c>
      <c r="AB750" s="27">
        <v>0</v>
      </c>
      <c r="AC750" s="9">
        <v>0</v>
      </c>
      <c r="AD750" s="9">
        <v>0</v>
      </c>
      <c r="AE750" s="27">
        <v>1</v>
      </c>
      <c r="AF750" s="9">
        <v>0</v>
      </c>
      <c r="AG750" s="27">
        <v>1</v>
      </c>
      <c r="AH750" s="19">
        <v>2006</v>
      </c>
      <c r="AI750" s="30">
        <v>0</v>
      </c>
      <c r="AJ750" s="30">
        <v>0.83</v>
      </c>
      <c r="AK750" s="30">
        <v>0.15</v>
      </c>
      <c r="AL750" s="37">
        <v>0.02</v>
      </c>
      <c r="AM750" s="36" t="s">
        <v>89</v>
      </c>
      <c r="AN750" s="17" t="s">
        <v>89</v>
      </c>
      <c r="AO750" s="33">
        <f t="shared" si="187"/>
        <v>0.62</v>
      </c>
      <c r="AP750" s="34">
        <v>0.38</v>
      </c>
      <c r="AQ750" s="33">
        <f t="shared" si="188"/>
        <v>0.80259999999999998</v>
      </c>
      <c r="AR750" s="34">
        <v>0.19739999999999999</v>
      </c>
      <c r="AS750">
        <v>0</v>
      </c>
      <c r="AT750" s="17">
        <v>1</v>
      </c>
      <c r="AU750">
        <v>0.39300000000000002</v>
      </c>
      <c r="AV750" s="17">
        <f t="shared" si="189"/>
        <v>0.60699999999999998</v>
      </c>
      <c r="AW750" s="17" t="s">
        <v>190</v>
      </c>
      <c r="AX750">
        <v>0</v>
      </c>
      <c r="AY750">
        <v>0</v>
      </c>
      <c r="AZ750">
        <v>0</v>
      </c>
      <c r="BA750">
        <v>0</v>
      </c>
      <c r="BB750">
        <v>0</v>
      </c>
      <c r="BC750">
        <v>0</v>
      </c>
      <c r="BD750" s="17">
        <v>1</v>
      </c>
      <c r="BE750">
        <v>0</v>
      </c>
      <c r="BF750">
        <v>0</v>
      </c>
      <c r="BG750" s="17">
        <v>1</v>
      </c>
      <c r="BH750">
        <v>510</v>
      </c>
      <c r="BI750">
        <v>49</v>
      </c>
      <c r="BJ750" s="23">
        <v>0.78700000000000003</v>
      </c>
      <c r="BK750" s="23">
        <v>39.5</v>
      </c>
      <c r="BL750">
        <v>1</v>
      </c>
      <c r="BM750">
        <v>0</v>
      </c>
      <c r="BN750">
        <v>0</v>
      </c>
      <c r="BO750">
        <v>0</v>
      </c>
      <c r="BP750">
        <v>0</v>
      </c>
      <c r="BQ750" s="17">
        <v>0</v>
      </c>
      <c r="BR750">
        <v>0</v>
      </c>
      <c r="BS750">
        <v>0</v>
      </c>
      <c r="BT750">
        <v>1</v>
      </c>
      <c r="BU750" s="17">
        <v>0</v>
      </c>
      <c r="BV750">
        <v>0</v>
      </c>
      <c r="BW750">
        <v>0</v>
      </c>
      <c r="BX750" s="17">
        <v>0</v>
      </c>
      <c r="BY750">
        <v>1</v>
      </c>
      <c r="BZ750">
        <v>1</v>
      </c>
      <c r="CA750">
        <v>0</v>
      </c>
      <c r="CB750">
        <v>0</v>
      </c>
      <c r="CC750">
        <v>0</v>
      </c>
      <c r="CD750">
        <v>0</v>
      </c>
      <c r="CE750">
        <v>0</v>
      </c>
      <c r="CF750">
        <v>1</v>
      </c>
      <c r="CG750">
        <v>0</v>
      </c>
      <c r="CH750">
        <v>0</v>
      </c>
      <c r="CI750">
        <v>0</v>
      </c>
      <c r="CJ750" s="17">
        <v>0</v>
      </c>
      <c r="CK750">
        <v>0.29799999999999999</v>
      </c>
      <c r="CL750">
        <v>1</v>
      </c>
      <c r="CM750">
        <v>1</v>
      </c>
      <c r="CN750">
        <v>0</v>
      </c>
      <c r="CO750">
        <v>41</v>
      </c>
      <c r="CP750" s="31" t="s">
        <v>80</v>
      </c>
    </row>
    <row r="751" spans="1:94" x14ac:dyDescent="0.25">
      <c r="A751">
        <v>750</v>
      </c>
      <c r="B751">
        <v>47</v>
      </c>
      <c r="C751" s="23" t="s">
        <v>189</v>
      </c>
      <c r="D751" s="12">
        <v>16.399999999999999</v>
      </c>
      <c r="E751" s="13">
        <v>0.4</v>
      </c>
      <c r="F751" s="7">
        <f t="shared" si="182"/>
        <v>40.999999999999993</v>
      </c>
      <c r="G751" s="7">
        <f t="shared" si="175"/>
        <v>15.999999999999998</v>
      </c>
      <c r="H751" s="15">
        <f t="shared" si="176"/>
        <v>16.799999999999997</v>
      </c>
      <c r="I751" s="11">
        <f t="shared" si="177"/>
        <v>0.32424493852851566</v>
      </c>
      <c r="J751" s="30">
        <f t="shared" si="178"/>
        <v>7.9084131348418473E-3</v>
      </c>
      <c r="K751" s="30">
        <f t="shared" si="179"/>
        <v>126.44761761298628</v>
      </c>
      <c r="L751" s="8">
        <v>0</v>
      </c>
      <c r="M751" s="9">
        <v>0</v>
      </c>
      <c r="N751" s="9">
        <v>1</v>
      </c>
      <c r="O751" s="9">
        <v>0</v>
      </c>
      <c r="P751" s="9">
        <v>0</v>
      </c>
      <c r="Q751" s="8">
        <v>14312</v>
      </c>
      <c r="R751" s="9">
        <v>3</v>
      </c>
      <c r="S751" s="9">
        <f t="shared" si="180"/>
        <v>14308</v>
      </c>
      <c r="T751" s="9">
        <f t="shared" si="181"/>
        <v>9</v>
      </c>
      <c r="U751" s="7">
        <f t="shared" si="185"/>
        <v>11.01</v>
      </c>
      <c r="V751" s="7">
        <f t="shared" si="186"/>
        <v>22.490000000000002</v>
      </c>
      <c r="W751" s="9">
        <v>1</v>
      </c>
      <c r="X751" s="9">
        <v>0</v>
      </c>
      <c r="Y751" s="9">
        <v>0</v>
      </c>
      <c r="Z751" s="9">
        <v>0</v>
      </c>
      <c r="AA751" s="9">
        <v>1</v>
      </c>
      <c r="AB751" s="27">
        <v>0</v>
      </c>
      <c r="AC751" s="9">
        <v>0</v>
      </c>
      <c r="AD751" s="9">
        <v>0</v>
      </c>
      <c r="AE751" s="27">
        <v>1</v>
      </c>
      <c r="AF751" s="9">
        <v>0</v>
      </c>
      <c r="AG751" s="27">
        <v>1</v>
      </c>
      <c r="AH751" s="19">
        <v>2014</v>
      </c>
      <c r="AI751" s="30">
        <v>0</v>
      </c>
      <c r="AJ751" s="30">
        <v>0.7</v>
      </c>
      <c r="AK751" s="30">
        <v>0.23</v>
      </c>
      <c r="AL751" s="37">
        <v>7.0000000000000007E-2</v>
      </c>
      <c r="AM751" s="36" t="s">
        <v>89</v>
      </c>
      <c r="AN751" s="17" t="s">
        <v>89</v>
      </c>
      <c r="AO751" s="33">
        <f t="shared" si="187"/>
        <v>0.59000000000000008</v>
      </c>
      <c r="AP751" s="34">
        <v>0.41</v>
      </c>
      <c r="AQ751" s="33">
        <f t="shared" si="188"/>
        <v>0.79889999999999994</v>
      </c>
      <c r="AR751" s="34">
        <v>0.2011</v>
      </c>
      <c r="AS751">
        <v>0</v>
      </c>
      <c r="AT751" s="17">
        <v>1</v>
      </c>
      <c r="AU751">
        <v>0.1943</v>
      </c>
      <c r="AV751" s="17">
        <f t="shared" si="189"/>
        <v>0.80569999999999997</v>
      </c>
      <c r="AW751" s="17" t="s">
        <v>190</v>
      </c>
      <c r="AX751">
        <v>0</v>
      </c>
      <c r="AY751">
        <v>0</v>
      </c>
      <c r="AZ751">
        <v>0</v>
      </c>
      <c r="BA751">
        <v>0</v>
      </c>
      <c r="BB751">
        <v>0</v>
      </c>
      <c r="BC751">
        <v>0</v>
      </c>
      <c r="BD751" s="17">
        <v>1</v>
      </c>
      <c r="BE751">
        <v>0</v>
      </c>
      <c r="BF751">
        <v>0</v>
      </c>
      <c r="BG751" s="17">
        <v>1</v>
      </c>
      <c r="BH751">
        <v>571</v>
      </c>
      <c r="BI751">
        <v>83</v>
      </c>
      <c r="BJ751" s="23">
        <v>0.77500000000000002</v>
      </c>
      <c r="BK751" s="23">
        <v>39.5</v>
      </c>
      <c r="BL751">
        <v>1</v>
      </c>
      <c r="BM751">
        <v>0</v>
      </c>
      <c r="BN751">
        <v>0</v>
      </c>
      <c r="BO751">
        <v>0</v>
      </c>
      <c r="BP751">
        <v>0</v>
      </c>
      <c r="BQ751" s="17">
        <v>0</v>
      </c>
      <c r="BR751">
        <v>0</v>
      </c>
      <c r="BS751">
        <v>0</v>
      </c>
      <c r="BT751">
        <v>1</v>
      </c>
      <c r="BU751" s="17">
        <v>0</v>
      </c>
      <c r="BV751">
        <v>0</v>
      </c>
      <c r="BW751">
        <v>0</v>
      </c>
      <c r="BX751" s="17">
        <v>0</v>
      </c>
      <c r="BY751">
        <v>1</v>
      </c>
      <c r="BZ751">
        <v>1</v>
      </c>
      <c r="CA751">
        <v>0</v>
      </c>
      <c r="CB751">
        <v>0</v>
      </c>
      <c r="CC751">
        <v>0</v>
      </c>
      <c r="CD751">
        <v>0</v>
      </c>
      <c r="CE751">
        <v>0</v>
      </c>
      <c r="CF751">
        <v>1</v>
      </c>
      <c r="CG751">
        <v>0</v>
      </c>
      <c r="CH751">
        <v>0</v>
      </c>
      <c r="CI751">
        <v>0</v>
      </c>
      <c r="CJ751" s="17">
        <v>0</v>
      </c>
      <c r="CK751">
        <v>0.29799999999999999</v>
      </c>
      <c r="CL751">
        <v>1</v>
      </c>
      <c r="CM751">
        <v>1</v>
      </c>
      <c r="CN751">
        <v>0</v>
      </c>
      <c r="CO751">
        <v>41</v>
      </c>
      <c r="CP751" s="31" t="s">
        <v>80</v>
      </c>
    </row>
    <row r="752" spans="1:94" x14ac:dyDescent="0.25">
      <c r="A752">
        <v>751</v>
      </c>
      <c r="B752">
        <v>47</v>
      </c>
      <c r="C752" s="23" t="s">
        <v>189</v>
      </c>
      <c r="D752" s="12">
        <v>9.6</v>
      </c>
      <c r="E752" s="13">
        <v>0.4</v>
      </c>
      <c r="F752" s="7">
        <f t="shared" si="182"/>
        <v>23.999999999999996</v>
      </c>
      <c r="G752" s="7">
        <f t="shared" si="175"/>
        <v>9.1999999999999993</v>
      </c>
      <c r="H752" s="15">
        <f t="shared" si="176"/>
        <v>10</v>
      </c>
      <c r="I752" s="11">
        <f t="shared" si="177"/>
        <v>0.26153475390982339</v>
      </c>
      <c r="J752" s="30">
        <f t="shared" si="178"/>
        <v>1.0897281412909309E-2</v>
      </c>
      <c r="K752" s="30">
        <f t="shared" si="179"/>
        <v>91.766006778109286</v>
      </c>
      <c r="L752" s="8">
        <v>0</v>
      </c>
      <c r="M752" s="9">
        <v>0</v>
      </c>
      <c r="N752" s="9">
        <v>1</v>
      </c>
      <c r="O752" s="9">
        <v>0</v>
      </c>
      <c r="P752" s="9">
        <v>0</v>
      </c>
      <c r="Q752" s="8">
        <v>7860</v>
      </c>
      <c r="R752" s="9">
        <v>14</v>
      </c>
      <c r="S752" s="9">
        <f t="shared" si="180"/>
        <v>7845</v>
      </c>
      <c r="T752" s="9">
        <f t="shared" si="181"/>
        <v>9</v>
      </c>
      <c r="U752" s="7">
        <f t="shared" si="185"/>
        <v>10.29</v>
      </c>
      <c r="V752" s="7">
        <f t="shared" si="186"/>
        <v>23.21</v>
      </c>
      <c r="W752" s="9">
        <v>1</v>
      </c>
      <c r="X752" s="9">
        <v>0</v>
      </c>
      <c r="Y752" s="9">
        <v>0</v>
      </c>
      <c r="Z752" s="9">
        <v>0</v>
      </c>
      <c r="AA752" s="9">
        <v>1</v>
      </c>
      <c r="AB752" s="27">
        <v>0</v>
      </c>
      <c r="AC752" s="9">
        <v>0</v>
      </c>
      <c r="AD752" s="9">
        <v>0</v>
      </c>
      <c r="AE752" s="27">
        <v>1</v>
      </c>
      <c r="AF752" s="9">
        <v>0</v>
      </c>
      <c r="AG752" s="27">
        <v>1</v>
      </c>
      <c r="AH752" s="19">
        <v>2001</v>
      </c>
      <c r="AI752" s="30">
        <v>0</v>
      </c>
      <c r="AJ752" s="30">
        <v>0.79</v>
      </c>
      <c r="AK752" s="30">
        <v>0.2</v>
      </c>
      <c r="AL752" s="37">
        <v>0.01</v>
      </c>
      <c r="AM752" s="36" t="s">
        <v>89</v>
      </c>
      <c r="AN752" s="17" t="s">
        <v>89</v>
      </c>
      <c r="AO752" s="33">
        <f t="shared" si="187"/>
        <v>0.61</v>
      </c>
      <c r="AP752" s="34">
        <v>0.39</v>
      </c>
      <c r="AQ752" s="33">
        <f t="shared" si="188"/>
        <v>0.78800000000000003</v>
      </c>
      <c r="AR752" s="34">
        <v>0.21199999999999999</v>
      </c>
      <c r="AS752">
        <v>0</v>
      </c>
      <c r="AT752" s="17">
        <v>1</v>
      </c>
      <c r="AU752">
        <v>0.36820000000000003</v>
      </c>
      <c r="AV752" s="17">
        <f t="shared" si="189"/>
        <v>0.63179999999999992</v>
      </c>
      <c r="AW752" s="17" t="s">
        <v>190</v>
      </c>
      <c r="AX752">
        <v>0</v>
      </c>
      <c r="AY752">
        <v>0</v>
      </c>
      <c r="AZ752">
        <v>0</v>
      </c>
      <c r="BA752">
        <v>0</v>
      </c>
      <c r="BB752">
        <v>0</v>
      </c>
      <c r="BC752">
        <v>0</v>
      </c>
      <c r="BD752" s="17">
        <v>1</v>
      </c>
      <c r="BE752">
        <v>0</v>
      </c>
      <c r="BF752">
        <v>0</v>
      </c>
      <c r="BG752" s="17">
        <v>1</v>
      </c>
      <c r="BH752">
        <v>430</v>
      </c>
      <c r="BI752">
        <v>26</v>
      </c>
      <c r="BJ752" s="23">
        <v>0.78700000000000003</v>
      </c>
      <c r="BK752" s="23">
        <v>39.5</v>
      </c>
      <c r="BL752">
        <v>1</v>
      </c>
      <c r="BM752">
        <v>0</v>
      </c>
      <c r="BN752">
        <v>0</v>
      </c>
      <c r="BO752">
        <v>0</v>
      </c>
      <c r="BP752">
        <v>0</v>
      </c>
      <c r="BQ752" s="17">
        <v>0</v>
      </c>
      <c r="BR752">
        <v>0</v>
      </c>
      <c r="BS752">
        <v>0</v>
      </c>
      <c r="BT752">
        <v>1</v>
      </c>
      <c r="BU752" s="17">
        <v>0</v>
      </c>
      <c r="BV752">
        <v>0</v>
      </c>
      <c r="BW752">
        <v>0</v>
      </c>
      <c r="BX752" s="17">
        <v>0</v>
      </c>
      <c r="BY752">
        <v>1</v>
      </c>
      <c r="BZ752">
        <v>1</v>
      </c>
      <c r="CA752">
        <v>0</v>
      </c>
      <c r="CB752">
        <v>0</v>
      </c>
      <c r="CC752">
        <v>0</v>
      </c>
      <c r="CD752">
        <v>0</v>
      </c>
      <c r="CE752">
        <v>1</v>
      </c>
      <c r="CF752">
        <v>1</v>
      </c>
      <c r="CG752">
        <v>1</v>
      </c>
      <c r="CH752">
        <v>0</v>
      </c>
      <c r="CI752">
        <v>1</v>
      </c>
      <c r="CJ752" s="17">
        <v>0</v>
      </c>
      <c r="CK752">
        <v>0.29799999999999999</v>
      </c>
      <c r="CL752">
        <v>1</v>
      </c>
      <c r="CM752">
        <v>1</v>
      </c>
      <c r="CN752">
        <v>0</v>
      </c>
      <c r="CO752">
        <v>41</v>
      </c>
      <c r="CP752" s="31" t="s">
        <v>80</v>
      </c>
    </row>
    <row r="753" spans="1:94" x14ac:dyDescent="0.25">
      <c r="A753">
        <v>752</v>
      </c>
      <c r="B753">
        <v>47</v>
      </c>
      <c r="C753" s="23" t="s">
        <v>189</v>
      </c>
      <c r="D753" s="12">
        <v>8.9</v>
      </c>
      <c r="E753" s="13">
        <v>0.4</v>
      </c>
      <c r="F753" s="7">
        <f t="shared" si="182"/>
        <v>22.25</v>
      </c>
      <c r="G753" s="7">
        <f t="shared" si="175"/>
        <v>8.5</v>
      </c>
      <c r="H753" s="15">
        <f t="shared" si="176"/>
        <v>9.3000000000000007</v>
      </c>
      <c r="I753" s="11">
        <f t="shared" si="177"/>
        <v>0.21231860878491449</v>
      </c>
      <c r="J753" s="30">
        <f t="shared" si="178"/>
        <v>9.5424093835916619E-3</v>
      </c>
      <c r="K753" s="30">
        <f t="shared" si="179"/>
        <v>104.79533625119011</v>
      </c>
      <c r="L753" s="8">
        <v>0</v>
      </c>
      <c r="M753" s="9">
        <v>0</v>
      </c>
      <c r="N753" s="9">
        <v>1</v>
      </c>
      <c r="O753" s="9">
        <v>0</v>
      </c>
      <c r="P753" s="9">
        <v>0</v>
      </c>
      <c r="Q753" s="8">
        <v>10502</v>
      </c>
      <c r="R753" s="9">
        <v>14</v>
      </c>
      <c r="S753" s="9">
        <f t="shared" si="180"/>
        <v>10487</v>
      </c>
      <c r="T753" s="9">
        <f t="shared" si="181"/>
        <v>9</v>
      </c>
      <c r="U753" s="7">
        <f t="shared" si="185"/>
        <v>10.079999999999998</v>
      </c>
      <c r="V753" s="7">
        <f t="shared" si="186"/>
        <v>23.42</v>
      </c>
      <c r="W753" s="9">
        <v>1</v>
      </c>
      <c r="X753" s="9">
        <v>0</v>
      </c>
      <c r="Y753" s="9">
        <v>0</v>
      </c>
      <c r="Z753" s="9">
        <v>0</v>
      </c>
      <c r="AA753" s="9">
        <v>1</v>
      </c>
      <c r="AB753" s="27">
        <v>0</v>
      </c>
      <c r="AC753" s="9">
        <v>0</v>
      </c>
      <c r="AD753" s="9">
        <v>0</v>
      </c>
      <c r="AE753" s="27">
        <v>1</v>
      </c>
      <c r="AF753" s="9">
        <v>0</v>
      </c>
      <c r="AG753" s="27">
        <v>1</v>
      </c>
      <c r="AH753" s="19">
        <v>2006</v>
      </c>
      <c r="AI753" s="30">
        <v>0</v>
      </c>
      <c r="AJ753" s="30">
        <v>0.83</v>
      </c>
      <c r="AK753" s="30">
        <v>0.15</v>
      </c>
      <c r="AL753" s="37">
        <v>0.02</v>
      </c>
      <c r="AM753" s="36" t="s">
        <v>89</v>
      </c>
      <c r="AN753" s="17" t="s">
        <v>89</v>
      </c>
      <c r="AO753" s="33">
        <f t="shared" si="187"/>
        <v>0.62</v>
      </c>
      <c r="AP753" s="34">
        <v>0.38</v>
      </c>
      <c r="AQ753" s="33">
        <f t="shared" si="188"/>
        <v>0.80259999999999998</v>
      </c>
      <c r="AR753" s="34">
        <v>0.19739999999999999</v>
      </c>
      <c r="AS753">
        <v>0</v>
      </c>
      <c r="AT753" s="17">
        <v>1</v>
      </c>
      <c r="AU753">
        <v>0.39300000000000002</v>
      </c>
      <c r="AV753" s="17">
        <f t="shared" si="189"/>
        <v>0.60699999999999998</v>
      </c>
      <c r="AW753" s="17" t="s">
        <v>190</v>
      </c>
      <c r="AX753">
        <v>0</v>
      </c>
      <c r="AY753">
        <v>0</v>
      </c>
      <c r="AZ753">
        <v>0</v>
      </c>
      <c r="BA753">
        <v>0</v>
      </c>
      <c r="BB753">
        <v>0</v>
      </c>
      <c r="BC753">
        <v>0</v>
      </c>
      <c r="BD753" s="17">
        <v>1</v>
      </c>
      <c r="BE753">
        <v>0</v>
      </c>
      <c r="BF753">
        <v>0</v>
      </c>
      <c r="BG753" s="17">
        <v>1</v>
      </c>
      <c r="BH753">
        <v>510</v>
      </c>
      <c r="BI753">
        <v>49</v>
      </c>
      <c r="BJ753" s="23">
        <v>0.78700000000000003</v>
      </c>
      <c r="BK753" s="23">
        <v>39.5</v>
      </c>
      <c r="BL753">
        <v>1</v>
      </c>
      <c r="BM753">
        <v>0</v>
      </c>
      <c r="BN753">
        <v>0</v>
      </c>
      <c r="BO753">
        <v>0</v>
      </c>
      <c r="BP753">
        <v>0</v>
      </c>
      <c r="BQ753" s="17">
        <v>0</v>
      </c>
      <c r="BR753">
        <v>0</v>
      </c>
      <c r="BS753">
        <v>0</v>
      </c>
      <c r="BT753">
        <v>1</v>
      </c>
      <c r="BU753" s="17">
        <v>0</v>
      </c>
      <c r="BV753">
        <v>0</v>
      </c>
      <c r="BW753">
        <v>0</v>
      </c>
      <c r="BX753" s="17">
        <v>0</v>
      </c>
      <c r="BY753">
        <v>1</v>
      </c>
      <c r="BZ753">
        <v>1</v>
      </c>
      <c r="CA753">
        <v>0</v>
      </c>
      <c r="CB753">
        <v>0</v>
      </c>
      <c r="CC753">
        <v>0</v>
      </c>
      <c r="CD753">
        <v>0</v>
      </c>
      <c r="CE753">
        <v>1</v>
      </c>
      <c r="CF753">
        <v>1</v>
      </c>
      <c r="CG753">
        <v>1</v>
      </c>
      <c r="CH753">
        <v>0</v>
      </c>
      <c r="CI753">
        <v>1</v>
      </c>
      <c r="CJ753" s="17">
        <v>0</v>
      </c>
      <c r="CK753">
        <v>0.29799999999999999</v>
      </c>
      <c r="CL753">
        <v>1</v>
      </c>
      <c r="CM753">
        <v>1</v>
      </c>
      <c r="CN753">
        <v>0</v>
      </c>
      <c r="CO753">
        <v>41</v>
      </c>
      <c r="CP753" s="31" t="s">
        <v>80</v>
      </c>
    </row>
    <row r="754" spans="1:94" x14ac:dyDescent="0.25">
      <c r="A754">
        <v>753</v>
      </c>
      <c r="B754">
        <v>47</v>
      </c>
      <c r="C754" s="23" t="s">
        <v>189</v>
      </c>
      <c r="D754" s="12">
        <v>10.8</v>
      </c>
      <c r="E754" s="13">
        <v>0.3</v>
      </c>
      <c r="F754" s="7">
        <f t="shared" si="182"/>
        <v>36.000000000000007</v>
      </c>
      <c r="G754" s="7">
        <f t="shared" si="175"/>
        <v>10.5</v>
      </c>
      <c r="H754" s="15">
        <f t="shared" si="176"/>
        <v>11.100000000000001</v>
      </c>
      <c r="I754" s="11">
        <f t="shared" si="177"/>
        <v>0.28829536575931408</v>
      </c>
      <c r="J754" s="30">
        <f t="shared" si="178"/>
        <v>8.0082046044253896E-3</v>
      </c>
      <c r="K754" s="30">
        <f t="shared" si="179"/>
        <v>124.87193439680513</v>
      </c>
      <c r="L754" s="8">
        <v>0</v>
      </c>
      <c r="M754" s="9">
        <v>0</v>
      </c>
      <c r="N754" s="9">
        <v>1</v>
      </c>
      <c r="O754" s="9">
        <v>0</v>
      </c>
      <c r="P754" s="9">
        <v>0</v>
      </c>
      <c r="Q754" s="8">
        <v>14312</v>
      </c>
      <c r="R754" s="9">
        <v>14</v>
      </c>
      <c r="S754" s="9">
        <f t="shared" si="180"/>
        <v>14297</v>
      </c>
      <c r="T754" s="9">
        <f t="shared" si="181"/>
        <v>9</v>
      </c>
      <c r="U754" s="7">
        <f t="shared" si="185"/>
        <v>11.01</v>
      </c>
      <c r="V754" s="7">
        <f t="shared" si="186"/>
        <v>22.490000000000002</v>
      </c>
      <c r="W754" s="9">
        <v>1</v>
      </c>
      <c r="X754" s="9">
        <v>0</v>
      </c>
      <c r="Y754" s="9">
        <v>0</v>
      </c>
      <c r="Z754" s="9">
        <v>0</v>
      </c>
      <c r="AA754" s="9">
        <v>1</v>
      </c>
      <c r="AB754" s="27">
        <v>0</v>
      </c>
      <c r="AC754" s="9">
        <v>0</v>
      </c>
      <c r="AD754" s="9">
        <v>0</v>
      </c>
      <c r="AE754" s="27">
        <v>1</v>
      </c>
      <c r="AF754" s="9">
        <v>0</v>
      </c>
      <c r="AG754" s="27">
        <v>1</v>
      </c>
      <c r="AH754" s="19">
        <v>2014</v>
      </c>
      <c r="AI754" s="30">
        <v>0</v>
      </c>
      <c r="AJ754" s="30">
        <v>0.7</v>
      </c>
      <c r="AK754" s="30">
        <v>0.23</v>
      </c>
      <c r="AL754" s="37">
        <v>7.0000000000000007E-2</v>
      </c>
      <c r="AM754" s="36" t="s">
        <v>89</v>
      </c>
      <c r="AN754" s="17" t="s">
        <v>89</v>
      </c>
      <c r="AO754" s="33">
        <f t="shared" si="187"/>
        <v>0.59000000000000008</v>
      </c>
      <c r="AP754" s="34">
        <v>0.41</v>
      </c>
      <c r="AQ754" s="33">
        <f t="shared" si="188"/>
        <v>0.79889999999999994</v>
      </c>
      <c r="AR754" s="34">
        <v>0.2011</v>
      </c>
      <c r="AS754">
        <v>0</v>
      </c>
      <c r="AT754" s="17">
        <v>1</v>
      </c>
      <c r="AU754">
        <v>0.1943</v>
      </c>
      <c r="AV754" s="17">
        <f t="shared" si="189"/>
        <v>0.80569999999999997</v>
      </c>
      <c r="AW754" s="17" t="s">
        <v>190</v>
      </c>
      <c r="AX754">
        <v>0</v>
      </c>
      <c r="AY754">
        <v>0</v>
      </c>
      <c r="AZ754">
        <v>0</v>
      </c>
      <c r="BA754">
        <v>0</v>
      </c>
      <c r="BB754">
        <v>0</v>
      </c>
      <c r="BC754">
        <v>0</v>
      </c>
      <c r="BD754" s="17">
        <v>1</v>
      </c>
      <c r="BE754">
        <v>0</v>
      </c>
      <c r="BF754">
        <v>0</v>
      </c>
      <c r="BG754" s="17">
        <v>1</v>
      </c>
      <c r="BH754">
        <v>571</v>
      </c>
      <c r="BI754">
        <v>83</v>
      </c>
      <c r="BJ754" s="23">
        <v>0.77500000000000002</v>
      </c>
      <c r="BK754" s="23">
        <v>39.5</v>
      </c>
      <c r="BL754">
        <v>1</v>
      </c>
      <c r="BM754">
        <v>0</v>
      </c>
      <c r="BN754">
        <v>0</v>
      </c>
      <c r="BO754">
        <v>0</v>
      </c>
      <c r="BP754">
        <v>0</v>
      </c>
      <c r="BQ754" s="17">
        <v>0</v>
      </c>
      <c r="BR754">
        <v>0</v>
      </c>
      <c r="BS754">
        <v>0</v>
      </c>
      <c r="BT754">
        <v>1</v>
      </c>
      <c r="BU754" s="17">
        <v>0</v>
      </c>
      <c r="BV754">
        <v>0</v>
      </c>
      <c r="BW754">
        <v>0</v>
      </c>
      <c r="BX754" s="17">
        <v>0</v>
      </c>
      <c r="BY754">
        <v>1</v>
      </c>
      <c r="BZ754">
        <v>1</v>
      </c>
      <c r="CA754">
        <v>0</v>
      </c>
      <c r="CB754">
        <v>0</v>
      </c>
      <c r="CC754">
        <v>0</v>
      </c>
      <c r="CD754">
        <v>0</v>
      </c>
      <c r="CE754">
        <v>1</v>
      </c>
      <c r="CF754">
        <v>1</v>
      </c>
      <c r="CG754">
        <v>1</v>
      </c>
      <c r="CH754">
        <v>0</v>
      </c>
      <c r="CI754">
        <v>1</v>
      </c>
      <c r="CJ754" s="17">
        <v>0</v>
      </c>
      <c r="CK754">
        <v>0.29799999999999999</v>
      </c>
      <c r="CL754">
        <v>1</v>
      </c>
      <c r="CM754">
        <v>1</v>
      </c>
      <c r="CN754">
        <v>0</v>
      </c>
      <c r="CO754">
        <v>41</v>
      </c>
      <c r="CP754" s="31" t="s">
        <v>80</v>
      </c>
    </row>
    <row r="755" spans="1:94" x14ac:dyDescent="0.25">
      <c r="A755">
        <v>754</v>
      </c>
      <c r="B755">
        <v>47</v>
      </c>
      <c r="C755" s="23" t="s">
        <v>189</v>
      </c>
      <c r="D755" s="12">
        <v>10.8</v>
      </c>
      <c r="E755" s="13">
        <v>0.7</v>
      </c>
      <c r="F755" s="7">
        <f t="shared" si="182"/>
        <v>15.428571428571431</v>
      </c>
      <c r="G755" s="7">
        <f t="shared" si="175"/>
        <v>10.100000000000001</v>
      </c>
      <c r="H755" s="15">
        <f t="shared" si="176"/>
        <v>11.5</v>
      </c>
      <c r="I755" s="11">
        <f t="shared" si="177"/>
        <v>0.17160831599091331</v>
      </c>
      <c r="J755" s="30">
        <f t="shared" si="178"/>
        <v>1.1122761221633269E-2</v>
      </c>
      <c r="K755" s="30">
        <f t="shared" si="179"/>
        <v>89.905732944715666</v>
      </c>
      <c r="L755" s="8">
        <v>0</v>
      </c>
      <c r="M755" s="9">
        <v>0</v>
      </c>
      <c r="N755" s="9">
        <v>1</v>
      </c>
      <c r="O755" s="9">
        <v>0</v>
      </c>
      <c r="P755" s="9">
        <v>0</v>
      </c>
      <c r="Q755" s="8">
        <v>7860</v>
      </c>
      <c r="R755" s="9">
        <v>14</v>
      </c>
      <c r="S755" s="9">
        <f t="shared" si="180"/>
        <v>7845</v>
      </c>
      <c r="T755" s="9">
        <f t="shared" si="181"/>
        <v>9</v>
      </c>
      <c r="U755" s="7">
        <f t="shared" si="185"/>
        <v>10.29</v>
      </c>
      <c r="V755" s="7">
        <f t="shared" si="186"/>
        <v>23.21</v>
      </c>
      <c r="W755" s="9">
        <v>1</v>
      </c>
      <c r="X755" s="9">
        <v>0</v>
      </c>
      <c r="Y755" s="9">
        <v>0</v>
      </c>
      <c r="Z755" s="9">
        <v>0</v>
      </c>
      <c r="AA755" s="9">
        <v>1</v>
      </c>
      <c r="AB755" s="27">
        <v>0</v>
      </c>
      <c r="AC755" s="9">
        <v>0</v>
      </c>
      <c r="AD755" s="9">
        <v>0</v>
      </c>
      <c r="AE755" s="27">
        <v>1</v>
      </c>
      <c r="AF755" s="9">
        <v>0</v>
      </c>
      <c r="AG755" s="27">
        <v>1</v>
      </c>
      <c r="AH755" s="19">
        <v>2001</v>
      </c>
      <c r="AI755" s="30">
        <v>0</v>
      </c>
      <c r="AJ755" s="30">
        <v>0.79</v>
      </c>
      <c r="AK755" s="30">
        <v>0.2</v>
      </c>
      <c r="AL755" s="37">
        <v>0.01</v>
      </c>
      <c r="AM755" s="36" t="s">
        <v>89</v>
      </c>
      <c r="AN755" s="17" t="s">
        <v>89</v>
      </c>
      <c r="AO755" s="33">
        <f t="shared" si="187"/>
        <v>0.61</v>
      </c>
      <c r="AP755" s="34">
        <v>0.39</v>
      </c>
      <c r="AQ755" s="33">
        <f t="shared" si="188"/>
        <v>0.78800000000000003</v>
      </c>
      <c r="AR755" s="34">
        <v>0.21199999999999999</v>
      </c>
      <c r="AS755">
        <v>0</v>
      </c>
      <c r="AT755" s="17">
        <v>1</v>
      </c>
      <c r="AU755">
        <v>0.36820000000000003</v>
      </c>
      <c r="AV755" s="17">
        <f t="shared" si="189"/>
        <v>0.63179999999999992</v>
      </c>
      <c r="AW755" s="17" t="s">
        <v>190</v>
      </c>
      <c r="AX755">
        <v>0</v>
      </c>
      <c r="AY755">
        <v>0</v>
      </c>
      <c r="AZ755">
        <v>0</v>
      </c>
      <c r="BA755">
        <v>0</v>
      </c>
      <c r="BB755">
        <v>0</v>
      </c>
      <c r="BC755">
        <v>0</v>
      </c>
      <c r="BD755" s="17">
        <v>1</v>
      </c>
      <c r="BE755">
        <v>0</v>
      </c>
      <c r="BF755">
        <v>0</v>
      </c>
      <c r="BG755" s="17">
        <v>1</v>
      </c>
      <c r="BH755">
        <v>430</v>
      </c>
      <c r="BI755">
        <v>26</v>
      </c>
      <c r="BJ755" s="23">
        <v>0.78700000000000003</v>
      </c>
      <c r="BK755" s="23">
        <v>39.5</v>
      </c>
      <c r="BL755">
        <v>1</v>
      </c>
      <c r="BM755">
        <v>0</v>
      </c>
      <c r="BN755">
        <v>0</v>
      </c>
      <c r="BO755">
        <v>0</v>
      </c>
      <c r="BP755">
        <v>0</v>
      </c>
      <c r="BQ755" s="17">
        <v>0</v>
      </c>
      <c r="BR755">
        <v>0</v>
      </c>
      <c r="BS755">
        <v>1</v>
      </c>
      <c r="BT755">
        <v>0</v>
      </c>
      <c r="BU755" s="17">
        <v>0</v>
      </c>
      <c r="BV755">
        <v>0</v>
      </c>
      <c r="BW755">
        <v>0</v>
      </c>
      <c r="BX755" s="17">
        <v>0</v>
      </c>
      <c r="BY755">
        <v>1</v>
      </c>
      <c r="BZ755">
        <v>1</v>
      </c>
      <c r="CA755">
        <v>0</v>
      </c>
      <c r="CB755">
        <v>0</v>
      </c>
      <c r="CC755">
        <v>0</v>
      </c>
      <c r="CD755">
        <v>0</v>
      </c>
      <c r="CE755">
        <v>1</v>
      </c>
      <c r="CF755">
        <v>1</v>
      </c>
      <c r="CG755">
        <v>1</v>
      </c>
      <c r="CH755">
        <v>0</v>
      </c>
      <c r="CI755">
        <v>1</v>
      </c>
      <c r="CJ755" s="17">
        <v>0</v>
      </c>
      <c r="CK755">
        <v>0.29799999999999999</v>
      </c>
      <c r="CL755">
        <v>1</v>
      </c>
      <c r="CM755">
        <v>1</v>
      </c>
      <c r="CN755">
        <v>0</v>
      </c>
      <c r="CO755">
        <v>41</v>
      </c>
      <c r="CP755" s="31" t="s">
        <v>80</v>
      </c>
    </row>
    <row r="756" spans="1:94" x14ac:dyDescent="0.25">
      <c r="A756">
        <v>755</v>
      </c>
      <c r="B756">
        <v>47</v>
      </c>
      <c r="C756" s="23" t="s">
        <v>189</v>
      </c>
      <c r="D756" s="12">
        <v>12.3</v>
      </c>
      <c r="E756" s="13">
        <v>1</v>
      </c>
      <c r="F756" s="7">
        <f t="shared" si="182"/>
        <v>12.3</v>
      </c>
      <c r="G756" s="7">
        <f t="shared" si="175"/>
        <v>11.3</v>
      </c>
      <c r="H756" s="15">
        <f t="shared" si="176"/>
        <v>13.3</v>
      </c>
      <c r="I756" s="11">
        <f t="shared" si="177"/>
        <v>0.11925296861604824</v>
      </c>
      <c r="J756" s="30">
        <f t="shared" si="178"/>
        <v>9.6953633021177425E-3</v>
      </c>
      <c r="K756" s="30">
        <f t="shared" si="179"/>
        <v>103.14208646328618</v>
      </c>
      <c r="L756" s="8">
        <v>0</v>
      </c>
      <c r="M756" s="9">
        <v>0</v>
      </c>
      <c r="N756" s="9">
        <v>1</v>
      </c>
      <c r="O756" s="9">
        <v>0</v>
      </c>
      <c r="P756" s="9">
        <v>0</v>
      </c>
      <c r="Q756" s="8">
        <v>10502</v>
      </c>
      <c r="R756" s="9">
        <v>14</v>
      </c>
      <c r="S756" s="9">
        <f t="shared" si="180"/>
        <v>10487</v>
      </c>
      <c r="T756" s="9">
        <f t="shared" si="181"/>
        <v>9</v>
      </c>
      <c r="U756" s="7">
        <f t="shared" si="185"/>
        <v>10.079999999999998</v>
      </c>
      <c r="V756" s="7">
        <f t="shared" si="186"/>
        <v>23.42</v>
      </c>
      <c r="W756" s="9">
        <v>1</v>
      </c>
      <c r="X756" s="9">
        <v>0</v>
      </c>
      <c r="Y756" s="9">
        <v>0</v>
      </c>
      <c r="Z756" s="9">
        <v>0</v>
      </c>
      <c r="AA756" s="9">
        <v>1</v>
      </c>
      <c r="AB756" s="27">
        <v>0</v>
      </c>
      <c r="AC756" s="9">
        <v>0</v>
      </c>
      <c r="AD756" s="9">
        <v>0</v>
      </c>
      <c r="AE756" s="27">
        <v>1</v>
      </c>
      <c r="AF756" s="9">
        <v>0</v>
      </c>
      <c r="AG756" s="27">
        <v>1</v>
      </c>
      <c r="AH756" s="19">
        <v>2006</v>
      </c>
      <c r="AI756" s="30">
        <v>0</v>
      </c>
      <c r="AJ756" s="30">
        <v>0.83</v>
      </c>
      <c r="AK756" s="30">
        <v>0.15</v>
      </c>
      <c r="AL756" s="37">
        <v>0.02</v>
      </c>
      <c r="AM756" s="36" t="s">
        <v>89</v>
      </c>
      <c r="AN756" s="17" t="s">
        <v>89</v>
      </c>
      <c r="AO756" s="33">
        <f t="shared" si="187"/>
        <v>0.62</v>
      </c>
      <c r="AP756" s="34">
        <v>0.38</v>
      </c>
      <c r="AQ756" s="33">
        <f t="shared" si="188"/>
        <v>0.80259999999999998</v>
      </c>
      <c r="AR756" s="34">
        <v>0.19739999999999999</v>
      </c>
      <c r="AS756">
        <v>0</v>
      </c>
      <c r="AT756" s="17">
        <v>1</v>
      </c>
      <c r="AU756">
        <v>0.39300000000000002</v>
      </c>
      <c r="AV756" s="17">
        <f t="shared" si="189"/>
        <v>0.60699999999999998</v>
      </c>
      <c r="AW756" s="17" t="s">
        <v>190</v>
      </c>
      <c r="AX756">
        <v>0</v>
      </c>
      <c r="AY756">
        <v>0</v>
      </c>
      <c r="AZ756">
        <v>0</v>
      </c>
      <c r="BA756">
        <v>0</v>
      </c>
      <c r="BB756">
        <v>0</v>
      </c>
      <c r="BC756">
        <v>0</v>
      </c>
      <c r="BD756" s="17">
        <v>1</v>
      </c>
      <c r="BE756">
        <v>0</v>
      </c>
      <c r="BF756">
        <v>0</v>
      </c>
      <c r="BG756" s="17">
        <v>1</v>
      </c>
      <c r="BH756">
        <v>510</v>
      </c>
      <c r="BI756">
        <v>49</v>
      </c>
      <c r="BJ756" s="23">
        <v>0.78700000000000003</v>
      </c>
      <c r="BK756" s="23">
        <v>39.5</v>
      </c>
      <c r="BL756">
        <v>1</v>
      </c>
      <c r="BM756">
        <v>0</v>
      </c>
      <c r="BN756">
        <v>0</v>
      </c>
      <c r="BO756">
        <v>0</v>
      </c>
      <c r="BP756">
        <v>0</v>
      </c>
      <c r="BQ756" s="17">
        <v>0</v>
      </c>
      <c r="BR756">
        <v>0</v>
      </c>
      <c r="BS756">
        <v>1</v>
      </c>
      <c r="BT756">
        <v>0</v>
      </c>
      <c r="BU756" s="17">
        <v>0</v>
      </c>
      <c r="BV756">
        <v>0</v>
      </c>
      <c r="BW756">
        <v>0</v>
      </c>
      <c r="BX756" s="17">
        <v>0</v>
      </c>
      <c r="BY756">
        <v>1</v>
      </c>
      <c r="BZ756">
        <v>1</v>
      </c>
      <c r="CA756">
        <v>0</v>
      </c>
      <c r="CB756">
        <v>0</v>
      </c>
      <c r="CC756">
        <v>0</v>
      </c>
      <c r="CD756">
        <v>0</v>
      </c>
      <c r="CE756">
        <v>1</v>
      </c>
      <c r="CF756">
        <v>1</v>
      </c>
      <c r="CG756">
        <v>1</v>
      </c>
      <c r="CH756">
        <v>0</v>
      </c>
      <c r="CI756">
        <v>1</v>
      </c>
      <c r="CJ756" s="17">
        <v>0</v>
      </c>
      <c r="CK756">
        <v>0.29799999999999999</v>
      </c>
      <c r="CL756">
        <v>1</v>
      </c>
      <c r="CM756">
        <v>1</v>
      </c>
      <c r="CN756">
        <v>0</v>
      </c>
      <c r="CO756">
        <v>41</v>
      </c>
      <c r="CP756" s="31" t="s">
        <v>80</v>
      </c>
    </row>
    <row r="757" spans="1:94" s="108" customFormat="1" x14ac:dyDescent="0.25">
      <c r="A757" s="108">
        <v>756</v>
      </c>
      <c r="B757" s="108">
        <v>47</v>
      </c>
      <c r="C757" s="109" t="s">
        <v>189</v>
      </c>
      <c r="D757" s="110">
        <v>17.399999999999999</v>
      </c>
      <c r="E757" s="111">
        <v>1</v>
      </c>
      <c r="F757" s="112">
        <f t="shared" si="182"/>
        <v>17.399999999999999</v>
      </c>
      <c r="G757" s="112">
        <f t="shared" si="175"/>
        <v>16.399999999999999</v>
      </c>
      <c r="H757" s="113">
        <f t="shared" si="176"/>
        <v>18.399999999999999</v>
      </c>
      <c r="I757" s="114">
        <f t="shared" si="177"/>
        <v>0.14400460822119579</v>
      </c>
      <c r="J757" s="115">
        <f t="shared" si="178"/>
        <v>8.2761269092641258E-3</v>
      </c>
      <c r="K757" s="115">
        <f t="shared" si="179"/>
        <v>120.82946660479803</v>
      </c>
      <c r="L757" s="116">
        <v>0</v>
      </c>
      <c r="M757" s="117">
        <v>0</v>
      </c>
      <c r="N757" s="117">
        <v>1</v>
      </c>
      <c r="O757" s="117">
        <v>0</v>
      </c>
      <c r="P757" s="117">
        <v>0</v>
      </c>
      <c r="Q757" s="116">
        <v>14312</v>
      </c>
      <c r="R757" s="117">
        <v>14</v>
      </c>
      <c r="S757" s="117">
        <f t="shared" si="180"/>
        <v>14297</v>
      </c>
      <c r="T757" s="117">
        <f t="shared" si="181"/>
        <v>9</v>
      </c>
      <c r="U757" s="112">
        <f t="shared" si="185"/>
        <v>11.01</v>
      </c>
      <c r="V757" s="112">
        <f t="shared" si="186"/>
        <v>22.490000000000002</v>
      </c>
      <c r="W757" s="117">
        <v>1</v>
      </c>
      <c r="X757" s="117">
        <v>0</v>
      </c>
      <c r="Y757" s="117">
        <v>0</v>
      </c>
      <c r="Z757" s="117">
        <v>0</v>
      </c>
      <c r="AA757" s="117">
        <v>1</v>
      </c>
      <c r="AB757" s="118">
        <v>0</v>
      </c>
      <c r="AC757" s="117">
        <v>0</v>
      </c>
      <c r="AD757" s="117">
        <v>0</v>
      </c>
      <c r="AE757" s="118">
        <v>1</v>
      </c>
      <c r="AF757" s="117">
        <v>0</v>
      </c>
      <c r="AG757" s="118">
        <v>1</v>
      </c>
      <c r="AH757" s="119">
        <v>2014</v>
      </c>
      <c r="AI757" s="115">
        <v>0</v>
      </c>
      <c r="AJ757" s="115">
        <v>0.7</v>
      </c>
      <c r="AK757" s="115">
        <v>0.23</v>
      </c>
      <c r="AL757" s="120">
        <v>7.0000000000000007E-2</v>
      </c>
      <c r="AM757" s="121" t="s">
        <v>89</v>
      </c>
      <c r="AN757" s="122" t="s">
        <v>89</v>
      </c>
      <c r="AO757" s="125">
        <f t="shared" si="187"/>
        <v>0.59000000000000008</v>
      </c>
      <c r="AP757" s="123">
        <v>0.41</v>
      </c>
      <c r="AQ757" s="125">
        <f t="shared" si="188"/>
        <v>0.79889999999999994</v>
      </c>
      <c r="AR757" s="123">
        <v>0.2011</v>
      </c>
      <c r="AS757">
        <v>0</v>
      </c>
      <c r="AT757" s="122">
        <v>1</v>
      </c>
      <c r="AU757" s="108">
        <v>0.1943</v>
      </c>
      <c r="AV757" s="122">
        <f t="shared" si="189"/>
        <v>0.80569999999999997</v>
      </c>
      <c r="AW757" s="122" t="s">
        <v>190</v>
      </c>
      <c r="AX757">
        <v>0</v>
      </c>
      <c r="AY757">
        <v>0</v>
      </c>
      <c r="AZ757">
        <v>0</v>
      </c>
      <c r="BA757">
        <v>0</v>
      </c>
      <c r="BB757">
        <v>0</v>
      </c>
      <c r="BC757">
        <v>0</v>
      </c>
      <c r="BD757" s="122">
        <v>1</v>
      </c>
      <c r="BE757">
        <v>0</v>
      </c>
      <c r="BF757">
        <v>0</v>
      </c>
      <c r="BG757" s="122">
        <v>1</v>
      </c>
      <c r="BH757">
        <v>571</v>
      </c>
      <c r="BI757">
        <v>83</v>
      </c>
      <c r="BJ757" s="109">
        <v>0.77500000000000002</v>
      </c>
      <c r="BK757" s="109">
        <v>39.5</v>
      </c>
      <c r="BL757" s="108">
        <v>1</v>
      </c>
      <c r="BM757" s="108">
        <v>0</v>
      </c>
      <c r="BN757" s="108">
        <v>0</v>
      </c>
      <c r="BO757" s="108">
        <v>0</v>
      </c>
      <c r="BP757" s="108">
        <v>0</v>
      </c>
      <c r="BQ757" s="122">
        <v>0</v>
      </c>
      <c r="BR757" s="108">
        <v>0</v>
      </c>
      <c r="BS757" s="108">
        <v>1</v>
      </c>
      <c r="BT757" s="108">
        <v>0</v>
      </c>
      <c r="BU757" s="122">
        <v>0</v>
      </c>
      <c r="BV757" s="108">
        <v>0</v>
      </c>
      <c r="BW757" s="108">
        <v>0</v>
      </c>
      <c r="BX757" s="122">
        <v>0</v>
      </c>
      <c r="BY757" s="108">
        <v>1</v>
      </c>
      <c r="BZ757" s="108">
        <v>1</v>
      </c>
      <c r="CA757" s="108">
        <v>0</v>
      </c>
      <c r="CB757" s="108">
        <v>0</v>
      </c>
      <c r="CC757" s="108">
        <v>0</v>
      </c>
      <c r="CD757" s="108">
        <v>0</v>
      </c>
      <c r="CE757" s="108">
        <v>1</v>
      </c>
      <c r="CF757">
        <v>1</v>
      </c>
      <c r="CG757" s="108">
        <v>1</v>
      </c>
      <c r="CH757" s="108">
        <v>0</v>
      </c>
      <c r="CI757" s="108">
        <v>1</v>
      </c>
      <c r="CJ757" s="122">
        <v>0</v>
      </c>
      <c r="CK757">
        <v>0.29799999999999999</v>
      </c>
      <c r="CL757">
        <v>1</v>
      </c>
      <c r="CM757">
        <v>1</v>
      </c>
      <c r="CN757">
        <v>0</v>
      </c>
      <c r="CO757">
        <v>41</v>
      </c>
      <c r="CP757" s="31" t="s">
        <v>80</v>
      </c>
    </row>
    <row r="758" spans="1:94" x14ac:dyDescent="0.25">
      <c r="A758">
        <v>757</v>
      </c>
      <c r="B758">
        <v>48</v>
      </c>
      <c r="C758" s="23" t="s">
        <v>191</v>
      </c>
      <c r="D758" s="12">
        <v>11.7</v>
      </c>
      <c r="E758" s="13">
        <v>0.3</v>
      </c>
      <c r="F758" s="7">
        <f t="shared" si="182"/>
        <v>39</v>
      </c>
      <c r="G758" s="7">
        <f t="shared" si="175"/>
        <v>11.399999999999999</v>
      </c>
      <c r="H758" s="15">
        <f t="shared" si="176"/>
        <v>12</v>
      </c>
      <c r="I758" s="11">
        <f t="shared" si="177"/>
        <v>0.38390587509210189</v>
      </c>
      <c r="J758" s="30">
        <f t="shared" si="178"/>
        <v>9.8437403869769714E-3</v>
      </c>
      <c r="K758" s="30">
        <f t="shared" si="179"/>
        <v>101.58740079360236</v>
      </c>
      <c r="L758" s="8">
        <v>0</v>
      </c>
      <c r="M758" s="9">
        <v>1</v>
      </c>
      <c r="N758" s="9">
        <v>0</v>
      </c>
      <c r="O758" s="9">
        <v>0</v>
      </c>
      <c r="P758" s="9">
        <v>0</v>
      </c>
      <c r="Q758" s="8">
        <v>8807</v>
      </c>
      <c r="R758" s="9">
        <v>7</v>
      </c>
      <c r="S758" s="9">
        <f t="shared" si="180"/>
        <v>8799</v>
      </c>
      <c r="T758" s="9">
        <f t="shared" si="181"/>
        <v>10</v>
      </c>
      <c r="U758" s="7">
        <v>9.6470000000000002</v>
      </c>
      <c r="V758" s="7">
        <v>17.068999999999999</v>
      </c>
      <c r="W758" s="9">
        <v>1</v>
      </c>
      <c r="X758" s="9">
        <v>0</v>
      </c>
      <c r="Y758" s="9">
        <v>0</v>
      </c>
      <c r="Z758" s="9">
        <v>0</v>
      </c>
      <c r="AA758" s="9">
        <v>1</v>
      </c>
      <c r="AB758" s="27">
        <v>0</v>
      </c>
      <c r="AC758" s="9">
        <v>0</v>
      </c>
      <c r="AD758" s="9">
        <v>0</v>
      </c>
      <c r="AE758" s="27">
        <v>1</v>
      </c>
      <c r="AF758" s="9">
        <v>0</v>
      </c>
      <c r="AG758" s="27">
        <v>1</v>
      </c>
      <c r="AH758" s="19">
        <v>2000</v>
      </c>
      <c r="AI758" s="30">
        <v>2.9000000000000001E-2</v>
      </c>
      <c r="AJ758" s="30">
        <v>0.28000000000000003</v>
      </c>
      <c r="AK758" s="30">
        <f t="shared" ref="AK758:AK767" si="190">1-SUM(AI758,AJ758,AL758)</f>
        <v>0.498</v>
      </c>
      <c r="AL758" s="37">
        <v>0.193</v>
      </c>
      <c r="AM758" s="36">
        <v>1</v>
      </c>
      <c r="AN758" s="17">
        <v>0</v>
      </c>
      <c r="AO758">
        <v>0.6391</v>
      </c>
      <c r="AP758" s="34">
        <f>1-AO758</f>
        <v>0.3609</v>
      </c>
      <c r="AQ758" t="s">
        <v>89</v>
      </c>
      <c r="AR758" s="34" t="s">
        <v>89</v>
      </c>
      <c r="AS758">
        <v>0</v>
      </c>
      <c r="AT758" s="17">
        <v>1</v>
      </c>
      <c r="AU758">
        <f t="shared" ref="AU758:AU771" si="191">1-AV758</f>
        <v>0.34599999999999997</v>
      </c>
      <c r="AV758" s="17">
        <v>0.65400000000000003</v>
      </c>
      <c r="AW758" s="17" t="s">
        <v>13</v>
      </c>
      <c r="AX758">
        <v>0</v>
      </c>
      <c r="AY758">
        <v>1</v>
      </c>
      <c r="AZ758">
        <v>0</v>
      </c>
      <c r="BA758">
        <v>0</v>
      </c>
      <c r="BB758">
        <v>0</v>
      </c>
      <c r="BC758">
        <v>0</v>
      </c>
      <c r="BD758" s="17">
        <v>0</v>
      </c>
      <c r="BE758">
        <v>0</v>
      </c>
      <c r="BF758">
        <v>1</v>
      </c>
      <c r="BG758" s="17">
        <v>0</v>
      </c>
      <c r="BH758">
        <v>1172</v>
      </c>
      <c r="BI758">
        <v>35</v>
      </c>
      <c r="BJ758" s="61">
        <v>0.74199999999999999</v>
      </c>
      <c r="BK758" s="61">
        <f t="shared" ref="BK758:BK767" si="192">U758+V758+6</f>
        <v>32.716000000000001</v>
      </c>
      <c r="BL758">
        <v>1</v>
      </c>
      <c r="BM758">
        <v>0</v>
      </c>
      <c r="BN758">
        <v>0</v>
      </c>
      <c r="BO758">
        <v>0</v>
      </c>
      <c r="BP758">
        <v>0</v>
      </c>
      <c r="BQ758" s="17">
        <v>0</v>
      </c>
      <c r="BR758">
        <v>0</v>
      </c>
      <c r="BS758">
        <v>0</v>
      </c>
      <c r="BT758">
        <v>1</v>
      </c>
      <c r="BU758" s="17">
        <v>0</v>
      </c>
      <c r="BV758">
        <v>0</v>
      </c>
      <c r="BW758">
        <v>0</v>
      </c>
      <c r="BX758" s="17">
        <v>0</v>
      </c>
      <c r="BY758">
        <v>0</v>
      </c>
      <c r="BZ758">
        <v>0</v>
      </c>
      <c r="CA758">
        <v>1</v>
      </c>
      <c r="CB758">
        <v>1</v>
      </c>
      <c r="CC758">
        <v>0</v>
      </c>
      <c r="CD758">
        <v>0</v>
      </c>
      <c r="CE758">
        <v>0</v>
      </c>
      <c r="CF758">
        <v>0</v>
      </c>
      <c r="CG758">
        <v>0</v>
      </c>
      <c r="CH758">
        <v>0</v>
      </c>
      <c r="CI758">
        <v>1</v>
      </c>
      <c r="CJ758" s="17">
        <v>0</v>
      </c>
      <c r="CK758">
        <v>2.5000000000000001E-2</v>
      </c>
      <c r="CL758">
        <v>25</v>
      </c>
      <c r="CM758">
        <v>1</v>
      </c>
      <c r="CN758">
        <v>0</v>
      </c>
      <c r="CO758">
        <v>36</v>
      </c>
      <c r="CP758" s="31" t="s">
        <v>80</v>
      </c>
    </row>
    <row r="759" spans="1:94" x14ac:dyDescent="0.25">
      <c r="A759">
        <v>758</v>
      </c>
      <c r="B759">
        <v>48</v>
      </c>
      <c r="C759" s="23" t="s">
        <v>191</v>
      </c>
      <c r="D759" s="12">
        <v>10.9</v>
      </c>
      <c r="E759" s="13">
        <v>0.3</v>
      </c>
      <c r="F759" s="7">
        <f t="shared" si="182"/>
        <v>36.333333333333336</v>
      </c>
      <c r="G759" s="7">
        <f t="shared" si="175"/>
        <v>10.6</v>
      </c>
      <c r="H759" s="15">
        <f t="shared" si="176"/>
        <v>11.200000000000001</v>
      </c>
      <c r="I759" s="11">
        <f t="shared" si="177"/>
        <v>0.43610467768547451</v>
      </c>
      <c r="J759" s="30">
        <f t="shared" si="178"/>
        <v>1.2002881037214894E-2</v>
      </c>
      <c r="K759" s="30">
        <f t="shared" si="179"/>
        <v>83.313330932757154</v>
      </c>
      <c r="L759" s="8">
        <v>0</v>
      </c>
      <c r="M759" s="9">
        <v>1</v>
      </c>
      <c r="N759" s="9">
        <v>0</v>
      </c>
      <c r="O759" s="9">
        <v>0</v>
      </c>
      <c r="P759" s="9">
        <v>0</v>
      </c>
      <c r="Q759" s="8">
        <v>5629</v>
      </c>
      <c r="R759" s="9">
        <v>7</v>
      </c>
      <c r="S759" s="9">
        <f t="shared" si="180"/>
        <v>5621</v>
      </c>
      <c r="T759" s="9">
        <f t="shared" si="181"/>
        <v>10</v>
      </c>
      <c r="U759" s="7">
        <v>9.7219999999999995</v>
      </c>
      <c r="V759" s="7">
        <v>17.300999999999998</v>
      </c>
      <c r="W759" s="9">
        <v>1</v>
      </c>
      <c r="X759" s="9">
        <v>0</v>
      </c>
      <c r="Y759" s="9">
        <v>0</v>
      </c>
      <c r="Z759" s="9">
        <v>0</v>
      </c>
      <c r="AA759" s="9">
        <v>1</v>
      </c>
      <c r="AB759" s="27">
        <v>0</v>
      </c>
      <c r="AC759" s="9">
        <v>0</v>
      </c>
      <c r="AD759" s="9">
        <v>0</v>
      </c>
      <c r="AE759" s="27">
        <v>1</v>
      </c>
      <c r="AF759" s="9">
        <v>0</v>
      </c>
      <c r="AG759" s="27">
        <v>1</v>
      </c>
      <c r="AH759" s="19">
        <v>2000</v>
      </c>
      <c r="AI759" s="30">
        <v>1.4999999999999999E-2</v>
      </c>
      <c r="AJ759" s="30">
        <v>0.27400000000000002</v>
      </c>
      <c r="AK759" s="30">
        <f t="shared" si="190"/>
        <v>0.54899999999999993</v>
      </c>
      <c r="AL759" s="37">
        <v>0.16200000000000001</v>
      </c>
      <c r="AM759" s="36">
        <v>1</v>
      </c>
      <c r="AN759" s="17">
        <v>0</v>
      </c>
      <c r="AO759">
        <v>1</v>
      </c>
      <c r="AP759" s="34">
        <v>0</v>
      </c>
      <c r="AQ759" t="s">
        <v>89</v>
      </c>
      <c r="AR759" s="34" t="s">
        <v>89</v>
      </c>
      <c r="AS759">
        <v>0</v>
      </c>
      <c r="AT759" s="17">
        <v>1</v>
      </c>
      <c r="AU759">
        <f t="shared" si="191"/>
        <v>0.35699999999999998</v>
      </c>
      <c r="AV759" s="17">
        <v>0.64300000000000002</v>
      </c>
      <c r="AW759" s="17" t="s">
        <v>13</v>
      </c>
      <c r="AX759">
        <v>0</v>
      </c>
      <c r="AY759">
        <v>1</v>
      </c>
      <c r="AZ759">
        <v>0</v>
      </c>
      <c r="BA759">
        <v>0</v>
      </c>
      <c r="BB759">
        <v>0</v>
      </c>
      <c r="BC759">
        <v>0</v>
      </c>
      <c r="BD759" s="17">
        <v>0</v>
      </c>
      <c r="BE759">
        <v>0</v>
      </c>
      <c r="BF759">
        <v>1</v>
      </c>
      <c r="BG759" s="17">
        <v>0</v>
      </c>
      <c r="BH759">
        <v>1172</v>
      </c>
      <c r="BI759">
        <v>35</v>
      </c>
      <c r="BJ759" s="61">
        <v>0.74199999999999999</v>
      </c>
      <c r="BK759" s="61">
        <f t="shared" si="192"/>
        <v>33.022999999999996</v>
      </c>
      <c r="BL759">
        <v>1</v>
      </c>
      <c r="BM759">
        <v>0</v>
      </c>
      <c r="BN759">
        <v>0</v>
      </c>
      <c r="BO759">
        <v>0</v>
      </c>
      <c r="BP759">
        <v>0</v>
      </c>
      <c r="BQ759" s="17">
        <v>0</v>
      </c>
      <c r="BR759">
        <v>0</v>
      </c>
      <c r="BS759">
        <v>0</v>
      </c>
      <c r="BT759">
        <v>1</v>
      </c>
      <c r="BU759" s="17">
        <v>0</v>
      </c>
      <c r="BV759">
        <v>0</v>
      </c>
      <c r="BW759">
        <v>0</v>
      </c>
      <c r="BX759" s="17">
        <v>0</v>
      </c>
      <c r="BY759">
        <v>0</v>
      </c>
      <c r="BZ759">
        <v>0</v>
      </c>
      <c r="CA759">
        <v>1</v>
      </c>
      <c r="CB759">
        <v>1</v>
      </c>
      <c r="CC759">
        <v>0</v>
      </c>
      <c r="CD759">
        <v>0</v>
      </c>
      <c r="CE759">
        <v>0</v>
      </c>
      <c r="CF759">
        <v>0</v>
      </c>
      <c r="CG759">
        <v>0</v>
      </c>
      <c r="CH759">
        <v>0</v>
      </c>
      <c r="CI759">
        <v>1</v>
      </c>
      <c r="CJ759" s="17">
        <v>0</v>
      </c>
      <c r="CK759">
        <v>2.5000000000000001E-2</v>
      </c>
      <c r="CL759">
        <v>25</v>
      </c>
      <c r="CM759">
        <v>1</v>
      </c>
      <c r="CN759">
        <v>0</v>
      </c>
      <c r="CO759">
        <v>36</v>
      </c>
      <c r="CP759" s="31" t="s">
        <v>80</v>
      </c>
    </row>
    <row r="760" spans="1:94" x14ac:dyDescent="0.25">
      <c r="A760">
        <v>759</v>
      </c>
      <c r="B760">
        <v>48</v>
      </c>
      <c r="C760" s="23" t="s">
        <v>191</v>
      </c>
      <c r="D760" s="12">
        <v>11.8</v>
      </c>
      <c r="E760" s="13">
        <v>0.4</v>
      </c>
      <c r="F760" s="7">
        <f t="shared" si="182"/>
        <v>29.5</v>
      </c>
      <c r="G760" s="7">
        <f t="shared" si="175"/>
        <v>11.4</v>
      </c>
      <c r="H760" s="15">
        <f t="shared" si="176"/>
        <v>12.200000000000001</v>
      </c>
      <c r="I760" s="11">
        <f t="shared" si="177"/>
        <v>0.46410676243477589</v>
      </c>
      <c r="J760" s="30">
        <f t="shared" si="178"/>
        <v>1.5732432624907658E-2</v>
      </c>
      <c r="K760" s="30">
        <f t="shared" si="179"/>
        <v>63.562960912783161</v>
      </c>
      <c r="L760" s="8">
        <v>0</v>
      </c>
      <c r="M760" s="9">
        <v>1</v>
      </c>
      <c r="N760" s="9">
        <v>0</v>
      </c>
      <c r="O760" s="9">
        <v>0</v>
      </c>
      <c r="P760" s="9">
        <v>0</v>
      </c>
      <c r="Q760" s="8">
        <v>3178</v>
      </c>
      <c r="R760" s="9">
        <v>7</v>
      </c>
      <c r="S760" s="9">
        <f t="shared" si="180"/>
        <v>3170</v>
      </c>
      <c r="T760" s="9">
        <f t="shared" si="181"/>
        <v>10</v>
      </c>
      <c r="U760" s="7">
        <v>9.5139999999999993</v>
      </c>
      <c r="V760" s="7">
        <v>16.657</v>
      </c>
      <c r="W760" s="9">
        <v>1</v>
      </c>
      <c r="X760" s="9">
        <v>0</v>
      </c>
      <c r="Y760" s="9">
        <v>0</v>
      </c>
      <c r="Z760" s="9">
        <v>0</v>
      </c>
      <c r="AA760" s="9">
        <v>1</v>
      </c>
      <c r="AB760" s="27">
        <v>0</v>
      </c>
      <c r="AC760" s="9">
        <v>0</v>
      </c>
      <c r="AD760" s="9">
        <v>0</v>
      </c>
      <c r="AE760" s="27">
        <v>1</v>
      </c>
      <c r="AF760" s="9">
        <v>0</v>
      </c>
      <c r="AG760" s="27">
        <v>1</v>
      </c>
      <c r="AH760" s="19">
        <v>2000</v>
      </c>
      <c r="AI760" s="30">
        <v>5.1999999999999998E-2</v>
      </c>
      <c r="AJ760" s="30">
        <v>0.29099999999999998</v>
      </c>
      <c r="AK760" s="30">
        <f t="shared" si="190"/>
        <v>0.40800000000000003</v>
      </c>
      <c r="AL760" s="37">
        <v>0.249</v>
      </c>
      <c r="AM760" s="36">
        <v>1</v>
      </c>
      <c r="AN760" s="17">
        <v>0</v>
      </c>
      <c r="AO760">
        <v>0</v>
      </c>
      <c r="AP760" s="34">
        <v>1</v>
      </c>
      <c r="AQ760" t="s">
        <v>89</v>
      </c>
      <c r="AR760" s="34" t="s">
        <v>89</v>
      </c>
      <c r="AS760">
        <v>0</v>
      </c>
      <c r="AT760" s="17">
        <v>1</v>
      </c>
      <c r="AU760">
        <f t="shared" si="191"/>
        <v>0.32599999999999996</v>
      </c>
      <c r="AV760" s="17">
        <v>0.67400000000000004</v>
      </c>
      <c r="AW760" s="17" t="s">
        <v>13</v>
      </c>
      <c r="AX760">
        <v>0</v>
      </c>
      <c r="AY760">
        <v>1</v>
      </c>
      <c r="AZ760">
        <v>0</v>
      </c>
      <c r="BA760">
        <v>0</v>
      </c>
      <c r="BB760">
        <v>0</v>
      </c>
      <c r="BC760">
        <v>0</v>
      </c>
      <c r="BD760" s="17">
        <v>0</v>
      </c>
      <c r="BE760">
        <v>0</v>
      </c>
      <c r="BF760">
        <v>1</v>
      </c>
      <c r="BG760" s="17">
        <v>0</v>
      </c>
      <c r="BH760">
        <v>1172</v>
      </c>
      <c r="BI760">
        <v>35</v>
      </c>
      <c r="BJ760" s="61">
        <v>0.74199999999999999</v>
      </c>
      <c r="BK760" s="61">
        <f t="shared" si="192"/>
        <v>32.170999999999999</v>
      </c>
      <c r="BL760">
        <v>1</v>
      </c>
      <c r="BM760">
        <v>0</v>
      </c>
      <c r="BN760">
        <v>0</v>
      </c>
      <c r="BO760">
        <v>0</v>
      </c>
      <c r="BP760">
        <v>0</v>
      </c>
      <c r="BQ760" s="17">
        <v>0</v>
      </c>
      <c r="BR760">
        <v>0</v>
      </c>
      <c r="BS760">
        <v>0</v>
      </c>
      <c r="BT760">
        <v>1</v>
      </c>
      <c r="BU760" s="17">
        <v>0</v>
      </c>
      <c r="BV760">
        <v>0</v>
      </c>
      <c r="BW760">
        <v>0</v>
      </c>
      <c r="BX760" s="17">
        <v>0</v>
      </c>
      <c r="BY760">
        <v>0</v>
      </c>
      <c r="BZ760">
        <v>0</v>
      </c>
      <c r="CA760">
        <v>1</v>
      </c>
      <c r="CB760">
        <v>1</v>
      </c>
      <c r="CC760">
        <v>0</v>
      </c>
      <c r="CD760">
        <v>0</v>
      </c>
      <c r="CE760">
        <v>0</v>
      </c>
      <c r="CF760">
        <v>0</v>
      </c>
      <c r="CG760">
        <v>0</v>
      </c>
      <c r="CH760">
        <v>0</v>
      </c>
      <c r="CI760">
        <v>1</v>
      </c>
      <c r="CJ760" s="17">
        <v>0</v>
      </c>
      <c r="CK760">
        <v>2.5000000000000001E-2</v>
      </c>
      <c r="CL760">
        <v>25</v>
      </c>
      <c r="CM760">
        <v>1</v>
      </c>
      <c r="CN760">
        <v>0</v>
      </c>
      <c r="CO760">
        <v>36</v>
      </c>
      <c r="CP760" s="31" t="s">
        <v>80</v>
      </c>
    </row>
    <row r="761" spans="1:94" x14ac:dyDescent="0.25">
      <c r="A761">
        <v>760</v>
      </c>
      <c r="B761">
        <v>48</v>
      </c>
      <c r="C761" s="23" t="s">
        <v>191</v>
      </c>
      <c r="D761" s="12">
        <v>4.5</v>
      </c>
      <c r="E761" s="13">
        <v>0.5</v>
      </c>
      <c r="F761" s="7">
        <f t="shared" si="182"/>
        <v>9</v>
      </c>
      <c r="G761" s="7">
        <f t="shared" si="175"/>
        <v>4</v>
      </c>
      <c r="H761" s="15">
        <f t="shared" si="176"/>
        <v>5</v>
      </c>
      <c r="I761" s="11">
        <f t="shared" si="177"/>
        <v>0.12928579327743625</v>
      </c>
      <c r="J761" s="30">
        <f t="shared" si="178"/>
        <v>1.4365088141937361E-2</v>
      </c>
      <c r="K761" s="30">
        <f t="shared" si="179"/>
        <v>69.613217135828449</v>
      </c>
      <c r="L761" s="8">
        <v>0</v>
      </c>
      <c r="M761" s="9">
        <v>1</v>
      </c>
      <c r="N761" s="9">
        <v>0</v>
      </c>
      <c r="O761" s="9">
        <v>0</v>
      </c>
      <c r="P761" s="9">
        <v>0</v>
      </c>
      <c r="Q761" s="8">
        <v>4777</v>
      </c>
      <c r="R761" s="9">
        <v>11</v>
      </c>
      <c r="S761" s="9">
        <f t="shared" si="180"/>
        <v>4765</v>
      </c>
      <c r="T761" s="9">
        <f t="shared" si="181"/>
        <v>10</v>
      </c>
      <c r="U761" s="7">
        <v>9.5139999999999993</v>
      </c>
      <c r="V761" s="7">
        <v>16.657</v>
      </c>
      <c r="W761" s="9">
        <v>1</v>
      </c>
      <c r="X761" s="9">
        <v>0</v>
      </c>
      <c r="Y761" s="9">
        <v>0</v>
      </c>
      <c r="Z761" s="9">
        <v>0</v>
      </c>
      <c r="AA761" s="9">
        <v>1</v>
      </c>
      <c r="AB761" s="27">
        <v>0</v>
      </c>
      <c r="AC761" s="9">
        <v>0</v>
      </c>
      <c r="AD761" s="9">
        <v>0</v>
      </c>
      <c r="AE761" s="27">
        <v>1</v>
      </c>
      <c r="AF761" s="9">
        <v>0</v>
      </c>
      <c r="AG761" s="27">
        <v>1</v>
      </c>
      <c r="AH761" s="19">
        <v>2000</v>
      </c>
      <c r="AI761" s="30">
        <v>5.1999999999999998E-2</v>
      </c>
      <c r="AJ761" s="30">
        <v>0.29099999999999998</v>
      </c>
      <c r="AK761" s="30">
        <f t="shared" si="190"/>
        <v>0.40800000000000003</v>
      </c>
      <c r="AL761" s="37">
        <v>0.249</v>
      </c>
      <c r="AM761" s="36">
        <v>1</v>
      </c>
      <c r="AN761" s="17">
        <v>0</v>
      </c>
      <c r="AO761">
        <v>0</v>
      </c>
      <c r="AP761" s="34">
        <v>1</v>
      </c>
      <c r="AQ761" t="s">
        <v>89</v>
      </c>
      <c r="AR761" s="34" t="s">
        <v>89</v>
      </c>
      <c r="AS761">
        <v>0</v>
      </c>
      <c r="AT761" s="17">
        <v>1</v>
      </c>
      <c r="AU761">
        <f t="shared" si="191"/>
        <v>0.32599999999999996</v>
      </c>
      <c r="AV761" s="17">
        <v>0.67400000000000004</v>
      </c>
      <c r="AW761" s="17" t="s">
        <v>13</v>
      </c>
      <c r="AX761">
        <v>0</v>
      </c>
      <c r="AY761">
        <v>1</v>
      </c>
      <c r="AZ761">
        <v>0</v>
      </c>
      <c r="BA761">
        <v>0</v>
      </c>
      <c r="BB761">
        <v>0</v>
      </c>
      <c r="BC761">
        <v>0</v>
      </c>
      <c r="BD761" s="17">
        <v>0</v>
      </c>
      <c r="BE761">
        <v>0</v>
      </c>
      <c r="BF761">
        <v>1</v>
      </c>
      <c r="BG761" s="17">
        <v>0</v>
      </c>
      <c r="BH761">
        <v>1172</v>
      </c>
      <c r="BI761">
        <v>35</v>
      </c>
      <c r="BJ761" s="61">
        <v>0.74199999999999999</v>
      </c>
      <c r="BK761" s="61">
        <f t="shared" si="192"/>
        <v>32.170999999999999</v>
      </c>
      <c r="BL761">
        <v>0</v>
      </c>
      <c r="BM761">
        <v>0</v>
      </c>
      <c r="BN761">
        <v>0</v>
      </c>
      <c r="BO761">
        <v>1</v>
      </c>
      <c r="BP761">
        <v>0</v>
      </c>
      <c r="BQ761" s="17">
        <v>0</v>
      </c>
      <c r="BR761">
        <v>0</v>
      </c>
      <c r="BS761">
        <v>0</v>
      </c>
      <c r="BT761">
        <v>1</v>
      </c>
      <c r="BU761" s="17">
        <v>0</v>
      </c>
      <c r="BV761">
        <v>0</v>
      </c>
      <c r="BW761">
        <v>0</v>
      </c>
      <c r="BX761" s="17">
        <v>0</v>
      </c>
      <c r="BY761">
        <v>0</v>
      </c>
      <c r="BZ761">
        <v>0</v>
      </c>
      <c r="CA761">
        <v>1</v>
      </c>
      <c r="CB761">
        <v>1</v>
      </c>
      <c r="CC761">
        <v>0</v>
      </c>
      <c r="CD761">
        <v>0</v>
      </c>
      <c r="CE761">
        <v>0</v>
      </c>
      <c r="CF761">
        <v>1</v>
      </c>
      <c r="CG761">
        <v>1</v>
      </c>
      <c r="CH761">
        <v>0</v>
      </c>
      <c r="CI761">
        <v>1</v>
      </c>
      <c r="CJ761" s="17">
        <v>1</v>
      </c>
      <c r="CK761">
        <v>2.5000000000000001E-2</v>
      </c>
      <c r="CL761">
        <v>25</v>
      </c>
      <c r="CM761">
        <v>1</v>
      </c>
      <c r="CN761">
        <v>0</v>
      </c>
      <c r="CO761">
        <v>36</v>
      </c>
      <c r="CP761" s="31" t="s">
        <v>80</v>
      </c>
    </row>
    <row r="762" spans="1:94" x14ac:dyDescent="0.25">
      <c r="A762">
        <v>761</v>
      </c>
      <c r="B762">
        <v>48</v>
      </c>
      <c r="C762" s="23" t="s">
        <v>191</v>
      </c>
      <c r="D762" s="12">
        <v>11</v>
      </c>
      <c r="E762" s="13">
        <v>0.5</v>
      </c>
      <c r="F762" s="7">
        <f t="shared" si="182"/>
        <v>22</v>
      </c>
      <c r="G762" s="7">
        <f t="shared" si="175"/>
        <v>10.5</v>
      </c>
      <c r="H762" s="15">
        <f t="shared" si="176"/>
        <v>11.5</v>
      </c>
      <c r="I762" s="11">
        <f t="shared" si="177"/>
        <v>0.30354213217309406</v>
      </c>
      <c r="J762" s="30">
        <f t="shared" si="178"/>
        <v>1.3797369644231547E-2</v>
      </c>
      <c r="K762" s="30">
        <f t="shared" si="179"/>
        <v>72.477582741148311</v>
      </c>
      <c r="L762" s="8">
        <v>0</v>
      </c>
      <c r="M762" s="9">
        <v>1</v>
      </c>
      <c r="N762" s="9">
        <v>0</v>
      </c>
      <c r="O762" s="9">
        <v>0</v>
      </c>
      <c r="P762" s="9">
        <v>0</v>
      </c>
      <c r="Q762" s="8">
        <v>4777</v>
      </c>
      <c r="R762" s="9">
        <v>7</v>
      </c>
      <c r="S762" s="9">
        <f t="shared" si="180"/>
        <v>4769</v>
      </c>
      <c r="T762" s="9">
        <f t="shared" si="181"/>
        <v>10</v>
      </c>
      <c r="U762" s="7">
        <v>9.5139999999999993</v>
      </c>
      <c r="V762" s="7">
        <v>16.657</v>
      </c>
      <c r="W762" s="9">
        <v>1</v>
      </c>
      <c r="X762" s="9">
        <v>0</v>
      </c>
      <c r="Y762" s="9">
        <v>0</v>
      </c>
      <c r="Z762" s="9">
        <v>0</v>
      </c>
      <c r="AA762" s="9">
        <v>1</v>
      </c>
      <c r="AB762" s="27">
        <v>0</v>
      </c>
      <c r="AC762" s="9">
        <v>0</v>
      </c>
      <c r="AD762" s="9">
        <v>0</v>
      </c>
      <c r="AE762" s="27">
        <v>1</v>
      </c>
      <c r="AF762" s="9">
        <v>0</v>
      </c>
      <c r="AG762" s="27">
        <v>1</v>
      </c>
      <c r="AH762" s="19">
        <v>2000</v>
      </c>
      <c r="AI762" s="30">
        <v>5.1999999999999998E-2</v>
      </c>
      <c r="AJ762" s="30">
        <v>0.29099999999999998</v>
      </c>
      <c r="AK762" s="30">
        <f t="shared" si="190"/>
        <v>0.40800000000000003</v>
      </c>
      <c r="AL762" s="37">
        <v>0.249</v>
      </c>
      <c r="AM762" s="36">
        <v>1</v>
      </c>
      <c r="AN762" s="17">
        <v>0</v>
      </c>
      <c r="AO762">
        <v>0</v>
      </c>
      <c r="AP762" s="34">
        <v>1</v>
      </c>
      <c r="AQ762" t="s">
        <v>89</v>
      </c>
      <c r="AR762" s="34" t="s">
        <v>89</v>
      </c>
      <c r="AS762">
        <v>0</v>
      </c>
      <c r="AT762" s="17">
        <v>1</v>
      </c>
      <c r="AU762">
        <f t="shared" si="191"/>
        <v>0.32599999999999996</v>
      </c>
      <c r="AV762" s="17">
        <v>0.67400000000000004</v>
      </c>
      <c r="AW762" s="17" t="s">
        <v>13</v>
      </c>
      <c r="AX762">
        <v>0</v>
      </c>
      <c r="AY762">
        <v>1</v>
      </c>
      <c r="AZ762">
        <v>0</v>
      </c>
      <c r="BA762">
        <v>0</v>
      </c>
      <c r="BB762">
        <v>0</v>
      </c>
      <c r="BC762">
        <v>0</v>
      </c>
      <c r="BD762" s="17">
        <v>0</v>
      </c>
      <c r="BE762">
        <v>0</v>
      </c>
      <c r="BF762">
        <v>1</v>
      </c>
      <c r="BG762" s="17">
        <v>0</v>
      </c>
      <c r="BH762">
        <v>1172</v>
      </c>
      <c r="BI762">
        <v>35</v>
      </c>
      <c r="BJ762" s="61">
        <v>0.74199999999999999</v>
      </c>
      <c r="BK762" s="61">
        <f t="shared" si="192"/>
        <v>32.170999999999999</v>
      </c>
      <c r="BL762">
        <v>0</v>
      </c>
      <c r="BM762">
        <v>0</v>
      </c>
      <c r="BN762">
        <v>0</v>
      </c>
      <c r="BO762">
        <v>1</v>
      </c>
      <c r="BP762">
        <v>0</v>
      </c>
      <c r="BQ762" s="17">
        <v>0</v>
      </c>
      <c r="BR762">
        <v>0</v>
      </c>
      <c r="BS762">
        <v>0</v>
      </c>
      <c r="BT762">
        <v>1</v>
      </c>
      <c r="BU762" s="17">
        <v>0</v>
      </c>
      <c r="BV762">
        <v>0</v>
      </c>
      <c r="BW762">
        <v>0</v>
      </c>
      <c r="BX762" s="17">
        <v>0</v>
      </c>
      <c r="BY762">
        <v>0</v>
      </c>
      <c r="BZ762">
        <v>0</v>
      </c>
      <c r="CA762">
        <v>1</v>
      </c>
      <c r="CB762">
        <v>1</v>
      </c>
      <c r="CC762">
        <v>0</v>
      </c>
      <c r="CD762">
        <v>0</v>
      </c>
      <c r="CE762">
        <v>0</v>
      </c>
      <c r="CF762">
        <v>0</v>
      </c>
      <c r="CG762">
        <v>1</v>
      </c>
      <c r="CH762">
        <v>0</v>
      </c>
      <c r="CI762">
        <v>1</v>
      </c>
      <c r="CJ762" s="17">
        <v>1</v>
      </c>
      <c r="CK762">
        <v>2.5000000000000001E-2</v>
      </c>
      <c r="CL762">
        <v>25</v>
      </c>
      <c r="CM762">
        <v>1</v>
      </c>
      <c r="CN762">
        <v>0</v>
      </c>
      <c r="CO762">
        <v>36</v>
      </c>
      <c r="CP762" s="31" t="s">
        <v>80</v>
      </c>
    </row>
    <row r="763" spans="1:94" x14ac:dyDescent="0.25">
      <c r="A763">
        <v>762</v>
      </c>
      <c r="B763">
        <v>48</v>
      </c>
      <c r="C763" s="23" t="s">
        <v>191</v>
      </c>
      <c r="D763" s="12">
        <v>17.3</v>
      </c>
      <c r="E763" s="13">
        <v>0.8</v>
      </c>
      <c r="F763" s="7">
        <f t="shared" si="182"/>
        <v>21.625</v>
      </c>
      <c r="G763" s="7">
        <f t="shared" si="175"/>
        <v>16.5</v>
      </c>
      <c r="H763" s="15">
        <f t="shared" si="176"/>
        <v>18.100000000000001</v>
      </c>
      <c r="I763" s="11">
        <f t="shared" si="177"/>
        <v>0.29280132979162882</v>
      </c>
      <c r="J763" s="30">
        <f t="shared" si="178"/>
        <v>1.3539945886318095E-2</v>
      </c>
      <c r="K763" s="30">
        <f t="shared" si="179"/>
        <v>73.855538891812301</v>
      </c>
      <c r="L763" s="8">
        <v>0</v>
      </c>
      <c r="M763" s="9">
        <v>1</v>
      </c>
      <c r="N763" s="9">
        <v>0</v>
      </c>
      <c r="O763" s="9">
        <v>0</v>
      </c>
      <c r="P763" s="9">
        <v>0</v>
      </c>
      <c r="Q763" s="8">
        <v>4994</v>
      </c>
      <c r="R763" s="9">
        <v>6</v>
      </c>
      <c r="S763" s="9">
        <f t="shared" si="180"/>
        <v>4987</v>
      </c>
      <c r="T763" s="9">
        <f t="shared" si="181"/>
        <v>10</v>
      </c>
      <c r="U763" s="7">
        <v>9.6470000000000002</v>
      </c>
      <c r="V763" s="7">
        <v>17.068999999999999</v>
      </c>
      <c r="W763" s="9">
        <v>1</v>
      </c>
      <c r="X763" s="9">
        <v>0</v>
      </c>
      <c r="Y763" s="9">
        <v>0</v>
      </c>
      <c r="Z763" s="9">
        <v>0</v>
      </c>
      <c r="AA763" s="9">
        <v>1</v>
      </c>
      <c r="AB763" s="27">
        <v>0</v>
      </c>
      <c r="AC763" s="9">
        <v>0</v>
      </c>
      <c r="AD763" s="9">
        <v>0</v>
      </c>
      <c r="AE763" s="27">
        <v>1</v>
      </c>
      <c r="AF763" s="9">
        <v>0</v>
      </c>
      <c r="AG763" s="27">
        <v>1</v>
      </c>
      <c r="AH763" s="19">
        <v>2000</v>
      </c>
      <c r="AI763" s="30">
        <v>2.9000000000000001E-2</v>
      </c>
      <c r="AJ763" s="30">
        <v>0.28000000000000003</v>
      </c>
      <c r="AK763" s="30">
        <f t="shared" si="190"/>
        <v>0.498</v>
      </c>
      <c r="AL763" s="37">
        <v>0.193</v>
      </c>
      <c r="AM763" s="36">
        <v>1</v>
      </c>
      <c r="AN763" s="17">
        <v>0</v>
      </c>
      <c r="AO763">
        <v>0.65210000000000001</v>
      </c>
      <c r="AP763" s="34">
        <f>1-AO763</f>
        <v>0.34789999999999999</v>
      </c>
      <c r="AQ763" t="s">
        <v>89</v>
      </c>
      <c r="AR763" s="34" t="s">
        <v>89</v>
      </c>
      <c r="AS763">
        <v>0</v>
      </c>
      <c r="AT763" s="17">
        <v>1</v>
      </c>
      <c r="AU763">
        <f t="shared" si="191"/>
        <v>0.34599999999999997</v>
      </c>
      <c r="AV763" s="17">
        <v>0.65400000000000003</v>
      </c>
      <c r="AW763" s="17" t="s">
        <v>13</v>
      </c>
      <c r="AX763">
        <v>0</v>
      </c>
      <c r="AY763">
        <v>1</v>
      </c>
      <c r="AZ763">
        <v>0</v>
      </c>
      <c r="BA763">
        <v>0</v>
      </c>
      <c r="BB763">
        <v>0</v>
      </c>
      <c r="BC763">
        <v>0</v>
      </c>
      <c r="BD763" s="17">
        <v>0</v>
      </c>
      <c r="BE763">
        <v>0</v>
      </c>
      <c r="BF763">
        <v>1</v>
      </c>
      <c r="BG763" s="17">
        <v>0</v>
      </c>
      <c r="BH763">
        <v>1172</v>
      </c>
      <c r="BI763">
        <v>35</v>
      </c>
      <c r="BJ763" s="61">
        <v>0.74199999999999999</v>
      </c>
      <c r="BK763" s="61">
        <f t="shared" si="192"/>
        <v>32.716000000000001</v>
      </c>
      <c r="BL763">
        <v>0</v>
      </c>
      <c r="BM763">
        <v>0</v>
      </c>
      <c r="BN763">
        <v>0</v>
      </c>
      <c r="BO763">
        <v>0</v>
      </c>
      <c r="BP763">
        <v>0</v>
      </c>
      <c r="BQ763" s="17">
        <v>1</v>
      </c>
      <c r="BR763">
        <v>0</v>
      </c>
      <c r="BS763">
        <v>1</v>
      </c>
      <c r="BT763">
        <v>0</v>
      </c>
      <c r="BU763" s="17">
        <v>0</v>
      </c>
      <c r="BV763">
        <v>1</v>
      </c>
      <c r="BW763">
        <v>0</v>
      </c>
      <c r="BX763" s="17">
        <v>0</v>
      </c>
      <c r="BY763">
        <v>0</v>
      </c>
      <c r="BZ763">
        <v>0</v>
      </c>
      <c r="CA763">
        <v>1</v>
      </c>
      <c r="CB763">
        <v>1</v>
      </c>
      <c r="CC763">
        <v>0</v>
      </c>
      <c r="CD763">
        <v>0</v>
      </c>
      <c r="CE763">
        <v>0</v>
      </c>
      <c r="CF763">
        <v>1</v>
      </c>
      <c r="CG763">
        <v>0</v>
      </c>
      <c r="CH763">
        <v>0</v>
      </c>
      <c r="CI763">
        <v>1</v>
      </c>
      <c r="CJ763" s="17">
        <v>0</v>
      </c>
      <c r="CK763">
        <v>2.5000000000000001E-2</v>
      </c>
      <c r="CL763">
        <v>25</v>
      </c>
      <c r="CM763">
        <v>1</v>
      </c>
      <c r="CN763">
        <v>0</v>
      </c>
      <c r="CO763">
        <v>36</v>
      </c>
      <c r="CP763" s="31" t="s">
        <v>80</v>
      </c>
    </row>
    <row r="764" spans="1:94" x14ac:dyDescent="0.25">
      <c r="A764">
        <v>763</v>
      </c>
      <c r="B764">
        <v>48</v>
      </c>
      <c r="C764" s="23" t="s">
        <v>191</v>
      </c>
      <c r="D764" s="12">
        <v>16.3</v>
      </c>
      <c r="E764" s="13">
        <v>1</v>
      </c>
      <c r="F764" s="7">
        <f t="shared" si="182"/>
        <v>16.3</v>
      </c>
      <c r="G764" s="7">
        <f t="shared" si="175"/>
        <v>15.3</v>
      </c>
      <c r="H764" s="15">
        <f t="shared" si="176"/>
        <v>17.3</v>
      </c>
      <c r="I764" s="11">
        <f t="shared" si="177"/>
        <v>0.27490479659359807</v>
      </c>
      <c r="J764" s="30">
        <f t="shared" si="178"/>
        <v>1.6865324944392517E-2</v>
      </c>
      <c r="K764" s="30">
        <f t="shared" si="179"/>
        <v>59.293254253751329</v>
      </c>
      <c r="L764" s="8">
        <v>0</v>
      </c>
      <c r="M764" s="9">
        <v>1</v>
      </c>
      <c r="N764" s="9">
        <v>0</v>
      </c>
      <c r="O764" s="9">
        <v>0</v>
      </c>
      <c r="P764" s="9">
        <v>0</v>
      </c>
      <c r="Q764" s="8">
        <v>3257</v>
      </c>
      <c r="R764" s="9">
        <v>6</v>
      </c>
      <c r="S764" s="9">
        <f t="shared" si="180"/>
        <v>3250</v>
      </c>
      <c r="T764" s="9">
        <f t="shared" si="181"/>
        <v>10</v>
      </c>
      <c r="U764" s="7">
        <v>9.7219999999999995</v>
      </c>
      <c r="V764" s="7">
        <v>17.300999999999998</v>
      </c>
      <c r="W764" s="9">
        <v>1</v>
      </c>
      <c r="X764" s="9">
        <v>0</v>
      </c>
      <c r="Y764" s="9">
        <v>0</v>
      </c>
      <c r="Z764" s="9">
        <v>0</v>
      </c>
      <c r="AA764" s="9">
        <v>1</v>
      </c>
      <c r="AB764" s="27">
        <v>0</v>
      </c>
      <c r="AC764" s="9">
        <v>0</v>
      </c>
      <c r="AD764" s="9">
        <v>0</v>
      </c>
      <c r="AE764" s="27">
        <v>1</v>
      </c>
      <c r="AF764" s="9">
        <v>0</v>
      </c>
      <c r="AG764" s="27">
        <v>1</v>
      </c>
      <c r="AH764" s="19">
        <v>2000</v>
      </c>
      <c r="AI764" s="30">
        <v>1.4999999999999999E-2</v>
      </c>
      <c r="AJ764" s="30">
        <v>0.27400000000000002</v>
      </c>
      <c r="AK764" s="30">
        <f t="shared" si="190"/>
        <v>0.54899999999999993</v>
      </c>
      <c r="AL764" s="37">
        <v>0.16200000000000001</v>
      </c>
      <c r="AM764" s="36">
        <v>1</v>
      </c>
      <c r="AN764" s="17">
        <v>0</v>
      </c>
      <c r="AO764">
        <v>1</v>
      </c>
      <c r="AP764" s="34">
        <v>0</v>
      </c>
      <c r="AQ764" t="s">
        <v>89</v>
      </c>
      <c r="AR764" s="34" t="s">
        <v>89</v>
      </c>
      <c r="AS764">
        <v>0</v>
      </c>
      <c r="AT764" s="17">
        <v>1</v>
      </c>
      <c r="AU764">
        <f t="shared" si="191"/>
        <v>0.35699999999999998</v>
      </c>
      <c r="AV764" s="17">
        <v>0.64300000000000002</v>
      </c>
      <c r="AW764" s="17" t="s">
        <v>13</v>
      </c>
      <c r="AX764">
        <v>0</v>
      </c>
      <c r="AY764">
        <v>1</v>
      </c>
      <c r="AZ764">
        <v>0</v>
      </c>
      <c r="BA764">
        <v>0</v>
      </c>
      <c r="BB764">
        <v>0</v>
      </c>
      <c r="BC764">
        <v>0</v>
      </c>
      <c r="BD764" s="17">
        <v>0</v>
      </c>
      <c r="BE764">
        <v>0</v>
      </c>
      <c r="BF764">
        <v>1</v>
      </c>
      <c r="BG764" s="17">
        <v>0</v>
      </c>
      <c r="BH764">
        <v>1172</v>
      </c>
      <c r="BI764">
        <v>35</v>
      </c>
      <c r="BJ764" s="61">
        <v>0.74199999999999999</v>
      </c>
      <c r="BK764" s="61">
        <f t="shared" si="192"/>
        <v>33.022999999999996</v>
      </c>
      <c r="BL764">
        <v>0</v>
      </c>
      <c r="BM764">
        <v>0</v>
      </c>
      <c r="BN764">
        <v>0</v>
      </c>
      <c r="BO764">
        <v>0</v>
      </c>
      <c r="BP764">
        <v>0</v>
      </c>
      <c r="BQ764" s="17">
        <v>1</v>
      </c>
      <c r="BR764">
        <v>0</v>
      </c>
      <c r="BS764">
        <v>1</v>
      </c>
      <c r="BT764">
        <v>0</v>
      </c>
      <c r="BU764" s="17">
        <v>0</v>
      </c>
      <c r="BV764">
        <v>1</v>
      </c>
      <c r="BW764">
        <v>0</v>
      </c>
      <c r="BX764" s="17">
        <v>0</v>
      </c>
      <c r="BY764">
        <v>0</v>
      </c>
      <c r="BZ764">
        <v>0</v>
      </c>
      <c r="CA764">
        <v>1</v>
      </c>
      <c r="CB764">
        <v>1</v>
      </c>
      <c r="CC764">
        <v>0</v>
      </c>
      <c r="CD764">
        <v>0</v>
      </c>
      <c r="CE764">
        <v>0</v>
      </c>
      <c r="CF764">
        <v>0</v>
      </c>
      <c r="CG764">
        <v>0</v>
      </c>
      <c r="CH764">
        <v>0</v>
      </c>
      <c r="CI764">
        <v>1</v>
      </c>
      <c r="CJ764" s="17">
        <v>0</v>
      </c>
      <c r="CK764">
        <v>2.5000000000000001E-2</v>
      </c>
      <c r="CL764">
        <v>25</v>
      </c>
      <c r="CM764">
        <v>1</v>
      </c>
      <c r="CN764">
        <v>0</v>
      </c>
      <c r="CO764">
        <v>36</v>
      </c>
      <c r="CP764" s="31" t="s">
        <v>80</v>
      </c>
    </row>
    <row r="765" spans="1:94" x14ac:dyDescent="0.25">
      <c r="A765">
        <v>764</v>
      </c>
      <c r="B765">
        <v>48</v>
      </c>
      <c r="C765" s="23" t="s">
        <v>191</v>
      </c>
      <c r="D765" s="12">
        <v>18.7</v>
      </c>
      <c r="E765" s="13">
        <v>1.2</v>
      </c>
      <c r="F765" s="7">
        <f t="shared" si="182"/>
        <v>15.583333333333334</v>
      </c>
      <c r="G765" s="7">
        <f t="shared" si="175"/>
        <v>17.5</v>
      </c>
      <c r="H765" s="15">
        <f t="shared" si="176"/>
        <v>19.899999999999999</v>
      </c>
      <c r="I765" s="11">
        <f t="shared" si="177"/>
        <v>0.35084427767354598</v>
      </c>
      <c r="J765" s="30">
        <f t="shared" si="178"/>
        <v>2.2514071294559099E-2</v>
      </c>
      <c r="K765" s="30">
        <f t="shared" si="179"/>
        <v>44.416666666666664</v>
      </c>
      <c r="L765" s="8">
        <v>0</v>
      </c>
      <c r="M765" s="9">
        <v>1</v>
      </c>
      <c r="N765" s="9">
        <v>0</v>
      </c>
      <c r="O765" s="9">
        <v>0</v>
      </c>
      <c r="P765" s="9">
        <v>0</v>
      </c>
      <c r="Q765" s="8">
        <v>1737</v>
      </c>
      <c r="R765" s="9">
        <v>6</v>
      </c>
      <c r="S765" s="9">
        <f t="shared" si="180"/>
        <v>1730</v>
      </c>
      <c r="T765" s="9">
        <f t="shared" si="181"/>
        <v>10</v>
      </c>
      <c r="U765" s="7">
        <v>9.5139999999999993</v>
      </c>
      <c r="V765" s="7">
        <v>16.657</v>
      </c>
      <c r="W765" s="9">
        <v>1</v>
      </c>
      <c r="X765" s="9">
        <v>0</v>
      </c>
      <c r="Y765" s="9">
        <v>0</v>
      </c>
      <c r="Z765" s="9">
        <v>0</v>
      </c>
      <c r="AA765" s="9">
        <v>1</v>
      </c>
      <c r="AB765" s="27">
        <v>0</v>
      </c>
      <c r="AC765" s="9">
        <v>0</v>
      </c>
      <c r="AD765" s="9">
        <v>0</v>
      </c>
      <c r="AE765" s="27">
        <v>1</v>
      </c>
      <c r="AF765" s="9">
        <v>0</v>
      </c>
      <c r="AG765" s="27">
        <v>1</v>
      </c>
      <c r="AH765" s="19">
        <v>2000</v>
      </c>
      <c r="AI765" s="30">
        <v>5.1999999999999998E-2</v>
      </c>
      <c r="AJ765" s="30">
        <v>0.29099999999999998</v>
      </c>
      <c r="AK765" s="30">
        <f t="shared" si="190"/>
        <v>0.40800000000000003</v>
      </c>
      <c r="AL765" s="37">
        <v>0.249</v>
      </c>
      <c r="AM765" s="36">
        <v>1</v>
      </c>
      <c r="AN765" s="17">
        <v>0</v>
      </c>
      <c r="AO765">
        <v>0</v>
      </c>
      <c r="AP765" s="34">
        <v>1</v>
      </c>
      <c r="AQ765" t="s">
        <v>89</v>
      </c>
      <c r="AR765" s="34" t="s">
        <v>89</v>
      </c>
      <c r="AS765">
        <v>0</v>
      </c>
      <c r="AT765" s="17">
        <v>1</v>
      </c>
      <c r="AU765">
        <f t="shared" si="191"/>
        <v>0.32599999999999996</v>
      </c>
      <c r="AV765" s="17">
        <v>0.67400000000000004</v>
      </c>
      <c r="AW765" s="17" t="s">
        <v>13</v>
      </c>
      <c r="AX765">
        <v>0</v>
      </c>
      <c r="AY765">
        <v>1</v>
      </c>
      <c r="AZ765">
        <v>0</v>
      </c>
      <c r="BA765">
        <v>0</v>
      </c>
      <c r="BB765">
        <v>0</v>
      </c>
      <c r="BC765">
        <v>0</v>
      </c>
      <c r="BD765" s="17">
        <v>0</v>
      </c>
      <c r="BE765">
        <v>0</v>
      </c>
      <c r="BF765">
        <v>1</v>
      </c>
      <c r="BG765" s="17">
        <v>0</v>
      </c>
      <c r="BH765">
        <v>1172</v>
      </c>
      <c r="BI765">
        <v>35</v>
      </c>
      <c r="BJ765" s="61">
        <v>0.74199999999999999</v>
      </c>
      <c r="BK765" s="61">
        <f t="shared" si="192"/>
        <v>32.170999999999999</v>
      </c>
      <c r="BL765">
        <v>0</v>
      </c>
      <c r="BM765">
        <v>0</v>
      </c>
      <c r="BN765">
        <v>0</v>
      </c>
      <c r="BO765">
        <v>0</v>
      </c>
      <c r="BP765">
        <v>0</v>
      </c>
      <c r="BQ765" s="17">
        <v>1</v>
      </c>
      <c r="BR765">
        <v>0</v>
      </c>
      <c r="BS765">
        <v>1</v>
      </c>
      <c r="BT765">
        <v>0</v>
      </c>
      <c r="BU765" s="17">
        <v>0</v>
      </c>
      <c r="BV765">
        <v>1</v>
      </c>
      <c r="BW765">
        <v>0</v>
      </c>
      <c r="BX765" s="17">
        <v>0</v>
      </c>
      <c r="BY765">
        <v>0</v>
      </c>
      <c r="BZ765">
        <v>0</v>
      </c>
      <c r="CA765">
        <v>1</v>
      </c>
      <c r="CB765">
        <v>1</v>
      </c>
      <c r="CC765">
        <v>0</v>
      </c>
      <c r="CD765">
        <v>0</v>
      </c>
      <c r="CE765">
        <v>0</v>
      </c>
      <c r="CF765">
        <v>0</v>
      </c>
      <c r="CG765">
        <v>0</v>
      </c>
      <c r="CH765">
        <v>0</v>
      </c>
      <c r="CI765">
        <v>1</v>
      </c>
      <c r="CJ765" s="17">
        <v>0</v>
      </c>
      <c r="CK765">
        <v>2.5000000000000001E-2</v>
      </c>
      <c r="CL765">
        <v>25</v>
      </c>
      <c r="CM765">
        <v>1</v>
      </c>
      <c r="CN765">
        <v>0</v>
      </c>
      <c r="CO765">
        <v>36</v>
      </c>
      <c r="CP765" s="31" t="s">
        <v>80</v>
      </c>
    </row>
    <row r="766" spans="1:94" x14ac:dyDescent="0.25">
      <c r="A766">
        <v>765</v>
      </c>
      <c r="B766">
        <v>48</v>
      </c>
      <c r="C766" s="23" t="s">
        <v>191</v>
      </c>
      <c r="D766" s="12">
        <v>10.8</v>
      </c>
      <c r="E766" s="13">
        <v>1.1000000000000001</v>
      </c>
      <c r="F766" s="7">
        <f t="shared" si="182"/>
        <v>9.8181818181818183</v>
      </c>
      <c r="G766" s="7">
        <f t="shared" si="175"/>
        <v>9.7000000000000011</v>
      </c>
      <c r="H766" s="15">
        <f t="shared" si="176"/>
        <v>11.9</v>
      </c>
      <c r="I766" s="11">
        <f t="shared" si="177"/>
        <v>0.36180549224905884</v>
      </c>
      <c r="J766" s="30">
        <f t="shared" si="178"/>
        <v>3.6850559395737476E-2</v>
      </c>
      <c r="K766" s="30">
        <f t="shared" si="179"/>
        <v>27.136630118990013</v>
      </c>
      <c r="L766" s="8">
        <v>0</v>
      </c>
      <c r="M766" s="9">
        <v>1</v>
      </c>
      <c r="N766" s="9">
        <v>0</v>
      </c>
      <c r="O766" s="9">
        <v>0</v>
      </c>
      <c r="P766" s="9">
        <v>0</v>
      </c>
      <c r="Q766" s="8">
        <v>648</v>
      </c>
      <c r="R766" s="9">
        <v>7</v>
      </c>
      <c r="S766" s="9">
        <f t="shared" si="180"/>
        <v>640</v>
      </c>
      <c r="T766" s="9">
        <f t="shared" si="181"/>
        <v>10</v>
      </c>
      <c r="U766" s="7">
        <v>9.6470000000000002</v>
      </c>
      <c r="V766" s="7">
        <v>17.068999999999999</v>
      </c>
      <c r="W766" s="9">
        <v>1</v>
      </c>
      <c r="X766" s="9">
        <v>0</v>
      </c>
      <c r="Y766" s="9">
        <v>0</v>
      </c>
      <c r="Z766" s="9">
        <v>0</v>
      </c>
      <c r="AA766" s="9">
        <v>1</v>
      </c>
      <c r="AB766" s="27">
        <v>0</v>
      </c>
      <c r="AC766" s="9">
        <v>0</v>
      </c>
      <c r="AD766" s="9">
        <v>0</v>
      </c>
      <c r="AE766" s="27">
        <v>1</v>
      </c>
      <c r="AF766" s="9">
        <v>0</v>
      </c>
      <c r="AG766" s="27">
        <v>1</v>
      </c>
      <c r="AH766" s="19">
        <v>2000</v>
      </c>
      <c r="AI766" s="30">
        <v>2.9000000000000001E-2</v>
      </c>
      <c r="AJ766" s="30">
        <v>0.28000000000000003</v>
      </c>
      <c r="AK766" s="30">
        <f t="shared" si="190"/>
        <v>0.498</v>
      </c>
      <c r="AL766" s="37">
        <v>0.193</v>
      </c>
      <c r="AM766" s="36">
        <v>1</v>
      </c>
      <c r="AN766" s="17">
        <v>0</v>
      </c>
      <c r="AO766">
        <v>0.6391</v>
      </c>
      <c r="AP766" s="34">
        <f>1-AO766</f>
        <v>0.3609</v>
      </c>
      <c r="AQ766" t="s">
        <v>89</v>
      </c>
      <c r="AR766" s="34" t="s">
        <v>89</v>
      </c>
      <c r="AS766">
        <v>0</v>
      </c>
      <c r="AT766" s="17">
        <v>1</v>
      </c>
      <c r="AU766">
        <f t="shared" si="191"/>
        <v>0.34599999999999997</v>
      </c>
      <c r="AV766" s="17">
        <v>0.65400000000000003</v>
      </c>
      <c r="AW766" s="17" t="s">
        <v>13</v>
      </c>
      <c r="AX766">
        <v>0</v>
      </c>
      <c r="AY766">
        <v>1</v>
      </c>
      <c r="AZ766">
        <v>0</v>
      </c>
      <c r="BA766">
        <v>0</v>
      </c>
      <c r="BB766">
        <v>0</v>
      </c>
      <c r="BC766">
        <v>0</v>
      </c>
      <c r="BD766" s="17">
        <v>0</v>
      </c>
      <c r="BE766">
        <v>0</v>
      </c>
      <c r="BF766">
        <v>1</v>
      </c>
      <c r="BG766" s="17">
        <v>0</v>
      </c>
      <c r="BH766">
        <v>1172</v>
      </c>
      <c r="BI766">
        <v>35</v>
      </c>
      <c r="BJ766" s="61">
        <v>0.74199999999999999</v>
      </c>
      <c r="BK766" s="61">
        <f t="shared" si="192"/>
        <v>32.716000000000001</v>
      </c>
      <c r="BL766">
        <v>1</v>
      </c>
      <c r="BM766">
        <v>0</v>
      </c>
      <c r="BN766">
        <v>0</v>
      </c>
      <c r="BO766">
        <v>0</v>
      </c>
      <c r="BP766">
        <v>0</v>
      </c>
      <c r="BQ766" s="17">
        <v>0</v>
      </c>
      <c r="BR766">
        <v>0</v>
      </c>
      <c r="BS766">
        <v>0</v>
      </c>
      <c r="BT766">
        <v>1</v>
      </c>
      <c r="BU766" s="17">
        <v>0</v>
      </c>
      <c r="BV766">
        <v>0</v>
      </c>
      <c r="BW766">
        <v>0</v>
      </c>
      <c r="BX766" s="17">
        <v>0</v>
      </c>
      <c r="BY766">
        <v>0</v>
      </c>
      <c r="BZ766">
        <v>0</v>
      </c>
      <c r="CA766">
        <v>1</v>
      </c>
      <c r="CB766">
        <v>1</v>
      </c>
      <c r="CC766">
        <v>0</v>
      </c>
      <c r="CD766">
        <v>0</v>
      </c>
      <c r="CE766">
        <v>1</v>
      </c>
      <c r="CF766">
        <v>0</v>
      </c>
      <c r="CG766">
        <v>0</v>
      </c>
      <c r="CH766">
        <v>0</v>
      </c>
      <c r="CI766">
        <v>1</v>
      </c>
      <c r="CJ766" s="17">
        <v>0</v>
      </c>
      <c r="CK766">
        <v>2.5000000000000001E-2</v>
      </c>
      <c r="CL766">
        <v>25</v>
      </c>
      <c r="CM766">
        <v>1</v>
      </c>
      <c r="CN766">
        <v>0</v>
      </c>
      <c r="CO766">
        <v>36</v>
      </c>
      <c r="CP766" s="31" t="s">
        <v>80</v>
      </c>
    </row>
    <row r="767" spans="1:94" s="108" customFormat="1" x14ac:dyDescent="0.25">
      <c r="A767" s="108">
        <v>766</v>
      </c>
      <c r="B767" s="108">
        <v>48</v>
      </c>
      <c r="C767" s="109" t="s">
        <v>191</v>
      </c>
      <c r="D767" s="110">
        <v>5</v>
      </c>
      <c r="E767" s="111">
        <v>2.4</v>
      </c>
      <c r="F767" s="112">
        <f t="shared" ref="F767:F786" si="193">D767/E767</f>
        <v>2.0833333333333335</v>
      </c>
      <c r="G767" s="112">
        <f t="shared" si="175"/>
        <v>2.6</v>
      </c>
      <c r="H767" s="113">
        <f t="shared" si="176"/>
        <v>7.4</v>
      </c>
      <c r="I767" s="114">
        <f t="shared" si="177"/>
        <v>8.1946074150553536E-2</v>
      </c>
      <c r="J767" s="115">
        <f t="shared" si="178"/>
        <v>3.9334115592265698E-2</v>
      </c>
      <c r="K767" s="115">
        <f t="shared" si="179"/>
        <v>25.423223198048234</v>
      </c>
      <c r="L767" s="116">
        <v>0</v>
      </c>
      <c r="M767" s="117">
        <v>1</v>
      </c>
      <c r="N767" s="117">
        <v>0</v>
      </c>
      <c r="O767" s="117">
        <v>0</v>
      </c>
      <c r="P767" s="117">
        <v>0</v>
      </c>
      <c r="Q767" s="116">
        <v>648</v>
      </c>
      <c r="R767" s="117">
        <v>5</v>
      </c>
      <c r="S767" s="117">
        <f t="shared" si="180"/>
        <v>642</v>
      </c>
      <c r="T767" s="117">
        <f t="shared" si="181"/>
        <v>10</v>
      </c>
      <c r="U767" s="112">
        <v>9.6470000000000002</v>
      </c>
      <c r="V767" s="112">
        <v>17.068999999999999</v>
      </c>
      <c r="W767" s="117">
        <v>1</v>
      </c>
      <c r="X767" s="117">
        <v>0</v>
      </c>
      <c r="Y767" s="117">
        <v>0</v>
      </c>
      <c r="Z767" s="117">
        <v>0</v>
      </c>
      <c r="AA767" s="117">
        <v>1</v>
      </c>
      <c r="AB767" s="118">
        <v>0</v>
      </c>
      <c r="AC767" s="117">
        <v>0</v>
      </c>
      <c r="AD767" s="117">
        <v>0</v>
      </c>
      <c r="AE767" s="118">
        <v>1</v>
      </c>
      <c r="AF767" s="117">
        <v>0</v>
      </c>
      <c r="AG767" s="118">
        <v>1</v>
      </c>
      <c r="AH767" s="119">
        <v>2000</v>
      </c>
      <c r="AI767" s="115">
        <v>2.9000000000000001E-2</v>
      </c>
      <c r="AJ767" s="115">
        <v>0.28000000000000003</v>
      </c>
      <c r="AK767" s="115">
        <f t="shared" si="190"/>
        <v>0.498</v>
      </c>
      <c r="AL767" s="120">
        <v>0.193</v>
      </c>
      <c r="AM767" s="121">
        <v>1</v>
      </c>
      <c r="AN767" s="122">
        <v>0</v>
      </c>
      <c r="AO767" s="108">
        <v>0.6391</v>
      </c>
      <c r="AP767" s="123">
        <f>1-AO767</f>
        <v>0.3609</v>
      </c>
      <c r="AQ767" s="108" t="s">
        <v>89</v>
      </c>
      <c r="AR767" s="123" t="s">
        <v>89</v>
      </c>
      <c r="AS767">
        <v>0</v>
      </c>
      <c r="AT767" s="122">
        <v>1</v>
      </c>
      <c r="AU767" s="108">
        <f t="shared" si="191"/>
        <v>0.34599999999999997</v>
      </c>
      <c r="AV767" s="122">
        <v>0.65400000000000003</v>
      </c>
      <c r="AW767" s="122" t="s">
        <v>13</v>
      </c>
      <c r="AX767">
        <v>0</v>
      </c>
      <c r="AY767">
        <v>1</v>
      </c>
      <c r="AZ767">
        <v>0</v>
      </c>
      <c r="BA767">
        <v>0</v>
      </c>
      <c r="BB767">
        <v>0</v>
      </c>
      <c r="BC767">
        <v>0</v>
      </c>
      <c r="BD767" s="122">
        <v>0</v>
      </c>
      <c r="BE767">
        <v>0</v>
      </c>
      <c r="BF767">
        <v>1</v>
      </c>
      <c r="BG767" s="122">
        <v>0</v>
      </c>
      <c r="BH767">
        <v>1172</v>
      </c>
      <c r="BI767">
        <v>35</v>
      </c>
      <c r="BJ767" s="124">
        <v>0.74199999999999999</v>
      </c>
      <c r="BK767" s="124">
        <f t="shared" si="192"/>
        <v>32.716000000000001</v>
      </c>
      <c r="BL767" s="108">
        <v>0</v>
      </c>
      <c r="BM767" s="108">
        <v>1</v>
      </c>
      <c r="BN767" s="108">
        <v>0</v>
      </c>
      <c r="BO767" s="108">
        <v>0</v>
      </c>
      <c r="BP767" s="108">
        <v>0</v>
      </c>
      <c r="BQ767" s="122">
        <v>0</v>
      </c>
      <c r="BR767" s="108">
        <v>0</v>
      </c>
      <c r="BS767" s="108">
        <v>0</v>
      </c>
      <c r="BT767" s="108">
        <v>1</v>
      </c>
      <c r="BU767" s="122">
        <v>0</v>
      </c>
      <c r="BV767" s="108">
        <v>0</v>
      </c>
      <c r="BW767" s="108">
        <v>0</v>
      </c>
      <c r="BX767" s="122">
        <v>0</v>
      </c>
      <c r="BY767" s="108">
        <v>0</v>
      </c>
      <c r="BZ767" s="108">
        <v>0</v>
      </c>
      <c r="CA767" s="108">
        <v>1</v>
      </c>
      <c r="CB767" s="108">
        <v>1</v>
      </c>
      <c r="CC767" s="108">
        <v>0</v>
      </c>
      <c r="CD767" s="108">
        <v>0</v>
      </c>
      <c r="CE767" s="108">
        <v>1</v>
      </c>
      <c r="CF767" s="108">
        <v>0</v>
      </c>
      <c r="CG767" s="108">
        <v>0</v>
      </c>
      <c r="CH767" s="108">
        <v>0</v>
      </c>
      <c r="CI767" s="108">
        <v>1</v>
      </c>
      <c r="CJ767" s="122">
        <v>0</v>
      </c>
      <c r="CK767">
        <v>2.5000000000000001E-2</v>
      </c>
      <c r="CL767">
        <v>25</v>
      </c>
      <c r="CM767">
        <v>1</v>
      </c>
      <c r="CN767">
        <v>0</v>
      </c>
      <c r="CO767">
        <v>36</v>
      </c>
      <c r="CP767" s="31" t="s">
        <v>80</v>
      </c>
    </row>
    <row r="768" spans="1:94" x14ac:dyDescent="0.25">
      <c r="A768">
        <v>767</v>
      </c>
      <c r="B768">
        <v>49</v>
      </c>
      <c r="C768" s="23" t="s">
        <v>192</v>
      </c>
      <c r="D768" s="12">
        <v>1.5</v>
      </c>
      <c r="E768" s="13">
        <v>0.2</v>
      </c>
      <c r="F768" s="7">
        <f t="shared" si="193"/>
        <v>7.5</v>
      </c>
      <c r="G768" s="7">
        <f t="shared" si="175"/>
        <v>1.3</v>
      </c>
      <c r="H768" s="15">
        <f t="shared" si="176"/>
        <v>1.7</v>
      </c>
      <c r="I768" s="11">
        <f t="shared" si="177"/>
        <v>3.4257559150632909E-2</v>
      </c>
      <c r="J768" s="30">
        <f t="shared" si="178"/>
        <v>4.5676745534177212E-3</v>
      </c>
      <c r="K768" s="30">
        <f t="shared" si="179"/>
        <v>218.9297832639497</v>
      </c>
      <c r="L768" s="8">
        <v>0</v>
      </c>
      <c r="M768" s="9">
        <v>0</v>
      </c>
      <c r="N768" s="9">
        <v>0</v>
      </c>
      <c r="O768" s="9">
        <v>1</v>
      </c>
      <c r="P768" s="9">
        <v>0</v>
      </c>
      <c r="Q768" s="8">
        <v>47881</v>
      </c>
      <c r="R768" s="9">
        <v>6</v>
      </c>
      <c r="S768" s="9">
        <f t="shared" si="180"/>
        <v>47874</v>
      </c>
      <c r="T768" s="9">
        <f t="shared" si="181"/>
        <v>4</v>
      </c>
      <c r="U768" s="7">
        <f>(6*AJ768+11*AK768)</f>
        <v>9.8500000000000014</v>
      </c>
      <c r="V768" s="7">
        <f t="shared" ref="V768:V777" si="194">BK768-U768-6</f>
        <v>1.1499999999999986</v>
      </c>
      <c r="W768" s="9">
        <v>1</v>
      </c>
      <c r="X768" s="9">
        <v>0</v>
      </c>
      <c r="Y768" s="9">
        <v>1</v>
      </c>
      <c r="Z768" s="9">
        <v>0</v>
      </c>
      <c r="AA768" s="9">
        <v>0</v>
      </c>
      <c r="AB768" s="27">
        <v>0</v>
      </c>
      <c r="AC768" s="9">
        <v>0</v>
      </c>
      <c r="AD768" s="9">
        <v>0</v>
      </c>
      <c r="AE768" s="27">
        <v>1</v>
      </c>
      <c r="AF768" s="9">
        <v>1</v>
      </c>
      <c r="AG768" s="27">
        <v>0</v>
      </c>
      <c r="AH768" s="19">
        <v>1987</v>
      </c>
      <c r="AI768" s="30">
        <v>0</v>
      </c>
      <c r="AJ768" s="30">
        <v>0.23</v>
      </c>
      <c r="AK768" s="30">
        <v>0.77</v>
      </c>
      <c r="AL768" s="37">
        <v>0</v>
      </c>
      <c r="AM768" s="36">
        <v>1</v>
      </c>
      <c r="AN768" s="17">
        <v>0</v>
      </c>
      <c r="AO768" s="30">
        <v>1</v>
      </c>
      <c r="AP768" s="34">
        <v>0</v>
      </c>
      <c r="AQ768">
        <v>1</v>
      </c>
      <c r="AR768" s="34">
        <v>0</v>
      </c>
      <c r="AS768">
        <v>1</v>
      </c>
      <c r="AT768" s="17">
        <v>0</v>
      </c>
      <c r="AU768">
        <f t="shared" si="191"/>
        <v>0.86519999999999997</v>
      </c>
      <c r="AV768" s="17">
        <v>0.1348</v>
      </c>
      <c r="AW768" s="17" t="s">
        <v>193</v>
      </c>
      <c r="AX768">
        <v>1</v>
      </c>
      <c r="AY768">
        <v>0</v>
      </c>
      <c r="AZ768">
        <v>0</v>
      </c>
      <c r="BA768">
        <v>0</v>
      </c>
      <c r="BB768">
        <v>0</v>
      </c>
      <c r="BC768">
        <v>0</v>
      </c>
      <c r="BD768" s="17">
        <v>0</v>
      </c>
      <c r="BE768">
        <v>1</v>
      </c>
      <c r="BF768">
        <v>0</v>
      </c>
      <c r="BG768" s="17">
        <v>0</v>
      </c>
      <c r="BH768">
        <v>16480</v>
      </c>
      <c r="BI768">
        <v>326</v>
      </c>
      <c r="BJ768" s="23">
        <v>0.96</v>
      </c>
      <c r="BK768" s="23">
        <v>17</v>
      </c>
      <c r="BL768">
        <v>1</v>
      </c>
      <c r="BM768">
        <v>0</v>
      </c>
      <c r="BN768">
        <v>0</v>
      </c>
      <c r="BO768">
        <v>0</v>
      </c>
      <c r="BP768">
        <v>0</v>
      </c>
      <c r="BQ768" s="17">
        <v>0</v>
      </c>
      <c r="BR768">
        <v>0</v>
      </c>
      <c r="BS768">
        <v>1</v>
      </c>
      <c r="BT768">
        <v>0</v>
      </c>
      <c r="BU768" s="17">
        <v>0</v>
      </c>
      <c r="BV768">
        <v>0</v>
      </c>
      <c r="BW768">
        <v>0</v>
      </c>
      <c r="BX768" s="17">
        <v>1</v>
      </c>
      <c r="BY768">
        <v>1</v>
      </c>
      <c r="BZ768">
        <v>1</v>
      </c>
      <c r="CA768">
        <v>1</v>
      </c>
      <c r="CB768">
        <v>1</v>
      </c>
      <c r="CC768">
        <v>1</v>
      </c>
      <c r="CD768">
        <v>0</v>
      </c>
      <c r="CE768">
        <v>0</v>
      </c>
      <c r="CF768">
        <v>0</v>
      </c>
      <c r="CG768">
        <v>0</v>
      </c>
      <c r="CH768">
        <v>0</v>
      </c>
      <c r="CI768">
        <v>0</v>
      </c>
      <c r="CJ768" s="17">
        <v>1</v>
      </c>
      <c r="CK768">
        <v>0.63</v>
      </c>
      <c r="CL768">
        <v>161</v>
      </c>
      <c r="CM768">
        <v>1</v>
      </c>
      <c r="CN768">
        <v>0</v>
      </c>
      <c r="CO768">
        <v>29</v>
      </c>
      <c r="CP768" s="31" t="s">
        <v>80</v>
      </c>
    </row>
    <row r="769" spans="1:94" x14ac:dyDescent="0.25">
      <c r="A769">
        <v>768</v>
      </c>
      <c r="B769">
        <v>49</v>
      </c>
      <c r="C769" s="23" t="s">
        <v>192</v>
      </c>
      <c r="D769" s="12">
        <v>2.7</v>
      </c>
      <c r="E769" s="13">
        <v>0.2</v>
      </c>
      <c r="F769" s="7">
        <f t="shared" si="193"/>
        <v>13.5</v>
      </c>
      <c r="G769" s="7">
        <f t="shared" si="175"/>
        <v>2.5</v>
      </c>
      <c r="H769" s="15">
        <f t="shared" si="176"/>
        <v>2.9000000000000004</v>
      </c>
      <c r="I769" s="11">
        <f t="shared" si="177"/>
        <v>6.1583355408391327E-2</v>
      </c>
      <c r="J769" s="30">
        <f t="shared" si="178"/>
        <v>4.5617300302512095E-3</v>
      </c>
      <c r="K769" s="30">
        <f t="shared" si="179"/>
        <v>219.21507703622942</v>
      </c>
      <c r="L769" s="8">
        <v>0</v>
      </c>
      <c r="M769" s="9">
        <v>0</v>
      </c>
      <c r="N769" s="9">
        <v>0</v>
      </c>
      <c r="O769" s="9">
        <v>1</v>
      </c>
      <c r="P769" s="9">
        <v>0</v>
      </c>
      <c r="Q769" s="8">
        <v>47881</v>
      </c>
      <c r="R769" s="9">
        <v>7</v>
      </c>
      <c r="S769" s="9">
        <f t="shared" si="180"/>
        <v>47873</v>
      </c>
      <c r="T769" s="9">
        <f t="shared" si="181"/>
        <v>4</v>
      </c>
      <c r="U769" s="7">
        <f>(6*AJ769+11*AK769)</f>
        <v>9.8500000000000014</v>
      </c>
      <c r="V769" s="7">
        <f t="shared" si="194"/>
        <v>1.1499999999999986</v>
      </c>
      <c r="W769" s="9">
        <v>1</v>
      </c>
      <c r="X769" s="9">
        <v>0</v>
      </c>
      <c r="Y769" s="9">
        <v>1</v>
      </c>
      <c r="Z769" s="9">
        <v>0</v>
      </c>
      <c r="AA769" s="9">
        <v>0</v>
      </c>
      <c r="AB769" s="27">
        <v>0</v>
      </c>
      <c r="AC769" s="9">
        <v>0</v>
      </c>
      <c r="AD769" s="9">
        <v>0</v>
      </c>
      <c r="AE769" s="27">
        <v>1</v>
      </c>
      <c r="AF769" s="9">
        <v>1</v>
      </c>
      <c r="AG769" s="27">
        <v>0</v>
      </c>
      <c r="AH769" s="19">
        <v>1987</v>
      </c>
      <c r="AI769" s="30">
        <v>0</v>
      </c>
      <c r="AJ769" s="30">
        <v>0.23</v>
      </c>
      <c r="AK769" s="30">
        <v>0.77</v>
      </c>
      <c r="AL769" s="37">
        <v>0</v>
      </c>
      <c r="AM769" s="36">
        <v>1</v>
      </c>
      <c r="AN769" s="17">
        <v>0</v>
      </c>
      <c r="AO769" s="30">
        <v>1</v>
      </c>
      <c r="AP769" s="34">
        <v>0</v>
      </c>
      <c r="AQ769">
        <v>1</v>
      </c>
      <c r="AR769" s="34">
        <v>0</v>
      </c>
      <c r="AS769">
        <v>1</v>
      </c>
      <c r="AT769" s="17">
        <v>0</v>
      </c>
      <c r="AU769">
        <f t="shared" si="191"/>
        <v>0.86519999999999997</v>
      </c>
      <c r="AV769" s="17">
        <v>0.1348</v>
      </c>
      <c r="AW769" s="17" t="s">
        <v>193</v>
      </c>
      <c r="AX769">
        <v>1</v>
      </c>
      <c r="AY769">
        <v>0</v>
      </c>
      <c r="AZ769">
        <v>0</v>
      </c>
      <c r="BA769">
        <v>0</v>
      </c>
      <c r="BB769">
        <v>0</v>
      </c>
      <c r="BC769">
        <v>0</v>
      </c>
      <c r="BD769" s="17">
        <v>0</v>
      </c>
      <c r="BE769">
        <v>1</v>
      </c>
      <c r="BF769">
        <v>0</v>
      </c>
      <c r="BG769" s="17">
        <v>0</v>
      </c>
      <c r="BH769">
        <v>16480</v>
      </c>
      <c r="BI769">
        <v>326</v>
      </c>
      <c r="BJ769" s="23">
        <v>0.96</v>
      </c>
      <c r="BK769" s="23">
        <v>17</v>
      </c>
      <c r="BL769">
        <v>1</v>
      </c>
      <c r="BM769">
        <v>0</v>
      </c>
      <c r="BN769">
        <v>0</v>
      </c>
      <c r="BO769">
        <v>0</v>
      </c>
      <c r="BP769">
        <v>0</v>
      </c>
      <c r="BQ769" s="17">
        <v>0</v>
      </c>
      <c r="BR769">
        <v>0</v>
      </c>
      <c r="BS769">
        <v>1</v>
      </c>
      <c r="BT769">
        <v>0</v>
      </c>
      <c r="BU769" s="17">
        <v>0</v>
      </c>
      <c r="BV769">
        <v>0</v>
      </c>
      <c r="BW769">
        <v>0</v>
      </c>
      <c r="BX769" s="17">
        <v>1</v>
      </c>
      <c r="BY769">
        <v>1</v>
      </c>
      <c r="BZ769">
        <v>1</v>
      </c>
      <c r="CA769">
        <v>1</v>
      </c>
      <c r="CB769">
        <v>1</v>
      </c>
      <c r="CC769">
        <v>1</v>
      </c>
      <c r="CD769">
        <v>0</v>
      </c>
      <c r="CE769">
        <v>0</v>
      </c>
      <c r="CF769">
        <v>0</v>
      </c>
      <c r="CG769">
        <v>0</v>
      </c>
      <c r="CH769">
        <v>0</v>
      </c>
      <c r="CI769">
        <v>0</v>
      </c>
      <c r="CJ769" s="17">
        <v>1</v>
      </c>
      <c r="CK769">
        <v>0.63</v>
      </c>
      <c r="CL769">
        <v>161</v>
      </c>
      <c r="CM769">
        <v>1</v>
      </c>
      <c r="CN769">
        <v>0</v>
      </c>
      <c r="CO769">
        <v>29</v>
      </c>
      <c r="CP769" s="31" t="s">
        <v>80</v>
      </c>
    </row>
    <row r="770" spans="1:94" x14ac:dyDescent="0.25">
      <c r="A770">
        <v>769</v>
      </c>
      <c r="B770">
        <v>49</v>
      </c>
      <c r="C770" s="23" t="s">
        <v>192</v>
      </c>
      <c r="D770" s="12">
        <v>2.6</v>
      </c>
      <c r="E770" s="13">
        <v>1.6</v>
      </c>
      <c r="F770" s="7">
        <f t="shared" si="193"/>
        <v>1.625</v>
      </c>
      <c r="G770" s="7">
        <f t="shared" ref="G770:G833" si="195">D770-E770</f>
        <v>1</v>
      </c>
      <c r="H770" s="15">
        <f t="shared" ref="H770:H833" si="196">D770+E770</f>
        <v>4.2</v>
      </c>
      <c r="I770" s="11">
        <f t="shared" ref="I770:I833" si="197">IFERROR(F770/SQRT(F770^2+S770), "X")</f>
        <v>7.4267031656713844E-3</v>
      </c>
      <c r="J770" s="30">
        <f t="shared" ref="J770:J833" si="198">IFERROR(SQRT((1-I770^2)/S770), "X")</f>
        <v>4.5702788711823898E-3</v>
      </c>
      <c r="K770" s="30">
        <f t="shared" ref="K770:K833" si="199">IFERROR(1/J770, "X")</f>
        <v>218.8050287927588</v>
      </c>
      <c r="L770" s="8">
        <v>0</v>
      </c>
      <c r="M770" s="9">
        <v>0</v>
      </c>
      <c r="N770" s="9">
        <v>0</v>
      </c>
      <c r="O770" s="9">
        <v>1</v>
      </c>
      <c r="P770" s="9">
        <v>0</v>
      </c>
      <c r="Q770" s="8">
        <v>47881</v>
      </c>
      <c r="R770" s="9">
        <v>7</v>
      </c>
      <c r="S770" s="9">
        <f t="shared" ref="S770:S833" si="200">Q770-R770-1</f>
        <v>47873</v>
      </c>
      <c r="T770" s="9">
        <f t="shared" ref="T770:T833" si="201">COUNTIF(B:B,B770)</f>
        <v>4</v>
      </c>
      <c r="U770" s="7">
        <f>(6*AJ770+11*AK770)</f>
        <v>9.8500000000000014</v>
      </c>
      <c r="V770" s="7">
        <f t="shared" si="194"/>
        <v>1.1499999999999986</v>
      </c>
      <c r="W770" s="9">
        <v>1</v>
      </c>
      <c r="X770" s="9">
        <v>0</v>
      </c>
      <c r="Y770" s="9">
        <v>1</v>
      </c>
      <c r="Z770" s="9">
        <v>0</v>
      </c>
      <c r="AA770" s="9">
        <v>0</v>
      </c>
      <c r="AB770" s="27">
        <v>0</v>
      </c>
      <c r="AC770" s="9">
        <v>0</v>
      </c>
      <c r="AD770" s="9">
        <v>0</v>
      </c>
      <c r="AE770" s="27">
        <v>1</v>
      </c>
      <c r="AF770" s="9">
        <v>1</v>
      </c>
      <c r="AG770" s="27">
        <v>0</v>
      </c>
      <c r="AH770" s="19">
        <v>1987</v>
      </c>
      <c r="AI770" s="30">
        <v>0</v>
      </c>
      <c r="AJ770" s="30">
        <v>0.23</v>
      </c>
      <c r="AK770" s="30">
        <v>0.77</v>
      </c>
      <c r="AL770" s="37">
        <v>0</v>
      </c>
      <c r="AM770" s="36">
        <v>1</v>
      </c>
      <c r="AN770" s="17">
        <v>0</v>
      </c>
      <c r="AO770" s="30">
        <v>1</v>
      </c>
      <c r="AP770" s="34">
        <v>0</v>
      </c>
      <c r="AQ770">
        <v>1</v>
      </c>
      <c r="AR770" s="34">
        <v>0</v>
      </c>
      <c r="AS770">
        <v>1</v>
      </c>
      <c r="AT770" s="17">
        <v>0</v>
      </c>
      <c r="AU770">
        <f t="shared" si="191"/>
        <v>0.86519999999999997</v>
      </c>
      <c r="AV770" s="17">
        <v>0.1348</v>
      </c>
      <c r="AW770" s="17" t="s">
        <v>193</v>
      </c>
      <c r="AX770">
        <v>1</v>
      </c>
      <c r="AY770">
        <v>0</v>
      </c>
      <c r="AZ770">
        <v>0</v>
      </c>
      <c r="BA770">
        <v>0</v>
      </c>
      <c r="BB770">
        <v>0</v>
      </c>
      <c r="BC770">
        <v>0</v>
      </c>
      <c r="BD770" s="17">
        <v>0</v>
      </c>
      <c r="BE770">
        <v>1</v>
      </c>
      <c r="BF770">
        <v>0</v>
      </c>
      <c r="BG770" s="17">
        <v>0</v>
      </c>
      <c r="BH770">
        <v>16480</v>
      </c>
      <c r="BI770">
        <v>326</v>
      </c>
      <c r="BJ770" s="23">
        <v>0.96</v>
      </c>
      <c r="BK770" s="23">
        <v>17</v>
      </c>
      <c r="BL770">
        <v>0</v>
      </c>
      <c r="BM770">
        <v>0</v>
      </c>
      <c r="BN770">
        <v>0</v>
      </c>
      <c r="BO770">
        <v>0</v>
      </c>
      <c r="BP770">
        <v>0</v>
      </c>
      <c r="BQ770" s="17">
        <v>1</v>
      </c>
      <c r="BR770">
        <v>0</v>
      </c>
      <c r="BS770">
        <v>1</v>
      </c>
      <c r="BT770">
        <v>0</v>
      </c>
      <c r="BU770" s="17">
        <v>0</v>
      </c>
      <c r="BV770">
        <v>0</v>
      </c>
      <c r="BW770">
        <v>0</v>
      </c>
      <c r="BX770" s="17">
        <v>1</v>
      </c>
      <c r="BY770">
        <v>1</v>
      </c>
      <c r="BZ770">
        <v>1</v>
      </c>
      <c r="CA770">
        <v>1</v>
      </c>
      <c r="CB770">
        <v>1</v>
      </c>
      <c r="CC770">
        <v>1</v>
      </c>
      <c r="CD770">
        <v>0</v>
      </c>
      <c r="CE770">
        <v>0</v>
      </c>
      <c r="CF770">
        <v>0</v>
      </c>
      <c r="CG770">
        <v>0</v>
      </c>
      <c r="CH770">
        <v>0</v>
      </c>
      <c r="CI770">
        <v>0</v>
      </c>
      <c r="CJ770" s="17">
        <v>1</v>
      </c>
      <c r="CK770">
        <v>0.63</v>
      </c>
      <c r="CL770">
        <v>161</v>
      </c>
      <c r="CM770">
        <v>1</v>
      </c>
      <c r="CN770">
        <v>0</v>
      </c>
      <c r="CO770">
        <v>29</v>
      </c>
      <c r="CP770" s="31" t="s">
        <v>80</v>
      </c>
    </row>
    <row r="771" spans="1:94" s="108" customFormat="1" x14ac:dyDescent="0.25">
      <c r="A771" s="108">
        <v>770</v>
      </c>
      <c r="B771" s="108">
        <v>49</v>
      </c>
      <c r="C771" s="109" t="s">
        <v>192</v>
      </c>
      <c r="D771" s="110">
        <v>4.0999999999999996</v>
      </c>
      <c r="E771" s="111">
        <v>1.8</v>
      </c>
      <c r="F771" s="112">
        <f t="shared" si="193"/>
        <v>2.2777777777777777</v>
      </c>
      <c r="G771" s="112">
        <f t="shared" si="195"/>
        <v>2.2999999999999998</v>
      </c>
      <c r="H771" s="113">
        <f t="shared" si="196"/>
        <v>5.8999999999999995</v>
      </c>
      <c r="I771" s="114">
        <f t="shared" si="197"/>
        <v>1.0409802681932152E-2</v>
      </c>
      <c r="J771" s="115">
        <f t="shared" si="198"/>
        <v>4.5701572749946035E-3</v>
      </c>
      <c r="K771" s="115">
        <f t="shared" si="199"/>
        <v>218.81085044303663</v>
      </c>
      <c r="L771" s="116">
        <v>0</v>
      </c>
      <c r="M771" s="117">
        <v>0</v>
      </c>
      <c r="N771" s="117">
        <v>0</v>
      </c>
      <c r="O771" s="117">
        <v>1</v>
      </c>
      <c r="P771" s="117">
        <v>0</v>
      </c>
      <c r="Q771" s="116">
        <v>47881</v>
      </c>
      <c r="R771" s="117">
        <v>7</v>
      </c>
      <c r="S771" s="117">
        <f t="shared" si="200"/>
        <v>47873</v>
      </c>
      <c r="T771" s="117">
        <f t="shared" si="201"/>
        <v>4</v>
      </c>
      <c r="U771" s="112">
        <f>(6*AJ771+11*AK771)</f>
        <v>9.8500000000000014</v>
      </c>
      <c r="V771" s="112">
        <f t="shared" si="194"/>
        <v>1.1499999999999986</v>
      </c>
      <c r="W771" s="117">
        <v>1</v>
      </c>
      <c r="X771" s="117">
        <v>0</v>
      </c>
      <c r="Y771" s="117">
        <v>1</v>
      </c>
      <c r="Z771" s="117">
        <v>0</v>
      </c>
      <c r="AA771" s="117">
        <v>0</v>
      </c>
      <c r="AB771" s="118">
        <v>0</v>
      </c>
      <c r="AC771" s="117">
        <v>0</v>
      </c>
      <c r="AD771" s="117">
        <v>0</v>
      </c>
      <c r="AE771" s="118">
        <v>1</v>
      </c>
      <c r="AF771" s="117">
        <v>1</v>
      </c>
      <c r="AG771" s="118">
        <v>0</v>
      </c>
      <c r="AH771" s="119">
        <v>1987</v>
      </c>
      <c r="AI771" s="115">
        <v>0</v>
      </c>
      <c r="AJ771" s="115">
        <v>0.23</v>
      </c>
      <c r="AK771" s="115">
        <v>0.77</v>
      </c>
      <c r="AL771" s="120">
        <v>0</v>
      </c>
      <c r="AM771" s="121">
        <v>1</v>
      </c>
      <c r="AN771" s="122">
        <v>0</v>
      </c>
      <c r="AO771" s="115">
        <v>1</v>
      </c>
      <c r="AP771" s="123">
        <v>0</v>
      </c>
      <c r="AQ771" s="108">
        <v>1</v>
      </c>
      <c r="AR771" s="123">
        <v>0</v>
      </c>
      <c r="AS771">
        <v>1</v>
      </c>
      <c r="AT771" s="122">
        <v>0</v>
      </c>
      <c r="AU771" s="108">
        <f t="shared" si="191"/>
        <v>0.86519999999999997</v>
      </c>
      <c r="AV771" s="122">
        <v>0.1348</v>
      </c>
      <c r="AW771" s="122" t="s">
        <v>193</v>
      </c>
      <c r="AX771">
        <v>1</v>
      </c>
      <c r="AY771">
        <v>0</v>
      </c>
      <c r="AZ771">
        <v>0</v>
      </c>
      <c r="BA771">
        <v>0</v>
      </c>
      <c r="BB771">
        <v>0</v>
      </c>
      <c r="BC771">
        <v>0</v>
      </c>
      <c r="BD771" s="122">
        <v>0</v>
      </c>
      <c r="BE771">
        <v>1</v>
      </c>
      <c r="BF771">
        <v>0</v>
      </c>
      <c r="BG771" s="122">
        <v>0</v>
      </c>
      <c r="BH771">
        <v>16480</v>
      </c>
      <c r="BI771">
        <v>326</v>
      </c>
      <c r="BJ771" s="109">
        <v>0.96</v>
      </c>
      <c r="BK771" s="109">
        <v>17</v>
      </c>
      <c r="BL771" s="108">
        <v>0</v>
      </c>
      <c r="BM771" s="108">
        <v>0</v>
      </c>
      <c r="BN771" s="108">
        <v>0</v>
      </c>
      <c r="BO771" s="108">
        <v>0</v>
      </c>
      <c r="BP771" s="108">
        <v>0</v>
      </c>
      <c r="BQ771" s="122">
        <v>1</v>
      </c>
      <c r="BR771" s="108">
        <v>0</v>
      </c>
      <c r="BS771" s="108">
        <v>1</v>
      </c>
      <c r="BT771" s="108">
        <v>0</v>
      </c>
      <c r="BU771" s="122">
        <v>0</v>
      </c>
      <c r="BV771" s="108">
        <v>0</v>
      </c>
      <c r="BW771" s="108">
        <v>0</v>
      </c>
      <c r="BX771" s="122">
        <v>1</v>
      </c>
      <c r="BY771" s="108">
        <v>1</v>
      </c>
      <c r="BZ771" s="108">
        <v>1</v>
      </c>
      <c r="CA771" s="108">
        <v>1</v>
      </c>
      <c r="CB771" s="108">
        <v>1</v>
      </c>
      <c r="CC771" s="108">
        <v>1</v>
      </c>
      <c r="CD771" s="108">
        <v>0</v>
      </c>
      <c r="CE771" s="108">
        <v>0</v>
      </c>
      <c r="CF771">
        <v>0</v>
      </c>
      <c r="CG771" s="108">
        <v>0</v>
      </c>
      <c r="CH771" s="108">
        <v>0</v>
      </c>
      <c r="CI771" s="108">
        <v>0</v>
      </c>
      <c r="CJ771" s="122">
        <v>1</v>
      </c>
      <c r="CK771">
        <v>0.63</v>
      </c>
      <c r="CL771">
        <v>161</v>
      </c>
      <c r="CM771">
        <v>1</v>
      </c>
      <c r="CN771">
        <v>0</v>
      </c>
      <c r="CO771">
        <v>29</v>
      </c>
      <c r="CP771" s="31" t="s">
        <v>80</v>
      </c>
    </row>
    <row r="772" spans="1:94" x14ac:dyDescent="0.25">
      <c r="A772">
        <v>771</v>
      </c>
      <c r="B772">
        <v>50</v>
      </c>
      <c r="C772" s="23" t="s">
        <v>194</v>
      </c>
      <c r="D772" s="12">
        <v>8.6</v>
      </c>
      <c r="E772" s="13">
        <v>0.5</v>
      </c>
      <c r="F772" s="7">
        <f t="shared" si="193"/>
        <v>17.2</v>
      </c>
      <c r="G772" s="7">
        <f t="shared" si="195"/>
        <v>8.1</v>
      </c>
      <c r="H772" s="15">
        <f t="shared" si="196"/>
        <v>9.1</v>
      </c>
      <c r="I772" s="11">
        <f t="shared" si="197"/>
        <v>9.4587141279251663E-2</v>
      </c>
      <c r="J772" s="30">
        <f t="shared" si="198"/>
        <v>5.499252399956492E-3</v>
      </c>
      <c r="K772" s="30">
        <f t="shared" si="199"/>
        <v>181.8428992289773</v>
      </c>
      <c r="L772" s="8">
        <v>0</v>
      </c>
      <c r="M772" s="9">
        <v>0</v>
      </c>
      <c r="N772" s="9">
        <v>0</v>
      </c>
      <c r="O772" s="9">
        <v>1</v>
      </c>
      <c r="P772" s="9">
        <v>0</v>
      </c>
      <c r="Q772" s="8">
        <v>32775</v>
      </c>
      <c r="R772" s="9">
        <v>3</v>
      </c>
      <c r="S772" s="9">
        <f t="shared" si="200"/>
        <v>32771</v>
      </c>
      <c r="T772" s="9">
        <f t="shared" si="201"/>
        <v>6</v>
      </c>
      <c r="U772" s="7">
        <v>12.6</v>
      </c>
      <c r="V772" s="7">
        <f t="shared" si="194"/>
        <v>25.9</v>
      </c>
      <c r="W772" s="9">
        <v>1</v>
      </c>
      <c r="X772" s="9">
        <v>0</v>
      </c>
      <c r="Y772" s="9">
        <v>1</v>
      </c>
      <c r="Z772" s="9">
        <v>0</v>
      </c>
      <c r="AA772" s="9">
        <v>0</v>
      </c>
      <c r="AB772" s="27">
        <v>0</v>
      </c>
      <c r="AC772" s="9">
        <v>0</v>
      </c>
      <c r="AD772" s="9">
        <v>1</v>
      </c>
      <c r="AE772" s="27">
        <v>0</v>
      </c>
      <c r="AF772" s="9">
        <v>0</v>
      </c>
      <c r="AG772" s="27">
        <v>1</v>
      </c>
      <c r="AH772" s="19">
        <v>2008</v>
      </c>
      <c r="AI772" s="30">
        <v>0</v>
      </c>
      <c r="AJ772" s="30">
        <v>0</v>
      </c>
      <c r="AK772" s="30">
        <v>0</v>
      </c>
      <c r="AL772" s="37">
        <v>1</v>
      </c>
      <c r="AM772" s="36" t="s">
        <v>89</v>
      </c>
      <c r="AN772" s="17" t="s">
        <v>89</v>
      </c>
      <c r="AO772" s="30">
        <v>1</v>
      </c>
      <c r="AP772" s="34">
        <v>0</v>
      </c>
      <c r="AQ772" t="s">
        <v>89</v>
      </c>
      <c r="AR772" s="34" t="s">
        <v>89</v>
      </c>
      <c r="AS772">
        <v>0</v>
      </c>
      <c r="AT772" s="17">
        <v>1</v>
      </c>
      <c r="AU772" t="s">
        <v>89</v>
      </c>
      <c r="AV772" s="17" t="s">
        <v>89</v>
      </c>
      <c r="AW772" s="17" t="s">
        <v>2</v>
      </c>
      <c r="AX772">
        <v>1</v>
      </c>
      <c r="AY772">
        <v>0</v>
      </c>
      <c r="AZ772">
        <v>0</v>
      </c>
      <c r="BA772">
        <v>0</v>
      </c>
      <c r="BB772">
        <v>0</v>
      </c>
      <c r="BC772">
        <v>0</v>
      </c>
      <c r="BD772" s="17">
        <v>0</v>
      </c>
      <c r="BE772">
        <v>1</v>
      </c>
      <c r="BF772">
        <v>0</v>
      </c>
      <c r="BG772" s="17">
        <v>0</v>
      </c>
      <c r="BH772">
        <v>30085</v>
      </c>
      <c r="BI772">
        <v>1893</v>
      </c>
      <c r="BJ772" s="23">
        <v>0.92300000000000004</v>
      </c>
      <c r="BK772" s="23">
        <v>44.5</v>
      </c>
      <c r="BL772">
        <v>1</v>
      </c>
      <c r="BM772">
        <v>0</v>
      </c>
      <c r="BN772">
        <v>0</v>
      </c>
      <c r="BO772">
        <v>0</v>
      </c>
      <c r="BP772">
        <v>0</v>
      </c>
      <c r="BQ772" s="17">
        <v>0</v>
      </c>
      <c r="BR772">
        <v>0</v>
      </c>
      <c r="BS772">
        <v>0</v>
      </c>
      <c r="BT772">
        <v>0</v>
      </c>
      <c r="BU772" s="17">
        <v>1</v>
      </c>
      <c r="BV772">
        <v>0</v>
      </c>
      <c r="BW772">
        <v>0</v>
      </c>
      <c r="BX772" s="17">
        <v>0</v>
      </c>
      <c r="BY772">
        <v>0</v>
      </c>
      <c r="BZ772">
        <v>0</v>
      </c>
      <c r="CA772">
        <v>1</v>
      </c>
      <c r="CB772">
        <v>1</v>
      </c>
      <c r="CC772">
        <v>0</v>
      </c>
      <c r="CD772">
        <v>0</v>
      </c>
      <c r="CE772">
        <v>0</v>
      </c>
      <c r="CF772">
        <v>0</v>
      </c>
      <c r="CG772">
        <v>0</v>
      </c>
      <c r="CH772">
        <v>0</v>
      </c>
      <c r="CI772">
        <v>0</v>
      </c>
      <c r="CJ772" s="17">
        <v>0</v>
      </c>
      <c r="CK772">
        <v>0.29799999999999999</v>
      </c>
      <c r="CL772">
        <v>7</v>
      </c>
      <c r="CM772">
        <v>0</v>
      </c>
      <c r="CN772">
        <v>1</v>
      </c>
      <c r="CO772">
        <v>38</v>
      </c>
      <c r="CP772" s="31" t="s">
        <v>80</v>
      </c>
    </row>
    <row r="773" spans="1:94" x14ac:dyDescent="0.25">
      <c r="A773">
        <v>772</v>
      </c>
      <c r="B773">
        <v>50</v>
      </c>
      <c r="C773" s="23" t="s">
        <v>194</v>
      </c>
      <c r="D773" s="12">
        <v>9</v>
      </c>
      <c r="E773" s="13">
        <v>0.7</v>
      </c>
      <c r="F773" s="7">
        <f t="shared" si="193"/>
        <v>12.857142857142858</v>
      </c>
      <c r="G773" s="7">
        <f t="shared" si="195"/>
        <v>8.3000000000000007</v>
      </c>
      <c r="H773" s="15">
        <f t="shared" si="196"/>
        <v>9.6999999999999993</v>
      </c>
      <c r="I773" s="11">
        <f t="shared" si="197"/>
        <v>7.0813475985194219E-2</v>
      </c>
      <c r="J773" s="30">
        <f t="shared" si="198"/>
        <v>5.5077147988484383E-3</v>
      </c>
      <c r="K773" s="30">
        <f t="shared" si="199"/>
        <v>181.5635043791813</v>
      </c>
      <c r="L773" s="8">
        <v>0</v>
      </c>
      <c r="M773" s="9">
        <v>0</v>
      </c>
      <c r="N773" s="9">
        <v>0</v>
      </c>
      <c r="O773" s="9">
        <v>1</v>
      </c>
      <c r="P773" s="9">
        <v>0</v>
      </c>
      <c r="Q773" s="8">
        <v>32804</v>
      </c>
      <c r="R773" s="9">
        <v>3</v>
      </c>
      <c r="S773" s="9">
        <f t="shared" si="200"/>
        <v>32800</v>
      </c>
      <c r="T773" s="9">
        <f t="shared" si="201"/>
        <v>6</v>
      </c>
      <c r="U773" s="7">
        <v>12.6</v>
      </c>
      <c r="V773" s="7">
        <f t="shared" si="194"/>
        <v>25.9</v>
      </c>
      <c r="W773" s="9">
        <v>1</v>
      </c>
      <c r="X773" s="9">
        <v>0</v>
      </c>
      <c r="Y773" s="9">
        <v>0</v>
      </c>
      <c r="Z773" s="9">
        <v>1</v>
      </c>
      <c r="AA773" s="9">
        <v>0</v>
      </c>
      <c r="AB773" s="27">
        <v>0</v>
      </c>
      <c r="AC773" s="9">
        <v>0</v>
      </c>
      <c r="AD773" s="9">
        <v>1</v>
      </c>
      <c r="AE773" s="27">
        <v>0</v>
      </c>
      <c r="AF773" s="9">
        <v>0</v>
      </c>
      <c r="AG773" s="27">
        <v>1</v>
      </c>
      <c r="AH773" s="19">
        <v>2008</v>
      </c>
      <c r="AI773" s="30">
        <v>0</v>
      </c>
      <c r="AJ773" s="30">
        <v>0</v>
      </c>
      <c r="AK773" s="30">
        <v>0</v>
      </c>
      <c r="AL773" s="37">
        <v>1</v>
      </c>
      <c r="AM773" s="36" t="s">
        <v>89</v>
      </c>
      <c r="AN773" s="17" t="s">
        <v>89</v>
      </c>
      <c r="AO773" s="30">
        <v>1</v>
      </c>
      <c r="AP773" s="34">
        <v>0</v>
      </c>
      <c r="AQ773" t="s">
        <v>89</v>
      </c>
      <c r="AR773" s="34" t="s">
        <v>89</v>
      </c>
      <c r="AS773">
        <v>0</v>
      </c>
      <c r="AT773" s="17">
        <v>1</v>
      </c>
      <c r="AU773" t="s">
        <v>89</v>
      </c>
      <c r="AV773" s="17" t="s">
        <v>89</v>
      </c>
      <c r="AW773" s="17" t="s">
        <v>2</v>
      </c>
      <c r="AX773">
        <v>1</v>
      </c>
      <c r="AY773">
        <v>0</v>
      </c>
      <c r="AZ773">
        <v>0</v>
      </c>
      <c r="BA773">
        <v>0</v>
      </c>
      <c r="BB773">
        <v>0</v>
      </c>
      <c r="BC773">
        <v>0</v>
      </c>
      <c r="BD773" s="17">
        <v>0</v>
      </c>
      <c r="BE773">
        <v>1</v>
      </c>
      <c r="BF773">
        <v>0</v>
      </c>
      <c r="BG773" s="17">
        <v>0</v>
      </c>
      <c r="BH773">
        <v>30085</v>
      </c>
      <c r="BI773">
        <v>1893</v>
      </c>
      <c r="BJ773" s="23">
        <v>0.92300000000000004</v>
      </c>
      <c r="BK773" s="23">
        <v>44.5</v>
      </c>
      <c r="BL773">
        <v>1</v>
      </c>
      <c r="BM773">
        <v>0</v>
      </c>
      <c r="BN773">
        <v>0</v>
      </c>
      <c r="BO773">
        <v>0</v>
      </c>
      <c r="BP773">
        <v>0</v>
      </c>
      <c r="BQ773" s="17">
        <v>0</v>
      </c>
      <c r="BR773">
        <v>0</v>
      </c>
      <c r="BS773">
        <v>0</v>
      </c>
      <c r="BT773">
        <v>0</v>
      </c>
      <c r="BU773" s="17">
        <v>1</v>
      </c>
      <c r="BV773">
        <v>0</v>
      </c>
      <c r="BW773">
        <v>0</v>
      </c>
      <c r="BX773" s="17">
        <v>0</v>
      </c>
      <c r="BY773">
        <v>0</v>
      </c>
      <c r="BZ773">
        <v>0</v>
      </c>
      <c r="CA773">
        <v>1</v>
      </c>
      <c r="CB773">
        <v>1</v>
      </c>
      <c r="CC773">
        <v>0</v>
      </c>
      <c r="CD773">
        <v>0</v>
      </c>
      <c r="CE773">
        <v>0</v>
      </c>
      <c r="CF773">
        <v>0</v>
      </c>
      <c r="CG773">
        <v>0</v>
      </c>
      <c r="CH773">
        <v>0</v>
      </c>
      <c r="CI773">
        <v>0</v>
      </c>
      <c r="CJ773" s="17">
        <v>0</v>
      </c>
      <c r="CK773">
        <v>0.29799999999999999</v>
      </c>
      <c r="CL773">
        <v>7</v>
      </c>
      <c r="CM773">
        <v>0</v>
      </c>
      <c r="CN773">
        <v>1</v>
      </c>
      <c r="CO773">
        <v>38</v>
      </c>
      <c r="CP773" s="31" t="s">
        <v>80</v>
      </c>
    </row>
    <row r="774" spans="1:94" x14ac:dyDescent="0.25">
      <c r="A774">
        <v>773</v>
      </c>
      <c r="B774">
        <v>50</v>
      </c>
      <c r="C774" s="23" t="s">
        <v>194</v>
      </c>
      <c r="D774" s="12">
        <v>10.3</v>
      </c>
      <c r="E774" s="13">
        <v>0.7</v>
      </c>
      <c r="F774" s="7">
        <f t="shared" si="193"/>
        <v>14.714285714285717</v>
      </c>
      <c r="G774" s="7">
        <f t="shared" si="195"/>
        <v>9.6000000000000014</v>
      </c>
      <c r="H774" s="15">
        <f t="shared" si="196"/>
        <v>11</v>
      </c>
      <c r="I774" s="11">
        <f t="shared" si="197"/>
        <v>8.0004977370878347E-2</v>
      </c>
      <c r="J774" s="30">
        <f t="shared" si="198"/>
        <v>5.4372314718072658E-3</v>
      </c>
      <c r="K774" s="30">
        <f t="shared" si="199"/>
        <v>183.91712863157045</v>
      </c>
      <c r="L774" s="8">
        <v>0</v>
      </c>
      <c r="M774" s="9">
        <v>0</v>
      </c>
      <c r="N774" s="9">
        <v>0</v>
      </c>
      <c r="O774" s="9">
        <v>1</v>
      </c>
      <c r="P774" s="9">
        <v>0</v>
      </c>
      <c r="Q774" s="8">
        <v>33613</v>
      </c>
      <c r="R774" s="9">
        <v>3</v>
      </c>
      <c r="S774" s="9">
        <f t="shared" si="200"/>
        <v>33609</v>
      </c>
      <c r="T774" s="9">
        <f t="shared" si="201"/>
        <v>6</v>
      </c>
      <c r="U774" s="7">
        <v>12.6</v>
      </c>
      <c r="V774" s="7">
        <f t="shared" si="194"/>
        <v>25.9</v>
      </c>
      <c r="W774" s="9">
        <v>1</v>
      </c>
      <c r="X774" s="9">
        <v>0</v>
      </c>
      <c r="Y774" s="9">
        <v>0</v>
      </c>
      <c r="Z774" s="9">
        <v>0</v>
      </c>
      <c r="AA774" s="9">
        <v>0</v>
      </c>
      <c r="AB774" s="27">
        <v>1</v>
      </c>
      <c r="AC774" s="9">
        <v>0</v>
      </c>
      <c r="AD774" s="9">
        <v>1</v>
      </c>
      <c r="AE774" s="27">
        <v>0</v>
      </c>
      <c r="AF774" s="9">
        <v>0</v>
      </c>
      <c r="AG774" s="27">
        <v>1</v>
      </c>
      <c r="AH774" s="19">
        <v>2008</v>
      </c>
      <c r="AI774" s="30">
        <v>0</v>
      </c>
      <c r="AJ774" s="30">
        <v>0</v>
      </c>
      <c r="AK774" s="30">
        <v>0</v>
      </c>
      <c r="AL774" s="37">
        <v>1</v>
      </c>
      <c r="AM774" s="36" t="s">
        <v>89</v>
      </c>
      <c r="AN774" s="17" t="s">
        <v>89</v>
      </c>
      <c r="AO774" s="30">
        <v>1</v>
      </c>
      <c r="AP774" s="34">
        <v>0</v>
      </c>
      <c r="AQ774" t="s">
        <v>89</v>
      </c>
      <c r="AR774" s="34" t="s">
        <v>89</v>
      </c>
      <c r="AS774">
        <v>0</v>
      </c>
      <c r="AT774" s="17">
        <v>1</v>
      </c>
      <c r="AU774" t="s">
        <v>89</v>
      </c>
      <c r="AV774" s="17" t="s">
        <v>89</v>
      </c>
      <c r="AW774" s="17" t="s">
        <v>2</v>
      </c>
      <c r="AX774">
        <v>1</v>
      </c>
      <c r="AY774">
        <v>0</v>
      </c>
      <c r="AZ774">
        <v>0</v>
      </c>
      <c r="BA774">
        <v>0</v>
      </c>
      <c r="BB774">
        <v>0</v>
      </c>
      <c r="BC774">
        <v>0</v>
      </c>
      <c r="BD774" s="17">
        <v>0</v>
      </c>
      <c r="BE774">
        <v>1</v>
      </c>
      <c r="BF774">
        <v>0</v>
      </c>
      <c r="BG774" s="17">
        <v>0</v>
      </c>
      <c r="BH774">
        <v>30085</v>
      </c>
      <c r="BI774">
        <v>1893</v>
      </c>
      <c r="BJ774" s="23">
        <v>0.92300000000000004</v>
      </c>
      <c r="BK774" s="23">
        <v>44.5</v>
      </c>
      <c r="BL774">
        <v>1</v>
      </c>
      <c r="BM774">
        <v>0</v>
      </c>
      <c r="BN774">
        <v>0</v>
      </c>
      <c r="BO774">
        <v>0</v>
      </c>
      <c r="BP774">
        <v>0</v>
      </c>
      <c r="BQ774" s="17">
        <v>0</v>
      </c>
      <c r="BR774">
        <v>0</v>
      </c>
      <c r="BS774">
        <v>0</v>
      </c>
      <c r="BT774">
        <v>0</v>
      </c>
      <c r="BU774" s="17">
        <v>1</v>
      </c>
      <c r="BV774">
        <v>0</v>
      </c>
      <c r="BW774">
        <v>0</v>
      </c>
      <c r="BX774" s="17">
        <v>0</v>
      </c>
      <c r="BY774">
        <v>0</v>
      </c>
      <c r="BZ774">
        <v>0</v>
      </c>
      <c r="CA774">
        <v>1</v>
      </c>
      <c r="CB774">
        <v>1</v>
      </c>
      <c r="CC774">
        <v>0</v>
      </c>
      <c r="CD774">
        <v>0</v>
      </c>
      <c r="CE774">
        <v>0</v>
      </c>
      <c r="CF774">
        <v>0</v>
      </c>
      <c r="CG774">
        <v>0</v>
      </c>
      <c r="CH774">
        <v>0</v>
      </c>
      <c r="CI774">
        <v>0</v>
      </c>
      <c r="CJ774" s="17">
        <v>0</v>
      </c>
      <c r="CK774">
        <v>0.29799999999999999</v>
      </c>
      <c r="CL774">
        <v>7</v>
      </c>
      <c r="CM774">
        <v>0</v>
      </c>
      <c r="CN774">
        <v>1</v>
      </c>
      <c r="CO774">
        <v>38</v>
      </c>
      <c r="CP774" s="31" t="s">
        <v>80</v>
      </c>
    </row>
    <row r="775" spans="1:94" x14ac:dyDescent="0.25">
      <c r="A775">
        <v>774</v>
      </c>
      <c r="B775">
        <v>50</v>
      </c>
      <c r="C775" s="23" t="s">
        <v>194</v>
      </c>
      <c r="D775" s="12">
        <v>7.6</v>
      </c>
      <c r="E775" s="13">
        <v>0.3</v>
      </c>
      <c r="F775" s="7">
        <f t="shared" si="193"/>
        <v>25.333333333333332</v>
      </c>
      <c r="G775" s="7">
        <f t="shared" si="195"/>
        <v>7.3</v>
      </c>
      <c r="H775" s="15">
        <f t="shared" si="196"/>
        <v>7.8999999999999995</v>
      </c>
      <c r="I775" s="11">
        <f t="shared" si="197"/>
        <v>0.13855815394052531</v>
      </c>
      <c r="J775" s="30">
        <f t="shared" si="198"/>
        <v>5.4694008134417889E-3</v>
      </c>
      <c r="K775" s="30">
        <f t="shared" si="199"/>
        <v>182.83538437014258</v>
      </c>
      <c r="L775" s="8">
        <v>0</v>
      </c>
      <c r="M775" s="9">
        <v>0</v>
      </c>
      <c r="N775" s="9">
        <v>0</v>
      </c>
      <c r="O775" s="9">
        <v>1</v>
      </c>
      <c r="P775" s="9">
        <v>0</v>
      </c>
      <c r="Q775" s="8">
        <v>32791</v>
      </c>
      <c r="R775" s="9">
        <v>3</v>
      </c>
      <c r="S775" s="9">
        <f t="shared" si="200"/>
        <v>32787</v>
      </c>
      <c r="T775" s="9">
        <f t="shared" si="201"/>
        <v>6</v>
      </c>
      <c r="U775" s="7">
        <v>12.8</v>
      </c>
      <c r="V775" s="7">
        <f t="shared" si="194"/>
        <v>25.7</v>
      </c>
      <c r="W775" s="9">
        <v>1</v>
      </c>
      <c r="X775" s="9">
        <v>0</v>
      </c>
      <c r="Y775" s="9">
        <v>1</v>
      </c>
      <c r="Z775" s="9">
        <v>0</v>
      </c>
      <c r="AA775" s="9">
        <v>0</v>
      </c>
      <c r="AB775" s="27">
        <v>0</v>
      </c>
      <c r="AC775" s="9">
        <v>0</v>
      </c>
      <c r="AD775" s="9">
        <v>1</v>
      </c>
      <c r="AE775" s="27">
        <v>0</v>
      </c>
      <c r="AF775" s="9">
        <v>0</v>
      </c>
      <c r="AG775" s="27">
        <v>1</v>
      </c>
      <c r="AH775" s="19">
        <v>2008</v>
      </c>
      <c r="AI775" s="30">
        <v>0</v>
      </c>
      <c r="AJ775" s="30">
        <v>0</v>
      </c>
      <c r="AK775" s="30">
        <v>0</v>
      </c>
      <c r="AL775" s="37">
        <v>1</v>
      </c>
      <c r="AM775" s="36" t="s">
        <v>89</v>
      </c>
      <c r="AN775" s="17" t="s">
        <v>89</v>
      </c>
      <c r="AO775">
        <v>0</v>
      </c>
      <c r="AP775" s="34">
        <v>1</v>
      </c>
      <c r="AQ775" t="s">
        <v>89</v>
      </c>
      <c r="AR775" s="34" t="s">
        <v>89</v>
      </c>
      <c r="AS775">
        <v>0</v>
      </c>
      <c r="AT775" s="17">
        <v>1</v>
      </c>
      <c r="AU775" t="s">
        <v>89</v>
      </c>
      <c r="AV775" s="17" t="s">
        <v>89</v>
      </c>
      <c r="AW775" s="17" t="s">
        <v>2</v>
      </c>
      <c r="AX775">
        <v>1</v>
      </c>
      <c r="AY775">
        <v>0</v>
      </c>
      <c r="AZ775">
        <v>0</v>
      </c>
      <c r="BA775">
        <v>0</v>
      </c>
      <c r="BB775">
        <v>0</v>
      </c>
      <c r="BC775">
        <v>0</v>
      </c>
      <c r="BD775" s="17">
        <v>0</v>
      </c>
      <c r="BE775">
        <v>1</v>
      </c>
      <c r="BF775">
        <v>0</v>
      </c>
      <c r="BG775" s="17">
        <v>0</v>
      </c>
      <c r="BH775">
        <v>30085</v>
      </c>
      <c r="BI775">
        <v>1893</v>
      </c>
      <c r="BJ775" s="23">
        <v>0.92300000000000004</v>
      </c>
      <c r="BK775" s="23">
        <v>44.5</v>
      </c>
      <c r="BL775">
        <v>1</v>
      </c>
      <c r="BM775">
        <v>0</v>
      </c>
      <c r="BN775">
        <v>0</v>
      </c>
      <c r="BO775">
        <v>0</v>
      </c>
      <c r="BP775">
        <v>0</v>
      </c>
      <c r="BQ775" s="17">
        <v>0</v>
      </c>
      <c r="BR775">
        <v>0</v>
      </c>
      <c r="BS775">
        <v>0</v>
      </c>
      <c r="BT775">
        <v>0</v>
      </c>
      <c r="BU775" s="17">
        <v>1</v>
      </c>
      <c r="BV775">
        <v>0</v>
      </c>
      <c r="BW775">
        <v>0</v>
      </c>
      <c r="BX775" s="17">
        <v>0</v>
      </c>
      <c r="BY775">
        <v>0</v>
      </c>
      <c r="BZ775">
        <v>0</v>
      </c>
      <c r="CA775">
        <v>1</v>
      </c>
      <c r="CB775">
        <v>1</v>
      </c>
      <c r="CC775">
        <v>0</v>
      </c>
      <c r="CD775">
        <v>0</v>
      </c>
      <c r="CE775">
        <v>0</v>
      </c>
      <c r="CF775">
        <v>0</v>
      </c>
      <c r="CG775">
        <v>0</v>
      </c>
      <c r="CH775">
        <v>0</v>
      </c>
      <c r="CI775">
        <v>0</v>
      </c>
      <c r="CJ775" s="17">
        <v>0</v>
      </c>
      <c r="CK775">
        <v>0.29799999999999999</v>
      </c>
      <c r="CL775">
        <v>7</v>
      </c>
      <c r="CM775">
        <v>0</v>
      </c>
      <c r="CN775">
        <v>1</v>
      </c>
      <c r="CO775">
        <v>38</v>
      </c>
      <c r="CP775" s="31" t="s">
        <v>80</v>
      </c>
    </row>
    <row r="776" spans="1:94" x14ac:dyDescent="0.25">
      <c r="A776">
        <v>775</v>
      </c>
      <c r="B776">
        <v>50</v>
      </c>
      <c r="C776" s="23" t="s">
        <v>194</v>
      </c>
      <c r="D776" s="12">
        <v>11.2</v>
      </c>
      <c r="E776" s="13">
        <v>0.5</v>
      </c>
      <c r="F776" s="7">
        <f t="shared" si="193"/>
        <v>22.4</v>
      </c>
      <c r="G776" s="7">
        <f t="shared" si="195"/>
        <v>10.7</v>
      </c>
      <c r="H776" s="15">
        <f t="shared" si="196"/>
        <v>11.7</v>
      </c>
      <c r="I776" s="11">
        <f t="shared" si="197"/>
        <v>0.12271852327728827</v>
      </c>
      <c r="J776" s="30">
        <f t="shared" si="198"/>
        <v>5.4785055034503698E-3</v>
      </c>
      <c r="K776" s="30">
        <f t="shared" si="199"/>
        <v>182.53153152263857</v>
      </c>
      <c r="L776" s="8">
        <v>0</v>
      </c>
      <c r="M776" s="9">
        <v>0</v>
      </c>
      <c r="N776" s="9">
        <v>0</v>
      </c>
      <c r="O776" s="9">
        <v>1</v>
      </c>
      <c r="P776" s="9">
        <v>0</v>
      </c>
      <c r="Q776" s="8">
        <v>32820</v>
      </c>
      <c r="R776" s="9">
        <v>3</v>
      </c>
      <c r="S776" s="9">
        <f t="shared" si="200"/>
        <v>32816</v>
      </c>
      <c r="T776" s="9">
        <f t="shared" si="201"/>
        <v>6</v>
      </c>
      <c r="U776" s="7">
        <v>12.8</v>
      </c>
      <c r="V776" s="7">
        <f t="shared" si="194"/>
        <v>25.7</v>
      </c>
      <c r="W776" s="9">
        <v>1</v>
      </c>
      <c r="X776" s="9">
        <v>0</v>
      </c>
      <c r="Y776" s="9">
        <v>0</v>
      </c>
      <c r="Z776" s="9">
        <v>1</v>
      </c>
      <c r="AA776" s="9">
        <v>0</v>
      </c>
      <c r="AB776" s="27">
        <v>0</v>
      </c>
      <c r="AC776" s="9">
        <v>0</v>
      </c>
      <c r="AD776" s="9">
        <v>1</v>
      </c>
      <c r="AE776" s="27">
        <v>0</v>
      </c>
      <c r="AF776" s="9">
        <v>0</v>
      </c>
      <c r="AG776" s="27">
        <v>1</v>
      </c>
      <c r="AH776" s="19">
        <v>2008</v>
      </c>
      <c r="AI776" s="30">
        <v>0</v>
      </c>
      <c r="AJ776" s="30">
        <v>0</v>
      </c>
      <c r="AK776" s="30">
        <v>0</v>
      </c>
      <c r="AL776" s="37">
        <v>1</v>
      </c>
      <c r="AM776" s="36" t="s">
        <v>89</v>
      </c>
      <c r="AN776" s="17" t="s">
        <v>89</v>
      </c>
      <c r="AO776">
        <v>0</v>
      </c>
      <c r="AP776" s="34">
        <v>1</v>
      </c>
      <c r="AQ776" t="s">
        <v>89</v>
      </c>
      <c r="AR776" s="34" t="s">
        <v>89</v>
      </c>
      <c r="AS776">
        <v>0</v>
      </c>
      <c r="AT776" s="17">
        <v>1</v>
      </c>
      <c r="AU776" t="s">
        <v>89</v>
      </c>
      <c r="AV776" s="17" t="s">
        <v>89</v>
      </c>
      <c r="AW776" s="17" t="s">
        <v>2</v>
      </c>
      <c r="AX776">
        <v>1</v>
      </c>
      <c r="AY776">
        <v>0</v>
      </c>
      <c r="AZ776">
        <v>0</v>
      </c>
      <c r="BA776">
        <v>0</v>
      </c>
      <c r="BB776">
        <v>0</v>
      </c>
      <c r="BC776">
        <v>0</v>
      </c>
      <c r="BD776" s="17">
        <v>0</v>
      </c>
      <c r="BE776">
        <v>1</v>
      </c>
      <c r="BF776">
        <v>0</v>
      </c>
      <c r="BG776" s="17">
        <v>0</v>
      </c>
      <c r="BH776">
        <v>30085</v>
      </c>
      <c r="BI776">
        <v>1893</v>
      </c>
      <c r="BJ776" s="23">
        <v>0.92300000000000004</v>
      </c>
      <c r="BK776" s="23">
        <v>44.5</v>
      </c>
      <c r="BL776">
        <v>1</v>
      </c>
      <c r="BM776">
        <v>0</v>
      </c>
      <c r="BN776">
        <v>0</v>
      </c>
      <c r="BO776">
        <v>0</v>
      </c>
      <c r="BP776">
        <v>0</v>
      </c>
      <c r="BQ776" s="17">
        <v>0</v>
      </c>
      <c r="BR776">
        <v>0</v>
      </c>
      <c r="BS776">
        <v>0</v>
      </c>
      <c r="BT776">
        <v>0</v>
      </c>
      <c r="BU776" s="17">
        <v>1</v>
      </c>
      <c r="BV776">
        <v>0</v>
      </c>
      <c r="BW776">
        <v>0</v>
      </c>
      <c r="BX776" s="17">
        <v>0</v>
      </c>
      <c r="BY776">
        <v>0</v>
      </c>
      <c r="BZ776">
        <v>0</v>
      </c>
      <c r="CA776">
        <v>1</v>
      </c>
      <c r="CB776">
        <v>1</v>
      </c>
      <c r="CC776">
        <v>0</v>
      </c>
      <c r="CD776">
        <v>0</v>
      </c>
      <c r="CE776">
        <v>0</v>
      </c>
      <c r="CF776">
        <v>0</v>
      </c>
      <c r="CG776">
        <v>0</v>
      </c>
      <c r="CH776">
        <v>0</v>
      </c>
      <c r="CI776">
        <v>0</v>
      </c>
      <c r="CJ776" s="17">
        <v>0</v>
      </c>
      <c r="CK776">
        <v>0.29799999999999999</v>
      </c>
      <c r="CL776">
        <v>7</v>
      </c>
      <c r="CM776">
        <v>0</v>
      </c>
      <c r="CN776">
        <v>1</v>
      </c>
      <c r="CO776">
        <v>38</v>
      </c>
      <c r="CP776" s="31" t="s">
        <v>80</v>
      </c>
    </row>
    <row r="777" spans="1:94" s="108" customFormat="1" x14ac:dyDescent="0.25">
      <c r="A777" s="108">
        <v>776</v>
      </c>
      <c r="B777" s="108">
        <v>50</v>
      </c>
      <c r="C777" s="109" t="s">
        <v>194</v>
      </c>
      <c r="D777" s="110">
        <v>11.4</v>
      </c>
      <c r="E777" s="111">
        <v>0.5</v>
      </c>
      <c r="F777" s="112">
        <f t="shared" si="193"/>
        <v>22.8</v>
      </c>
      <c r="G777" s="112">
        <f t="shared" si="195"/>
        <v>10.9</v>
      </c>
      <c r="H777" s="113">
        <f t="shared" si="196"/>
        <v>11.9</v>
      </c>
      <c r="I777" s="114">
        <f t="shared" si="197"/>
        <v>0.12474327691742701</v>
      </c>
      <c r="J777" s="115">
        <f t="shared" si="198"/>
        <v>5.4711963560275002E-3</v>
      </c>
      <c r="K777" s="115">
        <f t="shared" si="199"/>
        <v>182.77538127439374</v>
      </c>
      <c r="L777" s="116">
        <v>0</v>
      </c>
      <c r="M777" s="117">
        <v>0</v>
      </c>
      <c r="N777" s="117">
        <v>0</v>
      </c>
      <c r="O777" s="117">
        <v>1</v>
      </c>
      <c r="P777" s="117">
        <v>0</v>
      </c>
      <c r="Q777" s="116">
        <v>32891</v>
      </c>
      <c r="R777" s="117">
        <v>3</v>
      </c>
      <c r="S777" s="117">
        <f t="shared" si="200"/>
        <v>32887</v>
      </c>
      <c r="T777" s="117">
        <f t="shared" si="201"/>
        <v>6</v>
      </c>
      <c r="U777" s="112">
        <v>12.8</v>
      </c>
      <c r="V777" s="112">
        <f t="shared" si="194"/>
        <v>25.7</v>
      </c>
      <c r="W777" s="117">
        <v>1</v>
      </c>
      <c r="X777" s="117">
        <v>0</v>
      </c>
      <c r="Y777" s="117">
        <v>0</v>
      </c>
      <c r="Z777" s="117">
        <v>0</v>
      </c>
      <c r="AA777" s="117">
        <v>0</v>
      </c>
      <c r="AB777" s="118">
        <v>1</v>
      </c>
      <c r="AC777" s="117">
        <v>0</v>
      </c>
      <c r="AD777" s="117">
        <v>1</v>
      </c>
      <c r="AE777" s="118">
        <v>0</v>
      </c>
      <c r="AF777" s="117">
        <v>0</v>
      </c>
      <c r="AG777" s="118">
        <v>1</v>
      </c>
      <c r="AH777" s="119">
        <v>2008</v>
      </c>
      <c r="AI777" s="115">
        <v>0</v>
      </c>
      <c r="AJ777" s="115">
        <v>0</v>
      </c>
      <c r="AK777" s="115">
        <v>0</v>
      </c>
      <c r="AL777" s="120">
        <v>1</v>
      </c>
      <c r="AM777" s="121" t="s">
        <v>89</v>
      </c>
      <c r="AN777" s="122" t="s">
        <v>89</v>
      </c>
      <c r="AO777" s="108">
        <v>0</v>
      </c>
      <c r="AP777" s="123">
        <v>1</v>
      </c>
      <c r="AQ777" s="108" t="s">
        <v>89</v>
      </c>
      <c r="AR777" s="123" t="s">
        <v>89</v>
      </c>
      <c r="AS777">
        <v>0</v>
      </c>
      <c r="AT777" s="122">
        <v>1</v>
      </c>
      <c r="AU777" s="108" t="s">
        <v>89</v>
      </c>
      <c r="AV777" s="122" t="s">
        <v>89</v>
      </c>
      <c r="AW777" s="122" t="s">
        <v>2</v>
      </c>
      <c r="AX777">
        <v>1</v>
      </c>
      <c r="AY777">
        <v>0</v>
      </c>
      <c r="AZ777">
        <v>0</v>
      </c>
      <c r="BA777">
        <v>0</v>
      </c>
      <c r="BB777">
        <v>0</v>
      </c>
      <c r="BC777">
        <v>0</v>
      </c>
      <c r="BD777" s="122">
        <v>0</v>
      </c>
      <c r="BE777">
        <v>1</v>
      </c>
      <c r="BF777">
        <v>0</v>
      </c>
      <c r="BG777" s="122">
        <v>0</v>
      </c>
      <c r="BH777">
        <v>30085</v>
      </c>
      <c r="BI777">
        <v>1893</v>
      </c>
      <c r="BJ777" s="109">
        <v>0.92300000000000004</v>
      </c>
      <c r="BK777" s="109">
        <v>44.5</v>
      </c>
      <c r="BL777" s="108">
        <v>1</v>
      </c>
      <c r="BM777" s="108">
        <v>0</v>
      </c>
      <c r="BN777" s="108">
        <v>0</v>
      </c>
      <c r="BO777" s="108">
        <v>0</v>
      </c>
      <c r="BP777" s="108">
        <v>0</v>
      </c>
      <c r="BQ777" s="122">
        <v>0</v>
      </c>
      <c r="BR777" s="108">
        <v>0</v>
      </c>
      <c r="BS777" s="108">
        <v>0</v>
      </c>
      <c r="BT777" s="108">
        <v>0</v>
      </c>
      <c r="BU777" s="122">
        <v>1</v>
      </c>
      <c r="BV777" s="108">
        <v>0</v>
      </c>
      <c r="BW777" s="108">
        <v>0</v>
      </c>
      <c r="BX777" s="122">
        <v>0</v>
      </c>
      <c r="BY777" s="108">
        <v>0</v>
      </c>
      <c r="BZ777" s="108">
        <v>0</v>
      </c>
      <c r="CA777" s="108">
        <v>1</v>
      </c>
      <c r="CB777" s="108">
        <v>1</v>
      </c>
      <c r="CC777" s="108">
        <v>0</v>
      </c>
      <c r="CD777" s="108">
        <v>0</v>
      </c>
      <c r="CE777" s="108">
        <v>0</v>
      </c>
      <c r="CF777">
        <v>0</v>
      </c>
      <c r="CG777" s="108">
        <v>0</v>
      </c>
      <c r="CH777" s="108">
        <v>0</v>
      </c>
      <c r="CI777" s="108">
        <v>0</v>
      </c>
      <c r="CJ777" s="122">
        <v>0</v>
      </c>
      <c r="CK777">
        <v>0.29799999999999999</v>
      </c>
      <c r="CL777">
        <v>7</v>
      </c>
      <c r="CM777">
        <v>0</v>
      </c>
      <c r="CN777">
        <v>1</v>
      </c>
      <c r="CO777">
        <v>38</v>
      </c>
      <c r="CP777" s="31" t="s">
        <v>80</v>
      </c>
    </row>
    <row r="778" spans="1:94" s="92" customFormat="1" x14ac:dyDescent="0.25">
      <c r="A778" s="92">
        <v>777</v>
      </c>
      <c r="B778" s="92">
        <v>51</v>
      </c>
      <c r="C778" s="93" t="s">
        <v>195</v>
      </c>
      <c r="D778" s="94">
        <v>6.9290000000000003</v>
      </c>
      <c r="E778" s="95">
        <v>0.35099999999999998</v>
      </c>
      <c r="F778" s="96">
        <f t="shared" si="193"/>
        <v>19.740740740740744</v>
      </c>
      <c r="G778" s="96">
        <f t="shared" si="195"/>
        <v>6.5780000000000003</v>
      </c>
      <c r="H778" s="97">
        <f t="shared" si="196"/>
        <v>7.28</v>
      </c>
      <c r="I778" s="98">
        <f t="shared" si="197"/>
        <v>0.27982908448508376</v>
      </c>
      <c r="J778" s="99">
        <f t="shared" si="198"/>
        <v>1.4175206906373847E-2</v>
      </c>
      <c r="K778" s="99">
        <f t="shared" si="199"/>
        <v>70.545707488075706</v>
      </c>
      <c r="L778" s="100">
        <v>0</v>
      </c>
      <c r="M778" s="101">
        <v>0</v>
      </c>
      <c r="N778" s="101">
        <v>1</v>
      </c>
      <c r="O778" s="101">
        <v>0</v>
      </c>
      <c r="P778" s="101">
        <v>0</v>
      </c>
      <c r="Q778" s="100">
        <v>4596</v>
      </c>
      <c r="R778" s="101">
        <v>8</v>
      </c>
      <c r="S778" s="101">
        <f t="shared" si="200"/>
        <v>4587</v>
      </c>
      <c r="T778" s="101">
        <f t="shared" si="201"/>
        <v>1</v>
      </c>
      <c r="U778" s="96">
        <v>10.683</v>
      </c>
      <c r="V778" s="96">
        <v>7.8520000000000003</v>
      </c>
      <c r="W778" s="101">
        <v>1</v>
      </c>
      <c r="X778" s="101">
        <v>0</v>
      </c>
      <c r="Y778" s="101">
        <v>0</v>
      </c>
      <c r="Z778" s="101">
        <v>0</v>
      </c>
      <c r="AA778" s="101">
        <v>1</v>
      </c>
      <c r="AB778" s="102">
        <v>0</v>
      </c>
      <c r="AC778" s="101">
        <v>0</v>
      </c>
      <c r="AD778" s="101">
        <v>1</v>
      </c>
      <c r="AE778" s="102">
        <v>0</v>
      </c>
      <c r="AF778" s="101">
        <v>1</v>
      </c>
      <c r="AG778" s="102">
        <v>0</v>
      </c>
      <c r="AH778" s="103">
        <v>2008</v>
      </c>
      <c r="AI778" s="99" t="s">
        <v>89</v>
      </c>
      <c r="AJ778" s="99" t="s">
        <v>89</v>
      </c>
      <c r="AK778" s="99" t="s">
        <v>89</v>
      </c>
      <c r="AL778" s="104" t="s">
        <v>89</v>
      </c>
      <c r="AM778" s="105" t="s">
        <v>89</v>
      </c>
      <c r="AN778" s="106" t="s">
        <v>89</v>
      </c>
      <c r="AO778" s="92">
        <v>0.66700000000000004</v>
      </c>
      <c r="AP778" s="107">
        <v>0.33300000000000002</v>
      </c>
      <c r="AQ778" s="92" t="s">
        <v>89</v>
      </c>
      <c r="AR778" s="107" t="s">
        <v>89</v>
      </c>
      <c r="AS778">
        <v>0</v>
      </c>
      <c r="AT778" s="106">
        <v>1</v>
      </c>
      <c r="AU778" s="92">
        <v>0.32400000000000001</v>
      </c>
      <c r="AV778" s="106">
        <v>0.67600000000000005</v>
      </c>
      <c r="AW778" s="106" t="s">
        <v>13</v>
      </c>
      <c r="AX778">
        <v>0</v>
      </c>
      <c r="AY778">
        <v>1</v>
      </c>
      <c r="AZ778">
        <v>0</v>
      </c>
      <c r="BA778">
        <v>0</v>
      </c>
      <c r="BB778">
        <v>0</v>
      </c>
      <c r="BC778">
        <v>0</v>
      </c>
      <c r="BD778" s="106">
        <v>0</v>
      </c>
      <c r="BE778">
        <v>0</v>
      </c>
      <c r="BF778">
        <v>1</v>
      </c>
      <c r="BG778" s="106">
        <v>0</v>
      </c>
      <c r="BH778">
        <v>1466</v>
      </c>
      <c r="BI778">
        <v>97</v>
      </c>
      <c r="BJ778" s="93">
        <v>0.73299999999999998</v>
      </c>
      <c r="BK778" s="93">
        <v>35.192</v>
      </c>
      <c r="BL778" s="92">
        <v>1</v>
      </c>
      <c r="BM778" s="92">
        <v>0</v>
      </c>
      <c r="BN778" s="92">
        <v>0</v>
      </c>
      <c r="BO778" s="92">
        <v>0</v>
      </c>
      <c r="BP778" s="92">
        <v>0</v>
      </c>
      <c r="BQ778" s="106">
        <v>0</v>
      </c>
      <c r="BR778" s="92">
        <v>0</v>
      </c>
      <c r="BS778" s="92">
        <v>0</v>
      </c>
      <c r="BT778" s="92">
        <v>0</v>
      </c>
      <c r="BU778" s="106">
        <v>1</v>
      </c>
      <c r="BV778" s="92">
        <v>0</v>
      </c>
      <c r="BW778" s="92">
        <v>0</v>
      </c>
      <c r="BX778" s="106">
        <v>0</v>
      </c>
      <c r="BY778" s="92">
        <v>0</v>
      </c>
      <c r="BZ778" s="92">
        <v>0</v>
      </c>
      <c r="CA778" s="92">
        <v>1</v>
      </c>
      <c r="CB778" s="92">
        <v>1</v>
      </c>
      <c r="CC778" s="92">
        <v>0</v>
      </c>
      <c r="CD778" s="92">
        <v>0</v>
      </c>
      <c r="CE778" s="92">
        <v>0</v>
      </c>
      <c r="CF778" s="92">
        <v>0</v>
      </c>
      <c r="CG778" s="92">
        <v>0</v>
      </c>
      <c r="CH778" s="92">
        <v>0</v>
      </c>
      <c r="CI778" s="92">
        <v>0</v>
      </c>
      <c r="CJ778" s="106">
        <v>0</v>
      </c>
      <c r="CK778">
        <v>0.20599999999999999</v>
      </c>
      <c r="CL778">
        <v>0</v>
      </c>
      <c r="CM778">
        <v>1</v>
      </c>
      <c r="CN778">
        <v>0</v>
      </c>
      <c r="CO778">
        <v>34</v>
      </c>
      <c r="CP778" s="31" t="s">
        <v>80</v>
      </c>
    </row>
    <row r="779" spans="1:94" x14ac:dyDescent="0.25">
      <c r="A779">
        <v>778</v>
      </c>
      <c r="B779">
        <v>52</v>
      </c>
      <c r="C779" s="23" t="s">
        <v>196</v>
      </c>
      <c r="D779" s="12">
        <v>6.55</v>
      </c>
      <c r="E779" s="13">
        <v>0.03</v>
      </c>
      <c r="F779" s="7">
        <f t="shared" si="193"/>
        <v>218.33333333333334</v>
      </c>
      <c r="G779" s="7">
        <f t="shared" si="195"/>
        <v>6.52</v>
      </c>
      <c r="H779" s="15">
        <f t="shared" si="196"/>
        <v>6.58</v>
      </c>
      <c r="I779" s="11">
        <f t="shared" si="197"/>
        <v>0.38170020583238862</v>
      </c>
      <c r="J779" s="30">
        <f t="shared" si="198"/>
        <v>1.7482452175529249E-3</v>
      </c>
      <c r="K779" s="30">
        <f t="shared" si="199"/>
        <v>572.00213674814574</v>
      </c>
      <c r="L779" s="8">
        <v>0</v>
      </c>
      <c r="M779" s="9">
        <v>0</v>
      </c>
      <c r="N779" s="9">
        <v>0</v>
      </c>
      <c r="O779" s="9">
        <v>1</v>
      </c>
      <c r="P779" s="9">
        <v>0</v>
      </c>
      <c r="Q779" s="8">
        <v>279522</v>
      </c>
      <c r="R779" s="9">
        <v>4</v>
      </c>
      <c r="S779" s="9">
        <f t="shared" si="200"/>
        <v>279517</v>
      </c>
      <c r="T779" s="9">
        <f t="shared" si="201"/>
        <v>8</v>
      </c>
      <c r="U779" s="7">
        <v>13.04</v>
      </c>
      <c r="V779" s="7">
        <f t="shared" ref="V779:V786" si="202">BK779-U779-6</f>
        <v>22.4</v>
      </c>
      <c r="W779" s="9">
        <v>1</v>
      </c>
      <c r="X779" s="9">
        <v>0</v>
      </c>
      <c r="Y779" s="9">
        <v>0</v>
      </c>
      <c r="Z779" s="9">
        <v>1</v>
      </c>
      <c r="AA779" s="9">
        <v>0</v>
      </c>
      <c r="AB779" s="27">
        <v>0</v>
      </c>
      <c r="AC779" s="9">
        <v>0</v>
      </c>
      <c r="AD779" s="9">
        <v>0</v>
      </c>
      <c r="AE779" s="27">
        <v>1</v>
      </c>
      <c r="AF779" s="9">
        <v>1</v>
      </c>
      <c r="AG779" s="27">
        <v>0</v>
      </c>
      <c r="AH779" s="19">
        <v>1980</v>
      </c>
      <c r="AI779" s="30">
        <v>7.0000000000000007E-2</v>
      </c>
      <c r="AJ779" s="30">
        <v>7.0000000000000007E-2</v>
      </c>
      <c r="AK779" s="30">
        <v>0.4</v>
      </c>
      <c r="AL779" s="37">
        <v>0.46</v>
      </c>
      <c r="AM779" s="36">
        <v>1</v>
      </c>
      <c r="AN779" s="17">
        <v>0</v>
      </c>
      <c r="AO779">
        <v>1</v>
      </c>
      <c r="AP779" s="34">
        <v>0</v>
      </c>
      <c r="AQ779">
        <v>0.86</v>
      </c>
      <c r="AR779" s="34">
        <v>0.14000000000000001</v>
      </c>
      <c r="AS779">
        <v>0</v>
      </c>
      <c r="AT779" s="17">
        <v>1</v>
      </c>
      <c r="AU779">
        <v>0.23</v>
      </c>
      <c r="AV779" s="17">
        <v>0.77</v>
      </c>
      <c r="AW779" s="17" t="s">
        <v>131</v>
      </c>
      <c r="AX779">
        <v>1</v>
      </c>
      <c r="AY779">
        <v>0</v>
      </c>
      <c r="AZ779">
        <v>0</v>
      </c>
      <c r="BA779">
        <v>0</v>
      </c>
      <c r="BB779">
        <v>0</v>
      </c>
      <c r="BC779">
        <v>0</v>
      </c>
      <c r="BD779" s="17">
        <v>0</v>
      </c>
      <c r="BE779">
        <v>1</v>
      </c>
      <c r="BF779">
        <v>0</v>
      </c>
      <c r="BG779" s="17">
        <v>0</v>
      </c>
      <c r="BH779">
        <v>19291</v>
      </c>
      <c r="BI779">
        <v>1766</v>
      </c>
      <c r="BJ779" s="23">
        <v>0.91900000000000004</v>
      </c>
      <c r="BK779" s="23">
        <v>41.44</v>
      </c>
      <c r="BL779">
        <v>1</v>
      </c>
      <c r="BM779">
        <v>0</v>
      </c>
      <c r="BN779">
        <v>0</v>
      </c>
      <c r="BO779">
        <v>0</v>
      </c>
      <c r="BP779">
        <v>0</v>
      </c>
      <c r="BQ779" s="17">
        <v>0</v>
      </c>
      <c r="BR779">
        <v>0</v>
      </c>
      <c r="BS779">
        <v>0</v>
      </c>
      <c r="BT779">
        <v>1</v>
      </c>
      <c r="BU779" s="17">
        <v>0</v>
      </c>
      <c r="BV779">
        <v>0</v>
      </c>
      <c r="BW779">
        <v>0</v>
      </c>
      <c r="BX779" s="17">
        <v>0</v>
      </c>
      <c r="BY779">
        <v>0</v>
      </c>
      <c r="BZ779">
        <v>0</v>
      </c>
      <c r="CA779">
        <v>0</v>
      </c>
      <c r="CB779">
        <v>0</v>
      </c>
      <c r="CC779">
        <v>0</v>
      </c>
      <c r="CD779">
        <v>0</v>
      </c>
      <c r="CE779">
        <v>0</v>
      </c>
      <c r="CF779">
        <v>0</v>
      </c>
      <c r="CG779">
        <v>0</v>
      </c>
      <c r="CH779">
        <v>0</v>
      </c>
      <c r="CI779">
        <v>0</v>
      </c>
      <c r="CJ779" s="17">
        <v>1</v>
      </c>
      <c r="CK779">
        <v>6.9000000000000006E-2</v>
      </c>
      <c r="CL779">
        <v>47</v>
      </c>
      <c r="CM779">
        <v>1</v>
      </c>
      <c r="CN779">
        <v>0</v>
      </c>
      <c r="CO779">
        <v>31</v>
      </c>
      <c r="CP779" s="31" t="s">
        <v>80</v>
      </c>
    </row>
    <row r="780" spans="1:94" x14ac:dyDescent="0.25">
      <c r="A780">
        <v>779</v>
      </c>
      <c r="B780">
        <v>52</v>
      </c>
      <c r="C780" s="23" t="s">
        <v>196</v>
      </c>
      <c r="D780" s="12">
        <v>9.6</v>
      </c>
      <c r="E780" s="13">
        <v>4.4000000000000004</v>
      </c>
      <c r="F780" s="7">
        <f t="shared" si="193"/>
        <v>2.1818181818181817</v>
      </c>
      <c r="G780" s="7">
        <f t="shared" si="195"/>
        <v>5.1999999999999993</v>
      </c>
      <c r="H780" s="15">
        <f t="shared" si="196"/>
        <v>14</v>
      </c>
      <c r="I780" s="11">
        <f t="shared" si="197"/>
        <v>4.1267745656530536E-3</v>
      </c>
      <c r="J780" s="30">
        <f t="shared" si="198"/>
        <v>1.891438342590983E-3</v>
      </c>
      <c r="K780" s="30">
        <f t="shared" si="199"/>
        <v>528.69817507778339</v>
      </c>
      <c r="L780" s="8">
        <v>0</v>
      </c>
      <c r="M780" s="9">
        <v>0</v>
      </c>
      <c r="N780" s="9">
        <v>0</v>
      </c>
      <c r="O780" s="9">
        <v>1</v>
      </c>
      <c r="P780" s="9">
        <v>0</v>
      </c>
      <c r="Q780" s="8">
        <v>279522</v>
      </c>
      <c r="R780" s="9">
        <v>4</v>
      </c>
      <c r="S780" s="9">
        <f t="shared" si="200"/>
        <v>279517</v>
      </c>
      <c r="T780" s="9">
        <f t="shared" si="201"/>
        <v>8</v>
      </c>
      <c r="U780" s="7">
        <v>13.04</v>
      </c>
      <c r="V780" s="7">
        <f t="shared" si="202"/>
        <v>22.4</v>
      </c>
      <c r="W780" s="9">
        <v>1</v>
      </c>
      <c r="X780" s="9">
        <v>0</v>
      </c>
      <c r="Y780" s="9">
        <v>0</v>
      </c>
      <c r="Z780" s="9">
        <v>1</v>
      </c>
      <c r="AA780" s="9">
        <v>0</v>
      </c>
      <c r="AB780" s="27">
        <v>0</v>
      </c>
      <c r="AC780" s="9">
        <v>0</v>
      </c>
      <c r="AD780" s="9">
        <v>0</v>
      </c>
      <c r="AE780" s="27">
        <v>1</v>
      </c>
      <c r="AF780" s="9">
        <v>1</v>
      </c>
      <c r="AG780" s="27">
        <v>0</v>
      </c>
      <c r="AH780" s="19">
        <v>1980</v>
      </c>
      <c r="AI780" s="30">
        <v>7.0000000000000007E-2</v>
      </c>
      <c r="AJ780" s="30">
        <v>7.0000000000000007E-2</v>
      </c>
      <c r="AK780" s="30">
        <v>0.4</v>
      </c>
      <c r="AL780" s="37">
        <v>0.46</v>
      </c>
      <c r="AM780" s="36">
        <v>1</v>
      </c>
      <c r="AN780" s="17">
        <v>0</v>
      </c>
      <c r="AO780">
        <v>1</v>
      </c>
      <c r="AP780" s="34">
        <v>0</v>
      </c>
      <c r="AQ780">
        <v>0.86</v>
      </c>
      <c r="AR780" s="34">
        <v>0.14000000000000001</v>
      </c>
      <c r="AS780">
        <v>0</v>
      </c>
      <c r="AT780" s="17">
        <v>1</v>
      </c>
      <c r="AU780">
        <v>0.23</v>
      </c>
      <c r="AV780" s="17">
        <v>0.77</v>
      </c>
      <c r="AW780" s="17" t="s">
        <v>131</v>
      </c>
      <c r="AX780">
        <v>1</v>
      </c>
      <c r="AY780">
        <v>0</v>
      </c>
      <c r="AZ780">
        <v>0</v>
      </c>
      <c r="BA780">
        <v>0</v>
      </c>
      <c r="BB780">
        <v>0</v>
      </c>
      <c r="BC780">
        <v>0</v>
      </c>
      <c r="BD780" s="17">
        <v>0</v>
      </c>
      <c r="BE780">
        <v>1</v>
      </c>
      <c r="BF780">
        <v>0</v>
      </c>
      <c r="BG780" s="17">
        <v>0</v>
      </c>
      <c r="BH780">
        <v>19291</v>
      </c>
      <c r="BI780">
        <v>1766</v>
      </c>
      <c r="BJ780" s="23">
        <v>0.91900000000000004</v>
      </c>
      <c r="BK780" s="23">
        <v>41.44</v>
      </c>
      <c r="BL780">
        <v>0</v>
      </c>
      <c r="BM780">
        <v>0</v>
      </c>
      <c r="BN780">
        <v>1</v>
      </c>
      <c r="BO780">
        <v>0</v>
      </c>
      <c r="BP780">
        <v>0</v>
      </c>
      <c r="BQ780" s="17">
        <v>0</v>
      </c>
      <c r="BR780">
        <v>0</v>
      </c>
      <c r="BS780">
        <v>1</v>
      </c>
      <c r="BT780">
        <v>0</v>
      </c>
      <c r="BU780" s="17">
        <v>0</v>
      </c>
      <c r="BV780">
        <v>0</v>
      </c>
      <c r="BW780">
        <v>0</v>
      </c>
      <c r="BX780" s="17">
        <v>0</v>
      </c>
      <c r="BY780">
        <v>0</v>
      </c>
      <c r="BZ780">
        <v>0</v>
      </c>
      <c r="CA780">
        <v>0</v>
      </c>
      <c r="CB780">
        <v>0</v>
      </c>
      <c r="CC780">
        <v>0</v>
      </c>
      <c r="CD780">
        <v>0</v>
      </c>
      <c r="CE780">
        <v>0</v>
      </c>
      <c r="CF780">
        <v>0</v>
      </c>
      <c r="CG780">
        <v>0</v>
      </c>
      <c r="CH780">
        <v>0</v>
      </c>
      <c r="CI780">
        <v>0</v>
      </c>
      <c r="CJ780" s="17">
        <v>1</v>
      </c>
      <c r="CK780">
        <v>6.9000000000000006E-2</v>
      </c>
      <c r="CL780">
        <v>47</v>
      </c>
      <c r="CM780">
        <v>1</v>
      </c>
      <c r="CN780">
        <v>0</v>
      </c>
      <c r="CO780">
        <v>31</v>
      </c>
      <c r="CP780" s="31" t="s">
        <v>80</v>
      </c>
    </row>
    <row r="781" spans="1:94" x14ac:dyDescent="0.25">
      <c r="A781">
        <v>780</v>
      </c>
      <c r="B781">
        <v>52</v>
      </c>
      <c r="C781" s="23" t="s">
        <v>196</v>
      </c>
      <c r="D781" s="12">
        <v>9.8000000000000007</v>
      </c>
      <c r="E781" s="13">
        <v>2</v>
      </c>
      <c r="F781" s="7">
        <f t="shared" si="193"/>
        <v>4.9000000000000004</v>
      </c>
      <c r="G781" s="7">
        <f t="shared" si="195"/>
        <v>7.8000000000000007</v>
      </c>
      <c r="H781" s="15">
        <f t="shared" si="196"/>
        <v>11.8</v>
      </c>
      <c r="I781" s="11">
        <f t="shared" si="197"/>
        <v>9.2677287664315669E-3</v>
      </c>
      <c r="J781" s="30">
        <f t="shared" si="198"/>
        <v>1.8913732176390956E-3</v>
      </c>
      <c r="K781" s="30">
        <f t="shared" si="199"/>
        <v>528.7163795457825</v>
      </c>
      <c r="L781" s="8">
        <v>0</v>
      </c>
      <c r="M781" s="9">
        <v>0</v>
      </c>
      <c r="N781" s="9">
        <v>0</v>
      </c>
      <c r="O781" s="9">
        <v>1</v>
      </c>
      <c r="P781" s="9">
        <v>0</v>
      </c>
      <c r="Q781" s="8">
        <v>279522</v>
      </c>
      <c r="R781" s="9">
        <v>4</v>
      </c>
      <c r="S781" s="9">
        <f t="shared" si="200"/>
        <v>279517</v>
      </c>
      <c r="T781" s="9">
        <f t="shared" si="201"/>
        <v>8</v>
      </c>
      <c r="U781" s="7">
        <v>13.04</v>
      </c>
      <c r="V781" s="7">
        <f t="shared" si="202"/>
        <v>22.4</v>
      </c>
      <c r="W781" s="9">
        <v>1</v>
      </c>
      <c r="X781" s="9">
        <v>0</v>
      </c>
      <c r="Y781" s="9">
        <v>0</v>
      </c>
      <c r="Z781" s="9">
        <v>1</v>
      </c>
      <c r="AA781" s="9">
        <v>0</v>
      </c>
      <c r="AB781" s="27">
        <v>0</v>
      </c>
      <c r="AC781" s="9">
        <v>0</v>
      </c>
      <c r="AD781" s="9">
        <v>0</v>
      </c>
      <c r="AE781" s="27">
        <v>1</v>
      </c>
      <c r="AF781" s="9">
        <v>1</v>
      </c>
      <c r="AG781" s="27">
        <v>0</v>
      </c>
      <c r="AH781" s="19">
        <v>1980</v>
      </c>
      <c r="AI781" s="30">
        <v>7.0000000000000007E-2</v>
      </c>
      <c r="AJ781" s="30">
        <v>7.0000000000000007E-2</v>
      </c>
      <c r="AK781" s="30">
        <v>0.4</v>
      </c>
      <c r="AL781" s="37">
        <v>0.46</v>
      </c>
      <c r="AM781" s="36">
        <v>1</v>
      </c>
      <c r="AN781" s="17">
        <v>0</v>
      </c>
      <c r="AO781">
        <v>1</v>
      </c>
      <c r="AP781" s="34">
        <v>0</v>
      </c>
      <c r="AQ781">
        <v>0.86</v>
      </c>
      <c r="AR781" s="34">
        <v>0.14000000000000001</v>
      </c>
      <c r="AS781">
        <v>0</v>
      </c>
      <c r="AT781" s="17">
        <v>1</v>
      </c>
      <c r="AU781">
        <v>0.23</v>
      </c>
      <c r="AV781" s="17">
        <v>0.77</v>
      </c>
      <c r="AW781" s="17" t="s">
        <v>131</v>
      </c>
      <c r="AX781">
        <v>1</v>
      </c>
      <c r="AY781">
        <v>0</v>
      </c>
      <c r="AZ781">
        <v>0</v>
      </c>
      <c r="BA781">
        <v>0</v>
      </c>
      <c r="BB781">
        <v>0</v>
      </c>
      <c r="BC781">
        <v>0</v>
      </c>
      <c r="BD781" s="17">
        <v>0</v>
      </c>
      <c r="BE781">
        <v>1</v>
      </c>
      <c r="BF781">
        <v>0</v>
      </c>
      <c r="BG781" s="17">
        <v>0</v>
      </c>
      <c r="BH781">
        <v>19291</v>
      </c>
      <c r="BI781">
        <v>1766</v>
      </c>
      <c r="BJ781" s="23">
        <v>0.91900000000000004</v>
      </c>
      <c r="BK781" s="23">
        <v>41.44</v>
      </c>
      <c r="BL781">
        <v>0</v>
      </c>
      <c r="BM781">
        <v>0</v>
      </c>
      <c r="BN781">
        <v>1</v>
      </c>
      <c r="BO781">
        <v>0</v>
      </c>
      <c r="BP781">
        <v>0</v>
      </c>
      <c r="BQ781" s="17">
        <v>0</v>
      </c>
      <c r="BR781">
        <v>0</v>
      </c>
      <c r="BS781">
        <v>1</v>
      </c>
      <c r="BT781">
        <v>0</v>
      </c>
      <c r="BU781" s="17">
        <v>0</v>
      </c>
      <c r="BV781">
        <v>0</v>
      </c>
      <c r="BW781">
        <v>0</v>
      </c>
      <c r="BX781" s="17">
        <v>0</v>
      </c>
      <c r="BY781">
        <v>0</v>
      </c>
      <c r="BZ781">
        <v>0</v>
      </c>
      <c r="CA781">
        <v>0</v>
      </c>
      <c r="CB781">
        <v>0</v>
      </c>
      <c r="CC781">
        <v>0</v>
      </c>
      <c r="CD781">
        <v>0</v>
      </c>
      <c r="CE781">
        <v>0</v>
      </c>
      <c r="CF781">
        <v>0</v>
      </c>
      <c r="CG781">
        <v>0</v>
      </c>
      <c r="CH781">
        <v>0</v>
      </c>
      <c r="CI781">
        <v>0</v>
      </c>
      <c r="CJ781" s="17">
        <v>1</v>
      </c>
      <c r="CK781">
        <v>6.9000000000000006E-2</v>
      </c>
      <c r="CL781">
        <v>47</v>
      </c>
      <c r="CM781">
        <v>1</v>
      </c>
      <c r="CN781">
        <v>0</v>
      </c>
      <c r="CO781">
        <v>31</v>
      </c>
      <c r="CP781" s="31" t="s">
        <v>80</v>
      </c>
    </row>
    <row r="782" spans="1:94" x14ac:dyDescent="0.25">
      <c r="A782">
        <v>781</v>
      </c>
      <c r="B782">
        <v>52</v>
      </c>
      <c r="C782" s="23" t="s">
        <v>196</v>
      </c>
      <c r="D782" s="12">
        <v>9.8000000000000007</v>
      </c>
      <c r="E782" s="13">
        <v>1.8</v>
      </c>
      <c r="F782" s="7">
        <f t="shared" si="193"/>
        <v>5.4444444444444446</v>
      </c>
      <c r="G782" s="7">
        <f t="shared" si="195"/>
        <v>8</v>
      </c>
      <c r="H782" s="15">
        <f t="shared" si="196"/>
        <v>11.600000000000001</v>
      </c>
      <c r="I782" s="11">
        <f t="shared" si="197"/>
        <v>1.0297372675932382E-2</v>
      </c>
      <c r="J782" s="30">
        <f t="shared" si="198"/>
        <v>1.8913541649671723E-3</v>
      </c>
      <c r="K782" s="30">
        <f t="shared" si="199"/>
        <v>528.72170560258701</v>
      </c>
      <c r="L782" s="8">
        <v>0</v>
      </c>
      <c r="M782" s="9">
        <v>0</v>
      </c>
      <c r="N782" s="9">
        <v>0</v>
      </c>
      <c r="O782" s="9">
        <v>1</v>
      </c>
      <c r="P782" s="9">
        <v>0</v>
      </c>
      <c r="Q782" s="8">
        <v>279522</v>
      </c>
      <c r="R782" s="9">
        <v>4</v>
      </c>
      <c r="S782" s="9">
        <f t="shared" si="200"/>
        <v>279517</v>
      </c>
      <c r="T782" s="9">
        <f t="shared" si="201"/>
        <v>8</v>
      </c>
      <c r="U782" s="7">
        <v>13.04</v>
      </c>
      <c r="V782" s="7">
        <f t="shared" si="202"/>
        <v>22.4</v>
      </c>
      <c r="W782" s="9">
        <v>1</v>
      </c>
      <c r="X782" s="9">
        <v>0</v>
      </c>
      <c r="Y782" s="9">
        <v>0</v>
      </c>
      <c r="Z782" s="9">
        <v>1</v>
      </c>
      <c r="AA782" s="9">
        <v>0</v>
      </c>
      <c r="AB782" s="27">
        <v>0</v>
      </c>
      <c r="AC782" s="9">
        <v>0</v>
      </c>
      <c r="AD782" s="9">
        <v>0</v>
      </c>
      <c r="AE782" s="27">
        <v>1</v>
      </c>
      <c r="AF782" s="9">
        <v>1</v>
      </c>
      <c r="AG782" s="27">
        <v>0</v>
      </c>
      <c r="AH782" s="19">
        <v>1980</v>
      </c>
      <c r="AI782" s="30">
        <v>7.0000000000000007E-2</v>
      </c>
      <c r="AJ782" s="30">
        <v>7.0000000000000007E-2</v>
      </c>
      <c r="AK782" s="30">
        <v>0.4</v>
      </c>
      <c r="AL782" s="37">
        <v>0.46</v>
      </c>
      <c r="AM782" s="36">
        <v>1</v>
      </c>
      <c r="AN782" s="17">
        <v>0</v>
      </c>
      <c r="AO782">
        <v>1</v>
      </c>
      <c r="AP782" s="34">
        <v>0</v>
      </c>
      <c r="AQ782">
        <v>0.86</v>
      </c>
      <c r="AR782" s="34">
        <v>0.14000000000000001</v>
      </c>
      <c r="AS782">
        <v>0</v>
      </c>
      <c r="AT782" s="17">
        <v>1</v>
      </c>
      <c r="AU782">
        <v>0.23</v>
      </c>
      <c r="AV782" s="17">
        <v>0.77</v>
      </c>
      <c r="AW782" s="17" t="s">
        <v>131</v>
      </c>
      <c r="AX782">
        <v>1</v>
      </c>
      <c r="AY782">
        <v>0</v>
      </c>
      <c r="AZ782">
        <v>0</v>
      </c>
      <c r="BA782">
        <v>0</v>
      </c>
      <c r="BB782">
        <v>0</v>
      </c>
      <c r="BC782">
        <v>0</v>
      </c>
      <c r="BD782" s="17">
        <v>0</v>
      </c>
      <c r="BE782">
        <v>1</v>
      </c>
      <c r="BF782">
        <v>0</v>
      </c>
      <c r="BG782" s="17">
        <v>0</v>
      </c>
      <c r="BH782">
        <v>19291</v>
      </c>
      <c r="BI782">
        <v>1766</v>
      </c>
      <c r="BJ782" s="23">
        <v>0.91900000000000004</v>
      </c>
      <c r="BK782" s="23">
        <v>41.44</v>
      </c>
      <c r="BL782">
        <v>0</v>
      </c>
      <c r="BM782">
        <v>0</v>
      </c>
      <c r="BN782">
        <v>1</v>
      </c>
      <c r="BO782">
        <v>0</v>
      </c>
      <c r="BP782">
        <v>0</v>
      </c>
      <c r="BQ782" s="17">
        <v>0</v>
      </c>
      <c r="BR782">
        <v>0</v>
      </c>
      <c r="BS782">
        <v>1</v>
      </c>
      <c r="BT782">
        <v>0</v>
      </c>
      <c r="BU782" s="17">
        <v>0</v>
      </c>
      <c r="BV782">
        <v>0</v>
      </c>
      <c r="BW782">
        <v>0</v>
      </c>
      <c r="BX782" s="17">
        <v>0</v>
      </c>
      <c r="BY782">
        <v>0</v>
      </c>
      <c r="BZ782">
        <v>0</v>
      </c>
      <c r="CA782">
        <v>0</v>
      </c>
      <c r="CB782">
        <v>0</v>
      </c>
      <c r="CC782">
        <v>0</v>
      </c>
      <c r="CD782">
        <v>0</v>
      </c>
      <c r="CE782">
        <v>0</v>
      </c>
      <c r="CF782">
        <v>0</v>
      </c>
      <c r="CG782">
        <v>0</v>
      </c>
      <c r="CH782">
        <v>0</v>
      </c>
      <c r="CI782">
        <v>0</v>
      </c>
      <c r="CJ782" s="17">
        <v>1</v>
      </c>
      <c r="CK782">
        <v>6.9000000000000006E-2</v>
      </c>
      <c r="CL782">
        <v>47</v>
      </c>
      <c r="CM782">
        <v>1</v>
      </c>
      <c r="CN782">
        <v>0</v>
      </c>
      <c r="CO782">
        <v>31</v>
      </c>
      <c r="CP782" s="31" t="s">
        <v>80</v>
      </c>
    </row>
    <row r="783" spans="1:94" x14ac:dyDescent="0.25">
      <c r="A783">
        <v>782</v>
      </c>
      <c r="B783">
        <v>52</v>
      </c>
      <c r="C783" s="23" t="s">
        <v>196</v>
      </c>
      <c r="D783" s="12">
        <v>7.43</v>
      </c>
      <c r="E783" s="13">
        <v>0.04</v>
      </c>
      <c r="F783" s="7">
        <f t="shared" si="193"/>
        <v>185.75</v>
      </c>
      <c r="G783" s="7">
        <f t="shared" si="195"/>
        <v>7.39</v>
      </c>
      <c r="H783" s="15">
        <f t="shared" si="196"/>
        <v>7.47</v>
      </c>
      <c r="I783" s="11">
        <f t="shared" si="197"/>
        <v>0.33147450030132436</v>
      </c>
      <c r="J783" s="30">
        <f t="shared" si="198"/>
        <v>1.7845195170999963E-3</v>
      </c>
      <c r="K783" s="30">
        <f t="shared" si="199"/>
        <v>560.37493029221071</v>
      </c>
      <c r="L783" s="8">
        <v>0</v>
      </c>
      <c r="M783" s="9">
        <v>0</v>
      </c>
      <c r="N783" s="9">
        <v>0</v>
      </c>
      <c r="O783" s="9">
        <v>1</v>
      </c>
      <c r="P783" s="9">
        <v>0</v>
      </c>
      <c r="Q783" s="8">
        <v>279522</v>
      </c>
      <c r="R783" s="9">
        <v>4</v>
      </c>
      <c r="S783" s="9">
        <f t="shared" si="200"/>
        <v>279517</v>
      </c>
      <c r="T783" s="9">
        <f t="shared" si="201"/>
        <v>8</v>
      </c>
      <c r="U783" s="7">
        <v>13.04</v>
      </c>
      <c r="V783" s="7">
        <f t="shared" si="202"/>
        <v>22.4</v>
      </c>
      <c r="W783" s="9">
        <v>1</v>
      </c>
      <c r="X783" s="9">
        <v>0</v>
      </c>
      <c r="Y783" s="9">
        <v>0</v>
      </c>
      <c r="Z783" s="9">
        <v>0</v>
      </c>
      <c r="AA783" s="9">
        <v>0</v>
      </c>
      <c r="AB783" s="27">
        <v>1</v>
      </c>
      <c r="AC783" s="9">
        <v>0</v>
      </c>
      <c r="AD783" s="9">
        <v>0</v>
      </c>
      <c r="AE783" s="27">
        <v>1</v>
      </c>
      <c r="AF783" s="9">
        <v>1</v>
      </c>
      <c r="AG783" s="27">
        <v>0</v>
      </c>
      <c r="AH783" s="19">
        <v>1980</v>
      </c>
      <c r="AI783" s="30">
        <v>7.0000000000000007E-2</v>
      </c>
      <c r="AJ783" s="30">
        <v>7.0000000000000007E-2</v>
      </c>
      <c r="AK783" s="30">
        <v>0.4</v>
      </c>
      <c r="AL783" s="37">
        <v>0.46</v>
      </c>
      <c r="AM783" s="36">
        <v>1</v>
      </c>
      <c r="AN783" s="17">
        <v>0</v>
      </c>
      <c r="AO783">
        <v>1</v>
      </c>
      <c r="AP783" s="34">
        <v>0</v>
      </c>
      <c r="AQ783">
        <v>0.86</v>
      </c>
      <c r="AR783" s="34">
        <v>0.14000000000000001</v>
      </c>
      <c r="AS783">
        <v>0</v>
      </c>
      <c r="AT783" s="17">
        <v>1</v>
      </c>
      <c r="AU783">
        <v>0.23</v>
      </c>
      <c r="AV783" s="17">
        <v>0.77</v>
      </c>
      <c r="AW783" s="17" t="s">
        <v>131</v>
      </c>
      <c r="AX783">
        <v>1</v>
      </c>
      <c r="AY783">
        <v>0</v>
      </c>
      <c r="AZ783">
        <v>0</v>
      </c>
      <c r="BA783">
        <v>0</v>
      </c>
      <c r="BB783">
        <v>0</v>
      </c>
      <c r="BC783">
        <v>0</v>
      </c>
      <c r="BD783" s="17">
        <v>0</v>
      </c>
      <c r="BE783">
        <v>1</v>
      </c>
      <c r="BF783">
        <v>0</v>
      </c>
      <c r="BG783" s="17">
        <v>0</v>
      </c>
      <c r="BH783">
        <v>19291</v>
      </c>
      <c r="BI783">
        <v>1766</v>
      </c>
      <c r="BJ783" s="23">
        <v>0.91900000000000004</v>
      </c>
      <c r="BK783" s="23">
        <v>41.44</v>
      </c>
      <c r="BL783">
        <v>1</v>
      </c>
      <c r="BM783">
        <v>0</v>
      </c>
      <c r="BN783">
        <v>0</v>
      </c>
      <c r="BO783">
        <v>0</v>
      </c>
      <c r="BP783">
        <v>0</v>
      </c>
      <c r="BQ783" s="17">
        <v>0</v>
      </c>
      <c r="BR783">
        <v>0</v>
      </c>
      <c r="BS783">
        <v>0</v>
      </c>
      <c r="BT783">
        <v>1</v>
      </c>
      <c r="BU783" s="17">
        <v>0</v>
      </c>
      <c r="BV783">
        <v>0</v>
      </c>
      <c r="BW783">
        <v>0</v>
      </c>
      <c r="BX783" s="17">
        <v>0</v>
      </c>
      <c r="BY783">
        <v>0</v>
      </c>
      <c r="BZ783">
        <v>0</v>
      </c>
      <c r="CA783">
        <v>0</v>
      </c>
      <c r="CB783">
        <v>0</v>
      </c>
      <c r="CC783">
        <v>0</v>
      </c>
      <c r="CD783">
        <v>0</v>
      </c>
      <c r="CE783">
        <v>0</v>
      </c>
      <c r="CF783">
        <v>0</v>
      </c>
      <c r="CG783">
        <v>0</v>
      </c>
      <c r="CH783">
        <v>0</v>
      </c>
      <c r="CI783">
        <v>0</v>
      </c>
      <c r="CJ783" s="17">
        <v>1</v>
      </c>
      <c r="CK783">
        <v>6.9000000000000006E-2</v>
      </c>
      <c r="CL783">
        <v>47</v>
      </c>
      <c r="CM783">
        <v>1</v>
      </c>
      <c r="CN783">
        <v>0</v>
      </c>
      <c r="CO783">
        <v>31</v>
      </c>
      <c r="CP783" s="31" t="s">
        <v>80</v>
      </c>
    </row>
    <row r="784" spans="1:94" x14ac:dyDescent="0.25">
      <c r="A784">
        <v>783</v>
      </c>
      <c r="B784">
        <v>52</v>
      </c>
      <c r="C784" s="23" t="s">
        <v>196</v>
      </c>
      <c r="D784" s="12">
        <v>11.8</v>
      </c>
      <c r="E784" s="13">
        <v>5.6</v>
      </c>
      <c r="F784" s="7">
        <f t="shared" si="193"/>
        <v>2.1071428571428572</v>
      </c>
      <c r="G784" s="7">
        <f t="shared" si="195"/>
        <v>6.2000000000000011</v>
      </c>
      <c r="H784" s="15">
        <f t="shared" si="196"/>
        <v>17.399999999999999</v>
      </c>
      <c r="I784" s="11">
        <f t="shared" si="197"/>
        <v>3.9855330766543993E-3</v>
      </c>
      <c r="J784" s="30">
        <f t="shared" si="198"/>
        <v>1.8914394262088674E-3</v>
      </c>
      <c r="K784" s="30">
        <f t="shared" si="199"/>
        <v>528.69787218317833</v>
      </c>
      <c r="L784" s="8">
        <v>0</v>
      </c>
      <c r="M784" s="9">
        <v>0</v>
      </c>
      <c r="N784" s="9">
        <v>0</v>
      </c>
      <c r="O784" s="9">
        <v>1</v>
      </c>
      <c r="P784" s="9">
        <v>0</v>
      </c>
      <c r="Q784" s="8">
        <v>279522</v>
      </c>
      <c r="R784" s="9">
        <v>4</v>
      </c>
      <c r="S784" s="9">
        <f t="shared" si="200"/>
        <v>279517</v>
      </c>
      <c r="T784" s="9">
        <f t="shared" si="201"/>
        <v>8</v>
      </c>
      <c r="U784" s="7">
        <v>13.04</v>
      </c>
      <c r="V784" s="7">
        <f t="shared" si="202"/>
        <v>22.4</v>
      </c>
      <c r="W784" s="9">
        <v>1</v>
      </c>
      <c r="X784" s="9">
        <v>0</v>
      </c>
      <c r="Y784" s="9">
        <v>0</v>
      </c>
      <c r="Z784" s="9">
        <v>0</v>
      </c>
      <c r="AA784" s="9">
        <v>0</v>
      </c>
      <c r="AB784" s="27">
        <v>1</v>
      </c>
      <c r="AC784" s="9">
        <v>0</v>
      </c>
      <c r="AD784" s="9">
        <v>0</v>
      </c>
      <c r="AE784" s="27">
        <v>1</v>
      </c>
      <c r="AF784" s="9">
        <v>1</v>
      </c>
      <c r="AG784" s="27">
        <v>0</v>
      </c>
      <c r="AH784" s="19">
        <v>1980</v>
      </c>
      <c r="AI784" s="30">
        <v>7.0000000000000007E-2</v>
      </c>
      <c r="AJ784" s="30">
        <v>7.0000000000000007E-2</v>
      </c>
      <c r="AK784" s="30">
        <v>0.4</v>
      </c>
      <c r="AL784" s="37">
        <v>0.46</v>
      </c>
      <c r="AM784" s="36">
        <v>1</v>
      </c>
      <c r="AN784" s="17">
        <v>0</v>
      </c>
      <c r="AO784">
        <v>1</v>
      </c>
      <c r="AP784" s="34">
        <v>0</v>
      </c>
      <c r="AQ784">
        <v>0.86</v>
      </c>
      <c r="AR784" s="34">
        <v>0.14000000000000001</v>
      </c>
      <c r="AS784">
        <v>0</v>
      </c>
      <c r="AT784" s="17">
        <v>1</v>
      </c>
      <c r="AU784">
        <v>0.23</v>
      </c>
      <c r="AV784" s="17">
        <v>0.77</v>
      </c>
      <c r="AW784" s="17" t="s">
        <v>131</v>
      </c>
      <c r="AX784">
        <v>1</v>
      </c>
      <c r="AY784">
        <v>0</v>
      </c>
      <c r="AZ784">
        <v>0</v>
      </c>
      <c r="BA784">
        <v>0</v>
      </c>
      <c r="BB784">
        <v>0</v>
      </c>
      <c r="BC784">
        <v>0</v>
      </c>
      <c r="BD784" s="17">
        <v>0</v>
      </c>
      <c r="BE784">
        <v>1</v>
      </c>
      <c r="BF784">
        <v>0</v>
      </c>
      <c r="BG784" s="17">
        <v>0</v>
      </c>
      <c r="BH784">
        <v>19291</v>
      </c>
      <c r="BI784">
        <v>1766</v>
      </c>
      <c r="BJ784" s="23">
        <v>0.91900000000000004</v>
      </c>
      <c r="BK784" s="23">
        <v>41.44</v>
      </c>
      <c r="BL784">
        <v>0</v>
      </c>
      <c r="BM784">
        <v>0</v>
      </c>
      <c r="BN784">
        <v>1</v>
      </c>
      <c r="BO784">
        <v>0</v>
      </c>
      <c r="BP784">
        <v>0</v>
      </c>
      <c r="BQ784" s="17">
        <v>0</v>
      </c>
      <c r="BR784">
        <v>0</v>
      </c>
      <c r="BS784">
        <v>1</v>
      </c>
      <c r="BT784">
        <v>0</v>
      </c>
      <c r="BU784" s="17">
        <v>0</v>
      </c>
      <c r="BV784">
        <v>0</v>
      </c>
      <c r="BW784">
        <v>0</v>
      </c>
      <c r="BX784" s="17">
        <v>0</v>
      </c>
      <c r="BY784">
        <v>0</v>
      </c>
      <c r="BZ784">
        <v>0</v>
      </c>
      <c r="CA784">
        <v>0</v>
      </c>
      <c r="CB784">
        <v>0</v>
      </c>
      <c r="CC784">
        <v>0</v>
      </c>
      <c r="CD784">
        <v>0</v>
      </c>
      <c r="CE784">
        <v>0</v>
      </c>
      <c r="CF784">
        <v>0</v>
      </c>
      <c r="CG784">
        <v>0</v>
      </c>
      <c r="CH784">
        <v>0</v>
      </c>
      <c r="CI784">
        <v>0</v>
      </c>
      <c r="CJ784" s="17">
        <v>1</v>
      </c>
      <c r="CK784">
        <v>6.9000000000000006E-2</v>
      </c>
      <c r="CL784">
        <v>47</v>
      </c>
      <c r="CM784">
        <v>1</v>
      </c>
      <c r="CN784">
        <v>0</v>
      </c>
      <c r="CO784">
        <v>31</v>
      </c>
      <c r="CP784" s="31" t="s">
        <v>80</v>
      </c>
    </row>
    <row r="785" spans="1:94" x14ac:dyDescent="0.25">
      <c r="A785">
        <v>784</v>
      </c>
      <c r="B785">
        <v>52</v>
      </c>
      <c r="C785" s="23" t="s">
        <v>196</v>
      </c>
      <c r="D785" s="12">
        <v>11.3</v>
      </c>
      <c r="E785" s="13">
        <v>2.2999999999999998</v>
      </c>
      <c r="F785" s="7">
        <f t="shared" si="193"/>
        <v>4.9130434782608701</v>
      </c>
      <c r="G785" s="7">
        <f t="shared" si="195"/>
        <v>9</v>
      </c>
      <c r="H785" s="15">
        <f t="shared" si="196"/>
        <v>13.600000000000001</v>
      </c>
      <c r="I785" s="11">
        <f t="shared" si="197"/>
        <v>9.2923967244782774E-3</v>
      </c>
      <c r="J785" s="30">
        <f t="shared" si="198"/>
        <v>1.8913727846283218E-3</v>
      </c>
      <c r="K785" s="30">
        <f t="shared" si="199"/>
        <v>528.71650059007925</v>
      </c>
      <c r="L785" s="8">
        <v>0</v>
      </c>
      <c r="M785" s="9">
        <v>0</v>
      </c>
      <c r="N785" s="9">
        <v>0</v>
      </c>
      <c r="O785" s="9">
        <v>1</v>
      </c>
      <c r="P785" s="9">
        <v>0</v>
      </c>
      <c r="Q785" s="8">
        <v>279522</v>
      </c>
      <c r="R785" s="9">
        <v>4</v>
      </c>
      <c r="S785" s="9">
        <f t="shared" si="200"/>
        <v>279517</v>
      </c>
      <c r="T785" s="9">
        <f t="shared" si="201"/>
        <v>8</v>
      </c>
      <c r="U785" s="7">
        <v>13.04</v>
      </c>
      <c r="V785" s="7">
        <f t="shared" si="202"/>
        <v>22.4</v>
      </c>
      <c r="W785" s="9">
        <v>1</v>
      </c>
      <c r="X785" s="9">
        <v>0</v>
      </c>
      <c r="Y785" s="9">
        <v>0</v>
      </c>
      <c r="Z785" s="9">
        <v>0</v>
      </c>
      <c r="AA785" s="9">
        <v>0</v>
      </c>
      <c r="AB785" s="27">
        <v>1</v>
      </c>
      <c r="AC785" s="9">
        <v>0</v>
      </c>
      <c r="AD785" s="9">
        <v>0</v>
      </c>
      <c r="AE785" s="27">
        <v>1</v>
      </c>
      <c r="AF785" s="9">
        <v>1</v>
      </c>
      <c r="AG785" s="27">
        <v>0</v>
      </c>
      <c r="AH785" s="19">
        <v>1980</v>
      </c>
      <c r="AI785" s="30">
        <v>7.0000000000000007E-2</v>
      </c>
      <c r="AJ785" s="30">
        <v>7.0000000000000007E-2</v>
      </c>
      <c r="AK785" s="30">
        <v>0.4</v>
      </c>
      <c r="AL785" s="37">
        <v>0.46</v>
      </c>
      <c r="AM785" s="36">
        <v>1</v>
      </c>
      <c r="AN785" s="17">
        <v>0</v>
      </c>
      <c r="AO785">
        <v>1</v>
      </c>
      <c r="AP785" s="34">
        <v>0</v>
      </c>
      <c r="AQ785">
        <v>0.86</v>
      </c>
      <c r="AR785" s="34">
        <v>0.14000000000000001</v>
      </c>
      <c r="AS785">
        <v>0</v>
      </c>
      <c r="AT785" s="17">
        <v>1</v>
      </c>
      <c r="AU785">
        <v>0.23</v>
      </c>
      <c r="AV785" s="17">
        <v>0.77</v>
      </c>
      <c r="AW785" s="17" t="s">
        <v>131</v>
      </c>
      <c r="AX785">
        <v>1</v>
      </c>
      <c r="AY785">
        <v>0</v>
      </c>
      <c r="AZ785">
        <v>0</v>
      </c>
      <c r="BA785">
        <v>0</v>
      </c>
      <c r="BB785">
        <v>0</v>
      </c>
      <c r="BC785">
        <v>0</v>
      </c>
      <c r="BD785" s="17">
        <v>0</v>
      </c>
      <c r="BE785">
        <v>1</v>
      </c>
      <c r="BF785">
        <v>0</v>
      </c>
      <c r="BG785" s="17">
        <v>0</v>
      </c>
      <c r="BH785">
        <v>19291</v>
      </c>
      <c r="BI785">
        <v>1766</v>
      </c>
      <c r="BJ785" s="23">
        <v>0.91900000000000004</v>
      </c>
      <c r="BK785" s="23">
        <v>41.44</v>
      </c>
      <c r="BL785">
        <v>0</v>
      </c>
      <c r="BM785">
        <v>0</v>
      </c>
      <c r="BN785">
        <v>1</v>
      </c>
      <c r="BO785">
        <v>0</v>
      </c>
      <c r="BP785">
        <v>0</v>
      </c>
      <c r="BQ785" s="17">
        <v>0</v>
      </c>
      <c r="BR785">
        <v>0</v>
      </c>
      <c r="BS785">
        <v>1</v>
      </c>
      <c r="BT785">
        <v>0</v>
      </c>
      <c r="BU785" s="17">
        <v>0</v>
      </c>
      <c r="BV785">
        <v>0</v>
      </c>
      <c r="BW785">
        <v>0</v>
      </c>
      <c r="BX785" s="17">
        <v>0</v>
      </c>
      <c r="BY785">
        <v>0</v>
      </c>
      <c r="BZ785">
        <v>0</v>
      </c>
      <c r="CA785">
        <v>0</v>
      </c>
      <c r="CB785">
        <v>0</v>
      </c>
      <c r="CC785">
        <v>0</v>
      </c>
      <c r="CD785">
        <v>0</v>
      </c>
      <c r="CE785">
        <v>0</v>
      </c>
      <c r="CF785">
        <v>0</v>
      </c>
      <c r="CG785">
        <v>0</v>
      </c>
      <c r="CH785">
        <v>0</v>
      </c>
      <c r="CI785">
        <v>0</v>
      </c>
      <c r="CJ785" s="17">
        <v>1</v>
      </c>
      <c r="CK785">
        <v>6.9000000000000006E-2</v>
      </c>
      <c r="CL785">
        <v>47</v>
      </c>
      <c r="CM785">
        <v>1</v>
      </c>
      <c r="CN785">
        <v>0</v>
      </c>
      <c r="CO785">
        <v>31</v>
      </c>
      <c r="CP785" s="31" t="s">
        <v>80</v>
      </c>
    </row>
    <row r="786" spans="1:94" x14ac:dyDescent="0.25">
      <c r="A786">
        <v>785</v>
      </c>
      <c r="B786">
        <v>52</v>
      </c>
      <c r="C786" s="23" t="s">
        <v>196</v>
      </c>
      <c r="D786" s="12">
        <v>11.2</v>
      </c>
      <c r="E786" s="13">
        <v>2.1</v>
      </c>
      <c r="F786" s="7">
        <f t="shared" si="193"/>
        <v>5.333333333333333</v>
      </c>
      <c r="G786" s="7">
        <f t="shared" si="195"/>
        <v>9.1</v>
      </c>
      <c r="H786" s="15">
        <f t="shared" si="196"/>
        <v>13.299999999999999</v>
      </c>
      <c r="I786" s="11">
        <f t="shared" si="197"/>
        <v>1.0087243819210572E-2</v>
      </c>
      <c r="J786" s="30">
        <f t="shared" si="198"/>
        <v>1.8913582161019823E-3</v>
      </c>
      <c r="K786" s="30">
        <f t="shared" si="199"/>
        <v>528.72057312388029</v>
      </c>
      <c r="L786" s="8">
        <v>0</v>
      </c>
      <c r="M786" s="9">
        <v>0</v>
      </c>
      <c r="N786" s="9">
        <v>0</v>
      </c>
      <c r="O786" s="9">
        <v>1</v>
      </c>
      <c r="P786" s="9">
        <v>0</v>
      </c>
      <c r="Q786" s="8">
        <v>279522</v>
      </c>
      <c r="R786" s="9">
        <v>4</v>
      </c>
      <c r="S786" s="9">
        <f t="shared" si="200"/>
        <v>279517</v>
      </c>
      <c r="T786" s="9">
        <f t="shared" si="201"/>
        <v>8</v>
      </c>
      <c r="U786" s="7">
        <v>13.04</v>
      </c>
      <c r="V786" s="7">
        <f t="shared" si="202"/>
        <v>22.4</v>
      </c>
      <c r="W786" s="9">
        <v>1</v>
      </c>
      <c r="X786" s="9">
        <v>0</v>
      </c>
      <c r="Y786" s="9">
        <v>0</v>
      </c>
      <c r="Z786" s="9">
        <v>0</v>
      </c>
      <c r="AA786" s="9">
        <v>0</v>
      </c>
      <c r="AB786" s="27">
        <v>1</v>
      </c>
      <c r="AC786" s="9">
        <v>0</v>
      </c>
      <c r="AD786" s="9">
        <v>0</v>
      </c>
      <c r="AE786" s="27">
        <v>1</v>
      </c>
      <c r="AF786" s="9">
        <v>1</v>
      </c>
      <c r="AG786" s="27">
        <v>0</v>
      </c>
      <c r="AH786" s="19">
        <v>1980</v>
      </c>
      <c r="AI786" s="30">
        <v>7.0000000000000007E-2</v>
      </c>
      <c r="AJ786" s="30">
        <v>7.0000000000000007E-2</v>
      </c>
      <c r="AK786" s="30">
        <v>0.4</v>
      </c>
      <c r="AL786" s="37">
        <v>0.46</v>
      </c>
      <c r="AM786" s="36">
        <v>1</v>
      </c>
      <c r="AN786" s="17">
        <v>0</v>
      </c>
      <c r="AO786">
        <v>1</v>
      </c>
      <c r="AP786" s="34">
        <v>0</v>
      </c>
      <c r="AQ786">
        <v>0.86</v>
      </c>
      <c r="AR786" s="34">
        <v>0.14000000000000001</v>
      </c>
      <c r="AS786">
        <v>0</v>
      </c>
      <c r="AT786" s="17">
        <v>1</v>
      </c>
      <c r="AU786">
        <v>0.23</v>
      </c>
      <c r="AV786" s="17">
        <v>0.77</v>
      </c>
      <c r="AW786" s="17" t="s">
        <v>131</v>
      </c>
      <c r="AX786">
        <v>1</v>
      </c>
      <c r="AY786">
        <v>0</v>
      </c>
      <c r="AZ786">
        <v>0</v>
      </c>
      <c r="BA786">
        <v>0</v>
      </c>
      <c r="BB786">
        <v>0</v>
      </c>
      <c r="BC786">
        <v>0</v>
      </c>
      <c r="BD786" s="17">
        <v>0</v>
      </c>
      <c r="BE786">
        <v>1</v>
      </c>
      <c r="BF786">
        <v>0</v>
      </c>
      <c r="BG786" s="17">
        <v>0</v>
      </c>
      <c r="BH786">
        <v>19291</v>
      </c>
      <c r="BI786">
        <v>1766</v>
      </c>
      <c r="BJ786" s="23">
        <v>0.91900000000000004</v>
      </c>
      <c r="BK786" s="23">
        <v>41.44</v>
      </c>
      <c r="BL786">
        <v>0</v>
      </c>
      <c r="BM786">
        <v>0</v>
      </c>
      <c r="BN786">
        <v>1</v>
      </c>
      <c r="BO786">
        <v>0</v>
      </c>
      <c r="BP786">
        <v>0</v>
      </c>
      <c r="BQ786" s="17">
        <v>0</v>
      </c>
      <c r="BR786">
        <v>0</v>
      </c>
      <c r="BS786">
        <v>1</v>
      </c>
      <c r="BT786">
        <v>0</v>
      </c>
      <c r="BU786" s="17">
        <v>0</v>
      </c>
      <c r="BV786">
        <v>0</v>
      </c>
      <c r="BW786">
        <v>0</v>
      </c>
      <c r="BX786" s="17">
        <v>0</v>
      </c>
      <c r="BY786">
        <v>0</v>
      </c>
      <c r="BZ786">
        <v>0</v>
      </c>
      <c r="CA786">
        <v>0</v>
      </c>
      <c r="CB786">
        <v>0</v>
      </c>
      <c r="CC786">
        <v>0</v>
      </c>
      <c r="CD786">
        <v>0</v>
      </c>
      <c r="CE786">
        <v>0</v>
      </c>
      <c r="CF786">
        <v>0</v>
      </c>
      <c r="CG786">
        <v>0</v>
      </c>
      <c r="CH786">
        <v>0</v>
      </c>
      <c r="CI786">
        <v>0</v>
      </c>
      <c r="CJ786" s="17">
        <v>1</v>
      </c>
      <c r="CK786">
        <v>6.9000000000000006E-2</v>
      </c>
      <c r="CL786">
        <v>47</v>
      </c>
      <c r="CM786">
        <v>1</v>
      </c>
      <c r="CN786">
        <v>0</v>
      </c>
      <c r="CO786">
        <v>31</v>
      </c>
      <c r="CP786" s="31" t="s">
        <v>80</v>
      </c>
    </row>
    <row r="787" spans="1:94" x14ac:dyDescent="0.25">
      <c r="A787">
        <v>786</v>
      </c>
      <c r="B787">
        <v>53</v>
      </c>
      <c r="C787" s="23" t="s">
        <v>239</v>
      </c>
      <c r="D787" s="12">
        <v>8.5299999999999994</v>
      </c>
      <c r="E787" s="13">
        <f t="shared" ref="E787:E797" si="203">D787/F787</f>
        <v>0.92818280739934711</v>
      </c>
      <c r="F787" s="7">
        <v>9.19</v>
      </c>
      <c r="G787" s="7">
        <f t="shared" si="195"/>
        <v>7.6018171926006524</v>
      </c>
      <c r="H787" s="15">
        <f t="shared" si="196"/>
        <v>9.4581828073993464</v>
      </c>
      <c r="I787" s="11">
        <f t="shared" si="197"/>
        <v>0.4255103448500257</v>
      </c>
      <c r="J787" s="30">
        <f t="shared" si="198"/>
        <v>4.630145210555231E-2</v>
      </c>
      <c r="K787" s="30">
        <f t="shared" si="199"/>
        <v>21.59759477349272</v>
      </c>
      <c r="L787" s="8">
        <v>0</v>
      </c>
      <c r="M787" s="9">
        <v>1</v>
      </c>
      <c r="N787" s="9">
        <v>0</v>
      </c>
      <c r="O787" s="9">
        <v>0</v>
      </c>
      <c r="P787" s="9">
        <v>0</v>
      </c>
      <c r="Q787" s="8">
        <v>389</v>
      </c>
      <c r="R787" s="9">
        <v>6</v>
      </c>
      <c r="S787" s="9">
        <f t="shared" si="200"/>
        <v>382</v>
      </c>
      <c r="T787" s="9">
        <f t="shared" si="201"/>
        <v>11</v>
      </c>
      <c r="U787" s="7">
        <v>9.59</v>
      </c>
      <c r="V787" s="7">
        <v>18.329999999999998</v>
      </c>
      <c r="W787" s="9">
        <v>1</v>
      </c>
      <c r="X787" s="9">
        <v>0</v>
      </c>
      <c r="Y787" s="9">
        <v>1</v>
      </c>
      <c r="Z787" s="9">
        <v>0</v>
      </c>
      <c r="AA787" s="9">
        <v>0</v>
      </c>
      <c r="AB787" s="27">
        <v>0</v>
      </c>
      <c r="AC787" s="9">
        <v>1</v>
      </c>
      <c r="AD787" s="9">
        <v>0</v>
      </c>
      <c r="AE787" s="27">
        <v>0</v>
      </c>
      <c r="AF787" s="9">
        <v>0</v>
      </c>
      <c r="AG787" s="27">
        <v>1</v>
      </c>
      <c r="AH787" s="19">
        <v>1989</v>
      </c>
      <c r="AI787" s="30">
        <v>0</v>
      </c>
      <c r="AJ787" s="30">
        <v>0.41</v>
      </c>
      <c r="AK787" s="30">
        <v>0.55000000000000004</v>
      </c>
      <c r="AL787" s="37">
        <v>0.04</v>
      </c>
      <c r="AM787" s="36" t="s">
        <v>89</v>
      </c>
      <c r="AN787" s="17" t="s">
        <v>89</v>
      </c>
      <c r="AO787" s="30">
        <v>0.75</v>
      </c>
      <c r="AP787" s="34">
        <v>0.25</v>
      </c>
      <c r="AQ787">
        <v>0.39</v>
      </c>
      <c r="AR787" s="34">
        <v>0.61</v>
      </c>
      <c r="AS787">
        <v>0</v>
      </c>
      <c r="AT787" s="17">
        <v>1</v>
      </c>
      <c r="AU787" t="s">
        <v>89</v>
      </c>
      <c r="AV787" s="17" t="s">
        <v>89</v>
      </c>
      <c r="AW787" s="17" t="s">
        <v>10</v>
      </c>
      <c r="AX787">
        <v>0</v>
      </c>
      <c r="AY787">
        <v>0</v>
      </c>
      <c r="AZ787">
        <v>0</v>
      </c>
      <c r="BA787">
        <v>0</v>
      </c>
      <c r="BB787">
        <v>0</v>
      </c>
      <c r="BC787">
        <v>0</v>
      </c>
      <c r="BD787" s="17">
        <v>1</v>
      </c>
      <c r="BE787">
        <v>0</v>
      </c>
      <c r="BF787">
        <v>0</v>
      </c>
      <c r="BG787" s="17">
        <v>1</v>
      </c>
      <c r="BH787" t="s">
        <v>89</v>
      </c>
      <c r="BI787">
        <v>17</v>
      </c>
      <c r="BJ787" s="61">
        <v>0.41099999999999998</v>
      </c>
      <c r="BK787" s="61">
        <f t="shared" ref="BK787:BK797" si="204">U787+V787+6</f>
        <v>33.92</v>
      </c>
      <c r="BL787">
        <v>1</v>
      </c>
      <c r="BM787">
        <v>0</v>
      </c>
      <c r="BN787">
        <v>0</v>
      </c>
      <c r="BO787">
        <v>0</v>
      </c>
      <c r="BP787">
        <v>0</v>
      </c>
      <c r="BQ787" s="17">
        <v>0</v>
      </c>
      <c r="BR787">
        <v>0</v>
      </c>
      <c r="BS787">
        <v>0</v>
      </c>
      <c r="BT787">
        <v>1</v>
      </c>
      <c r="BU787" s="17">
        <v>0</v>
      </c>
      <c r="BV787">
        <v>0</v>
      </c>
      <c r="BW787">
        <v>0</v>
      </c>
      <c r="BX787" s="17">
        <v>0</v>
      </c>
      <c r="BY787">
        <v>0</v>
      </c>
      <c r="BZ787">
        <v>0</v>
      </c>
      <c r="CA787">
        <v>1</v>
      </c>
      <c r="CB787">
        <v>0</v>
      </c>
      <c r="CC787">
        <v>0</v>
      </c>
      <c r="CD787">
        <v>0</v>
      </c>
      <c r="CE787">
        <v>1</v>
      </c>
      <c r="CF787">
        <v>0</v>
      </c>
      <c r="CG787">
        <v>0</v>
      </c>
      <c r="CH787">
        <v>0</v>
      </c>
      <c r="CI787">
        <v>1</v>
      </c>
      <c r="CJ787" s="17">
        <v>0</v>
      </c>
      <c r="CK787">
        <v>0.76700000000000002</v>
      </c>
      <c r="CL787">
        <v>347</v>
      </c>
      <c r="CM787">
        <v>1</v>
      </c>
      <c r="CN787">
        <v>0</v>
      </c>
      <c r="CO787">
        <v>17</v>
      </c>
      <c r="CP787" s="31" t="s">
        <v>80</v>
      </c>
    </row>
    <row r="788" spans="1:94" x14ac:dyDescent="0.25">
      <c r="A788">
        <v>787</v>
      </c>
      <c r="B788">
        <v>53</v>
      </c>
      <c r="C788" s="23" t="s">
        <v>239</v>
      </c>
      <c r="D788" s="12">
        <v>7.51</v>
      </c>
      <c r="E788" s="13">
        <f t="shared" si="203"/>
        <v>1.0080536912751676</v>
      </c>
      <c r="F788" s="7">
        <v>7.45</v>
      </c>
      <c r="G788" s="7">
        <f t="shared" si="195"/>
        <v>6.5019463087248326</v>
      </c>
      <c r="H788" s="15">
        <f t="shared" si="196"/>
        <v>8.518053691275167</v>
      </c>
      <c r="I788" s="11">
        <f t="shared" si="197"/>
        <v>0.4409113869173576</v>
      </c>
      <c r="J788" s="30">
        <f t="shared" si="198"/>
        <v>5.9182736498974167E-2</v>
      </c>
      <c r="K788" s="30">
        <f t="shared" si="199"/>
        <v>16.896819227298376</v>
      </c>
      <c r="L788" s="8">
        <v>0</v>
      </c>
      <c r="M788" s="9">
        <v>1</v>
      </c>
      <c r="N788" s="9">
        <v>0</v>
      </c>
      <c r="O788" s="9">
        <v>0</v>
      </c>
      <c r="P788" s="9">
        <v>0</v>
      </c>
      <c r="Q788" s="8">
        <v>237</v>
      </c>
      <c r="R788" s="9">
        <v>6</v>
      </c>
      <c r="S788" s="9">
        <f t="shared" si="200"/>
        <v>230</v>
      </c>
      <c r="T788" s="9">
        <f t="shared" si="201"/>
        <v>11</v>
      </c>
      <c r="U788" s="7">
        <v>9.59</v>
      </c>
      <c r="V788" s="7">
        <v>18.329999999999998</v>
      </c>
      <c r="W788" s="9">
        <v>1</v>
      </c>
      <c r="X788" s="9">
        <v>0</v>
      </c>
      <c r="Y788" s="9">
        <v>1</v>
      </c>
      <c r="Z788" s="9">
        <v>0</v>
      </c>
      <c r="AA788" s="9">
        <v>0</v>
      </c>
      <c r="AB788" s="27">
        <v>0</v>
      </c>
      <c r="AC788" s="9">
        <v>1</v>
      </c>
      <c r="AD788" s="9">
        <v>0</v>
      </c>
      <c r="AE788" s="27">
        <v>0</v>
      </c>
      <c r="AF788" s="9">
        <v>0</v>
      </c>
      <c r="AG788" s="27">
        <v>1</v>
      </c>
      <c r="AH788" s="19">
        <v>1989</v>
      </c>
      <c r="AI788" s="30">
        <v>0.20499999999999999</v>
      </c>
      <c r="AJ788" s="30">
        <v>0.20499999999999999</v>
      </c>
      <c r="AK788" s="30">
        <v>0.55000000000000004</v>
      </c>
      <c r="AL788" s="37">
        <v>0.04</v>
      </c>
      <c r="AM788" s="36" t="s">
        <v>89</v>
      </c>
      <c r="AN788" s="17" t="s">
        <v>89</v>
      </c>
      <c r="AO788" s="30">
        <v>0.75</v>
      </c>
      <c r="AP788" s="34">
        <v>0.25</v>
      </c>
      <c r="AQ788">
        <v>0</v>
      </c>
      <c r="AR788" s="34">
        <v>1</v>
      </c>
      <c r="AS788">
        <v>0</v>
      </c>
      <c r="AT788" s="17">
        <v>1</v>
      </c>
      <c r="AU788" t="s">
        <v>89</v>
      </c>
      <c r="AV788" s="17" t="s">
        <v>89</v>
      </c>
      <c r="AW788" s="17" t="s">
        <v>10</v>
      </c>
      <c r="AX788">
        <v>0</v>
      </c>
      <c r="AY788">
        <v>0</v>
      </c>
      <c r="AZ788">
        <v>0</v>
      </c>
      <c r="BA788">
        <v>0</v>
      </c>
      <c r="BB788">
        <v>0</v>
      </c>
      <c r="BC788">
        <v>0</v>
      </c>
      <c r="BD788" s="17">
        <v>1</v>
      </c>
      <c r="BE788">
        <v>0</v>
      </c>
      <c r="BF788">
        <v>0</v>
      </c>
      <c r="BG788" s="17">
        <v>1</v>
      </c>
      <c r="BH788" t="s">
        <v>89</v>
      </c>
      <c r="BI788">
        <v>17</v>
      </c>
      <c r="BJ788" s="61">
        <v>0.41099999999999998</v>
      </c>
      <c r="BK788" s="61">
        <f t="shared" si="204"/>
        <v>33.92</v>
      </c>
      <c r="BL788">
        <v>1</v>
      </c>
      <c r="BM788">
        <v>0</v>
      </c>
      <c r="BN788">
        <v>0</v>
      </c>
      <c r="BO788">
        <v>0</v>
      </c>
      <c r="BP788">
        <v>0</v>
      </c>
      <c r="BQ788" s="17">
        <v>0</v>
      </c>
      <c r="BR788">
        <v>0</v>
      </c>
      <c r="BS788">
        <v>0</v>
      </c>
      <c r="BT788">
        <v>1</v>
      </c>
      <c r="BU788" s="17">
        <v>0</v>
      </c>
      <c r="BV788">
        <v>0</v>
      </c>
      <c r="BW788">
        <v>0</v>
      </c>
      <c r="BX788" s="17">
        <v>0</v>
      </c>
      <c r="BY788">
        <v>0</v>
      </c>
      <c r="BZ788">
        <v>0</v>
      </c>
      <c r="CA788">
        <v>1</v>
      </c>
      <c r="CB788">
        <v>0</v>
      </c>
      <c r="CC788">
        <v>0</v>
      </c>
      <c r="CD788">
        <v>0</v>
      </c>
      <c r="CE788">
        <v>1</v>
      </c>
      <c r="CF788">
        <v>0</v>
      </c>
      <c r="CG788">
        <v>0</v>
      </c>
      <c r="CH788">
        <v>0</v>
      </c>
      <c r="CI788">
        <v>1</v>
      </c>
      <c r="CJ788" s="17">
        <v>0</v>
      </c>
      <c r="CK788">
        <v>0.76700000000000002</v>
      </c>
      <c r="CL788">
        <v>347</v>
      </c>
      <c r="CM788">
        <v>1</v>
      </c>
      <c r="CN788">
        <v>0</v>
      </c>
      <c r="CO788">
        <v>17</v>
      </c>
      <c r="CP788" s="31" t="s">
        <v>80</v>
      </c>
    </row>
    <row r="789" spans="1:94" x14ac:dyDescent="0.25">
      <c r="A789">
        <v>788</v>
      </c>
      <c r="B789">
        <v>53</v>
      </c>
      <c r="C789" s="23" t="s">
        <v>239</v>
      </c>
      <c r="D789" s="12">
        <v>6.04</v>
      </c>
      <c r="E789" s="13">
        <f t="shared" si="203"/>
        <v>1.6547945205479453</v>
      </c>
      <c r="F789" s="7">
        <v>3.65</v>
      </c>
      <c r="G789" s="7">
        <f t="shared" si="195"/>
        <v>4.385205479452055</v>
      </c>
      <c r="H789" s="15">
        <f t="shared" si="196"/>
        <v>7.6947945205479451</v>
      </c>
      <c r="I789" s="11">
        <f t="shared" si="197"/>
        <v>0.23447470277510901</v>
      </c>
      <c r="J789" s="30">
        <f t="shared" si="198"/>
        <v>6.4239644595920284E-2</v>
      </c>
      <c r="K789" s="30">
        <f t="shared" si="199"/>
        <v>15.566711277594891</v>
      </c>
      <c r="L789" s="8">
        <v>0</v>
      </c>
      <c r="M789" s="9">
        <v>1</v>
      </c>
      <c r="N789" s="9">
        <v>0</v>
      </c>
      <c r="O789" s="9">
        <v>0</v>
      </c>
      <c r="P789" s="9">
        <v>0</v>
      </c>
      <c r="Q789" s="8">
        <v>237</v>
      </c>
      <c r="R789" s="9">
        <v>7</v>
      </c>
      <c r="S789" s="9">
        <f t="shared" si="200"/>
        <v>229</v>
      </c>
      <c r="T789" s="9">
        <f t="shared" si="201"/>
        <v>11</v>
      </c>
      <c r="U789" s="7">
        <v>9.59</v>
      </c>
      <c r="V789" s="7">
        <v>18.329999999999998</v>
      </c>
      <c r="W789" s="9">
        <v>1</v>
      </c>
      <c r="X789" s="9">
        <v>0</v>
      </c>
      <c r="Y789" s="9">
        <v>1</v>
      </c>
      <c r="Z789" s="9">
        <v>0</v>
      </c>
      <c r="AA789" s="9">
        <v>0</v>
      </c>
      <c r="AB789" s="27">
        <v>0</v>
      </c>
      <c r="AC789" s="9">
        <v>1</v>
      </c>
      <c r="AD789" s="9">
        <v>0</v>
      </c>
      <c r="AE789" s="27">
        <v>0</v>
      </c>
      <c r="AF789" s="9">
        <v>0</v>
      </c>
      <c r="AG789" s="27">
        <v>1</v>
      </c>
      <c r="AH789" s="19">
        <v>1989</v>
      </c>
      <c r="AI789" s="30">
        <v>0.20499999999999999</v>
      </c>
      <c r="AJ789" s="30">
        <v>0.20499999999999999</v>
      </c>
      <c r="AK789" s="30">
        <v>0.55000000000000004</v>
      </c>
      <c r="AL789" s="37">
        <v>0.04</v>
      </c>
      <c r="AM789" s="36" t="s">
        <v>89</v>
      </c>
      <c r="AN789" s="17" t="s">
        <v>89</v>
      </c>
      <c r="AO789" s="30">
        <v>0.75</v>
      </c>
      <c r="AP789" s="34">
        <v>0.25</v>
      </c>
      <c r="AQ789">
        <v>0</v>
      </c>
      <c r="AR789" s="34">
        <v>1</v>
      </c>
      <c r="AS789">
        <v>0</v>
      </c>
      <c r="AT789" s="17">
        <v>1</v>
      </c>
      <c r="AU789" t="s">
        <v>89</v>
      </c>
      <c r="AV789" s="17" t="s">
        <v>89</v>
      </c>
      <c r="AW789" s="17" t="s">
        <v>10</v>
      </c>
      <c r="AX789">
        <v>0</v>
      </c>
      <c r="AY789">
        <v>0</v>
      </c>
      <c r="AZ789">
        <v>0</v>
      </c>
      <c r="BA789">
        <v>0</v>
      </c>
      <c r="BB789">
        <v>0</v>
      </c>
      <c r="BC789">
        <v>0</v>
      </c>
      <c r="BD789" s="17">
        <v>1</v>
      </c>
      <c r="BE789">
        <v>0</v>
      </c>
      <c r="BF789">
        <v>0</v>
      </c>
      <c r="BG789" s="17">
        <v>1</v>
      </c>
      <c r="BH789" t="s">
        <v>89</v>
      </c>
      <c r="BI789">
        <v>17</v>
      </c>
      <c r="BJ789" s="61">
        <v>0.41099999999999998</v>
      </c>
      <c r="BK789" s="61">
        <f t="shared" si="204"/>
        <v>33.92</v>
      </c>
      <c r="BL789">
        <v>0</v>
      </c>
      <c r="BM789">
        <v>0</v>
      </c>
      <c r="BN789">
        <v>1</v>
      </c>
      <c r="BO789">
        <v>0</v>
      </c>
      <c r="BP789">
        <v>0</v>
      </c>
      <c r="BQ789" s="17">
        <v>0</v>
      </c>
      <c r="BR789">
        <v>0</v>
      </c>
      <c r="BS789">
        <v>0</v>
      </c>
      <c r="BT789">
        <v>1</v>
      </c>
      <c r="BU789" s="17">
        <v>0</v>
      </c>
      <c r="BV789">
        <v>0</v>
      </c>
      <c r="BW789">
        <v>0</v>
      </c>
      <c r="BX789" s="17">
        <v>0</v>
      </c>
      <c r="BY789">
        <v>0</v>
      </c>
      <c r="BZ789">
        <v>0</v>
      </c>
      <c r="CA789">
        <v>1</v>
      </c>
      <c r="CB789">
        <v>0</v>
      </c>
      <c r="CC789">
        <v>0</v>
      </c>
      <c r="CD789">
        <v>0</v>
      </c>
      <c r="CE789">
        <v>1</v>
      </c>
      <c r="CF789">
        <v>0</v>
      </c>
      <c r="CG789">
        <v>0</v>
      </c>
      <c r="CH789">
        <v>0</v>
      </c>
      <c r="CI789">
        <v>1</v>
      </c>
      <c r="CJ789" s="17">
        <v>0</v>
      </c>
      <c r="CK789">
        <v>0.76700000000000002</v>
      </c>
      <c r="CL789">
        <v>347</v>
      </c>
      <c r="CM789">
        <v>1</v>
      </c>
      <c r="CN789">
        <v>0</v>
      </c>
      <c r="CO789">
        <v>17</v>
      </c>
      <c r="CP789" s="31" t="s">
        <v>80</v>
      </c>
    </row>
    <row r="790" spans="1:94" x14ac:dyDescent="0.25">
      <c r="A790">
        <v>789</v>
      </c>
      <c r="B790">
        <v>53</v>
      </c>
      <c r="C790" s="23" t="s">
        <v>239</v>
      </c>
      <c r="D790" s="12">
        <v>3.87</v>
      </c>
      <c r="E790" s="13">
        <f t="shared" si="203"/>
        <v>1.3253424657534247</v>
      </c>
      <c r="F790" s="7">
        <v>2.92</v>
      </c>
      <c r="G790" s="7">
        <f t="shared" si="195"/>
        <v>2.5446575342465754</v>
      </c>
      <c r="H790" s="15">
        <f t="shared" si="196"/>
        <v>5.1953424657534253</v>
      </c>
      <c r="I790" s="11">
        <f t="shared" si="197"/>
        <v>0.18946408995865949</v>
      </c>
      <c r="J790" s="30">
        <f t="shared" si="198"/>
        <v>6.4884962314609412E-2</v>
      </c>
      <c r="K790" s="30">
        <f t="shared" si="199"/>
        <v>15.411891512724841</v>
      </c>
      <c r="L790" s="8">
        <v>0</v>
      </c>
      <c r="M790" s="9">
        <v>1</v>
      </c>
      <c r="N790" s="9">
        <v>0</v>
      </c>
      <c r="O790" s="9">
        <v>0</v>
      </c>
      <c r="P790" s="9">
        <v>0</v>
      </c>
      <c r="Q790" s="8">
        <v>237</v>
      </c>
      <c r="R790" s="9">
        <v>7</v>
      </c>
      <c r="S790" s="9">
        <f t="shared" si="200"/>
        <v>229</v>
      </c>
      <c r="T790" s="9">
        <f t="shared" si="201"/>
        <v>11</v>
      </c>
      <c r="U790" s="7">
        <v>9.59</v>
      </c>
      <c r="V790" s="7">
        <v>18.329999999999998</v>
      </c>
      <c r="W790" s="9">
        <v>1</v>
      </c>
      <c r="X790" s="9">
        <v>0</v>
      </c>
      <c r="Y790" s="9">
        <v>1</v>
      </c>
      <c r="Z790" s="9">
        <v>0</v>
      </c>
      <c r="AA790" s="9">
        <v>0</v>
      </c>
      <c r="AB790" s="27">
        <v>0</v>
      </c>
      <c r="AC790" s="9">
        <v>1</v>
      </c>
      <c r="AD790" s="9">
        <v>0</v>
      </c>
      <c r="AE790" s="27">
        <v>0</v>
      </c>
      <c r="AF790" s="9">
        <v>0</v>
      </c>
      <c r="AG790" s="27">
        <v>1</v>
      </c>
      <c r="AH790" s="19">
        <v>1989</v>
      </c>
      <c r="AI790" s="30">
        <v>0.20499999999999999</v>
      </c>
      <c r="AJ790" s="30">
        <v>0.20499999999999999</v>
      </c>
      <c r="AK790" s="30">
        <v>0.55000000000000004</v>
      </c>
      <c r="AL790" s="37">
        <v>0.04</v>
      </c>
      <c r="AM790" s="36" t="s">
        <v>89</v>
      </c>
      <c r="AN790" s="17" t="s">
        <v>89</v>
      </c>
      <c r="AO790" s="30">
        <v>0.75</v>
      </c>
      <c r="AP790" s="34">
        <v>0.25</v>
      </c>
      <c r="AQ790">
        <v>0</v>
      </c>
      <c r="AR790" s="34">
        <v>1</v>
      </c>
      <c r="AS790">
        <v>0</v>
      </c>
      <c r="AT790" s="17">
        <v>1</v>
      </c>
      <c r="AU790" t="s">
        <v>89</v>
      </c>
      <c r="AV790" s="17" t="s">
        <v>89</v>
      </c>
      <c r="AW790" s="17" t="s">
        <v>10</v>
      </c>
      <c r="AX790">
        <v>0</v>
      </c>
      <c r="AY790">
        <v>0</v>
      </c>
      <c r="AZ790">
        <v>0</v>
      </c>
      <c r="BA790">
        <v>0</v>
      </c>
      <c r="BB790">
        <v>0</v>
      </c>
      <c r="BC790">
        <v>0</v>
      </c>
      <c r="BD790" s="17">
        <v>1</v>
      </c>
      <c r="BE790">
        <v>0</v>
      </c>
      <c r="BF790">
        <v>0</v>
      </c>
      <c r="BG790" s="17">
        <v>1</v>
      </c>
      <c r="BH790" t="s">
        <v>89</v>
      </c>
      <c r="BI790">
        <v>17</v>
      </c>
      <c r="BJ790" s="61">
        <v>0.41099999999999998</v>
      </c>
      <c r="BK790" s="61">
        <f t="shared" si="204"/>
        <v>33.92</v>
      </c>
      <c r="BL790">
        <v>0</v>
      </c>
      <c r="BM790">
        <v>0</v>
      </c>
      <c r="BN790">
        <v>1</v>
      </c>
      <c r="BO790">
        <v>0</v>
      </c>
      <c r="BP790">
        <v>0</v>
      </c>
      <c r="BQ790" s="17">
        <v>0</v>
      </c>
      <c r="BR790">
        <v>0</v>
      </c>
      <c r="BS790">
        <v>0</v>
      </c>
      <c r="BT790">
        <v>1</v>
      </c>
      <c r="BU790" s="17">
        <v>0</v>
      </c>
      <c r="BV790">
        <v>0</v>
      </c>
      <c r="BW790">
        <v>0</v>
      </c>
      <c r="BX790" s="17">
        <v>0</v>
      </c>
      <c r="BY790">
        <v>0</v>
      </c>
      <c r="BZ790">
        <v>0</v>
      </c>
      <c r="CA790">
        <v>1</v>
      </c>
      <c r="CB790">
        <v>0</v>
      </c>
      <c r="CC790">
        <v>0</v>
      </c>
      <c r="CD790">
        <v>0</v>
      </c>
      <c r="CE790">
        <v>1</v>
      </c>
      <c r="CF790">
        <v>0</v>
      </c>
      <c r="CG790">
        <v>0</v>
      </c>
      <c r="CH790">
        <v>0</v>
      </c>
      <c r="CI790">
        <v>1</v>
      </c>
      <c r="CJ790" s="17">
        <v>0</v>
      </c>
      <c r="CK790">
        <v>0.76700000000000002</v>
      </c>
      <c r="CL790">
        <v>347</v>
      </c>
      <c r="CM790">
        <v>1</v>
      </c>
      <c r="CN790">
        <v>0</v>
      </c>
      <c r="CO790">
        <v>17</v>
      </c>
      <c r="CP790" s="31" t="s">
        <v>80</v>
      </c>
    </row>
    <row r="791" spans="1:94" x14ac:dyDescent="0.25">
      <c r="A791">
        <v>790</v>
      </c>
      <c r="B791">
        <v>53</v>
      </c>
      <c r="C791" s="23" t="s">
        <v>239</v>
      </c>
      <c r="D791" s="12">
        <v>7.28</v>
      </c>
      <c r="E791" s="13">
        <f t="shared" si="203"/>
        <v>2.1927710843373496</v>
      </c>
      <c r="F791" s="7">
        <v>3.32</v>
      </c>
      <c r="G791" s="7">
        <f t="shared" si="195"/>
        <v>5.0872289156626511</v>
      </c>
      <c r="H791" s="15">
        <f t="shared" si="196"/>
        <v>9.4727710843373494</v>
      </c>
      <c r="I791" s="11">
        <f t="shared" si="197"/>
        <v>0.26579365338014427</v>
      </c>
      <c r="J791" s="30">
        <f t="shared" si="198"/>
        <v>8.0058329331368777E-2</v>
      </c>
      <c r="K791" s="30">
        <f t="shared" si="199"/>
        <v>12.49089268227055</v>
      </c>
      <c r="L791" s="8">
        <v>0</v>
      </c>
      <c r="M791" s="9">
        <v>1</v>
      </c>
      <c r="N791" s="9">
        <v>0</v>
      </c>
      <c r="O791" s="9">
        <v>0</v>
      </c>
      <c r="P791" s="9">
        <v>0</v>
      </c>
      <c r="Q791" s="8">
        <v>152</v>
      </c>
      <c r="R791" s="9">
        <v>6</v>
      </c>
      <c r="S791" s="9">
        <f t="shared" si="200"/>
        <v>145</v>
      </c>
      <c r="T791" s="9">
        <f t="shared" si="201"/>
        <v>11</v>
      </c>
      <c r="U791" s="7">
        <v>9.59</v>
      </c>
      <c r="V791" s="7">
        <v>18.329999999999998</v>
      </c>
      <c r="W791" s="9">
        <v>1</v>
      </c>
      <c r="X791" s="9">
        <v>0</v>
      </c>
      <c r="Y791" s="9">
        <v>1</v>
      </c>
      <c r="Z791" s="9">
        <v>0</v>
      </c>
      <c r="AA791" s="9">
        <v>0</v>
      </c>
      <c r="AB791" s="27">
        <v>0</v>
      </c>
      <c r="AC791" s="9">
        <v>1</v>
      </c>
      <c r="AD791" s="9">
        <v>0</v>
      </c>
      <c r="AE791" s="27">
        <v>0</v>
      </c>
      <c r="AF791" s="9">
        <v>0</v>
      </c>
      <c r="AG791" s="27">
        <v>1</v>
      </c>
      <c r="AH791" s="19">
        <v>1989</v>
      </c>
      <c r="AI791" s="30">
        <v>0.20499999999999999</v>
      </c>
      <c r="AJ791" s="30">
        <v>0.20499999999999999</v>
      </c>
      <c r="AK791" s="30">
        <v>0.55000000000000004</v>
      </c>
      <c r="AL791" s="37">
        <v>0.04</v>
      </c>
      <c r="AM791" s="36" t="s">
        <v>89</v>
      </c>
      <c r="AN791" s="17" t="s">
        <v>89</v>
      </c>
      <c r="AO791" s="30">
        <v>0.75</v>
      </c>
      <c r="AP791" s="34">
        <v>0.25</v>
      </c>
      <c r="AQ791">
        <v>1</v>
      </c>
      <c r="AR791" s="34">
        <v>0</v>
      </c>
      <c r="AS791">
        <v>0</v>
      </c>
      <c r="AT791" s="17">
        <v>1</v>
      </c>
      <c r="AU791" t="s">
        <v>89</v>
      </c>
      <c r="AV791" s="17" t="s">
        <v>89</v>
      </c>
      <c r="AW791" s="17" t="s">
        <v>10</v>
      </c>
      <c r="AX791">
        <v>0</v>
      </c>
      <c r="AY791">
        <v>0</v>
      </c>
      <c r="AZ791">
        <v>0</v>
      </c>
      <c r="BA791">
        <v>0</v>
      </c>
      <c r="BB791">
        <v>0</v>
      </c>
      <c r="BC791">
        <v>0</v>
      </c>
      <c r="BD791" s="17">
        <v>1</v>
      </c>
      <c r="BE791">
        <v>0</v>
      </c>
      <c r="BF791">
        <v>0</v>
      </c>
      <c r="BG791" s="17">
        <v>1</v>
      </c>
      <c r="BH791" t="s">
        <v>89</v>
      </c>
      <c r="BI791">
        <v>17</v>
      </c>
      <c r="BJ791" s="61">
        <v>0.41099999999999998</v>
      </c>
      <c r="BK791" s="61">
        <f t="shared" si="204"/>
        <v>33.92</v>
      </c>
      <c r="BL791">
        <v>1</v>
      </c>
      <c r="BM791">
        <v>0</v>
      </c>
      <c r="BN791">
        <v>0</v>
      </c>
      <c r="BO791">
        <v>0</v>
      </c>
      <c r="BP791">
        <v>0</v>
      </c>
      <c r="BQ791" s="17">
        <v>0</v>
      </c>
      <c r="BR791">
        <v>0</v>
      </c>
      <c r="BS791">
        <v>0</v>
      </c>
      <c r="BT791">
        <v>1</v>
      </c>
      <c r="BU791" s="17">
        <v>0</v>
      </c>
      <c r="BV791">
        <v>0</v>
      </c>
      <c r="BW791">
        <v>0</v>
      </c>
      <c r="BX791" s="17">
        <v>0</v>
      </c>
      <c r="BY791">
        <v>0</v>
      </c>
      <c r="BZ791">
        <v>0</v>
      </c>
      <c r="CA791">
        <v>1</v>
      </c>
      <c r="CB791">
        <v>0</v>
      </c>
      <c r="CC791">
        <v>0</v>
      </c>
      <c r="CD791">
        <v>0</v>
      </c>
      <c r="CE791">
        <v>1</v>
      </c>
      <c r="CF791">
        <v>0</v>
      </c>
      <c r="CG791">
        <v>0</v>
      </c>
      <c r="CH791">
        <v>0</v>
      </c>
      <c r="CI791">
        <v>1</v>
      </c>
      <c r="CJ791" s="17">
        <v>0</v>
      </c>
      <c r="CK791">
        <v>0.76700000000000002</v>
      </c>
      <c r="CL791">
        <v>347</v>
      </c>
      <c r="CM791">
        <v>1</v>
      </c>
      <c r="CN791">
        <v>0</v>
      </c>
      <c r="CO791">
        <v>17</v>
      </c>
      <c r="CP791" s="31" t="s">
        <v>80</v>
      </c>
    </row>
    <row r="792" spans="1:94" x14ac:dyDescent="0.25">
      <c r="A792">
        <v>791</v>
      </c>
      <c r="B792">
        <v>53</v>
      </c>
      <c r="C792" s="23" t="s">
        <v>239</v>
      </c>
      <c r="D792" s="12">
        <v>0.32</v>
      </c>
      <c r="E792" s="13">
        <f t="shared" si="203"/>
        <v>4</v>
      </c>
      <c r="F792" s="7">
        <v>0.08</v>
      </c>
      <c r="G792" s="7">
        <f t="shared" si="195"/>
        <v>-3.68</v>
      </c>
      <c r="H792" s="15">
        <f t="shared" si="196"/>
        <v>4.32</v>
      </c>
      <c r="I792" s="11">
        <f t="shared" si="197"/>
        <v>6.6665185234566068E-3</v>
      </c>
      <c r="J792" s="30">
        <f t="shared" si="198"/>
        <v>8.3331481543207589E-2</v>
      </c>
      <c r="K792" s="30">
        <f t="shared" si="199"/>
        <v>12.000266663703769</v>
      </c>
      <c r="L792" s="8">
        <v>0</v>
      </c>
      <c r="M792" s="9">
        <v>1</v>
      </c>
      <c r="N792" s="9">
        <v>0</v>
      </c>
      <c r="O792" s="9">
        <v>0</v>
      </c>
      <c r="P792" s="9">
        <v>0</v>
      </c>
      <c r="Q792" s="8">
        <v>152</v>
      </c>
      <c r="R792" s="9">
        <v>7</v>
      </c>
      <c r="S792" s="9">
        <f t="shared" si="200"/>
        <v>144</v>
      </c>
      <c r="T792" s="9">
        <f t="shared" si="201"/>
        <v>11</v>
      </c>
      <c r="U792" s="7">
        <v>9.59</v>
      </c>
      <c r="V792" s="7">
        <v>18.329999999999998</v>
      </c>
      <c r="W792" s="9">
        <v>1</v>
      </c>
      <c r="X792" s="9">
        <v>0</v>
      </c>
      <c r="Y792" s="9">
        <v>1</v>
      </c>
      <c r="Z792" s="9">
        <v>0</v>
      </c>
      <c r="AA792" s="9">
        <v>0</v>
      </c>
      <c r="AB792" s="27">
        <v>0</v>
      </c>
      <c r="AC792" s="9">
        <v>1</v>
      </c>
      <c r="AD792" s="9">
        <v>0</v>
      </c>
      <c r="AE792" s="27">
        <v>0</v>
      </c>
      <c r="AF792" s="9">
        <v>0</v>
      </c>
      <c r="AG792" s="27">
        <v>1</v>
      </c>
      <c r="AH792" s="19">
        <v>1989</v>
      </c>
      <c r="AI792" s="30">
        <v>0.20499999999999999</v>
      </c>
      <c r="AJ792" s="30">
        <v>0.20499999999999999</v>
      </c>
      <c r="AK792" s="30">
        <v>0.55000000000000004</v>
      </c>
      <c r="AL792" s="37">
        <v>0.04</v>
      </c>
      <c r="AM792" s="36" t="s">
        <v>89</v>
      </c>
      <c r="AN792" s="17" t="s">
        <v>89</v>
      </c>
      <c r="AO792" s="30">
        <v>0.75</v>
      </c>
      <c r="AP792" s="34">
        <v>0.25</v>
      </c>
      <c r="AQ792">
        <v>1</v>
      </c>
      <c r="AR792" s="34">
        <v>0</v>
      </c>
      <c r="AS792">
        <v>0</v>
      </c>
      <c r="AT792" s="17">
        <v>1</v>
      </c>
      <c r="AU792" t="s">
        <v>89</v>
      </c>
      <c r="AV792" s="17" t="s">
        <v>89</v>
      </c>
      <c r="AW792" s="17" t="s">
        <v>10</v>
      </c>
      <c r="AX792">
        <v>0</v>
      </c>
      <c r="AY792">
        <v>0</v>
      </c>
      <c r="AZ792">
        <v>0</v>
      </c>
      <c r="BA792">
        <v>0</v>
      </c>
      <c r="BB792">
        <v>0</v>
      </c>
      <c r="BC792">
        <v>0</v>
      </c>
      <c r="BD792" s="17">
        <v>1</v>
      </c>
      <c r="BE792">
        <v>0</v>
      </c>
      <c r="BF792">
        <v>0</v>
      </c>
      <c r="BG792" s="17">
        <v>1</v>
      </c>
      <c r="BH792" t="s">
        <v>89</v>
      </c>
      <c r="BI792">
        <v>17</v>
      </c>
      <c r="BJ792" s="61">
        <v>0.41099999999999998</v>
      </c>
      <c r="BK792" s="61">
        <f t="shared" si="204"/>
        <v>33.92</v>
      </c>
      <c r="BL792">
        <v>0</v>
      </c>
      <c r="BM792">
        <v>0</v>
      </c>
      <c r="BN792">
        <v>1</v>
      </c>
      <c r="BO792">
        <v>0</v>
      </c>
      <c r="BP792">
        <v>0</v>
      </c>
      <c r="BQ792" s="17">
        <v>0</v>
      </c>
      <c r="BR792">
        <v>0</v>
      </c>
      <c r="BS792">
        <v>0</v>
      </c>
      <c r="BT792">
        <v>1</v>
      </c>
      <c r="BU792" s="17">
        <v>0</v>
      </c>
      <c r="BV792">
        <v>0</v>
      </c>
      <c r="BW792">
        <v>0</v>
      </c>
      <c r="BX792" s="17">
        <v>0</v>
      </c>
      <c r="BY792">
        <v>0</v>
      </c>
      <c r="BZ792">
        <v>0</v>
      </c>
      <c r="CA792">
        <v>1</v>
      </c>
      <c r="CB792">
        <v>0</v>
      </c>
      <c r="CC792">
        <v>0</v>
      </c>
      <c r="CD792">
        <v>0</v>
      </c>
      <c r="CE792">
        <v>1</v>
      </c>
      <c r="CF792">
        <v>0</v>
      </c>
      <c r="CG792">
        <v>0</v>
      </c>
      <c r="CH792">
        <v>0</v>
      </c>
      <c r="CI792">
        <v>1</v>
      </c>
      <c r="CJ792" s="17">
        <v>0</v>
      </c>
      <c r="CK792">
        <v>0.76700000000000002</v>
      </c>
      <c r="CL792">
        <v>347</v>
      </c>
      <c r="CM792">
        <v>1</v>
      </c>
      <c r="CN792">
        <v>0</v>
      </c>
      <c r="CO792">
        <v>17</v>
      </c>
      <c r="CP792" s="31" t="s">
        <v>80</v>
      </c>
    </row>
    <row r="793" spans="1:94" x14ac:dyDescent="0.25">
      <c r="A793">
        <v>792</v>
      </c>
      <c r="B793">
        <v>53</v>
      </c>
      <c r="C793" s="23" t="s">
        <v>239</v>
      </c>
      <c r="D793" s="12">
        <v>-0.45</v>
      </c>
      <c r="E793" s="13">
        <f t="shared" si="203"/>
        <v>10</v>
      </c>
      <c r="F793" s="7">
        <v>-4.4999999999999998E-2</v>
      </c>
      <c r="G793" s="7">
        <f t="shared" si="195"/>
        <v>-10.45</v>
      </c>
      <c r="H793" s="15">
        <f t="shared" si="196"/>
        <v>9.5500000000000007</v>
      </c>
      <c r="I793" s="11">
        <f t="shared" si="197"/>
        <v>-3.749973633090588E-3</v>
      </c>
      <c r="J793" s="30">
        <f t="shared" si="198"/>
        <v>8.3332747402013074E-2</v>
      </c>
      <c r="K793" s="30">
        <f t="shared" si="199"/>
        <v>12.00008437470337</v>
      </c>
      <c r="L793" s="8">
        <v>0</v>
      </c>
      <c r="M793" s="9">
        <v>1</v>
      </c>
      <c r="N793" s="9">
        <v>0</v>
      </c>
      <c r="O793" s="9">
        <v>0</v>
      </c>
      <c r="P793" s="9">
        <v>0</v>
      </c>
      <c r="Q793" s="8">
        <v>152</v>
      </c>
      <c r="R793" s="9">
        <v>7</v>
      </c>
      <c r="S793" s="9">
        <f t="shared" si="200"/>
        <v>144</v>
      </c>
      <c r="T793" s="9">
        <f t="shared" si="201"/>
        <v>11</v>
      </c>
      <c r="U793" s="7">
        <v>9.59</v>
      </c>
      <c r="V793" s="7">
        <v>18.329999999999998</v>
      </c>
      <c r="W793" s="9">
        <v>1</v>
      </c>
      <c r="X793" s="9">
        <v>0</v>
      </c>
      <c r="Y793" s="9">
        <v>1</v>
      </c>
      <c r="Z793" s="9">
        <v>0</v>
      </c>
      <c r="AA793" s="9">
        <v>0</v>
      </c>
      <c r="AB793" s="27">
        <v>0</v>
      </c>
      <c r="AC793" s="9">
        <v>1</v>
      </c>
      <c r="AD793" s="9">
        <v>0</v>
      </c>
      <c r="AE793" s="27">
        <v>0</v>
      </c>
      <c r="AF793" s="9">
        <v>0</v>
      </c>
      <c r="AG793" s="27">
        <v>1</v>
      </c>
      <c r="AH793" s="19">
        <v>1989</v>
      </c>
      <c r="AI793" s="30">
        <v>0.20499999999999999</v>
      </c>
      <c r="AJ793" s="30">
        <v>0.20499999999999999</v>
      </c>
      <c r="AK793" s="30">
        <v>0.55000000000000004</v>
      </c>
      <c r="AL793" s="37">
        <v>0.04</v>
      </c>
      <c r="AM793" s="36" t="s">
        <v>89</v>
      </c>
      <c r="AN793" s="17" t="s">
        <v>89</v>
      </c>
      <c r="AO793" s="30">
        <v>0.75</v>
      </c>
      <c r="AP793" s="34">
        <v>0.25</v>
      </c>
      <c r="AQ793">
        <v>1</v>
      </c>
      <c r="AR793" s="34">
        <v>0</v>
      </c>
      <c r="AS793">
        <v>0</v>
      </c>
      <c r="AT793" s="17">
        <v>1</v>
      </c>
      <c r="AU793" t="s">
        <v>89</v>
      </c>
      <c r="AV793" s="17" t="s">
        <v>89</v>
      </c>
      <c r="AW793" s="17" t="s">
        <v>10</v>
      </c>
      <c r="AX793">
        <v>0</v>
      </c>
      <c r="AY793">
        <v>0</v>
      </c>
      <c r="AZ793">
        <v>0</v>
      </c>
      <c r="BA793">
        <v>0</v>
      </c>
      <c r="BB793">
        <v>0</v>
      </c>
      <c r="BC793">
        <v>0</v>
      </c>
      <c r="BD793" s="17">
        <v>1</v>
      </c>
      <c r="BE793">
        <v>0</v>
      </c>
      <c r="BF793">
        <v>0</v>
      </c>
      <c r="BG793" s="17">
        <v>1</v>
      </c>
      <c r="BH793" t="s">
        <v>89</v>
      </c>
      <c r="BI793">
        <v>17</v>
      </c>
      <c r="BJ793" s="61">
        <v>0.41099999999999998</v>
      </c>
      <c r="BK793" s="61">
        <f t="shared" si="204"/>
        <v>33.92</v>
      </c>
      <c r="BL793">
        <v>0</v>
      </c>
      <c r="BM793">
        <v>0</v>
      </c>
      <c r="BN793">
        <v>1</v>
      </c>
      <c r="BO793">
        <v>0</v>
      </c>
      <c r="BP793">
        <v>0</v>
      </c>
      <c r="BQ793" s="17">
        <v>0</v>
      </c>
      <c r="BR793">
        <v>0</v>
      </c>
      <c r="BS793">
        <v>0</v>
      </c>
      <c r="BT793">
        <v>1</v>
      </c>
      <c r="BU793" s="17">
        <v>0</v>
      </c>
      <c r="BV793">
        <v>0</v>
      </c>
      <c r="BW793">
        <v>0</v>
      </c>
      <c r="BX793" s="17">
        <v>0</v>
      </c>
      <c r="BY793">
        <v>0</v>
      </c>
      <c r="BZ793">
        <v>0</v>
      </c>
      <c r="CA793">
        <v>1</v>
      </c>
      <c r="CB793">
        <v>0</v>
      </c>
      <c r="CC793">
        <v>0</v>
      </c>
      <c r="CD793">
        <v>0</v>
      </c>
      <c r="CE793">
        <v>1</v>
      </c>
      <c r="CF793">
        <v>0</v>
      </c>
      <c r="CG793">
        <v>0</v>
      </c>
      <c r="CH793">
        <v>0</v>
      </c>
      <c r="CI793">
        <v>1</v>
      </c>
      <c r="CJ793" s="17">
        <v>0</v>
      </c>
      <c r="CK793">
        <v>0.76700000000000002</v>
      </c>
      <c r="CL793">
        <v>347</v>
      </c>
      <c r="CM793">
        <v>1</v>
      </c>
      <c r="CN793">
        <v>0</v>
      </c>
      <c r="CO793">
        <v>17</v>
      </c>
      <c r="CP793" s="31" t="s">
        <v>80</v>
      </c>
    </row>
    <row r="794" spans="1:94" x14ac:dyDescent="0.25">
      <c r="A794">
        <v>793</v>
      </c>
      <c r="B794">
        <v>53</v>
      </c>
      <c r="C794" s="23" t="s">
        <v>239</v>
      </c>
      <c r="D794" s="12">
        <v>2.2200000000000002</v>
      </c>
      <c r="E794" s="13">
        <f t="shared" si="203"/>
        <v>2.3368421052631581</v>
      </c>
      <c r="F794" s="7">
        <v>0.95</v>
      </c>
      <c r="G794" s="7">
        <f t="shared" si="195"/>
        <v>-0.11684210526315786</v>
      </c>
      <c r="H794" s="15">
        <f t="shared" si="196"/>
        <v>4.5568421052631578</v>
      </c>
      <c r="I794" s="11">
        <f t="shared" si="197"/>
        <v>6.3918016547565334E-2</v>
      </c>
      <c r="J794" s="30">
        <f t="shared" si="198"/>
        <v>6.7282122681647724E-2</v>
      </c>
      <c r="K794" s="30">
        <f t="shared" si="199"/>
        <v>14.86278910568269</v>
      </c>
      <c r="L794" s="8">
        <v>0</v>
      </c>
      <c r="M794" s="9">
        <v>1</v>
      </c>
      <c r="N794" s="9">
        <v>0</v>
      </c>
      <c r="O794" s="9">
        <v>0</v>
      </c>
      <c r="P794" s="9">
        <v>0</v>
      </c>
      <c r="Q794" s="8">
        <v>237</v>
      </c>
      <c r="R794" s="9">
        <v>16</v>
      </c>
      <c r="S794" s="9">
        <f t="shared" si="200"/>
        <v>220</v>
      </c>
      <c r="T794" s="9">
        <f t="shared" si="201"/>
        <v>11</v>
      </c>
      <c r="U794" s="7">
        <v>9.59</v>
      </c>
      <c r="V794" s="7">
        <v>18.329999999999998</v>
      </c>
      <c r="W794" s="9">
        <v>1</v>
      </c>
      <c r="X794" s="9">
        <v>0</v>
      </c>
      <c r="Y794" s="9">
        <v>1</v>
      </c>
      <c r="Z794" s="9">
        <v>0</v>
      </c>
      <c r="AA794" s="9">
        <v>0</v>
      </c>
      <c r="AB794" s="27">
        <v>0</v>
      </c>
      <c r="AC794" s="9">
        <v>1</v>
      </c>
      <c r="AD794" s="9">
        <v>0</v>
      </c>
      <c r="AE794" s="27">
        <v>0</v>
      </c>
      <c r="AF794" s="9">
        <v>0</v>
      </c>
      <c r="AG794" s="27">
        <v>1</v>
      </c>
      <c r="AH794" s="19">
        <v>1989</v>
      </c>
      <c r="AI794" s="30">
        <v>0.20499999999999999</v>
      </c>
      <c r="AJ794" s="30">
        <v>0.20499999999999999</v>
      </c>
      <c r="AK794" s="30">
        <v>0.55000000000000004</v>
      </c>
      <c r="AL794" s="37">
        <v>0.04</v>
      </c>
      <c r="AM794" s="36" t="s">
        <v>89</v>
      </c>
      <c r="AN794" s="17" t="s">
        <v>89</v>
      </c>
      <c r="AO794" s="30">
        <v>0.75</v>
      </c>
      <c r="AP794" s="34">
        <v>0.25</v>
      </c>
      <c r="AQ794">
        <v>0</v>
      </c>
      <c r="AR794" s="34">
        <v>1</v>
      </c>
      <c r="AS794">
        <v>0</v>
      </c>
      <c r="AT794" s="17">
        <v>1</v>
      </c>
      <c r="AU794" t="s">
        <v>89</v>
      </c>
      <c r="AV794" s="17" t="s">
        <v>89</v>
      </c>
      <c r="AW794" s="17" t="s">
        <v>10</v>
      </c>
      <c r="AX794">
        <v>0</v>
      </c>
      <c r="AY794">
        <v>0</v>
      </c>
      <c r="AZ794">
        <v>0</v>
      </c>
      <c r="BA794">
        <v>0</v>
      </c>
      <c r="BB794">
        <v>0</v>
      </c>
      <c r="BC794">
        <v>0</v>
      </c>
      <c r="BD794" s="17">
        <v>1</v>
      </c>
      <c r="BE794">
        <v>0</v>
      </c>
      <c r="BF794">
        <v>0</v>
      </c>
      <c r="BG794" s="17">
        <v>1</v>
      </c>
      <c r="BH794" t="s">
        <v>89</v>
      </c>
      <c r="BI794">
        <v>17</v>
      </c>
      <c r="BJ794" s="61">
        <v>0.41099999999999998</v>
      </c>
      <c r="BK794" s="61">
        <f t="shared" si="204"/>
        <v>33.92</v>
      </c>
      <c r="BL794">
        <v>1</v>
      </c>
      <c r="BM794">
        <v>0</v>
      </c>
      <c r="BN794">
        <v>0</v>
      </c>
      <c r="BO794">
        <v>0</v>
      </c>
      <c r="BP794">
        <v>0</v>
      </c>
      <c r="BQ794" s="17">
        <v>0</v>
      </c>
      <c r="BR794">
        <v>1</v>
      </c>
      <c r="BS794">
        <v>0</v>
      </c>
      <c r="BT794">
        <v>0</v>
      </c>
      <c r="BU794" s="17">
        <v>0</v>
      </c>
      <c r="BV794">
        <v>0</v>
      </c>
      <c r="BW794">
        <v>0</v>
      </c>
      <c r="BX794" s="17">
        <v>0</v>
      </c>
      <c r="BY794">
        <v>1</v>
      </c>
      <c r="BZ794">
        <v>1</v>
      </c>
      <c r="CA794">
        <v>0</v>
      </c>
      <c r="CB794">
        <v>0</v>
      </c>
      <c r="CC794">
        <v>0</v>
      </c>
      <c r="CD794">
        <v>0</v>
      </c>
      <c r="CE794">
        <v>1</v>
      </c>
      <c r="CF794">
        <v>0</v>
      </c>
      <c r="CG794">
        <v>0</v>
      </c>
      <c r="CH794">
        <v>0</v>
      </c>
      <c r="CI794">
        <v>1</v>
      </c>
      <c r="CJ794" s="17">
        <v>0</v>
      </c>
      <c r="CK794">
        <v>0.76700000000000002</v>
      </c>
      <c r="CL794">
        <v>347</v>
      </c>
      <c r="CM794">
        <v>1</v>
      </c>
      <c r="CN794">
        <v>0</v>
      </c>
      <c r="CO794">
        <v>17</v>
      </c>
      <c r="CP794" s="31" t="s">
        <v>80</v>
      </c>
    </row>
    <row r="795" spans="1:94" x14ac:dyDescent="0.25">
      <c r="A795">
        <v>794</v>
      </c>
      <c r="B795">
        <v>53</v>
      </c>
      <c r="C795" s="23" t="s">
        <v>239</v>
      </c>
      <c r="D795" s="12">
        <v>4.82</v>
      </c>
      <c r="E795" s="13">
        <f t="shared" si="203"/>
        <v>2.9036144578313254</v>
      </c>
      <c r="F795" s="7">
        <v>1.66</v>
      </c>
      <c r="G795" s="7">
        <f t="shared" si="195"/>
        <v>1.9163855421686748</v>
      </c>
      <c r="H795" s="15">
        <f t="shared" si="196"/>
        <v>7.7236144578313262</v>
      </c>
      <c r="I795" s="11">
        <f t="shared" si="197"/>
        <v>0.1112227868108151</v>
      </c>
      <c r="J795" s="30">
        <f t="shared" si="198"/>
        <v>6.7001678801695844E-2</v>
      </c>
      <c r="K795" s="30">
        <f t="shared" si="199"/>
        <v>14.924999162479038</v>
      </c>
      <c r="L795" s="8">
        <v>0</v>
      </c>
      <c r="M795" s="9">
        <v>1</v>
      </c>
      <c r="N795" s="9">
        <v>0</v>
      </c>
      <c r="O795" s="9">
        <v>0</v>
      </c>
      <c r="P795" s="9">
        <v>0</v>
      </c>
      <c r="Q795" s="8">
        <v>237</v>
      </c>
      <c r="R795" s="9">
        <v>16</v>
      </c>
      <c r="S795" s="9">
        <f t="shared" si="200"/>
        <v>220</v>
      </c>
      <c r="T795" s="9">
        <f t="shared" si="201"/>
        <v>11</v>
      </c>
      <c r="U795" s="7">
        <v>9.59</v>
      </c>
      <c r="V795" s="7">
        <v>18.329999999999998</v>
      </c>
      <c r="W795" s="9">
        <v>1</v>
      </c>
      <c r="X795" s="9">
        <v>0</v>
      </c>
      <c r="Y795" s="9">
        <v>1</v>
      </c>
      <c r="Z795" s="9">
        <v>0</v>
      </c>
      <c r="AA795" s="9">
        <v>0</v>
      </c>
      <c r="AB795" s="27">
        <v>0</v>
      </c>
      <c r="AC795" s="9">
        <v>1</v>
      </c>
      <c r="AD795" s="9">
        <v>0</v>
      </c>
      <c r="AE795" s="27">
        <v>0</v>
      </c>
      <c r="AF795" s="9">
        <v>0</v>
      </c>
      <c r="AG795" s="27">
        <v>1</v>
      </c>
      <c r="AH795" s="19">
        <v>1989</v>
      </c>
      <c r="AI795" s="30">
        <v>0.20499999999999999</v>
      </c>
      <c r="AJ795" s="30">
        <v>0.20499999999999999</v>
      </c>
      <c r="AK795" s="30">
        <v>0.55000000000000004</v>
      </c>
      <c r="AL795" s="37">
        <v>0.04</v>
      </c>
      <c r="AM795" s="36" t="s">
        <v>89</v>
      </c>
      <c r="AN795" s="17" t="s">
        <v>89</v>
      </c>
      <c r="AO795" s="30">
        <v>0.75</v>
      </c>
      <c r="AP795" s="34">
        <v>0.25</v>
      </c>
      <c r="AQ795">
        <v>0</v>
      </c>
      <c r="AR795" s="34">
        <v>1</v>
      </c>
      <c r="AS795">
        <v>0</v>
      </c>
      <c r="AT795" s="17">
        <v>1</v>
      </c>
      <c r="AU795" t="s">
        <v>89</v>
      </c>
      <c r="AV795" s="17" t="s">
        <v>89</v>
      </c>
      <c r="AW795" s="17" t="s">
        <v>10</v>
      </c>
      <c r="AX795">
        <v>0</v>
      </c>
      <c r="AY795">
        <v>0</v>
      </c>
      <c r="AZ795">
        <v>0</v>
      </c>
      <c r="BA795">
        <v>0</v>
      </c>
      <c r="BB795">
        <v>0</v>
      </c>
      <c r="BC795">
        <v>0</v>
      </c>
      <c r="BD795" s="17">
        <v>1</v>
      </c>
      <c r="BE795">
        <v>0</v>
      </c>
      <c r="BF795">
        <v>0</v>
      </c>
      <c r="BG795" s="17">
        <v>1</v>
      </c>
      <c r="BH795" t="s">
        <v>89</v>
      </c>
      <c r="BI795">
        <v>17</v>
      </c>
      <c r="BJ795" s="61">
        <v>0.41099999999999998</v>
      </c>
      <c r="BK795" s="61">
        <f t="shared" si="204"/>
        <v>33.92</v>
      </c>
      <c r="BL795">
        <v>1</v>
      </c>
      <c r="BM795">
        <v>0</v>
      </c>
      <c r="BN795">
        <v>0</v>
      </c>
      <c r="BO795">
        <v>0</v>
      </c>
      <c r="BP795">
        <v>0</v>
      </c>
      <c r="BQ795" s="17">
        <v>0</v>
      </c>
      <c r="BR795">
        <v>1</v>
      </c>
      <c r="BS795">
        <v>0</v>
      </c>
      <c r="BT795">
        <v>0</v>
      </c>
      <c r="BU795" s="17">
        <v>0</v>
      </c>
      <c r="BV795">
        <v>0</v>
      </c>
      <c r="BW795">
        <v>0</v>
      </c>
      <c r="BX795" s="17">
        <v>0</v>
      </c>
      <c r="BY795">
        <v>1</v>
      </c>
      <c r="BZ795">
        <v>1</v>
      </c>
      <c r="CA795">
        <v>0</v>
      </c>
      <c r="CB795">
        <v>0</v>
      </c>
      <c r="CC795">
        <v>0</v>
      </c>
      <c r="CD795">
        <v>0</v>
      </c>
      <c r="CE795">
        <v>1</v>
      </c>
      <c r="CF795">
        <v>0</v>
      </c>
      <c r="CG795">
        <v>0</v>
      </c>
      <c r="CH795">
        <v>0</v>
      </c>
      <c r="CI795">
        <v>1</v>
      </c>
      <c r="CJ795" s="17">
        <v>0</v>
      </c>
      <c r="CK795">
        <v>0.76700000000000002</v>
      </c>
      <c r="CL795">
        <v>347</v>
      </c>
      <c r="CM795">
        <v>1</v>
      </c>
      <c r="CN795">
        <v>0</v>
      </c>
      <c r="CO795">
        <v>17</v>
      </c>
      <c r="CP795" s="31" t="s">
        <v>80</v>
      </c>
    </row>
    <row r="796" spans="1:94" x14ac:dyDescent="0.25">
      <c r="A796">
        <v>795</v>
      </c>
      <c r="B796">
        <v>53</v>
      </c>
      <c r="C796" s="23" t="s">
        <v>239</v>
      </c>
      <c r="D796" s="12">
        <v>9.76</v>
      </c>
      <c r="E796" s="13">
        <f t="shared" si="203"/>
        <v>2.8208092485549132</v>
      </c>
      <c r="F796" s="7">
        <v>3.46</v>
      </c>
      <c r="G796" s="7">
        <f t="shared" si="195"/>
        <v>6.9391907514450866</v>
      </c>
      <c r="H796" s="15">
        <f t="shared" si="196"/>
        <v>12.580809248554914</v>
      </c>
      <c r="I796" s="11">
        <f t="shared" si="197"/>
        <v>0.17611584209363634</v>
      </c>
      <c r="J796" s="30">
        <f t="shared" si="198"/>
        <v>5.0900532397004726E-2</v>
      </c>
      <c r="K796" s="30">
        <f t="shared" si="199"/>
        <v>19.646159930123748</v>
      </c>
      <c r="L796" s="8">
        <v>0</v>
      </c>
      <c r="M796" s="9">
        <v>1</v>
      </c>
      <c r="N796" s="9">
        <v>0</v>
      </c>
      <c r="O796" s="9">
        <v>0</v>
      </c>
      <c r="P796" s="9">
        <v>0</v>
      </c>
      <c r="Q796" s="8">
        <v>389</v>
      </c>
      <c r="R796" s="9">
        <v>14</v>
      </c>
      <c r="S796" s="9">
        <f t="shared" si="200"/>
        <v>374</v>
      </c>
      <c r="T796" s="9">
        <f t="shared" si="201"/>
        <v>11</v>
      </c>
      <c r="U796" s="7">
        <v>9.59</v>
      </c>
      <c r="V796" s="7">
        <v>18.329999999999998</v>
      </c>
      <c r="W796" s="9">
        <v>1</v>
      </c>
      <c r="X796" s="9">
        <v>0</v>
      </c>
      <c r="Y796" s="9">
        <v>1</v>
      </c>
      <c r="Z796" s="9">
        <v>0</v>
      </c>
      <c r="AA796" s="9">
        <v>0</v>
      </c>
      <c r="AB796" s="27">
        <v>0</v>
      </c>
      <c r="AC796" s="9">
        <v>1</v>
      </c>
      <c r="AD796" s="9">
        <v>0</v>
      </c>
      <c r="AE796" s="27">
        <v>0</v>
      </c>
      <c r="AF796" s="9">
        <v>0</v>
      </c>
      <c r="AG796" s="27">
        <v>1</v>
      </c>
      <c r="AH796" s="19">
        <v>1989</v>
      </c>
      <c r="AI796" s="30">
        <v>0.20499999999999999</v>
      </c>
      <c r="AJ796" s="30">
        <v>0.20499999999999999</v>
      </c>
      <c r="AK796" s="30">
        <v>0.55000000000000004</v>
      </c>
      <c r="AL796" s="37">
        <v>0.04</v>
      </c>
      <c r="AM796" s="36" t="s">
        <v>89</v>
      </c>
      <c r="AN796" s="17" t="s">
        <v>89</v>
      </c>
      <c r="AO796" s="30">
        <v>0.75</v>
      </c>
      <c r="AP796" s="34">
        <v>0.25</v>
      </c>
      <c r="AQ796">
        <v>0.39</v>
      </c>
      <c r="AR796" s="34">
        <v>0.61</v>
      </c>
      <c r="AS796">
        <v>0</v>
      </c>
      <c r="AT796" s="17">
        <v>1</v>
      </c>
      <c r="AU796" t="s">
        <v>89</v>
      </c>
      <c r="AV796" s="17" t="s">
        <v>89</v>
      </c>
      <c r="AW796" s="17" t="s">
        <v>10</v>
      </c>
      <c r="AX796">
        <v>0</v>
      </c>
      <c r="AY796">
        <v>0</v>
      </c>
      <c r="AZ796">
        <v>0</v>
      </c>
      <c r="BA796">
        <v>0</v>
      </c>
      <c r="BB796">
        <v>0</v>
      </c>
      <c r="BC796">
        <v>0</v>
      </c>
      <c r="BD796" s="17">
        <v>1</v>
      </c>
      <c r="BE796">
        <v>0</v>
      </c>
      <c r="BF796">
        <v>0</v>
      </c>
      <c r="BG796" s="17">
        <v>1</v>
      </c>
      <c r="BH796" t="s">
        <v>89</v>
      </c>
      <c r="BI796">
        <v>17</v>
      </c>
      <c r="BJ796" s="61">
        <v>0.41099999999999998</v>
      </c>
      <c r="BK796" s="61">
        <f t="shared" si="204"/>
        <v>33.92</v>
      </c>
      <c r="BL796">
        <v>0</v>
      </c>
      <c r="BM796">
        <v>0</v>
      </c>
      <c r="BN796">
        <v>1</v>
      </c>
      <c r="BO796">
        <v>0</v>
      </c>
      <c r="BP796">
        <v>0</v>
      </c>
      <c r="BQ796" s="17">
        <v>0</v>
      </c>
      <c r="BR796">
        <v>1</v>
      </c>
      <c r="BS796">
        <v>0</v>
      </c>
      <c r="BT796">
        <v>0</v>
      </c>
      <c r="BU796" s="17">
        <v>0</v>
      </c>
      <c r="BV796">
        <v>0</v>
      </c>
      <c r="BW796">
        <v>0</v>
      </c>
      <c r="BX796" s="17">
        <v>0</v>
      </c>
      <c r="BY796">
        <v>0</v>
      </c>
      <c r="BZ796">
        <v>0</v>
      </c>
      <c r="CA796">
        <v>1</v>
      </c>
      <c r="CB796">
        <v>1</v>
      </c>
      <c r="CC796">
        <v>0</v>
      </c>
      <c r="CD796">
        <v>0</v>
      </c>
      <c r="CE796">
        <v>1</v>
      </c>
      <c r="CF796">
        <v>0</v>
      </c>
      <c r="CG796">
        <v>0</v>
      </c>
      <c r="CH796">
        <v>0</v>
      </c>
      <c r="CI796">
        <v>1</v>
      </c>
      <c r="CJ796" s="17">
        <v>0</v>
      </c>
      <c r="CK796">
        <v>0.76700000000000002</v>
      </c>
      <c r="CL796">
        <v>347</v>
      </c>
      <c r="CM796">
        <v>1</v>
      </c>
      <c r="CN796">
        <v>0</v>
      </c>
      <c r="CO796">
        <v>17</v>
      </c>
      <c r="CP796" s="31" t="s">
        <v>80</v>
      </c>
    </row>
    <row r="797" spans="1:94" x14ac:dyDescent="0.25">
      <c r="A797">
        <v>796</v>
      </c>
      <c r="B797">
        <v>53</v>
      </c>
      <c r="C797" s="23" t="s">
        <v>239</v>
      </c>
      <c r="D797" s="12">
        <v>12.12</v>
      </c>
      <c r="E797" s="13">
        <f t="shared" si="203"/>
        <v>3.8113207547169807</v>
      </c>
      <c r="F797" s="7">
        <v>3.18</v>
      </c>
      <c r="G797" s="7">
        <f t="shared" si="195"/>
        <v>8.3086792452830185</v>
      </c>
      <c r="H797" s="15">
        <f t="shared" si="196"/>
        <v>15.93132075471698</v>
      </c>
      <c r="I797" s="11">
        <f t="shared" si="197"/>
        <v>6.4694677588783278E-2</v>
      </c>
      <c r="J797" s="30">
        <f t="shared" si="198"/>
        <v>2.0344238235466439E-2</v>
      </c>
      <c r="K797" s="30">
        <f t="shared" si="199"/>
        <v>49.153966269264579</v>
      </c>
      <c r="L797" s="8">
        <v>0</v>
      </c>
      <c r="M797" s="9">
        <v>1</v>
      </c>
      <c r="N797" s="9">
        <v>0</v>
      </c>
      <c r="O797" s="9">
        <v>0</v>
      </c>
      <c r="P797" s="9">
        <v>0</v>
      </c>
      <c r="Q797" s="8">
        <v>2421</v>
      </c>
      <c r="R797" s="9">
        <v>14</v>
      </c>
      <c r="S797" s="9">
        <f t="shared" si="200"/>
        <v>2406</v>
      </c>
      <c r="T797" s="9">
        <f t="shared" si="201"/>
        <v>11</v>
      </c>
      <c r="U797" s="7">
        <v>9.59</v>
      </c>
      <c r="V797" s="7">
        <v>18.329999999999998</v>
      </c>
      <c r="W797" s="9">
        <v>1</v>
      </c>
      <c r="X797" s="9">
        <v>0</v>
      </c>
      <c r="Y797" s="9">
        <v>1</v>
      </c>
      <c r="Z797" s="9">
        <v>0</v>
      </c>
      <c r="AA797" s="9">
        <v>0</v>
      </c>
      <c r="AB797" s="27">
        <v>0</v>
      </c>
      <c r="AC797" s="9">
        <v>1</v>
      </c>
      <c r="AD797" s="9">
        <v>0</v>
      </c>
      <c r="AE797" s="27">
        <v>0</v>
      </c>
      <c r="AF797" s="9">
        <v>0</v>
      </c>
      <c r="AG797" s="27">
        <v>1</v>
      </c>
      <c r="AH797" s="19">
        <v>1989</v>
      </c>
      <c r="AI797" s="30">
        <v>0.20499999999999999</v>
      </c>
      <c r="AJ797" s="30">
        <v>0.20499999999999999</v>
      </c>
      <c r="AK797" s="30">
        <v>0.55000000000000004</v>
      </c>
      <c r="AL797" s="37">
        <v>0.04</v>
      </c>
      <c r="AM797" s="36" t="s">
        <v>89</v>
      </c>
      <c r="AN797" s="17" t="s">
        <v>89</v>
      </c>
      <c r="AO797" s="30">
        <v>0.75</v>
      </c>
      <c r="AP797" s="34">
        <v>0.25</v>
      </c>
      <c r="AQ797">
        <v>0.39</v>
      </c>
      <c r="AR797" s="34">
        <v>0.61</v>
      </c>
      <c r="AS797">
        <v>0</v>
      </c>
      <c r="AT797" s="17">
        <v>1</v>
      </c>
      <c r="AU797" t="s">
        <v>89</v>
      </c>
      <c r="AV797" s="17" t="s">
        <v>89</v>
      </c>
      <c r="AW797" s="17" t="s">
        <v>10</v>
      </c>
      <c r="AX797">
        <v>0</v>
      </c>
      <c r="AY797">
        <v>0</v>
      </c>
      <c r="AZ797">
        <v>0</v>
      </c>
      <c r="BA797">
        <v>0</v>
      </c>
      <c r="BB797">
        <v>0</v>
      </c>
      <c r="BC797">
        <v>0</v>
      </c>
      <c r="BD797" s="17">
        <v>1</v>
      </c>
      <c r="BE797">
        <v>0</v>
      </c>
      <c r="BF797">
        <v>0</v>
      </c>
      <c r="BG797" s="17">
        <v>1</v>
      </c>
      <c r="BH797" t="s">
        <v>89</v>
      </c>
      <c r="BI797">
        <v>17</v>
      </c>
      <c r="BJ797" s="61">
        <v>0.41099999999999998</v>
      </c>
      <c r="BK797" s="61">
        <f t="shared" si="204"/>
        <v>33.92</v>
      </c>
      <c r="BL797">
        <v>0</v>
      </c>
      <c r="BM797">
        <v>0</v>
      </c>
      <c r="BN797">
        <v>1</v>
      </c>
      <c r="BO797">
        <v>0</v>
      </c>
      <c r="BP797">
        <v>0</v>
      </c>
      <c r="BQ797" s="17">
        <v>0</v>
      </c>
      <c r="BR797">
        <v>1</v>
      </c>
      <c r="BS797">
        <v>0</v>
      </c>
      <c r="BT797">
        <v>0</v>
      </c>
      <c r="BU797" s="17">
        <v>0</v>
      </c>
      <c r="BV797">
        <v>0</v>
      </c>
      <c r="BW797">
        <v>0</v>
      </c>
      <c r="BX797" s="17">
        <v>0</v>
      </c>
      <c r="BY797">
        <v>0</v>
      </c>
      <c r="BZ797">
        <v>0</v>
      </c>
      <c r="CA797">
        <v>1</v>
      </c>
      <c r="CB797">
        <v>1</v>
      </c>
      <c r="CC797">
        <v>0</v>
      </c>
      <c r="CD797">
        <v>0</v>
      </c>
      <c r="CE797">
        <v>1</v>
      </c>
      <c r="CF797">
        <v>0</v>
      </c>
      <c r="CG797">
        <v>0</v>
      </c>
      <c r="CH797">
        <v>0</v>
      </c>
      <c r="CI797">
        <v>1</v>
      </c>
      <c r="CJ797" s="17">
        <v>0</v>
      </c>
      <c r="CK797">
        <v>0.76700000000000002</v>
      </c>
      <c r="CL797">
        <v>347</v>
      </c>
      <c r="CM797">
        <v>1</v>
      </c>
      <c r="CN797">
        <v>0</v>
      </c>
      <c r="CO797">
        <v>17</v>
      </c>
      <c r="CP797" s="31" t="s">
        <v>80</v>
      </c>
    </row>
    <row r="798" spans="1:94" x14ac:dyDescent="0.25">
      <c r="A798">
        <v>797</v>
      </c>
      <c r="B798">
        <v>54</v>
      </c>
      <c r="C798" s="23" t="s">
        <v>197</v>
      </c>
      <c r="D798" s="12">
        <v>6.4720844936184907</v>
      </c>
      <c r="E798" s="13">
        <v>0.52927299665427563</v>
      </c>
      <c r="F798" s="7">
        <v>12.22825372639613</v>
      </c>
      <c r="G798" s="7">
        <f t="shared" si="195"/>
        <v>5.9428114969642154</v>
      </c>
      <c r="H798" s="15">
        <f t="shared" si="196"/>
        <v>7.001357490272766</v>
      </c>
      <c r="I798" s="11">
        <f t="shared" si="197"/>
        <v>0.198773486083865</v>
      </c>
      <c r="J798" s="30">
        <f t="shared" si="198"/>
        <v>1.6255263468633215E-2</v>
      </c>
      <c r="K798" s="30">
        <f t="shared" si="199"/>
        <v>61.518535330395515</v>
      </c>
      <c r="L798" s="8">
        <v>0</v>
      </c>
      <c r="M798" s="9">
        <v>0</v>
      </c>
      <c r="N798" s="9">
        <v>1</v>
      </c>
      <c r="O798" s="9">
        <v>0</v>
      </c>
      <c r="P798" s="9">
        <v>0</v>
      </c>
      <c r="Q798" s="8">
        <v>3639</v>
      </c>
      <c r="R798" s="9">
        <v>3</v>
      </c>
      <c r="S798" s="9">
        <f t="shared" si="200"/>
        <v>3635</v>
      </c>
      <c r="T798" s="9">
        <f t="shared" si="201"/>
        <v>15</v>
      </c>
      <c r="U798" s="7">
        <f t="shared" ref="U798:U812" si="205">AK798*13+AL798*16</f>
        <v>13.849</v>
      </c>
      <c r="V798" s="7">
        <f t="shared" ref="V798:V824" si="206">BK798-U798-6</f>
        <v>13.151</v>
      </c>
      <c r="W798" s="9">
        <v>0</v>
      </c>
      <c r="X798" s="9">
        <v>1</v>
      </c>
      <c r="Y798" s="9">
        <v>1</v>
      </c>
      <c r="Z798" s="9">
        <v>0</v>
      </c>
      <c r="AA798" s="9">
        <v>0</v>
      </c>
      <c r="AB798" s="27">
        <v>0</v>
      </c>
      <c r="AC798" s="9">
        <v>0</v>
      </c>
      <c r="AD798" s="9">
        <v>0</v>
      </c>
      <c r="AE798" s="27">
        <v>1</v>
      </c>
      <c r="AF798" s="9">
        <v>1</v>
      </c>
      <c r="AG798" s="27">
        <v>0</v>
      </c>
      <c r="AH798" s="19">
        <v>1958</v>
      </c>
      <c r="AI798" s="30">
        <v>0</v>
      </c>
      <c r="AJ798" s="30">
        <v>0</v>
      </c>
      <c r="AK798" s="30">
        <v>0.71699999999999997</v>
      </c>
      <c r="AL798" s="37">
        <v>0.28299999999999997</v>
      </c>
      <c r="AM798" s="36" t="s">
        <v>89</v>
      </c>
      <c r="AN798" s="17" t="s">
        <v>89</v>
      </c>
      <c r="AO798">
        <v>1</v>
      </c>
      <c r="AP798" s="34">
        <v>0</v>
      </c>
      <c r="AQ798" t="s">
        <v>89</v>
      </c>
      <c r="AR798" s="34" t="s">
        <v>89</v>
      </c>
      <c r="AS798">
        <v>1</v>
      </c>
      <c r="AT798" s="17">
        <v>0</v>
      </c>
      <c r="AU798" t="s">
        <v>89</v>
      </c>
      <c r="AV798" s="17" t="s">
        <v>89</v>
      </c>
      <c r="AW798" s="17" t="s">
        <v>153</v>
      </c>
      <c r="AX798">
        <v>1</v>
      </c>
      <c r="AY798">
        <v>0</v>
      </c>
      <c r="AZ798">
        <v>1</v>
      </c>
      <c r="BA798">
        <v>0</v>
      </c>
      <c r="BB798">
        <v>0</v>
      </c>
      <c r="BC798">
        <v>0</v>
      </c>
      <c r="BD798" s="17">
        <v>0</v>
      </c>
      <c r="BE798">
        <v>1</v>
      </c>
      <c r="BF798">
        <v>0</v>
      </c>
      <c r="BG798" s="17">
        <v>0</v>
      </c>
      <c r="BH798" t="s">
        <v>89</v>
      </c>
      <c r="BI798">
        <v>27</v>
      </c>
      <c r="BJ798" s="23">
        <v>0.92400000000000004</v>
      </c>
      <c r="BK798" s="23">
        <v>33</v>
      </c>
      <c r="BL798">
        <v>1</v>
      </c>
      <c r="BM798">
        <v>0</v>
      </c>
      <c r="BN798">
        <v>0</v>
      </c>
      <c r="BO798">
        <v>0</v>
      </c>
      <c r="BP798">
        <v>0</v>
      </c>
      <c r="BQ798" s="17">
        <v>0</v>
      </c>
      <c r="BR798">
        <v>0</v>
      </c>
      <c r="BS798">
        <v>1</v>
      </c>
      <c r="BT798">
        <v>0</v>
      </c>
      <c r="BU798" s="17">
        <v>0</v>
      </c>
      <c r="BV798">
        <v>0</v>
      </c>
      <c r="BW798">
        <v>0</v>
      </c>
      <c r="BX798" s="17">
        <v>0</v>
      </c>
      <c r="BY798">
        <v>0</v>
      </c>
      <c r="BZ798">
        <v>0</v>
      </c>
      <c r="CA798">
        <v>0</v>
      </c>
      <c r="CB798">
        <v>0</v>
      </c>
      <c r="CC798">
        <v>1</v>
      </c>
      <c r="CD798">
        <v>0</v>
      </c>
      <c r="CE798">
        <v>0</v>
      </c>
      <c r="CF798">
        <v>0</v>
      </c>
      <c r="CG798">
        <v>0</v>
      </c>
      <c r="CH798">
        <v>0</v>
      </c>
      <c r="CI798">
        <v>1</v>
      </c>
      <c r="CJ798" s="17">
        <v>0</v>
      </c>
      <c r="CK798">
        <v>0</v>
      </c>
      <c r="CL798">
        <v>125</v>
      </c>
      <c r="CM798">
        <v>0</v>
      </c>
      <c r="CN798">
        <v>1</v>
      </c>
      <c r="CO798">
        <v>22</v>
      </c>
      <c r="CP798" s="31" t="s">
        <v>80</v>
      </c>
    </row>
    <row r="799" spans="1:94" x14ac:dyDescent="0.25">
      <c r="A799">
        <v>798</v>
      </c>
      <c r="B799">
        <v>54</v>
      </c>
      <c r="C799" s="23" t="s">
        <v>197</v>
      </c>
      <c r="D799" s="12">
        <v>3.0399819644272301</v>
      </c>
      <c r="E799" s="13">
        <v>0.50232776094784748</v>
      </c>
      <c r="F799" s="7">
        <v>6.0517896894470971</v>
      </c>
      <c r="G799" s="7">
        <f t="shared" si="195"/>
        <v>2.5376542034793825</v>
      </c>
      <c r="H799" s="15">
        <f t="shared" si="196"/>
        <v>3.5423097253750777</v>
      </c>
      <c r="I799" s="11">
        <f t="shared" si="197"/>
        <v>9.9874522904482302E-2</v>
      </c>
      <c r="J799" s="30">
        <f t="shared" si="198"/>
        <v>1.650330365555169E-2</v>
      </c>
      <c r="K799" s="30">
        <f t="shared" si="199"/>
        <v>60.593928395882195</v>
      </c>
      <c r="L799" s="8">
        <v>0</v>
      </c>
      <c r="M799" s="9">
        <v>0</v>
      </c>
      <c r="N799" s="9">
        <v>1</v>
      </c>
      <c r="O799" s="9">
        <v>0</v>
      </c>
      <c r="P799" s="9">
        <v>0</v>
      </c>
      <c r="Q799" s="8">
        <v>3639</v>
      </c>
      <c r="R799" s="9">
        <v>3</v>
      </c>
      <c r="S799" s="9">
        <f t="shared" si="200"/>
        <v>3635</v>
      </c>
      <c r="T799" s="9">
        <f t="shared" si="201"/>
        <v>15</v>
      </c>
      <c r="U799" s="7">
        <f t="shared" si="205"/>
        <v>13.849</v>
      </c>
      <c r="V799" s="7">
        <f t="shared" si="206"/>
        <v>13.151</v>
      </c>
      <c r="W799" s="9">
        <v>0</v>
      </c>
      <c r="X799" s="9">
        <v>1</v>
      </c>
      <c r="Y799" s="9">
        <v>1</v>
      </c>
      <c r="Z799" s="9">
        <v>0</v>
      </c>
      <c r="AA799" s="9">
        <v>0</v>
      </c>
      <c r="AB799" s="27">
        <v>0</v>
      </c>
      <c r="AC799" s="9">
        <v>0</v>
      </c>
      <c r="AD799" s="9">
        <v>0</v>
      </c>
      <c r="AE799" s="27">
        <v>1</v>
      </c>
      <c r="AF799" s="9">
        <v>1</v>
      </c>
      <c r="AG799" s="27">
        <v>0</v>
      </c>
      <c r="AH799" s="19">
        <v>1958</v>
      </c>
      <c r="AI799" s="30">
        <v>0</v>
      </c>
      <c r="AJ799" s="30">
        <v>0</v>
      </c>
      <c r="AK799" s="30">
        <v>0.71699999999999997</v>
      </c>
      <c r="AL799" s="37">
        <v>0.28299999999999997</v>
      </c>
      <c r="AM799" s="36" t="s">
        <v>89</v>
      </c>
      <c r="AN799" s="17" t="s">
        <v>89</v>
      </c>
      <c r="AO799">
        <v>1</v>
      </c>
      <c r="AP799" s="34">
        <v>0</v>
      </c>
      <c r="AQ799" t="s">
        <v>89</v>
      </c>
      <c r="AR799" s="34" t="s">
        <v>89</v>
      </c>
      <c r="AS799">
        <v>1</v>
      </c>
      <c r="AT799" s="17">
        <v>0</v>
      </c>
      <c r="AU799" t="s">
        <v>89</v>
      </c>
      <c r="AV799" s="17" t="s">
        <v>89</v>
      </c>
      <c r="AW799" s="17" t="s">
        <v>153</v>
      </c>
      <c r="AX799">
        <v>1</v>
      </c>
      <c r="AY799">
        <v>0</v>
      </c>
      <c r="AZ799">
        <v>1</v>
      </c>
      <c r="BA799">
        <v>0</v>
      </c>
      <c r="BB799">
        <v>0</v>
      </c>
      <c r="BC799">
        <v>0</v>
      </c>
      <c r="BD799" s="17">
        <v>0</v>
      </c>
      <c r="BE799">
        <v>1</v>
      </c>
      <c r="BF799">
        <v>0</v>
      </c>
      <c r="BG799" s="17">
        <v>0</v>
      </c>
      <c r="BH799" t="s">
        <v>89</v>
      </c>
      <c r="BI799">
        <v>27</v>
      </c>
      <c r="BJ799" s="23">
        <v>0.92400000000000004</v>
      </c>
      <c r="BK799" s="23">
        <v>33</v>
      </c>
      <c r="BL799">
        <v>1</v>
      </c>
      <c r="BM799">
        <v>0</v>
      </c>
      <c r="BN799">
        <v>0</v>
      </c>
      <c r="BO799">
        <v>0</v>
      </c>
      <c r="BP799">
        <v>0</v>
      </c>
      <c r="BQ799" s="17">
        <v>0</v>
      </c>
      <c r="BR799">
        <v>0</v>
      </c>
      <c r="BS799">
        <v>1</v>
      </c>
      <c r="BT799">
        <v>0</v>
      </c>
      <c r="BU799" s="17">
        <v>0</v>
      </c>
      <c r="BV799">
        <v>0</v>
      </c>
      <c r="BW799">
        <v>0</v>
      </c>
      <c r="BX799" s="17">
        <v>0</v>
      </c>
      <c r="BY799">
        <v>0</v>
      </c>
      <c r="BZ799">
        <v>0</v>
      </c>
      <c r="CA799">
        <v>0</v>
      </c>
      <c r="CB799">
        <v>0</v>
      </c>
      <c r="CC799">
        <v>1</v>
      </c>
      <c r="CD799">
        <v>0</v>
      </c>
      <c r="CE799">
        <v>0</v>
      </c>
      <c r="CF799">
        <v>0</v>
      </c>
      <c r="CG799">
        <v>0</v>
      </c>
      <c r="CH799">
        <v>0</v>
      </c>
      <c r="CI799">
        <v>1</v>
      </c>
      <c r="CJ799" s="17">
        <v>0</v>
      </c>
      <c r="CK799">
        <v>0</v>
      </c>
      <c r="CL799">
        <v>125</v>
      </c>
      <c r="CM799">
        <v>0</v>
      </c>
      <c r="CN799">
        <v>1</v>
      </c>
      <c r="CO799">
        <v>22</v>
      </c>
      <c r="CP799" s="31" t="s">
        <v>80</v>
      </c>
    </row>
    <row r="800" spans="1:94" x14ac:dyDescent="0.25">
      <c r="A800">
        <v>799</v>
      </c>
      <c r="B800">
        <v>54</v>
      </c>
      <c r="C800" s="23" t="s">
        <v>197</v>
      </c>
      <c r="D800" s="12">
        <v>4.4429464893505077</v>
      </c>
      <c r="E800" s="13">
        <v>0.21457205236641089</v>
      </c>
      <c r="F800" s="7">
        <v>20.70608189813823</v>
      </c>
      <c r="G800" s="7">
        <f t="shared" si="195"/>
        <v>4.2283744369840965</v>
      </c>
      <c r="H800" s="15">
        <f t="shared" si="196"/>
        <v>4.6575185417169189</v>
      </c>
      <c r="I800" s="11">
        <f t="shared" si="197"/>
        <v>0.32481409956086765</v>
      </c>
      <c r="J800" s="30">
        <f t="shared" si="198"/>
        <v>1.5686893404496437E-2</v>
      </c>
      <c r="K800" s="30">
        <f t="shared" si="199"/>
        <v>63.747484872521888</v>
      </c>
      <c r="L800" s="8">
        <v>0</v>
      </c>
      <c r="M800" s="9">
        <v>0</v>
      </c>
      <c r="N800" s="9">
        <v>1</v>
      </c>
      <c r="O800" s="9">
        <v>0</v>
      </c>
      <c r="P800" s="9">
        <v>0</v>
      </c>
      <c r="Q800" s="8">
        <v>3639</v>
      </c>
      <c r="R800" s="9">
        <v>3</v>
      </c>
      <c r="S800" s="9">
        <f t="shared" si="200"/>
        <v>3635</v>
      </c>
      <c r="T800" s="9">
        <f t="shared" si="201"/>
        <v>15</v>
      </c>
      <c r="U800" s="7">
        <f t="shared" si="205"/>
        <v>13.849</v>
      </c>
      <c r="V800" s="7">
        <f t="shared" si="206"/>
        <v>13.151</v>
      </c>
      <c r="W800" s="9">
        <v>0</v>
      </c>
      <c r="X800" s="9">
        <v>1</v>
      </c>
      <c r="Y800" s="9">
        <v>1</v>
      </c>
      <c r="Z800" s="9">
        <v>0</v>
      </c>
      <c r="AA800" s="9">
        <v>0</v>
      </c>
      <c r="AB800" s="27">
        <v>0</v>
      </c>
      <c r="AC800" s="9">
        <v>0</v>
      </c>
      <c r="AD800" s="9">
        <v>0</v>
      </c>
      <c r="AE800" s="27">
        <v>1</v>
      </c>
      <c r="AF800" s="9">
        <v>1</v>
      </c>
      <c r="AG800" s="27">
        <v>0</v>
      </c>
      <c r="AH800" s="19">
        <v>1958</v>
      </c>
      <c r="AI800" s="30">
        <v>0</v>
      </c>
      <c r="AJ800" s="30">
        <v>0</v>
      </c>
      <c r="AK800" s="30">
        <v>0.71699999999999997</v>
      </c>
      <c r="AL800" s="37">
        <v>0.28299999999999997</v>
      </c>
      <c r="AM800" s="36" t="s">
        <v>89</v>
      </c>
      <c r="AN800" s="17" t="s">
        <v>89</v>
      </c>
      <c r="AO800">
        <v>1</v>
      </c>
      <c r="AP800" s="34">
        <v>0</v>
      </c>
      <c r="AQ800" t="s">
        <v>89</v>
      </c>
      <c r="AR800" s="34" t="s">
        <v>89</v>
      </c>
      <c r="AS800">
        <v>1</v>
      </c>
      <c r="AT800" s="17">
        <v>0</v>
      </c>
      <c r="AU800" t="s">
        <v>89</v>
      </c>
      <c r="AV800" s="17" t="s">
        <v>89</v>
      </c>
      <c r="AW800" s="17" t="s">
        <v>153</v>
      </c>
      <c r="AX800">
        <v>1</v>
      </c>
      <c r="AY800">
        <v>0</v>
      </c>
      <c r="AZ800">
        <v>1</v>
      </c>
      <c r="BA800">
        <v>0</v>
      </c>
      <c r="BB800">
        <v>0</v>
      </c>
      <c r="BC800">
        <v>0</v>
      </c>
      <c r="BD800" s="17">
        <v>0</v>
      </c>
      <c r="BE800">
        <v>1</v>
      </c>
      <c r="BF800">
        <v>0</v>
      </c>
      <c r="BG800" s="17">
        <v>0</v>
      </c>
      <c r="BH800" t="s">
        <v>89</v>
      </c>
      <c r="BI800">
        <v>27</v>
      </c>
      <c r="BJ800" s="23">
        <v>0.92400000000000004</v>
      </c>
      <c r="BK800" s="23">
        <v>33</v>
      </c>
      <c r="BL800">
        <v>1</v>
      </c>
      <c r="BM800">
        <v>0</v>
      </c>
      <c r="BN800">
        <v>0</v>
      </c>
      <c r="BO800">
        <v>0</v>
      </c>
      <c r="BP800">
        <v>0</v>
      </c>
      <c r="BQ800" s="17">
        <v>0</v>
      </c>
      <c r="BR800">
        <v>0</v>
      </c>
      <c r="BS800">
        <v>1</v>
      </c>
      <c r="BT800">
        <v>0</v>
      </c>
      <c r="BU800" s="17">
        <v>0</v>
      </c>
      <c r="BV800">
        <v>0</v>
      </c>
      <c r="BW800">
        <v>0</v>
      </c>
      <c r="BX800" s="17">
        <v>0</v>
      </c>
      <c r="BY800">
        <v>0</v>
      </c>
      <c r="BZ800">
        <v>0</v>
      </c>
      <c r="CA800">
        <v>0</v>
      </c>
      <c r="CB800">
        <v>0</v>
      </c>
      <c r="CC800">
        <v>1</v>
      </c>
      <c r="CD800">
        <v>0</v>
      </c>
      <c r="CE800">
        <v>0</v>
      </c>
      <c r="CF800">
        <v>0</v>
      </c>
      <c r="CG800">
        <v>0</v>
      </c>
      <c r="CH800">
        <v>0</v>
      </c>
      <c r="CI800">
        <v>1</v>
      </c>
      <c r="CJ800" s="17">
        <v>0</v>
      </c>
      <c r="CK800">
        <v>0</v>
      </c>
      <c r="CL800">
        <v>125</v>
      </c>
      <c r="CM800">
        <v>0</v>
      </c>
      <c r="CN800">
        <v>1</v>
      </c>
      <c r="CO800">
        <v>22</v>
      </c>
      <c r="CP800" s="31" t="s">
        <v>80</v>
      </c>
    </row>
    <row r="801" spans="1:94" x14ac:dyDescent="0.25">
      <c r="A801">
        <v>800</v>
      </c>
      <c r="B801">
        <v>54</v>
      </c>
      <c r="C801" s="23" t="s">
        <v>197</v>
      </c>
      <c r="D801" s="12">
        <v>5.2526042050797814</v>
      </c>
      <c r="E801" s="13">
        <v>0.54160859796782046</v>
      </c>
      <c r="F801" s="7">
        <v>9.698155134147008</v>
      </c>
      <c r="G801" s="7">
        <f t="shared" si="195"/>
        <v>4.7109956071119612</v>
      </c>
      <c r="H801" s="15">
        <f t="shared" si="196"/>
        <v>5.7942128030476017</v>
      </c>
      <c r="I801" s="11">
        <f t="shared" si="197"/>
        <v>0.15881436348852035</v>
      </c>
      <c r="J801" s="30">
        <f t="shared" si="198"/>
        <v>1.6375729331173327E-2</v>
      </c>
      <c r="K801" s="30">
        <f t="shared" si="199"/>
        <v>61.065982453457515</v>
      </c>
      <c r="L801" s="8">
        <v>0</v>
      </c>
      <c r="M801" s="9">
        <v>0</v>
      </c>
      <c r="N801" s="9">
        <v>1</v>
      </c>
      <c r="O801" s="9">
        <v>0</v>
      </c>
      <c r="P801" s="9">
        <v>0</v>
      </c>
      <c r="Q801" s="8">
        <v>3639</v>
      </c>
      <c r="R801" s="9">
        <v>3</v>
      </c>
      <c r="S801" s="9">
        <f t="shared" si="200"/>
        <v>3635</v>
      </c>
      <c r="T801" s="9">
        <f t="shared" si="201"/>
        <v>15</v>
      </c>
      <c r="U801" s="7">
        <f t="shared" si="205"/>
        <v>13.849</v>
      </c>
      <c r="V801" s="7">
        <f t="shared" si="206"/>
        <v>13.151</v>
      </c>
      <c r="W801" s="9">
        <v>0</v>
      </c>
      <c r="X801" s="9">
        <v>1</v>
      </c>
      <c r="Y801" s="9">
        <v>1</v>
      </c>
      <c r="Z801" s="9">
        <v>0</v>
      </c>
      <c r="AA801" s="9">
        <v>0</v>
      </c>
      <c r="AB801" s="27">
        <v>0</v>
      </c>
      <c r="AC801" s="9">
        <v>0</v>
      </c>
      <c r="AD801" s="9">
        <v>0</v>
      </c>
      <c r="AE801" s="27">
        <v>1</v>
      </c>
      <c r="AF801" s="9">
        <v>1</v>
      </c>
      <c r="AG801" s="27">
        <v>0</v>
      </c>
      <c r="AH801" s="19">
        <v>1958</v>
      </c>
      <c r="AI801" s="30">
        <v>0</v>
      </c>
      <c r="AJ801" s="30">
        <v>0</v>
      </c>
      <c r="AK801" s="30">
        <v>0.71699999999999997</v>
      </c>
      <c r="AL801" s="37">
        <v>0.28299999999999997</v>
      </c>
      <c r="AM801" s="36" t="s">
        <v>89</v>
      </c>
      <c r="AN801" s="17" t="s">
        <v>89</v>
      </c>
      <c r="AO801">
        <v>1</v>
      </c>
      <c r="AP801" s="34">
        <v>0</v>
      </c>
      <c r="AQ801" t="s">
        <v>89</v>
      </c>
      <c r="AR801" s="34" t="s">
        <v>89</v>
      </c>
      <c r="AS801">
        <v>1</v>
      </c>
      <c r="AT801" s="17">
        <v>0</v>
      </c>
      <c r="AU801" t="s">
        <v>89</v>
      </c>
      <c r="AV801" s="17" t="s">
        <v>89</v>
      </c>
      <c r="AW801" s="17" t="s">
        <v>153</v>
      </c>
      <c r="AX801">
        <v>1</v>
      </c>
      <c r="AY801">
        <v>0</v>
      </c>
      <c r="AZ801">
        <v>1</v>
      </c>
      <c r="BA801">
        <v>0</v>
      </c>
      <c r="BB801">
        <v>0</v>
      </c>
      <c r="BC801">
        <v>0</v>
      </c>
      <c r="BD801" s="17">
        <v>0</v>
      </c>
      <c r="BE801">
        <v>1</v>
      </c>
      <c r="BF801">
        <v>0</v>
      </c>
      <c r="BG801" s="17">
        <v>0</v>
      </c>
      <c r="BH801" t="s">
        <v>89</v>
      </c>
      <c r="BI801">
        <v>27</v>
      </c>
      <c r="BJ801" s="23">
        <v>0.92400000000000004</v>
      </c>
      <c r="BK801" s="23">
        <v>33</v>
      </c>
      <c r="BL801">
        <v>1</v>
      </c>
      <c r="BM801">
        <v>0</v>
      </c>
      <c r="BN801">
        <v>0</v>
      </c>
      <c r="BO801">
        <v>0</v>
      </c>
      <c r="BP801">
        <v>0</v>
      </c>
      <c r="BQ801" s="17">
        <v>0</v>
      </c>
      <c r="BR801">
        <v>0</v>
      </c>
      <c r="BS801">
        <v>1</v>
      </c>
      <c r="BT801">
        <v>0</v>
      </c>
      <c r="BU801" s="17">
        <v>0</v>
      </c>
      <c r="BV801">
        <v>0</v>
      </c>
      <c r="BW801">
        <v>0</v>
      </c>
      <c r="BX801" s="17">
        <v>0</v>
      </c>
      <c r="BY801">
        <v>0</v>
      </c>
      <c r="BZ801">
        <v>0</v>
      </c>
      <c r="CA801">
        <v>0</v>
      </c>
      <c r="CB801">
        <v>0</v>
      </c>
      <c r="CC801">
        <v>1</v>
      </c>
      <c r="CD801">
        <v>0</v>
      </c>
      <c r="CE801">
        <v>0</v>
      </c>
      <c r="CF801">
        <v>0</v>
      </c>
      <c r="CG801">
        <v>0</v>
      </c>
      <c r="CH801">
        <v>0</v>
      </c>
      <c r="CI801">
        <v>1</v>
      </c>
      <c r="CJ801" s="17">
        <v>0</v>
      </c>
      <c r="CK801">
        <v>0</v>
      </c>
      <c r="CL801">
        <v>125</v>
      </c>
      <c r="CM801">
        <v>0</v>
      </c>
      <c r="CN801">
        <v>1</v>
      </c>
      <c r="CO801">
        <v>22</v>
      </c>
      <c r="CP801" s="31" t="s">
        <v>80</v>
      </c>
    </row>
    <row r="802" spans="1:94" x14ac:dyDescent="0.25">
      <c r="A802">
        <v>801</v>
      </c>
      <c r="B802">
        <v>54</v>
      </c>
      <c r="C802" s="23" t="s">
        <v>197</v>
      </c>
      <c r="D802" s="12">
        <v>2.503470039176614</v>
      </c>
      <c r="E802" s="13">
        <v>0.50759997543386748</v>
      </c>
      <c r="F802" s="7">
        <v>4.9319743111429251</v>
      </c>
      <c r="G802" s="7">
        <f t="shared" si="195"/>
        <v>1.9958700637427467</v>
      </c>
      <c r="H802" s="15">
        <f t="shared" si="196"/>
        <v>3.0110700146104814</v>
      </c>
      <c r="I802" s="11">
        <f t="shared" si="197"/>
        <v>8.1530546204514789E-2</v>
      </c>
      <c r="J802" s="30">
        <f t="shared" si="198"/>
        <v>1.6531015990961451E-2</v>
      </c>
      <c r="K802" s="30">
        <f t="shared" si="199"/>
        <v>60.492349686598999</v>
      </c>
      <c r="L802" s="8">
        <v>0</v>
      </c>
      <c r="M802" s="9">
        <v>0</v>
      </c>
      <c r="N802" s="9">
        <v>1</v>
      </c>
      <c r="O802" s="9">
        <v>0</v>
      </c>
      <c r="P802" s="9">
        <v>0</v>
      </c>
      <c r="Q802" s="8">
        <v>3639</v>
      </c>
      <c r="R802" s="9">
        <v>3</v>
      </c>
      <c r="S802" s="9">
        <f t="shared" si="200"/>
        <v>3635</v>
      </c>
      <c r="T802" s="9">
        <f t="shared" si="201"/>
        <v>15</v>
      </c>
      <c r="U802" s="7">
        <f t="shared" si="205"/>
        <v>13.849</v>
      </c>
      <c r="V802" s="7">
        <f t="shared" si="206"/>
        <v>13.151</v>
      </c>
      <c r="W802" s="9">
        <v>0</v>
      </c>
      <c r="X802" s="9">
        <v>1</v>
      </c>
      <c r="Y802" s="9">
        <v>1</v>
      </c>
      <c r="Z802" s="9">
        <v>0</v>
      </c>
      <c r="AA802" s="9">
        <v>0</v>
      </c>
      <c r="AB802" s="27">
        <v>0</v>
      </c>
      <c r="AC802" s="9">
        <v>0</v>
      </c>
      <c r="AD802" s="9">
        <v>0</v>
      </c>
      <c r="AE802" s="27">
        <v>1</v>
      </c>
      <c r="AF802" s="9">
        <v>1</v>
      </c>
      <c r="AG802" s="27">
        <v>0</v>
      </c>
      <c r="AH802" s="19">
        <v>1958</v>
      </c>
      <c r="AI802" s="30">
        <v>0</v>
      </c>
      <c r="AJ802" s="30">
        <v>0</v>
      </c>
      <c r="AK802" s="30">
        <v>0.71699999999999997</v>
      </c>
      <c r="AL802" s="37">
        <v>0.28299999999999997</v>
      </c>
      <c r="AM802" s="36" t="s">
        <v>89</v>
      </c>
      <c r="AN802" s="17" t="s">
        <v>89</v>
      </c>
      <c r="AO802">
        <v>1</v>
      </c>
      <c r="AP802" s="34">
        <v>0</v>
      </c>
      <c r="AQ802" t="s">
        <v>89</v>
      </c>
      <c r="AR802" s="34" t="s">
        <v>89</v>
      </c>
      <c r="AS802">
        <v>1</v>
      </c>
      <c r="AT802" s="17">
        <v>0</v>
      </c>
      <c r="AU802" t="s">
        <v>89</v>
      </c>
      <c r="AV802" s="17" t="s">
        <v>89</v>
      </c>
      <c r="AW802" s="17" t="s">
        <v>153</v>
      </c>
      <c r="AX802">
        <v>1</v>
      </c>
      <c r="AY802">
        <v>0</v>
      </c>
      <c r="AZ802">
        <v>1</v>
      </c>
      <c r="BA802">
        <v>0</v>
      </c>
      <c r="BB802">
        <v>0</v>
      </c>
      <c r="BC802">
        <v>0</v>
      </c>
      <c r="BD802" s="17">
        <v>0</v>
      </c>
      <c r="BE802">
        <v>1</v>
      </c>
      <c r="BF802">
        <v>0</v>
      </c>
      <c r="BG802" s="17">
        <v>0</v>
      </c>
      <c r="BH802" t="s">
        <v>89</v>
      </c>
      <c r="BI802">
        <v>27</v>
      </c>
      <c r="BJ802" s="23">
        <v>0.92400000000000004</v>
      </c>
      <c r="BK802" s="23">
        <v>33</v>
      </c>
      <c r="BL802">
        <v>1</v>
      </c>
      <c r="BM802">
        <v>0</v>
      </c>
      <c r="BN802">
        <v>0</v>
      </c>
      <c r="BO802">
        <v>0</v>
      </c>
      <c r="BP802">
        <v>0</v>
      </c>
      <c r="BQ802" s="17">
        <v>0</v>
      </c>
      <c r="BR802">
        <v>0</v>
      </c>
      <c r="BS802">
        <v>1</v>
      </c>
      <c r="BT802">
        <v>0</v>
      </c>
      <c r="BU802" s="17">
        <v>0</v>
      </c>
      <c r="BV802">
        <v>0</v>
      </c>
      <c r="BW802">
        <v>0</v>
      </c>
      <c r="BX802" s="17">
        <v>0</v>
      </c>
      <c r="BY802">
        <v>0</v>
      </c>
      <c r="BZ802">
        <v>0</v>
      </c>
      <c r="CA802">
        <v>0</v>
      </c>
      <c r="CB802">
        <v>0</v>
      </c>
      <c r="CC802">
        <v>1</v>
      </c>
      <c r="CD802">
        <v>0</v>
      </c>
      <c r="CE802">
        <v>0</v>
      </c>
      <c r="CF802">
        <v>0</v>
      </c>
      <c r="CG802">
        <v>0</v>
      </c>
      <c r="CH802">
        <v>0</v>
      </c>
      <c r="CI802">
        <v>1</v>
      </c>
      <c r="CJ802" s="17">
        <v>0</v>
      </c>
      <c r="CK802">
        <v>0</v>
      </c>
      <c r="CL802">
        <v>125</v>
      </c>
      <c r="CM802">
        <v>0</v>
      </c>
      <c r="CN802">
        <v>1</v>
      </c>
      <c r="CO802">
        <v>22</v>
      </c>
      <c r="CP802" s="31" t="s">
        <v>80</v>
      </c>
    </row>
    <row r="803" spans="1:94" x14ac:dyDescent="0.25">
      <c r="A803">
        <v>802</v>
      </c>
      <c r="B803">
        <v>54</v>
      </c>
      <c r="C803" s="23" t="s">
        <v>197</v>
      </c>
      <c r="D803" s="12">
        <v>3.775238396309422</v>
      </c>
      <c r="E803" s="13">
        <v>0.22156442678688951</v>
      </c>
      <c r="F803" s="7">
        <v>17.039009605727969</v>
      </c>
      <c r="G803" s="7">
        <f t="shared" si="195"/>
        <v>3.5536739695225323</v>
      </c>
      <c r="H803" s="15">
        <f t="shared" si="196"/>
        <v>3.9968028230963117</v>
      </c>
      <c r="I803" s="11">
        <f t="shared" si="197"/>
        <v>0.27196084384476921</v>
      </c>
      <c r="J803" s="30">
        <f t="shared" si="198"/>
        <v>1.5961071103178712E-2</v>
      </c>
      <c r="K803" s="30">
        <f t="shared" si="199"/>
        <v>62.652436890707534</v>
      </c>
      <c r="L803" s="8">
        <v>0</v>
      </c>
      <c r="M803" s="9">
        <v>0</v>
      </c>
      <c r="N803" s="9">
        <v>1</v>
      </c>
      <c r="O803" s="9">
        <v>0</v>
      </c>
      <c r="P803" s="9">
        <v>0</v>
      </c>
      <c r="Q803" s="8">
        <v>3639</v>
      </c>
      <c r="R803" s="9">
        <v>3</v>
      </c>
      <c r="S803" s="9">
        <f t="shared" si="200"/>
        <v>3635</v>
      </c>
      <c r="T803" s="9">
        <f t="shared" si="201"/>
        <v>15</v>
      </c>
      <c r="U803" s="7">
        <f t="shared" si="205"/>
        <v>13.849</v>
      </c>
      <c r="V803" s="7">
        <f t="shared" si="206"/>
        <v>13.151</v>
      </c>
      <c r="W803" s="9">
        <v>0</v>
      </c>
      <c r="X803" s="9">
        <v>1</v>
      </c>
      <c r="Y803" s="9">
        <v>1</v>
      </c>
      <c r="Z803" s="9">
        <v>0</v>
      </c>
      <c r="AA803" s="9">
        <v>0</v>
      </c>
      <c r="AB803" s="27">
        <v>0</v>
      </c>
      <c r="AC803" s="9">
        <v>0</v>
      </c>
      <c r="AD803" s="9">
        <v>0</v>
      </c>
      <c r="AE803" s="27">
        <v>1</v>
      </c>
      <c r="AF803" s="9">
        <v>1</v>
      </c>
      <c r="AG803" s="27">
        <v>0</v>
      </c>
      <c r="AH803" s="19">
        <v>1958</v>
      </c>
      <c r="AI803" s="30">
        <v>0</v>
      </c>
      <c r="AJ803" s="30">
        <v>0</v>
      </c>
      <c r="AK803" s="30">
        <v>0.71699999999999997</v>
      </c>
      <c r="AL803" s="37">
        <v>0.28299999999999997</v>
      </c>
      <c r="AM803" s="36" t="s">
        <v>89</v>
      </c>
      <c r="AN803" s="17" t="s">
        <v>89</v>
      </c>
      <c r="AO803">
        <v>1</v>
      </c>
      <c r="AP803" s="34">
        <v>0</v>
      </c>
      <c r="AQ803" t="s">
        <v>89</v>
      </c>
      <c r="AR803" s="34" t="s">
        <v>89</v>
      </c>
      <c r="AS803">
        <v>1</v>
      </c>
      <c r="AT803" s="17">
        <v>0</v>
      </c>
      <c r="AU803" t="s">
        <v>89</v>
      </c>
      <c r="AV803" s="17" t="s">
        <v>89</v>
      </c>
      <c r="AW803" s="17" t="s">
        <v>153</v>
      </c>
      <c r="AX803">
        <v>1</v>
      </c>
      <c r="AY803">
        <v>0</v>
      </c>
      <c r="AZ803">
        <v>1</v>
      </c>
      <c r="BA803">
        <v>0</v>
      </c>
      <c r="BB803">
        <v>0</v>
      </c>
      <c r="BC803">
        <v>0</v>
      </c>
      <c r="BD803" s="17">
        <v>0</v>
      </c>
      <c r="BE803">
        <v>1</v>
      </c>
      <c r="BF803">
        <v>0</v>
      </c>
      <c r="BG803" s="17">
        <v>0</v>
      </c>
      <c r="BH803" t="s">
        <v>89</v>
      </c>
      <c r="BI803">
        <v>27</v>
      </c>
      <c r="BJ803" s="23">
        <v>0.92400000000000004</v>
      </c>
      <c r="BK803" s="23">
        <v>33</v>
      </c>
      <c r="BL803">
        <v>1</v>
      </c>
      <c r="BM803">
        <v>0</v>
      </c>
      <c r="BN803">
        <v>0</v>
      </c>
      <c r="BO803">
        <v>0</v>
      </c>
      <c r="BP803">
        <v>0</v>
      </c>
      <c r="BQ803" s="17">
        <v>0</v>
      </c>
      <c r="BR803">
        <v>0</v>
      </c>
      <c r="BS803">
        <v>1</v>
      </c>
      <c r="BT803">
        <v>0</v>
      </c>
      <c r="BU803" s="17">
        <v>0</v>
      </c>
      <c r="BV803">
        <v>0</v>
      </c>
      <c r="BW803">
        <v>0</v>
      </c>
      <c r="BX803" s="17">
        <v>0</v>
      </c>
      <c r="BY803">
        <v>0</v>
      </c>
      <c r="BZ803">
        <v>0</v>
      </c>
      <c r="CA803">
        <v>0</v>
      </c>
      <c r="CB803">
        <v>0</v>
      </c>
      <c r="CC803">
        <v>1</v>
      </c>
      <c r="CD803">
        <v>0</v>
      </c>
      <c r="CE803">
        <v>0</v>
      </c>
      <c r="CF803">
        <v>0</v>
      </c>
      <c r="CG803">
        <v>0</v>
      </c>
      <c r="CH803">
        <v>0</v>
      </c>
      <c r="CI803">
        <v>1</v>
      </c>
      <c r="CJ803" s="17">
        <v>0</v>
      </c>
      <c r="CK803">
        <v>0</v>
      </c>
      <c r="CL803">
        <v>125</v>
      </c>
      <c r="CM803">
        <v>0</v>
      </c>
      <c r="CN803">
        <v>1</v>
      </c>
      <c r="CO803">
        <v>22</v>
      </c>
      <c r="CP803" s="31" t="s">
        <v>80</v>
      </c>
    </row>
    <row r="804" spans="1:94" x14ac:dyDescent="0.25">
      <c r="A804">
        <v>803</v>
      </c>
      <c r="B804">
        <v>54</v>
      </c>
      <c r="C804" s="23" t="s">
        <v>197</v>
      </c>
      <c r="D804" s="12">
        <v>9.5574505834125745</v>
      </c>
      <c r="E804" s="13">
        <v>1.471874494530004</v>
      </c>
      <c r="F804" s="7">
        <v>6.4933869150741952</v>
      </c>
      <c r="G804" s="7">
        <f t="shared" si="195"/>
        <v>8.0855760888825703</v>
      </c>
      <c r="H804" s="15">
        <f t="shared" si="196"/>
        <v>11.029325077942579</v>
      </c>
      <c r="I804" s="11">
        <f t="shared" si="197"/>
        <v>0.10708158165788492</v>
      </c>
      <c r="J804" s="30">
        <f t="shared" si="198"/>
        <v>1.649086725593055E-2</v>
      </c>
      <c r="K804" s="30">
        <f t="shared" si="199"/>
        <v>60.639624616490295</v>
      </c>
      <c r="L804" s="8">
        <v>0</v>
      </c>
      <c r="M804" s="9">
        <v>0</v>
      </c>
      <c r="N804" s="9">
        <v>1</v>
      </c>
      <c r="O804" s="9">
        <v>0</v>
      </c>
      <c r="P804" s="9">
        <v>0</v>
      </c>
      <c r="Q804" s="8">
        <v>3639</v>
      </c>
      <c r="R804" s="9">
        <v>3</v>
      </c>
      <c r="S804" s="9">
        <f t="shared" si="200"/>
        <v>3635</v>
      </c>
      <c r="T804" s="9">
        <f t="shared" si="201"/>
        <v>15</v>
      </c>
      <c r="U804" s="7">
        <f t="shared" si="205"/>
        <v>13.849</v>
      </c>
      <c r="V804" s="7">
        <f t="shared" si="206"/>
        <v>13.151</v>
      </c>
      <c r="W804" s="9">
        <v>0</v>
      </c>
      <c r="X804" s="9">
        <v>1</v>
      </c>
      <c r="Y804" s="9">
        <v>1</v>
      </c>
      <c r="Z804" s="9">
        <v>0</v>
      </c>
      <c r="AA804" s="9">
        <v>0</v>
      </c>
      <c r="AB804" s="27">
        <v>0</v>
      </c>
      <c r="AC804" s="9">
        <v>0</v>
      </c>
      <c r="AD804" s="9">
        <v>0</v>
      </c>
      <c r="AE804" s="27">
        <v>1</v>
      </c>
      <c r="AF804" s="9">
        <v>1</v>
      </c>
      <c r="AG804" s="27">
        <v>0</v>
      </c>
      <c r="AH804" s="19">
        <v>1958</v>
      </c>
      <c r="AI804" s="30">
        <v>0</v>
      </c>
      <c r="AJ804" s="30">
        <v>0</v>
      </c>
      <c r="AK804" s="30">
        <v>0.71699999999999997</v>
      </c>
      <c r="AL804" s="37">
        <v>0.28299999999999997</v>
      </c>
      <c r="AM804" s="36" t="s">
        <v>89</v>
      </c>
      <c r="AN804" s="17" t="s">
        <v>89</v>
      </c>
      <c r="AO804">
        <v>1</v>
      </c>
      <c r="AP804" s="34">
        <v>0</v>
      </c>
      <c r="AQ804" t="s">
        <v>89</v>
      </c>
      <c r="AR804" s="34" t="s">
        <v>89</v>
      </c>
      <c r="AS804">
        <v>1</v>
      </c>
      <c r="AT804" s="17">
        <v>0</v>
      </c>
      <c r="AU804" t="s">
        <v>89</v>
      </c>
      <c r="AV804" s="17" t="s">
        <v>89</v>
      </c>
      <c r="AW804" s="17" t="s">
        <v>153</v>
      </c>
      <c r="AX804">
        <v>1</v>
      </c>
      <c r="AY804">
        <v>0</v>
      </c>
      <c r="AZ804">
        <v>1</v>
      </c>
      <c r="BA804">
        <v>0</v>
      </c>
      <c r="BB804">
        <v>0</v>
      </c>
      <c r="BC804">
        <v>0</v>
      </c>
      <c r="BD804" s="17">
        <v>0</v>
      </c>
      <c r="BE804">
        <v>1</v>
      </c>
      <c r="BF804">
        <v>0</v>
      </c>
      <c r="BG804" s="17">
        <v>0</v>
      </c>
      <c r="BH804" t="s">
        <v>89</v>
      </c>
      <c r="BI804">
        <v>27</v>
      </c>
      <c r="BJ804" s="23">
        <v>0.92400000000000004</v>
      </c>
      <c r="BK804" s="23">
        <v>33</v>
      </c>
      <c r="BL804">
        <v>0</v>
      </c>
      <c r="BM804">
        <v>0</v>
      </c>
      <c r="BN804">
        <v>0</v>
      </c>
      <c r="BO804">
        <v>0</v>
      </c>
      <c r="BP804">
        <v>0</v>
      </c>
      <c r="BQ804" s="17">
        <v>1</v>
      </c>
      <c r="BR804">
        <v>0</v>
      </c>
      <c r="BS804">
        <v>1</v>
      </c>
      <c r="BT804">
        <v>0</v>
      </c>
      <c r="BU804" s="17">
        <v>0</v>
      </c>
      <c r="BV804">
        <v>0</v>
      </c>
      <c r="BW804">
        <v>0</v>
      </c>
      <c r="BX804" s="17">
        <v>0</v>
      </c>
      <c r="BY804">
        <v>0</v>
      </c>
      <c r="BZ804">
        <v>0</v>
      </c>
      <c r="CA804">
        <v>0</v>
      </c>
      <c r="CB804">
        <v>0</v>
      </c>
      <c r="CC804">
        <v>1</v>
      </c>
      <c r="CD804">
        <v>0</v>
      </c>
      <c r="CE804">
        <v>0</v>
      </c>
      <c r="CF804">
        <v>0</v>
      </c>
      <c r="CG804">
        <v>0</v>
      </c>
      <c r="CH804">
        <v>0</v>
      </c>
      <c r="CI804">
        <v>1</v>
      </c>
      <c r="CJ804" s="17">
        <v>0</v>
      </c>
      <c r="CK804">
        <v>0</v>
      </c>
      <c r="CL804">
        <v>125</v>
      </c>
      <c r="CM804">
        <v>0</v>
      </c>
      <c r="CN804">
        <v>1</v>
      </c>
      <c r="CO804">
        <v>22</v>
      </c>
      <c r="CP804" s="31" t="s">
        <v>80</v>
      </c>
    </row>
    <row r="805" spans="1:94" x14ac:dyDescent="0.25">
      <c r="A805">
        <v>804</v>
      </c>
      <c r="B805">
        <v>54</v>
      </c>
      <c r="C805" s="23" t="s">
        <v>197</v>
      </c>
      <c r="D805" s="12">
        <v>5.3728243029631084</v>
      </c>
      <c r="E805" s="13">
        <v>1.050726168263165</v>
      </c>
      <c r="F805" s="7">
        <v>5.1134391292874239</v>
      </c>
      <c r="G805" s="7">
        <f t="shared" si="195"/>
        <v>4.3220981346999432</v>
      </c>
      <c r="H805" s="15">
        <f t="shared" si="196"/>
        <v>6.4235504712262737</v>
      </c>
      <c r="I805" s="11">
        <f t="shared" si="197"/>
        <v>8.4509297520769883E-2</v>
      </c>
      <c r="J805" s="30">
        <f t="shared" si="198"/>
        <v>1.6526900073326297E-2</v>
      </c>
      <c r="K805" s="30">
        <f t="shared" si="199"/>
        <v>60.507414915272392</v>
      </c>
      <c r="L805" s="8">
        <v>0</v>
      </c>
      <c r="M805" s="9">
        <v>0</v>
      </c>
      <c r="N805" s="9">
        <v>1</v>
      </c>
      <c r="O805" s="9">
        <v>0</v>
      </c>
      <c r="P805" s="9">
        <v>0</v>
      </c>
      <c r="Q805" s="8">
        <v>3639</v>
      </c>
      <c r="R805" s="9">
        <v>3</v>
      </c>
      <c r="S805" s="9">
        <f t="shared" si="200"/>
        <v>3635</v>
      </c>
      <c r="T805" s="9">
        <f t="shared" si="201"/>
        <v>15</v>
      </c>
      <c r="U805" s="7">
        <f t="shared" si="205"/>
        <v>13.849</v>
      </c>
      <c r="V805" s="7">
        <f t="shared" si="206"/>
        <v>13.151</v>
      </c>
      <c r="W805" s="9">
        <v>0</v>
      </c>
      <c r="X805" s="9">
        <v>1</v>
      </c>
      <c r="Y805" s="9">
        <v>1</v>
      </c>
      <c r="Z805" s="9">
        <v>0</v>
      </c>
      <c r="AA805" s="9">
        <v>0</v>
      </c>
      <c r="AB805" s="27">
        <v>0</v>
      </c>
      <c r="AC805" s="9">
        <v>0</v>
      </c>
      <c r="AD805" s="9">
        <v>0</v>
      </c>
      <c r="AE805" s="27">
        <v>1</v>
      </c>
      <c r="AF805" s="9">
        <v>1</v>
      </c>
      <c r="AG805" s="27">
        <v>0</v>
      </c>
      <c r="AH805" s="19">
        <v>1958</v>
      </c>
      <c r="AI805" s="30">
        <v>0</v>
      </c>
      <c r="AJ805" s="30">
        <v>0</v>
      </c>
      <c r="AK805" s="30">
        <v>0.71699999999999997</v>
      </c>
      <c r="AL805" s="37">
        <v>0.28299999999999997</v>
      </c>
      <c r="AM805" s="36" t="s">
        <v>89</v>
      </c>
      <c r="AN805" s="17" t="s">
        <v>89</v>
      </c>
      <c r="AO805">
        <v>1</v>
      </c>
      <c r="AP805" s="34">
        <v>0</v>
      </c>
      <c r="AQ805" t="s">
        <v>89</v>
      </c>
      <c r="AR805" s="34" t="s">
        <v>89</v>
      </c>
      <c r="AS805">
        <v>1</v>
      </c>
      <c r="AT805" s="17">
        <v>0</v>
      </c>
      <c r="AU805" t="s">
        <v>89</v>
      </c>
      <c r="AV805" s="17" t="s">
        <v>89</v>
      </c>
      <c r="AW805" s="17" t="s">
        <v>153</v>
      </c>
      <c r="AX805">
        <v>1</v>
      </c>
      <c r="AY805">
        <v>0</v>
      </c>
      <c r="AZ805">
        <v>1</v>
      </c>
      <c r="BA805">
        <v>0</v>
      </c>
      <c r="BB805">
        <v>0</v>
      </c>
      <c r="BC805">
        <v>0</v>
      </c>
      <c r="BD805" s="17">
        <v>0</v>
      </c>
      <c r="BE805">
        <v>1</v>
      </c>
      <c r="BF805">
        <v>0</v>
      </c>
      <c r="BG805" s="17">
        <v>0</v>
      </c>
      <c r="BH805" t="s">
        <v>89</v>
      </c>
      <c r="BI805">
        <v>27</v>
      </c>
      <c r="BJ805" s="23">
        <v>0.92400000000000004</v>
      </c>
      <c r="BK805" s="23">
        <v>33</v>
      </c>
      <c r="BL805">
        <v>0</v>
      </c>
      <c r="BM805">
        <v>0</v>
      </c>
      <c r="BN805">
        <v>0</v>
      </c>
      <c r="BO805">
        <v>0</v>
      </c>
      <c r="BP805">
        <v>0</v>
      </c>
      <c r="BQ805" s="17">
        <v>1</v>
      </c>
      <c r="BR805">
        <v>0</v>
      </c>
      <c r="BS805">
        <v>1</v>
      </c>
      <c r="BT805">
        <v>0</v>
      </c>
      <c r="BU805" s="17">
        <v>0</v>
      </c>
      <c r="BV805">
        <v>0</v>
      </c>
      <c r="BW805">
        <v>0</v>
      </c>
      <c r="BX805" s="17">
        <v>0</v>
      </c>
      <c r="BY805">
        <v>0</v>
      </c>
      <c r="BZ805">
        <v>0</v>
      </c>
      <c r="CA805">
        <v>0</v>
      </c>
      <c r="CB805">
        <v>0</v>
      </c>
      <c r="CC805">
        <v>1</v>
      </c>
      <c r="CD805">
        <v>0</v>
      </c>
      <c r="CE805">
        <v>0</v>
      </c>
      <c r="CF805">
        <v>0</v>
      </c>
      <c r="CG805">
        <v>0</v>
      </c>
      <c r="CH805">
        <v>0</v>
      </c>
      <c r="CI805">
        <v>1</v>
      </c>
      <c r="CJ805" s="17">
        <v>0</v>
      </c>
      <c r="CK805">
        <v>0</v>
      </c>
      <c r="CL805">
        <v>125</v>
      </c>
      <c r="CM805">
        <v>0</v>
      </c>
      <c r="CN805">
        <v>1</v>
      </c>
      <c r="CO805">
        <v>22</v>
      </c>
      <c r="CP805" s="31" t="s">
        <v>80</v>
      </c>
    </row>
    <row r="806" spans="1:94" x14ac:dyDescent="0.25">
      <c r="A806">
        <v>805</v>
      </c>
      <c r="B806">
        <v>54</v>
      </c>
      <c r="C806" s="23" t="s">
        <v>197</v>
      </c>
      <c r="D806" s="12">
        <v>5.6797683750887007</v>
      </c>
      <c r="E806" s="13">
        <v>0.36668022049265042</v>
      </c>
      <c r="F806" s="7">
        <v>15.489704809977731</v>
      </c>
      <c r="G806" s="7">
        <f t="shared" si="195"/>
        <v>5.3130881545960502</v>
      </c>
      <c r="H806" s="15">
        <f t="shared" si="196"/>
        <v>6.0464485955813512</v>
      </c>
      <c r="I806" s="11">
        <f t="shared" si="197"/>
        <v>0.24883482293148335</v>
      </c>
      <c r="J806" s="30">
        <f t="shared" si="198"/>
        <v>1.6064529697893001E-2</v>
      </c>
      <c r="K806" s="30">
        <f t="shared" si="199"/>
        <v>62.24894340549281</v>
      </c>
      <c r="L806" s="8">
        <v>0</v>
      </c>
      <c r="M806" s="9">
        <v>0</v>
      </c>
      <c r="N806" s="9">
        <v>1</v>
      </c>
      <c r="O806" s="9">
        <v>0</v>
      </c>
      <c r="P806" s="9">
        <v>0</v>
      </c>
      <c r="Q806" s="8">
        <v>3639</v>
      </c>
      <c r="R806" s="9">
        <v>3</v>
      </c>
      <c r="S806" s="9">
        <f t="shared" si="200"/>
        <v>3635</v>
      </c>
      <c r="T806" s="9">
        <f t="shared" si="201"/>
        <v>15</v>
      </c>
      <c r="U806" s="7">
        <f t="shared" si="205"/>
        <v>13.849</v>
      </c>
      <c r="V806" s="7">
        <f t="shared" si="206"/>
        <v>13.151</v>
      </c>
      <c r="W806" s="9">
        <v>0</v>
      </c>
      <c r="X806" s="9">
        <v>1</v>
      </c>
      <c r="Y806" s="9">
        <v>1</v>
      </c>
      <c r="Z806" s="9">
        <v>0</v>
      </c>
      <c r="AA806" s="9">
        <v>0</v>
      </c>
      <c r="AB806" s="27">
        <v>0</v>
      </c>
      <c r="AC806" s="9">
        <v>0</v>
      </c>
      <c r="AD806" s="9">
        <v>0</v>
      </c>
      <c r="AE806" s="27">
        <v>1</v>
      </c>
      <c r="AF806" s="9">
        <v>1</v>
      </c>
      <c r="AG806" s="27">
        <v>0</v>
      </c>
      <c r="AH806" s="19">
        <v>1958</v>
      </c>
      <c r="AI806" s="30">
        <v>0</v>
      </c>
      <c r="AJ806" s="30">
        <v>0</v>
      </c>
      <c r="AK806" s="30">
        <v>0.71699999999999997</v>
      </c>
      <c r="AL806" s="37">
        <v>0.28299999999999997</v>
      </c>
      <c r="AM806" s="36" t="s">
        <v>89</v>
      </c>
      <c r="AN806" s="17" t="s">
        <v>89</v>
      </c>
      <c r="AO806">
        <v>1</v>
      </c>
      <c r="AP806" s="34">
        <v>0</v>
      </c>
      <c r="AQ806" t="s">
        <v>89</v>
      </c>
      <c r="AR806" s="34" t="s">
        <v>89</v>
      </c>
      <c r="AS806">
        <v>1</v>
      </c>
      <c r="AT806" s="17">
        <v>0</v>
      </c>
      <c r="AU806" t="s">
        <v>89</v>
      </c>
      <c r="AV806" s="17" t="s">
        <v>89</v>
      </c>
      <c r="AW806" s="17" t="s">
        <v>153</v>
      </c>
      <c r="AX806">
        <v>1</v>
      </c>
      <c r="AY806">
        <v>0</v>
      </c>
      <c r="AZ806">
        <v>1</v>
      </c>
      <c r="BA806">
        <v>0</v>
      </c>
      <c r="BB806">
        <v>0</v>
      </c>
      <c r="BC806">
        <v>0</v>
      </c>
      <c r="BD806" s="17">
        <v>0</v>
      </c>
      <c r="BE806">
        <v>1</v>
      </c>
      <c r="BF806">
        <v>0</v>
      </c>
      <c r="BG806" s="17">
        <v>0</v>
      </c>
      <c r="BH806" t="s">
        <v>89</v>
      </c>
      <c r="BI806">
        <v>27</v>
      </c>
      <c r="BJ806" s="23">
        <v>0.92400000000000004</v>
      </c>
      <c r="BK806" s="23">
        <v>33</v>
      </c>
      <c r="BL806">
        <v>0</v>
      </c>
      <c r="BM806">
        <v>0</v>
      </c>
      <c r="BN806">
        <v>0</v>
      </c>
      <c r="BO806">
        <v>0</v>
      </c>
      <c r="BP806">
        <v>0</v>
      </c>
      <c r="BQ806" s="17">
        <v>1</v>
      </c>
      <c r="BR806">
        <v>0</v>
      </c>
      <c r="BS806">
        <v>1</v>
      </c>
      <c r="BT806">
        <v>0</v>
      </c>
      <c r="BU806" s="17">
        <v>0</v>
      </c>
      <c r="BV806">
        <v>0</v>
      </c>
      <c r="BW806">
        <v>0</v>
      </c>
      <c r="BX806" s="17">
        <v>0</v>
      </c>
      <c r="BY806">
        <v>0</v>
      </c>
      <c r="BZ806">
        <v>0</v>
      </c>
      <c r="CA806">
        <v>0</v>
      </c>
      <c r="CB806">
        <v>0</v>
      </c>
      <c r="CC806">
        <v>1</v>
      </c>
      <c r="CD806">
        <v>0</v>
      </c>
      <c r="CE806">
        <v>0</v>
      </c>
      <c r="CF806">
        <v>0</v>
      </c>
      <c r="CG806">
        <v>0</v>
      </c>
      <c r="CH806">
        <v>0</v>
      </c>
      <c r="CI806">
        <v>1</v>
      </c>
      <c r="CJ806" s="17">
        <v>0</v>
      </c>
      <c r="CK806">
        <v>0</v>
      </c>
      <c r="CL806">
        <v>125</v>
      </c>
      <c r="CM806">
        <v>0</v>
      </c>
      <c r="CN806">
        <v>1</v>
      </c>
      <c r="CO806">
        <v>22</v>
      </c>
      <c r="CP806" s="31" t="s">
        <v>80</v>
      </c>
    </row>
    <row r="807" spans="1:94" x14ac:dyDescent="0.25">
      <c r="A807">
        <v>806</v>
      </c>
      <c r="B807">
        <v>54</v>
      </c>
      <c r="C807" s="23" t="s">
        <v>197</v>
      </c>
      <c r="D807" s="12">
        <v>8.8305872046383183</v>
      </c>
      <c r="E807" s="13">
        <v>0.2814341536194423</v>
      </c>
      <c r="F807" s="7">
        <v>31.37709866080829</v>
      </c>
      <c r="G807" s="7">
        <f t="shared" si="195"/>
        <v>8.5491530510188767</v>
      </c>
      <c r="H807" s="15">
        <f t="shared" si="196"/>
        <v>9.1120213582577598</v>
      </c>
      <c r="I807" s="11">
        <f t="shared" si="197"/>
        <v>0.46165149719360565</v>
      </c>
      <c r="J807" s="30">
        <f t="shared" si="198"/>
        <v>1.4713007795403136E-2</v>
      </c>
      <c r="K807" s="30">
        <f t="shared" si="199"/>
        <v>67.967067910644033</v>
      </c>
      <c r="L807" s="8">
        <v>0</v>
      </c>
      <c r="M807" s="9">
        <v>0</v>
      </c>
      <c r="N807" s="9">
        <v>1</v>
      </c>
      <c r="O807" s="9">
        <v>0</v>
      </c>
      <c r="P807" s="9">
        <v>0</v>
      </c>
      <c r="Q807" s="8">
        <v>3639</v>
      </c>
      <c r="R807" s="9">
        <v>3</v>
      </c>
      <c r="S807" s="9">
        <f t="shared" si="200"/>
        <v>3635</v>
      </c>
      <c r="T807" s="9">
        <f t="shared" si="201"/>
        <v>15</v>
      </c>
      <c r="U807" s="7">
        <f t="shared" si="205"/>
        <v>13.849</v>
      </c>
      <c r="V807" s="7">
        <f t="shared" si="206"/>
        <v>13.151</v>
      </c>
      <c r="W807" s="9">
        <v>0</v>
      </c>
      <c r="X807" s="9">
        <v>1</v>
      </c>
      <c r="Y807" s="9">
        <v>1</v>
      </c>
      <c r="Z807" s="9">
        <v>0</v>
      </c>
      <c r="AA807" s="9">
        <v>0</v>
      </c>
      <c r="AB807" s="27">
        <v>0</v>
      </c>
      <c r="AC807" s="9">
        <v>0</v>
      </c>
      <c r="AD807" s="9">
        <v>0</v>
      </c>
      <c r="AE807" s="27">
        <v>1</v>
      </c>
      <c r="AF807" s="9">
        <v>1</v>
      </c>
      <c r="AG807" s="27">
        <v>0</v>
      </c>
      <c r="AH807" s="19">
        <v>1958</v>
      </c>
      <c r="AI807" s="30">
        <v>0</v>
      </c>
      <c r="AJ807" s="30">
        <v>0</v>
      </c>
      <c r="AK807" s="30">
        <v>0.71699999999999997</v>
      </c>
      <c r="AL807" s="37">
        <v>0.28299999999999997</v>
      </c>
      <c r="AM807" s="36" t="s">
        <v>89</v>
      </c>
      <c r="AN807" s="17" t="s">
        <v>89</v>
      </c>
      <c r="AO807">
        <v>1</v>
      </c>
      <c r="AP807" s="34">
        <v>0</v>
      </c>
      <c r="AQ807" t="s">
        <v>89</v>
      </c>
      <c r="AR807" s="34" t="s">
        <v>89</v>
      </c>
      <c r="AS807">
        <v>1</v>
      </c>
      <c r="AT807" s="17">
        <v>0</v>
      </c>
      <c r="AU807" t="s">
        <v>89</v>
      </c>
      <c r="AV807" s="17" t="s">
        <v>89</v>
      </c>
      <c r="AW807" s="17" t="s">
        <v>153</v>
      </c>
      <c r="AX807">
        <v>1</v>
      </c>
      <c r="AY807">
        <v>0</v>
      </c>
      <c r="AZ807">
        <v>1</v>
      </c>
      <c r="BA807">
        <v>0</v>
      </c>
      <c r="BB807">
        <v>0</v>
      </c>
      <c r="BC807">
        <v>0</v>
      </c>
      <c r="BD807" s="17">
        <v>0</v>
      </c>
      <c r="BE807">
        <v>1</v>
      </c>
      <c r="BF807">
        <v>0</v>
      </c>
      <c r="BG807" s="17">
        <v>0</v>
      </c>
      <c r="BH807" t="s">
        <v>89</v>
      </c>
      <c r="BI807">
        <v>27</v>
      </c>
      <c r="BJ807" s="23">
        <v>0.92400000000000004</v>
      </c>
      <c r="BK807" s="23">
        <v>33</v>
      </c>
      <c r="BL807">
        <v>0</v>
      </c>
      <c r="BM807">
        <v>0</v>
      </c>
      <c r="BN807">
        <v>0</v>
      </c>
      <c r="BO807">
        <v>0</v>
      </c>
      <c r="BP807">
        <v>0</v>
      </c>
      <c r="BQ807" s="17">
        <v>1</v>
      </c>
      <c r="BR807">
        <v>0</v>
      </c>
      <c r="BS807">
        <v>1</v>
      </c>
      <c r="BT807">
        <v>0</v>
      </c>
      <c r="BU807" s="17">
        <v>0</v>
      </c>
      <c r="BV807">
        <v>0</v>
      </c>
      <c r="BW807">
        <v>0</v>
      </c>
      <c r="BX807" s="17">
        <v>0</v>
      </c>
      <c r="BY807">
        <v>0</v>
      </c>
      <c r="BZ807">
        <v>0</v>
      </c>
      <c r="CA807">
        <v>0</v>
      </c>
      <c r="CB807">
        <v>0</v>
      </c>
      <c r="CC807">
        <v>1</v>
      </c>
      <c r="CD807">
        <v>0</v>
      </c>
      <c r="CE807">
        <v>0</v>
      </c>
      <c r="CF807">
        <v>0</v>
      </c>
      <c r="CG807">
        <v>0</v>
      </c>
      <c r="CH807">
        <v>0</v>
      </c>
      <c r="CI807">
        <v>1</v>
      </c>
      <c r="CJ807" s="17">
        <v>0</v>
      </c>
      <c r="CK807">
        <v>0</v>
      </c>
      <c r="CL807">
        <v>125</v>
      </c>
      <c r="CM807">
        <v>0</v>
      </c>
      <c r="CN807">
        <v>1</v>
      </c>
      <c r="CO807">
        <v>22</v>
      </c>
      <c r="CP807" s="31" t="s">
        <v>80</v>
      </c>
    </row>
    <row r="808" spans="1:94" x14ac:dyDescent="0.25">
      <c r="A808">
        <v>807</v>
      </c>
      <c r="B808">
        <v>54</v>
      </c>
      <c r="C808" s="23" t="s">
        <v>197</v>
      </c>
      <c r="D808" s="12">
        <v>5.2526042050797814</v>
      </c>
      <c r="E808" s="13">
        <v>2.046076925656211</v>
      </c>
      <c r="F808" s="7">
        <v>2.56715871198009</v>
      </c>
      <c r="G808" s="7">
        <f t="shared" si="195"/>
        <v>3.2065272794235704</v>
      </c>
      <c r="H808" s="15">
        <f t="shared" si="196"/>
        <v>7.2986811307359929</v>
      </c>
      <c r="I808" s="11">
        <f t="shared" si="197"/>
        <v>4.254094933551289E-2</v>
      </c>
      <c r="J808" s="30">
        <f t="shared" si="198"/>
        <v>1.6571219043446047E-2</v>
      </c>
      <c r="K808" s="30">
        <f t="shared" si="199"/>
        <v>60.345590591628934</v>
      </c>
      <c r="L808" s="8">
        <v>0</v>
      </c>
      <c r="M808" s="9">
        <v>0</v>
      </c>
      <c r="N808" s="9">
        <v>1</v>
      </c>
      <c r="O808" s="9">
        <v>0</v>
      </c>
      <c r="P808" s="9">
        <v>0</v>
      </c>
      <c r="Q808" s="8">
        <v>3639</v>
      </c>
      <c r="R808" s="9">
        <v>3</v>
      </c>
      <c r="S808" s="9">
        <f t="shared" si="200"/>
        <v>3635</v>
      </c>
      <c r="T808" s="9">
        <f t="shared" si="201"/>
        <v>15</v>
      </c>
      <c r="U808" s="7">
        <f t="shared" si="205"/>
        <v>13.849</v>
      </c>
      <c r="V808" s="7">
        <f t="shared" si="206"/>
        <v>13.151</v>
      </c>
      <c r="W808" s="9">
        <v>0</v>
      </c>
      <c r="X808" s="9">
        <v>1</v>
      </c>
      <c r="Y808" s="9">
        <v>1</v>
      </c>
      <c r="Z808" s="9">
        <v>0</v>
      </c>
      <c r="AA808" s="9">
        <v>0</v>
      </c>
      <c r="AB808" s="27">
        <v>0</v>
      </c>
      <c r="AC808" s="9">
        <v>0</v>
      </c>
      <c r="AD808" s="9">
        <v>0</v>
      </c>
      <c r="AE808" s="27">
        <v>1</v>
      </c>
      <c r="AF808" s="9">
        <v>1</v>
      </c>
      <c r="AG808" s="27">
        <v>0</v>
      </c>
      <c r="AH808" s="19">
        <v>1958</v>
      </c>
      <c r="AI808" s="30">
        <v>0</v>
      </c>
      <c r="AJ808" s="30">
        <v>0</v>
      </c>
      <c r="AK808" s="30">
        <v>0.71699999999999997</v>
      </c>
      <c r="AL808" s="37">
        <v>0.28299999999999997</v>
      </c>
      <c r="AM808" s="36" t="s">
        <v>89</v>
      </c>
      <c r="AN808" s="17" t="s">
        <v>89</v>
      </c>
      <c r="AO808">
        <v>1</v>
      </c>
      <c r="AP808" s="34">
        <v>0</v>
      </c>
      <c r="AQ808" t="s">
        <v>89</v>
      </c>
      <c r="AR808" s="34" t="s">
        <v>89</v>
      </c>
      <c r="AS808">
        <v>1</v>
      </c>
      <c r="AT808" s="17">
        <v>0</v>
      </c>
      <c r="AU808" t="s">
        <v>89</v>
      </c>
      <c r="AV808" s="17" t="s">
        <v>89</v>
      </c>
      <c r="AW808" s="17" t="s">
        <v>153</v>
      </c>
      <c r="AX808">
        <v>1</v>
      </c>
      <c r="AY808">
        <v>0</v>
      </c>
      <c r="AZ808">
        <v>1</v>
      </c>
      <c r="BA808">
        <v>0</v>
      </c>
      <c r="BB808">
        <v>0</v>
      </c>
      <c r="BC808">
        <v>0</v>
      </c>
      <c r="BD808" s="17">
        <v>0</v>
      </c>
      <c r="BE808">
        <v>1</v>
      </c>
      <c r="BF808">
        <v>0</v>
      </c>
      <c r="BG808" s="17">
        <v>0</v>
      </c>
      <c r="BH808" t="s">
        <v>89</v>
      </c>
      <c r="BI808">
        <v>27</v>
      </c>
      <c r="BJ808" s="23">
        <v>0.92400000000000004</v>
      </c>
      <c r="BK808" s="23">
        <v>33</v>
      </c>
      <c r="BL808">
        <v>0</v>
      </c>
      <c r="BM808">
        <v>0</v>
      </c>
      <c r="BN808">
        <v>0</v>
      </c>
      <c r="BO808">
        <v>0</v>
      </c>
      <c r="BP808">
        <v>0</v>
      </c>
      <c r="BQ808" s="17">
        <v>1</v>
      </c>
      <c r="BR808">
        <v>0</v>
      </c>
      <c r="BS808">
        <v>1</v>
      </c>
      <c r="BT808">
        <v>0</v>
      </c>
      <c r="BU808" s="17">
        <v>0</v>
      </c>
      <c r="BV808">
        <v>0</v>
      </c>
      <c r="BW808">
        <v>0</v>
      </c>
      <c r="BX808" s="17">
        <v>0</v>
      </c>
      <c r="BY808">
        <v>0</v>
      </c>
      <c r="BZ808">
        <v>0</v>
      </c>
      <c r="CA808">
        <v>0</v>
      </c>
      <c r="CB808">
        <v>0</v>
      </c>
      <c r="CC808">
        <v>1</v>
      </c>
      <c r="CD808">
        <v>0</v>
      </c>
      <c r="CE808">
        <v>0</v>
      </c>
      <c r="CF808">
        <v>0</v>
      </c>
      <c r="CG808">
        <v>0</v>
      </c>
      <c r="CH808">
        <v>0</v>
      </c>
      <c r="CI808">
        <v>1</v>
      </c>
      <c r="CJ808" s="17">
        <v>0</v>
      </c>
      <c r="CK808">
        <v>0</v>
      </c>
      <c r="CL808">
        <v>125</v>
      </c>
      <c r="CM808">
        <v>0</v>
      </c>
      <c r="CN808">
        <v>1</v>
      </c>
      <c r="CO808">
        <v>22</v>
      </c>
      <c r="CP808" s="31" t="s">
        <v>80</v>
      </c>
    </row>
    <row r="809" spans="1:94" x14ac:dyDescent="0.25">
      <c r="A809">
        <v>808</v>
      </c>
      <c r="B809">
        <v>54</v>
      </c>
      <c r="C809" s="23" t="s">
        <v>197</v>
      </c>
      <c r="D809" s="12">
        <v>5.4253592348699966</v>
      </c>
      <c r="E809" s="13">
        <v>0.8062390910168501</v>
      </c>
      <c r="F809" s="7">
        <v>6.7292187830131018</v>
      </c>
      <c r="G809" s="7">
        <f t="shared" si="195"/>
        <v>4.6191201438531468</v>
      </c>
      <c r="H809" s="15">
        <f t="shared" si="196"/>
        <v>6.2315983258868464</v>
      </c>
      <c r="I809" s="11">
        <f t="shared" si="197"/>
        <v>0.1109236308779183</v>
      </c>
      <c r="J809" s="30">
        <f t="shared" si="198"/>
        <v>1.6483879400373828E-2</v>
      </c>
      <c r="K809" s="30">
        <f t="shared" si="199"/>
        <v>60.665331000742555</v>
      </c>
      <c r="L809" s="8">
        <v>0</v>
      </c>
      <c r="M809" s="9">
        <v>0</v>
      </c>
      <c r="N809" s="9">
        <v>1</v>
      </c>
      <c r="O809" s="9">
        <v>0</v>
      </c>
      <c r="P809" s="9">
        <v>0</v>
      </c>
      <c r="Q809" s="8">
        <v>3639</v>
      </c>
      <c r="R809" s="9">
        <v>3</v>
      </c>
      <c r="S809" s="9">
        <f t="shared" si="200"/>
        <v>3635</v>
      </c>
      <c r="T809" s="9">
        <f t="shared" si="201"/>
        <v>15</v>
      </c>
      <c r="U809" s="7">
        <f t="shared" si="205"/>
        <v>13.849</v>
      </c>
      <c r="V809" s="7">
        <f t="shared" si="206"/>
        <v>13.151</v>
      </c>
      <c r="W809" s="9">
        <v>0</v>
      </c>
      <c r="X809" s="9">
        <v>1</v>
      </c>
      <c r="Y809" s="9">
        <v>1</v>
      </c>
      <c r="Z809" s="9">
        <v>0</v>
      </c>
      <c r="AA809" s="9">
        <v>0</v>
      </c>
      <c r="AB809" s="27">
        <v>0</v>
      </c>
      <c r="AC809" s="9">
        <v>0</v>
      </c>
      <c r="AD809" s="9">
        <v>0</v>
      </c>
      <c r="AE809" s="27">
        <v>1</v>
      </c>
      <c r="AF809" s="9">
        <v>1</v>
      </c>
      <c r="AG809" s="27">
        <v>0</v>
      </c>
      <c r="AH809" s="19">
        <v>1958</v>
      </c>
      <c r="AI809" s="30">
        <v>0</v>
      </c>
      <c r="AJ809" s="30">
        <v>0</v>
      </c>
      <c r="AK809" s="30">
        <v>0.71699999999999997</v>
      </c>
      <c r="AL809" s="37">
        <v>0.28299999999999997</v>
      </c>
      <c r="AM809" s="36" t="s">
        <v>89</v>
      </c>
      <c r="AN809" s="17" t="s">
        <v>89</v>
      </c>
      <c r="AO809">
        <v>1</v>
      </c>
      <c r="AP809" s="34">
        <v>0</v>
      </c>
      <c r="AQ809" t="s">
        <v>89</v>
      </c>
      <c r="AR809" s="34" t="s">
        <v>89</v>
      </c>
      <c r="AS809">
        <v>1</v>
      </c>
      <c r="AT809" s="17">
        <v>0</v>
      </c>
      <c r="AU809" t="s">
        <v>89</v>
      </c>
      <c r="AV809" s="17" t="s">
        <v>89</v>
      </c>
      <c r="AW809" s="17" t="s">
        <v>153</v>
      </c>
      <c r="AX809">
        <v>1</v>
      </c>
      <c r="AY809">
        <v>0</v>
      </c>
      <c r="AZ809">
        <v>1</v>
      </c>
      <c r="BA809">
        <v>0</v>
      </c>
      <c r="BB809">
        <v>0</v>
      </c>
      <c r="BC809">
        <v>0</v>
      </c>
      <c r="BD809" s="17">
        <v>0</v>
      </c>
      <c r="BE809">
        <v>1</v>
      </c>
      <c r="BF809">
        <v>0</v>
      </c>
      <c r="BG809" s="17">
        <v>0</v>
      </c>
      <c r="BH809" t="s">
        <v>89</v>
      </c>
      <c r="BI809">
        <v>27</v>
      </c>
      <c r="BJ809" s="23">
        <v>0.92400000000000004</v>
      </c>
      <c r="BK809" s="23">
        <v>33</v>
      </c>
      <c r="BL809">
        <v>0</v>
      </c>
      <c r="BM809">
        <v>0</v>
      </c>
      <c r="BN809">
        <v>0</v>
      </c>
      <c r="BO809">
        <v>0</v>
      </c>
      <c r="BP809">
        <v>0</v>
      </c>
      <c r="BQ809" s="17">
        <v>1</v>
      </c>
      <c r="BR809">
        <v>0</v>
      </c>
      <c r="BS809">
        <v>1</v>
      </c>
      <c r="BT809">
        <v>0</v>
      </c>
      <c r="BU809" s="17">
        <v>0</v>
      </c>
      <c r="BV809">
        <v>0</v>
      </c>
      <c r="BW809">
        <v>0</v>
      </c>
      <c r="BX809" s="17">
        <v>0</v>
      </c>
      <c r="BY809">
        <v>0</v>
      </c>
      <c r="BZ809">
        <v>0</v>
      </c>
      <c r="CA809">
        <v>0</v>
      </c>
      <c r="CB809">
        <v>0</v>
      </c>
      <c r="CC809">
        <v>1</v>
      </c>
      <c r="CD809">
        <v>0</v>
      </c>
      <c r="CE809">
        <v>0</v>
      </c>
      <c r="CF809">
        <v>0</v>
      </c>
      <c r="CG809">
        <v>0</v>
      </c>
      <c r="CH809">
        <v>0</v>
      </c>
      <c r="CI809">
        <v>1</v>
      </c>
      <c r="CJ809" s="17">
        <v>0</v>
      </c>
      <c r="CK809">
        <v>0</v>
      </c>
      <c r="CL809">
        <v>125</v>
      </c>
      <c r="CM809">
        <v>0</v>
      </c>
      <c r="CN809">
        <v>1</v>
      </c>
      <c r="CO809">
        <v>22</v>
      </c>
      <c r="CP809" s="31" t="s">
        <v>80</v>
      </c>
    </row>
    <row r="810" spans="1:94" x14ac:dyDescent="0.25">
      <c r="A810">
        <v>809</v>
      </c>
      <c r="B810">
        <v>54</v>
      </c>
      <c r="C810" s="23" t="s">
        <v>197</v>
      </c>
      <c r="D810" s="12">
        <v>6.8821598431665576</v>
      </c>
      <c r="E810" s="13">
        <v>0.29178858816043279</v>
      </c>
      <c r="F810" s="7">
        <v>23.586117217793898</v>
      </c>
      <c r="G810" s="7">
        <f t="shared" si="195"/>
        <v>6.5903712550061249</v>
      </c>
      <c r="H810" s="15">
        <f t="shared" si="196"/>
        <v>7.1739484313269903</v>
      </c>
      <c r="I810" s="11">
        <f t="shared" si="197"/>
        <v>0.36431900208824103</v>
      </c>
      <c r="J810" s="30">
        <f t="shared" si="198"/>
        <v>1.5446332209923494E-2</v>
      </c>
      <c r="K810" s="30">
        <f t="shared" si="199"/>
        <v>64.740288270994853</v>
      </c>
      <c r="L810" s="8">
        <v>0</v>
      </c>
      <c r="M810" s="9">
        <v>0</v>
      </c>
      <c r="N810" s="9">
        <v>1</v>
      </c>
      <c r="O810" s="9">
        <v>0</v>
      </c>
      <c r="P810" s="9">
        <v>0</v>
      </c>
      <c r="Q810" s="8">
        <v>3639</v>
      </c>
      <c r="R810" s="9">
        <v>3</v>
      </c>
      <c r="S810" s="9">
        <f t="shared" si="200"/>
        <v>3635</v>
      </c>
      <c r="T810" s="9">
        <f t="shared" si="201"/>
        <v>15</v>
      </c>
      <c r="U810" s="7">
        <f t="shared" si="205"/>
        <v>13.849</v>
      </c>
      <c r="V810" s="7">
        <f t="shared" si="206"/>
        <v>13.151</v>
      </c>
      <c r="W810" s="9">
        <v>0</v>
      </c>
      <c r="X810" s="9">
        <v>1</v>
      </c>
      <c r="Y810" s="9">
        <v>1</v>
      </c>
      <c r="Z810" s="9">
        <v>0</v>
      </c>
      <c r="AA810" s="9">
        <v>0</v>
      </c>
      <c r="AB810" s="27">
        <v>0</v>
      </c>
      <c r="AC810" s="9">
        <v>0</v>
      </c>
      <c r="AD810" s="9">
        <v>0</v>
      </c>
      <c r="AE810" s="27">
        <v>1</v>
      </c>
      <c r="AF810" s="9">
        <v>1</v>
      </c>
      <c r="AG810" s="27">
        <v>0</v>
      </c>
      <c r="AH810" s="19">
        <v>1958</v>
      </c>
      <c r="AI810" s="30">
        <v>0</v>
      </c>
      <c r="AJ810" s="30">
        <v>0</v>
      </c>
      <c r="AK810" s="30">
        <v>0.71699999999999997</v>
      </c>
      <c r="AL810" s="37">
        <v>0.28299999999999997</v>
      </c>
      <c r="AM810" s="36" t="s">
        <v>89</v>
      </c>
      <c r="AN810" s="17" t="s">
        <v>89</v>
      </c>
      <c r="AO810">
        <v>1</v>
      </c>
      <c r="AP810" s="34">
        <v>0</v>
      </c>
      <c r="AQ810" t="s">
        <v>89</v>
      </c>
      <c r="AR810" s="34" t="s">
        <v>89</v>
      </c>
      <c r="AS810">
        <v>1</v>
      </c>
      <c r="AT810" s="17">
        <v>0</v>
      </c>
      <c r="AU810" t="s">
        <v>89</v>
      </c>
      <c r="AV810" s="17" t="s">
        <v>89</v>
      </c>
      <c r="AW810" s="17" t="s">
        <v>153</v>
      </c>
      <c r="AX810">
        <v>1</v>
      </c>
      <c r="AY810">
        <v>0</v>
      </c>
      <c r="AZ810">
        <v>1</v>
      </c>
      <c r="BA810">
        <v>0</v>
      </c>
      <c r="BB810">
        <v>0</v>
      </c>
      <c r="BC810">
        <v>0</v>
      </c>
      <c r="BD810" s="17">
        <v>0</v>
      </c>
      <c r="BE810">
        <v>1</v>
      </c>
      <c r="BF810">
        <v>0</v>
      </c>
      <c r="BG810" s="17">
        <v>0</v>
      </c>
      <c r="BH810" t="s">
        <v>89</v>
      </c>
      <c r="BI810">
        <v>27</v>
      </c>
      <c r="BJ810" s="23">
        <v>0.92400000000000004</v>
      </c>
      <c r="BK810" s="23">
        <v>33</v>
      </c>
      <c r="BL810">
        <v>0</v>
      </c>
      <c r="BM810">
        <v>0</v>
      </c>
      <c r="BN810">
        <v>0</v>
      </c>
      <c r="BO810">
        <v>0</v>
      </c>
      <c r="BP810">
        <v>0</v>
      </c>
      <c r="BQ810" s="17">
        <v>1</v>
      </c>
      <c r="BR810">
        <v>0</v>
      </c>
      <c r="BS810">
        <v>1</v>
      </c>
      <c r="BT810">
        <v>0</v>
      </c>
      <c r="BU810" s="17">
        <v>0</v>
      </c>
      <c r="BV810">
        <v>0</v>
      </c>
      <c r="BW810">
        <v>0</v>
      </c>
      <c r="BX810" s="17">
        <v>0</v>
      </c>
      <c r="BY810">
        <v>0</v>
      </c>
      <c r="BZ810">
        <v>0</v>
      </c>
      <c r="CA810">
        <v>0</v>
      </c>
      <c r="CB810">
        <v>0</v>
      </c>
      <c r="CC810">
        <v>1</v>
      </c>
      <c r="CD810">
        <v>0</v>
      </c>
      <c r="CE810">
        <v>0</v>
      </c>
      <c r="CF810">
        <v>0</v>
      </c>
      <c r="CG810">
        <v>0</v>
      </c>
      <c r="CH810">
        <v>0</v>
      </c>
      <c r="CI810">
        <v>1</v>
      </c>
      <c r="CJ810" s="17">
        <v>0</v>
      </c>
      <c r="CK810">
        <v>0</v>
      </c>
      <c r="CL810">
        <v>125</v>
      </c>
      <c r="CM810">
        <v>0</v>
      </c>
      <c r="CN810">
        <v>1</v>
      </c>
      <c r="CO810">
        <v>22</v>
      </c>
      <c r="CP810" s="31" t="s">
        <v>80</v>
      </c>
    </row>
    <row r="811" spans="1:94" x14ac:dyDescent="0.25">
      <c r="A811">
        <v>810</v>
      </c>
      <c r="B811">
        <v>54</v>
      </c>
      <c r="C811" s="23" t="s">
        <v>197</v>
      </c>
      <c r="D811" s="12">
        <v>4.9205748562267893</v>
      </c>
      <c r="E811" s="13">
        <v>4.1483748211552864</v>
      </c>
      <c r="F811" s="7">
        <v>1.1861451938078369</v>
      </c>
      <c r="G811" s="7">
        <f t="shared" si="195"/>
        <v>0.77220003507150281</v>
      </c>
      <c r="H811" s="15">
        <f t="shared" si="196"/>
        <v>9.0689496773820757</v>
      </c>
      <c r="I811" s="11">
        <f t="shared" si="197"/>
        <v>1.9669875653573404E-2</v>
      </c>
      <c r="J811" s="30">
        <f t="shared" si="198"/>
        <v>1.6583025211633618E-2</v>
      </c>
      <c r="K811" s="30">
        <f t="shared" si="199"/>
        <v>60.302627972757485</v>
      </c>
      <c r="L811" s="8">
        <v>0</v>
      </c>
      <c r="M811" s="9">
        <v>0</v>
      </c>
      <c r="N811" s="9">
        <v>1</v>
      </c>
      <c r="O811" s="9">
        <v>0</v>
      </c>
      <c r="P811" s="9">
        <v>0</v>
      </c>
      <c r="Q811" s="8">
        <v>3639</v>
      </c>
      <c r="R811" s="9">
        <v>3</v>
      </c>
      <c r="S811" s="9">
        <f t="shared" si="200"/>
        <v>3635</v>
      </c>
      <c r="T811" s="9">
        <f t="shared" si="201"/>
        <v>15</v>
      </c>
      <c r="U811" s="7">
        <f t="shared" si="205"/>
        <v>13.849</v>
      </c>
      <c r="V811" s="7">
        <f t="shared" si="206"/>
        <v>13.151</v>
      </c>
      <c r="W811" s="9">
        <v>0</v>
      </c>
      <c r="X811" s="9">
        <v>1</v>
      </c>
      <c r="Y811" s="9">
        <v>1</v>
      </c>
      <c r="Z811" s="9">
        <v>0</v>
      </c>
      <c r="AA811" s="9">
        <v>0</v>
      </c>
      <c r="AB811" s="27">
        <v>0</v>
      </c>
      <c r="AC811" s="9">
        <v>0</v>
      </c>
      <c r="AD811" s="9">
        <v>0</v>
      </c>
      <c r="AE811" s="27">
        <v>1</v>
      </c>
      <c r="AF811" s="9">
        <v>1</v>
      </c>
      <c r="AG811" s="27">
        <v>0</v>
      </c>
      <c r="AH811" s="19">
        <v>1958</v>
      </c>
      <c r="AI811" s="30">
        <v>0</v>
      </c>
      <c r="AJ811" s="30">
        <v>0</v>
      </c>
      <c r="AK811" s="30">
        <v>0.71699999999999997</v>
      </c>
      <c r="AL811" s="37">
        <v>0.28299999999999997</v>
      </c>
      <c r="AM811" s="36" t="s">
        <v>89</v>
      </c>
      <c r="AN811" s="17" t="s">
        <v>89</v>
      </c>
      <c r="AO811">
        <v>1</v>
      </c>
      <c r="AP811" s="34">
        <v>0</v>
      </c>
      <c r="AQ811" t="s">
        <v>89</v>
      </c>
      <c r="AR811" s="34" t="s">
        <v>89</v>
      </c>
      <c r="AS811">
        <v>1</v>
      </c>
      <c r="AT811" s="17">
        <v>0</v>
      </c>
      <c r="AU811" t="s">
        <v>89</v>
      </c>
      <c r="AV811" s="17" t="s">
        <v>89</v>
      </c>
      <c r="AW811" s="17" t="s">
        <v>153</v>
      </c>
      <c r="AX811">
        <v>1</v>
      </c>
      <c r="AY811">
        <v>0</v>
      </c>
      <c r="AZ811">
        <v>1</v>
      </c>
      <c r="BA811">
        <v>0</v>
      </c>
      <c r="BB811">
        <v>0</v>
      </c>
      <c r="BC811">
        <v>0</v>
      </c>
      <c r="BD811" s="17">
        <v>0</v>
      </c>
      <c r="BE811">
        <v>1</v>
      </c>
      <c r="BF811">
        <v>0</v>
      </c>
      <c r="BG811" s="17">
        <v>0</v>
      </c>
      <c r="BH811" t="s">
        <v>89</v>
      </c>
      <c r="BI811">
        <v>27</v>
      </c>
      <c r="BJ811" s="23">
        <v>0.92400000000000004</v>
      </c>
      <c r="BK811" s="23">
        <v>33</v>
      </c>
      <c r="BL811">
        <v>0</v>
      </c>
      <c r="BM811">
        <v>0</v>
      </c>
      <c r="BN811">
        <v>0</v>
      </c>
      <c r="BO811">
        <v>0</v>
      </c>
      <c r="BP811">
        <v>0</v>
      </c>
      <c r="BQ811" s="17">
        <v>1</v>
      </c>
      <c r="BR811">
        <v>0</v>
      </c>
      <c r="BS811">
        <v>1</v>
      </c>
      <c r="BT811">
        <v>0</v>
      </c>
      <c r="BU811" s="17">
        <v>0</v>
      </c>
      <c r="BV811">
        <v>0</v>
      </c>
      <c r="BW811">
        <v>0</v>
      </c>
      <c r="BX811" s="17">
        <v>0</v>
      </c>
      <c r="BY811">
        <v>0</v>
      </c>
      <c r="BZ811">
        <v>0</v>
      </c>
      <c r="CA811">
        <v>0</v>
      </c>
      <c r="CB811">
        <v>0</v>
      </c>
      <c r="CC811">
        <v>1</v>
      </c>
      <c r="CD811">
        <v>0</v>
      </c>
      <c r="CE811">
        <v>0</v>
      </c>
      <c r="CF811">
        <v>0</v>
      </c>
      <c r="CG811">
        <v>0</v>
      </c>
      <c r="CH811">
        <v>0</v>
      </c>
      <c r="CI811">
        <v>1</v>
      </c>
      <c r="CJ811" s="17">
        <v>0</v>
      </c>
      <c r="CK811">
        <v>0</v>
      </c>
      <c r="CL811">
        <v>125</v>
      </c>
      <c r="CM811">
        <v>0</v>
      </c>
      <c r="CN811">
        <v>1</v>
      </c>
      <c r="CO811">
        <v>22</v>
      </c>
      <c r="CP811" s="31" t="s">
        <v>80</v>
      </c>
    </row>
    <row r="812" spans="1:94" s="108" customFormat="1" x14ac:dyDescent="0.25">
      <c r="A812" s="108">
        <v>811</v>
      </c>
      <c r="B812" s="108">
        <v>54</v>
      </c>
      <c r="C812" s="109" t="s">
        <v>197</v>
      </c>
      <c r="D812" s="110">
        <v>4.8808848170151631</v>
      </c>
      <c r="E812" s="111">
        <v>2.0093633079142652</v>
      </c>
      <c r="F812" s="112">
        <v>2.4290703417300681</v>
      </c>
      <c r="G812" s="112">
        <f t="shared" si="195"/>
        <v>2.8715215091008979</v>
      </c>
      <c r="H812" s="113">
        <f t="shared" si="196"/>
        <v>6.8902481249294283</v>
      </c>
      <c r="I812" s="114">
        <f t="shared" si="197"/>
        <v>4.0256470300272941E-2</v>
      </c>
      <c r="J812" s="115">
        <f t="shared" si="198"/>
        <v>1.6572789024957131E-2</v>
      </c>
      <c r="K812" s="115">
        <f t="shared" si="199"/>
        <v>60.339873903788302</v>
      </c>
      <c r="L812" s="116">
        <v>0</v>
      </c>
      <c r="M812" s="117">
        <v>0</v>
      </c>
      <c r="N812" s="117">
        <v>1</v>
      </c>
      <c r="O812" s="117">
        <v>0</v>
      </c>
      <c r="P812" s="117">
        <v>0</v>
      </c>
      <c r="Q812" s="116">
        <v>3639</v>
      </c>
      <c r="R812" s="117">
        <v>3</v>
      </c>
      <c r="S812" s="117">
        <f t="shared" si="200"/>
        <v>3635</v>
      </c>
      <c r="T812" s="117">
        <f t="shared" si="201"/>
        <v>15</v>
      </c>
      <c r="U812" s="112">
        <f t="shared" si="205"/>
        <v>13.849</v>
      </c>
      <c r="V812" s="112">
        <f t="shared" si="206"/>
        <v>13.151</v>
      </c>
      <c r="W812" s="117">
        <v>0</v>
      </c>
      <c r="X812" s="117">
        <v>1</v>
      </c>
      <c r="Y812" s="117">
        <v>1</v>
      </c>
      <c r="Z812" s="117">
        <v>0</v>
      </c>
      <c r="AA812" s="117">
        <v>0</v>
      </c>
      <c r="AB812" s="118">
        <v>0</v>
      </c>
      <c r="AC812" s="117">
        <v>0</v>
      </c>
      <c r="AD812" s="117">
        <v>0</v>
      </c>
      <c r="AE812" s="118">
        <v>1</v>
      </c>
      <c r="AF812" s="117">
        <v>1</v>
      </c>
      <c r="AG812" s="118">
        <v>0</v>
      </c>
      <c r="AH812" s="119">
        <v>1958</v>
      </c>
      <c r="AI812" s="115">
        <v>0</v>
      </c>
      <c r="AJ812" s="115">
        <v>0</v>
      </c>
      <c r="AK812" s="115">
        <v>0.71699999999999997</v>
      </c>
      <c r="AL812" s="120">
        <v>0.28299999999999997</v>
      </c>
      <c r="AM812" s="121" t="s">
        <v>89</v>
      </c>
      <c r="AN812" s="122" t="s">
        <v>89</v>
      </c>
      <c r="AO812" s="108">
        <v>1</v>
      </c>
      <c r="AP812" s="123">
        <v>0</v>
      </c>
      <c r="AQ812" s="108" t="s">
        <v>89</v>
      </c>
      <c r="AR812" s="123" t="s">
        <v>89</v>
      </c>
      <c r="AS812">
        <v>1</v>
      </c>
      <c r="AT812" s="122">
        <v>0</v>
      </c>
      <c r="AU812" s="108" t="s">
        <v>89</v>
      </c>
      <c r="AV812" s="122" t="s">
        <v>89</v>
      </c>
      <c r="AW812" s="122" t="s">
        <v>153</v>
      </c>
      <c r="AX812">
        <v>1</v>
      </c>
      <c r="AY812">
        <v>0</v>
      </c>
      <c r="AZ812">
        <v>1</v>
      </c>
      <c r="BA812">
        <v>0</v>
      </c>
      <c r="BB812">
        <v>0</v>
      </c>
      <c r="BC812">
        <v>0</v>
      </c>
      <c r="BD812" s="122">
        <v>0</v>
      </c>
      <c r="BE812">
        <v>1</v>
      </c>
      <c r="BF812">
        <v>0</v>
      </c>
      <c r="BG812" s="122">
        <v>0</v>
      </c>
      <c r="BH812" t="s">
        <v>89</v>
      </c>
      <c r="BI812">
        <v>27</v>
      </c>
      <c r="BJ812" s="109">
        <v>0.92400000000000004</v>
      </c>
      <c r="BK812" s="109">
        <v>33</v>
      </c>
      <c r="BL812" s="108">
        <v>0</v>
      </c>
      <c r="BM812" s="108">
        <v>0</v>
      </c>
      <c r="BN812" s="108">
        <v>0</v>
      </c>
      <c r="BO812" s="108">
        <v>0</v>
      </c>
      <c r="BP812" s="108">
        <v>0</v>
      </c>
      <c r="BQ812" s="122">
        <v>1</v>
      </c>
      <c r="BR812" s="108">
        <v>0</v>
      </c>
      <c r="BS812" s="108">
        <v>1</v>
      </c>
      <c r="BT812" s="108">
        <v>0</v>
      </c>
      <c r="BU812" s="17">
        <v>0</v>
      </c>
      <c r="BV812">
        <v>0</v>
      </c>
      <c r="BW812">
        <v>0</v>
      </c>
      <c r="BX812" s="17">
        <v>0</v>
      </c>
      <c r="BY812" s="108">
        <v>0</v>
      </c>
      <c r="BZ812" s="108">
        <v>0</v>
      </c>
      <c r="CA812" s="108">
        <v>0</v>
      </c>
      <c r="CB812" s="108">
        <v>0</v>
      </c>
      <c r="CC812" s="108">
        <v>1</v>
      </c>
      <c r="CD812" s="108">
        <v>0</v>
      </c>
      <c r="CE812" s="108">
        <v>0</v>
      </c>
      <c r="CF812">
        <v>0</v>
      </c>
      <c r="CG812" s="108">
        <v>0</v>
      </c>
      <c r="CH812" s="108">
        <v>0</v>
      </c>
      <c r="CI812" s="108">
        <v>1</v>
      </c>
      <c r="CJ812" s="122">
        <v>0</v>
      </c>
      <c r="CK812">
        <v>0</v>
      </c>
      <c r="CL812">
        <v>125</v>
      </c>
      <c r="CM812">
        <v>0</v>
      </c>
      <c r="CN812">
        <v>1</v>
      </c>
      <c r="CO812">
        <v>22</v>
      </c>
      <c r="CP812" s="31" t="s">
        <v>80</v>
      </c>
    </row>
    <row r="813" spans="1:94" x14ac:dyDescent="0.25">
      <c r="A813">
        <v>812</v>
      </c>
      <c r="B813">
        <v>55</v>
      </c>
      <c r="C813" s="23" t="s">
        <v>199</v>
      </c>
      <c r="D813" s="12">
        <v>3.329569823937617</v>
      </c>
      <c r="E813" s="13">
        <v>0.58066630977205735</v>
      </c>
      <c r="F813" s="7">
        <v>5.7340502934372957</v>
      </c>
      <c r="G813" s="7">
        <f t="shared" si="195"/>
        <v>2.7489035141655598</v>
      </c>
      <c r="H813" s="15">
        <f t="shared" si="196"/>
        <v>3.9102361337096743</v>
      </c>
      <c r="I813" s="11">
        <f t="shared" si="197"/>
        <v>5.25863193228438E-2</v>
      </c>
      <c r="J813" s="30">
        <f t="shared" si="198"/>
        <v>9.1708856099552549E-3</v>
      </c>
      <c r="K813" s="30">
        <f t="shared" si="199"/>
        <v>109.0407232769834</v>
      </c>
      <c r="L813" s="8">
        <v>0</v>
      </c>
      <c r="M813" s="9">
        <v>1</v>
      </c>
      <c r="N813" s="9">
        <v>0</v>
      </c>
      <c r="O813" s="9">
        <v>0</v>
      </c>
      <c r="P813" s="9">
        <v>0</v>
      </c>
      <c r="Q813" s="8">
        <v>11878</v>
      </c>
      <c r="R813" s="9">
        <v>20</v>
      </c>
      <c r="S813" s="9">
        <f t="shared" si="200"/>
        <v>11857</v>
      </c>
      <c r="T813" s="9">
        <f t="shared" si="201"/>
        <v>12</v>
      </c>
      <c r="U813" s="7">
        <v>12</v>
      </c>
      <c r="V813" s="7">
        <f t="shared" si="206"/>
        <v>17.5</v>
      </c>
      <c r="W813" s="9">
        <v>0</v>
      </c>
      <c r="X813" s="9">
        <v>1</v>
      </c>
      <c r="Y813" s="9">
        <v>0</v>
      </c>
      <c r="Z813" s="9">
        <v>1</v>
      </c>
      <c r="AA813" s="9">
        <v>0</v>
      </c>
      <c r="AB813" s="27">
        <v>0</v>
      </c>
      <c r="AC813" s="9">
        <v>0</v>
      </c>
      <c r="AD813" s="9">
        <v>1</v>
      </c>
      <c r="AE813" s="27">
        <v>0</v>
      </c>
      <c r="AF813" s="9">
        <v>1</v>
      </c>
      <c r="AG813" s="27">
        <v>0</v>
      </c>
      <c r="AH813" s="19">
        <v>2017</v>
      </c>
      <c r="AI813" s="30">
        <v>0</v>
      </c>
      <c r="AJ813" s="30">
        <v>0</v>
      </c>
      <c r="AK813" s="30">
        <v>1</v>
      </c>
      <c r="AL813" s="37">
        <v>0</v>
      </c>
      <c r="AM813" s="36">
        <f t="shared" ref="AM813:AM824" si="207">1-AN813</f>
        <v>0.48699999999999999</v>
      </c>
      <c r="AN813" s="17">
        <v>0.51300000000000001</v>
      </c>
      <c r="AO813">
        <v>1</v>
      </c>
      <c r="AP813" s="34">
        <f t="shared" ref="AP813:AP836" si="208">1-AO813</f>
        <v>0</v>
      </c>
      <c r="AQ813" t="s">
        <v>89</v>
      </c>
      <c r="AR813" s="34" t="s">
        <v>89</v>
      </c>
      <c r="AS813">
        <v>0</v>
      </c>
      <c r="AT813" s="17">
        <v>1</v>
      </c>
      <c r="AU813">
        <f t="shared" ref="AU813:AU824" si="209">1-AV813</f>
        <v>0.23850000000000005</v>
      </c>
      <c r="AV813" s="17">
        <v>0.76149999999999995</v>
      </c>
      <c r="AW813" s="17" t="s">
        <v>200</v>
      </c>
      <c r="AX813">
        <v>0</v>
      </c>
      <c r="AY813">
        <v>0</v>
      </c>
      <c r="AZ813">
        <v>0</v>
      </c>
      <c r="BA813">
        <v>0</v>
      </c>
      <c r="BB813">
        <v>1</v>
      </c>
      <c r="BC813">
        <v>0</v>
      </c>
      <c r="BD813" s="17">
        <v>0</v>
      </c>
      <c r="BE813">
        <v>0</v>
      </c>
      <c r="BF813">
        <v>1</v>
      </c>
      <c r="BG813" s="17">
        <v>0</v>
      </c>
      <c r="BH813">
        <v>3012</v>
      </c>
      <c r="BI813">
        <v>376</v>
      </c>
      <c r="BJ813" s="23">
        <v>0.75700000000000001</v>
      </c>
      <c r="BK813" s="23">
        <v>35.5</v>
      </c>
      <c r="BL813">
        <v>1</v>
      </c>
      <c r="BM813">
        <v>0</v>
      </c>
      <c r="BN813">
        <v>0</v>
      </c>
      <c r="BO813">
        <v>0</v>
      </c>
      <c r="BP813">
        <v>0</v>
      </c>
      <c r="BQ813" s="17">
        <v>0</v>
      </c>
      <c r="BR813">
        <v>0</v>
      </c>
      <c r="BS813">
        <v>0</v>
      </c>
      <c r="BT813">
        <v>0</v>
      </c>
      <c r="BU813" s="17">
        <v>0</v>
      </c>
      <c r="BV813">
        <v>0</v>
      </c>
      <c r="BW813">
        <v>0</v>
      </c>
      <c r="BX813" s="17">
        <v>0</v>
      </c>
      <c r="BY813">
        <v>1</v>
      </c>
      <c r="BZ813">
        <v>1</v>
      </c>
      <c r="CA813">
        <v>0</v>
      </c>
      <c r="CB813">
        <v>0</v>
      </c>
      <c r="CC813">
        <v>0</v>
      </c>
      <c r="CD813">
        <v>0</v>
      </c>
      <c r="CE813">
        <v>0</v>
      </c>
      <c r="CF813">
        <v>1</v>
      </c>
      <c r="CG813">
        <v>1</v>
      </c>
      <c r="CH813">
        <v>1</v>
      </c>
      <c r="CI813">
        <v>1</v>
      </c>
      <c r="CJ813" s="17">
        <v>1</v>
      </c>
      <c r="CK813">
        <v>4.0000000000000001E-3</v>
      </c>
      <c r="CL813">
        <v>2</v>
      </c>
      <c r="CM813">
        <v>1</v>
      </c>
      <c r="CN813">
        <v>0</v>
      </c>
      <c r="CO813">
        <v>41</v>
      </c>
      <c r="CP813" s="31" t="s">
        <v>80</v>
      </c>
    </row>
    <row r="814" spans="1:94" x14ac:dyDescent="0.25">
      <c r="A814">
        <v>813</v>
      </c>
      <c r="B814">
        <v>55</v>
      </c>
      <c r="C814" s="23" t="s">
        <v>199</v>
      </c>
      <c r="D814" s="12">
        <v>1.453022975882035</v>
      </c>
      <c r="E814" s="13">
        <v>0.40699957301066519</v>
      </c>
      <c r="F814" s="7">
        <v>3.5700847672485372</v>
      </c>
      <c r="G814" s="7">
        <f t="shared" si="195"/>
        <v>1.0460234028713697</v>
      </c>
      <c r="H814" s="15">
        <f t="shared" si="196"/>
        <v>1.8600225488927002</v>
      </c>
      <c r="I814" s="11">
        <f t="shared" si="197"/>
        <v>3.2768595262258268E-2</v>
      </c>
      <c r="J814" s="30">
        <f t="shared" si="198"/>
        <v>9.1786602836080589E-3</v>
      </c>
      <c r="K814" s="30">
        <f t="shared" si="199"/>
        <v>108.94836164553068</v>
      </c>
      <c r="L814" s="8">
        <v>0</v>
      </c>
      <c r="M814" s="9">
        <v>1</v>
      </c>
      <c r="N814" s="9">
        <v>0</v>
      </c>
      <c r="O814" s="9">
        <v>0</v>
      </c>
      <c r="P814" s="9">
        <v>0</v>
      </c>
      <c r="Q814" s="8">
        <v>11878</v>
      </c>
      <c r="R814" s="9">
        <v>20</v>
      </c>
      <c r="S814" s="9">
        <f t="shared" si="200"/>
        <v>11857</v>
      </c>
      <c r="T814" s="9">
        <f t="shared" si="201"/>
        <v>12</v>
      </c>
      <c r="U814" s="7">
        <v>14</v>
      </c>
      <c r="V814" s="7">
        <f t="shared" si="206"/>
        <v>15.5</v>
      </c>
      <c r="W814" s="9">
        <v>0</v>
      </c>
      <c r="X814" s="9">
        <v>1</v>
      </c>
      <c r="Y814" s="9">
        <v>0</v>
      </c>
      <c r="Z814" s="9">
        <v>1</v>
      </c>
      <c r="AA814" s="9">
        <v>0</v>
      </c>
      <c r="AB814" s="27">
        <v>0</v>
      </c>
      <c r="AC814" s="9">
        <v>0</v>
      </c>
      <c r="AD814" s="9">
        <v>1</v>
      </c>
      <c r="AE814" s="27">
        <v>0</v>
      </c>
      <c r="AF814" s="9">
        <v>1</v>
      </c>
      <c r="AG814" s="27">
        <v>0</v>
      </c>
      <c r="AH814" s="19">
        <v>2017</v>
      </c>
      <c r="AI814" s="30">
        <v>0</v>
      </c>
      <c r="AJ814" s="30">
        <v>0</v>
      </c>
      <c r="AK814" s="30">
        <v>1</v>
      </c>
      <c r="AL814" s="37">
        <v>0</v>
      </c>
      <c r="AM814" s="36">
        <f t="shared" si="207"/>
        <v>0.48699999999999999</v>
      </c>
      <c r="AN814" s="17">
        <v>0.51300000000000001</v>
      </c>
      <c r="AO814">
        <v>1</v>
      </c>
      <c r="AP814" s="34">
        <f t="shared" si="208"/>
        <v>0</v>
      </c>
      <c r="AQ814" t="s">
        <v>89</v>
      </c>
      <c r="AR814" s="34" t="s">
        <v>89</v>
      </c>
      <c r="AS814">
        <v>0</v>
      </c>
      <c r="AT814" s="17">
        <v>1</v>
      </c>
      <c r="AU814">
        <f t="shared" si="209"/>
        <v>0.23850000000000005</v>
      </c>
      <c r="AV814" s="17">
        <v>0.76149999999999995</v>
      </c>
      <c r="AW814" s="17" t="s">
        <v>200</v>
      </c>
      <c r="AX814">
        <v>0</v>
      </c>
      <c r="AY814">
        <v>0</v>
      </c>
      <c r="AZ814">
        <v>0</v>
      </c>
      <c r="BA814">
        <v>0</v>
      </c>
      <c r="BB814">
        <v>1</v>
      </c>
      <c r="BC814">
        <v>0</v>
      </c>
      <c r="BD814" s="17">
        <v>0</v>
      </c>
      <c r="BE814">
        <v>0</v>
      </c>
      <c r="BF814">
        <v>1</v>
      </c>
      <c r="BG814" s="17">
        <v>0</v>
      </c>
      <c r="BH814">
        <v>3012</v>
      </c>
      <c r="BI814">
        <v>376</v>
      </c>
      <c r="BJ814" s="23">
        <v>0.75700000000000001</v>
      </c>
      <c r="BK814" s="23">
        <v>35.5</v>
      </c>
      <c r="BL814">
        <v>1</v>
      </c>
      <c r="BM814">
        <v>0</v>
      </c>
      <c r="BN814">
        <v>0</v>
      </c>
      <c r="BO814">
        <v>0</v>
      </c>
      <c r="BP814">
        <v>0</v>
      </c>
      <c r="BQ814" s="17">
        <v>0</v>
      </c>
      <c r="BR814">
        <v>0</v>
      </c>
      <c r="BS814">
        <v>0</v>
      </c>
      <c r="BT814">
        <v>0</v>
      </c>
      <c r="BU814" s="17">
        <v>0</v>
      </c>
      <c r="BV814">
        <v>0</v>
      </c>
      <c r="BW814">
        <v>0</v>
      </c>
      <c r="BX814" s="17">
        <v>0</v>
      </c>
      <c r="BY814">
        <v>1</v>
      </c>
      <c r="BZ814">
        <v>1</v>
      </c>
      <c r="CA814">
        <v>0</v>
      </c>
      <c r="CB814">
        <v>0</v>
      </c>
      <c r="CC814">
        <v>0</v>
      </c>
      <c r="CD814">
        <v>0</v>
      </c>
      <c r="CE814">
        <v>0</v>
      </c>
      <c r="CF814">
        <v>1</v>
      </c>
      <c r="CG814">
        <v>1</v>
      </c>
      <c r="CH814">
        <v>1</v>
      </c>
      <c r="CI814">
        <v>1</v>
      </c>
      <c r="CJ814" s="17">
        <v>1</v>
      </c>
      <c r="CK814">
        <v>4.0000000000000001E-3</v>
      </c>
      <c r="CL814">
        <v>2</v>
      </c>
      <c r="CM814">
        <v>1</v>
      </c>
      <c r="CN814">
        <v>0</v>
      </c>
      <c r="CO814">
        <v>41</v>
      </c>
      <c r="CP814" s="31" t="s">
        <v>80</v>
      </c>
    </row>
    <row r="815" spans="1:94" x14ac:dyDescent="0.25">
      <c r="A815">
        <v>814</v>
      </c>
      <c r="B815">
        <v>55</v>
      </c>
      <c r="C815" s="23" t="s">
        <v>199</v>
      </c>
      <c r="D815" s="12">
        <v>3.3781829134533981</v>
      </c>
      <c r="E815" s="13">
        <v>0.21173640609833971</v>
      </c>
      <c r="F815" s="7">
        <v>15.954662571746971</v>
      </c>
      <c r="G815" s="7">
        <f t="shared" si="195"/>
        <v>3.1664465073550585</v>
      </c>
      <c r="H815" s="15">
        <f t="shared" si="196"/>
        <v>3.5899193195517376</v>
      </c>
      <c r="I815" s="11">
        <f t="shared" si="197"/>
        <v>0.14497320423182122</v>
      </c>
      <c r="J815" s="30">
        <f t="shared" si="198"/>
        <v>9.0865728798642503E-3</v>
      </c>
      <c r="K815" s="30">
        <f t="shared" si="199"/>
        <v>110.05249319201405</v>
      </c>
      <c r="L815" s="8">
        <v>0</v>
      </c>
      <c r="M815" s="9">
        <v>1</v>
      </c>
      <c r="N815" s="9">
        <v>0</v>
      </c>
      <c r="O815" s="9">
        <v>0</v>
      </c>
      <c r="P815" s="9">
        <v>0</v>
      </c>
      <c r="Q815" s="8">
        <v>11878</v>
      </c>
      <c r="R815" s="9">
        <v>20</v>
      </c>
      <c r="S815" s="9">
        <f t="shared" si="200"/>
        <v>11857</v>
      </c>
      <c r="T815" s="9">
        <f t="shared" si="201"/>
        <v>12</v>
      </c>
      <c r="U815" s="7">
        <v>16</v>
      </c>
      <c r="V815" s="7">
        <f t="shared" si="206"/>
        <v>13.5</v>
      </c>
      <c r="W815" s="9">
        <v>0</v>
      </c>
      <c r="X815" s="9">
        <v>1</v>
      </c>
      <c r="Y815" s="9">
        <v>0</v>
      </c>
      <c r="Z815" s="9">
        <v>1</v>
      </c>
      <c r="AA815" s="9">
        <v>0</v>
      </c>
      <c r="AB815" s="27">
        <v>0</v>
      </c>
      <c r="AC815" s="9">
        <v>0</v>
      </c>
      <c r="AD815" s="9">
        <v>1</v>
      </c>
      <c r="AE815" s="27">
        <v>0</v>
      </c>
      <c r="AF815" s="9">
        <v>1</v>
      </c>
      <c r="AG815" s="27">
        <v>0</v>
      </c>
      <c r="AH815" s="19">
        <v>2017</v>
      </c>
      <c r="AI815" s="30">
        <v>0</v>
      </c>
      <c r="AJ815" s="30">
        <v>0</v>
      </c>
      <c r="AK815" s="30">
        <v>0</v>
      </c>
      <c r="AL815" s="37">
        <v>1</v>
      </c>
      <c r="AM815" s="36">
        <f t="shared" si="207"/>
        <v>0.48699999999999999</v>
      </c>
      <c r="AN815" s="17">
        <v>0.51300000000000001</v>
      </c>
      <c r="AO815">
        <v>1</v>
      </c>
      <c r="AP815" s="34">
        <f t="shared" si="208"/>
        <v>0</v>
      </c>
      <c r="AQ815" t="s">
        <v>89</v>
      </c>
      <c r="AR815" s="34" t="s">
        <v>89</v>
      </c>
      <c r="AS815">
        <v>0</v>
      </c>
      <c r="AT815" s="17">
        <v>1</v>
      </c>
      <c r="AU815">
        <f t="shared" si="209"/>
        <v>0.23850000000000005</v>
      </c>
      <c r="AV815" s="17">
        <v>0.76149999999999995</v>
      </c>
      <c r="AW815" s="17" t="s">
        <v>200</v>
      </c>
      <c r="AX815">
        <v>0</v>
      </c>
      <c r="AY815">
        <v>0</v>
      </c>
      <c r="AZ815">
        <v>0</v>
      </c>
      <c r="BA815">
        <v>0</v>
      </c>
      <c r="BB815">
        <v>1</v>
      </c>
      <c r="BC815">
        <v>0</v>
      </c>
      <c r="BD815" s="17">
        <v>0</v>
      </c>
      <c r="BE815">
        <v>0</v>
      </c>
      <c r="BF815">
        <v>1</v>
      </c>
      <c r="BG815" s="17">
        <v>0</v>
      </c>
      <c r="BH815">
        <v>3012</v>
      </c>
      <c r="BI815">
        <v>376</v>
      </c>
      <c r="BJ815" s="23">
        <v>0.75700000000000001</v>
      </c>
      <c r="BK815" s="23">
        <v>35.5</v>
      </c>
      <c r="BL815">
        <v>1</v>
      </c>
      <c r="BM815">
        <v>0</v>
      </c>
      <c r="BN815">
        <v>0</v>
      </c>
      <c r="BO815">
        <v>0</v>
      </c>
      <c r="BP815">
        <v>0</v>
      </c>
      <c r="BQ815" s="17">
        <v>0</v>
      </c>
      <c r="BR815">
        <v>0</v>
      </c>
      <c r="BS815">
        <v>0</v>
      </c>
      <c r="BT815">
        <v>0</v>
      </c>
      <c r="BU815" s="17">
        <v>0</v>
      </c>
      <c r="BV815">
        <v>0</v>
      </c>
      <c r="BW815">
        <v>0</v>
      </c>
      <c r="BX815" s="17">
        <v>0</v>
      </c>
      <c r="BY815">
        <v>1</v>
      </c>
      <c r="BZ815">
        <v>1</v>
      </c>
      <c r="CA815">
        <v>0</v>
      </c>
      <c r="CB815">
        <v>0</v>
      </c>
      <c r="CC815">
        <v>0</v>
      </c>
      <c r="CD815">
        <v>0</v>
      </c>
      <c r="CE815">
        <v>0</v>
      </c>
      <c r="CF815">
        <v>1</v>
      </c>
      <c r="CG815">
        <v>1</v>
      </c>
      <c r="CH815">
        <v>1</v>
      </c>
      <c r="CI815">
        <v>1</v>
      </c>
      <c r="CJ815" s="17">
        <v>1</v>
      </c>
      <c r="CK815">
        <v>4.0000000000000001E-3</v>
      </c>
      <c r="CL815">
        <v>2</v>
      </c>
      <c r="CM815">
        <v>1</v>
      </c>
      <c r="CN815">
        <v>0</v>
      </c>
      <c r="CO815">
        <v>41</v>
      </c>
      <c r="CP815" s="31" t="s">
        <v>80</v>
      </c>
    </row>
    <row r="816" spans="1:94" x14ac:dyDescent="0.25">
      <c r="A816">
        <v>815</v>
      </c>
      <c r="B816">
        <v>55</v>
      </c>
      <c r="C816" s="23" t="s">
        <v>199</v>
      </c>
      <c r="D816" s="12">
        <v>3.8762935536986509</v>
      </c>
      <c r="E816" s="13">
        <v>0.84290294267533572</v>
      </c>
      <c r="F816" s="7">
        <v>4.5987424618491319</v>
      </c>
      <c r="G816" s="7">
        <f t="shared" si="195"/>
        <v>3.0333906110233153</v>
      </c>
      <c r="H816" s="15">
        <f t="shared" si="196"/>
        <v>4.7191964963739865</v>
      </c>
      <c r="I816" s="11">
        <f t="shared" si="197"/>
        <v>4.2195361789301451E-2</v>
      </c>
      <c r="J816" s="30">
        <f t="shared" si="198"/>
        <v>9.1754130915900223E-3</v>
      </c>
      <c r="K816" s="30">
        <f t="shared" si="199"/>
        <v>108.98691862893645</v>
      </c>
      <c r="L816" s="8">
        <v>0</v>
      </c>
      <c r="M816" s="9">
        <v>1</v>
      </c>
      <c r="N816" s="9">
        <v>0</v>
      </c>
      <c r="O816" s="9">
        <v>0</v>
      </c>
      <c r="P816" s="9">
        <v>0</v>
      </c>
      <c r="Q816" s="8">
        <v>11878</v>
      </c>
      <c r="R816" s="9">
        <v>20</v>
      </c>
      <c r="S816" s="9">
        <f t="shared" si="200"/>
        <v>11857</v>
      </c>
      <c r="T816" s="9">
        <f t="shared" si="201"/>
        <v>12</v>
      </c>
      <c r="U816" s="7">
        <v>18</v>
      </c>
      <c r="V816" s="7">
        <f t="shared" si="206"/>
        <v>11.5</v>
      </c>
      <c r="W816" s="9">
        <v>0</v>
      </c>
      <c r="X816" s="9">
        <v>1</v>
      </c>
      <c r="Y816" s="9">
        <v>0</v>
      </c>
      <c r="Z816" s="9">
        <v>1</v>
      </c>
      <c r="AA816" s="9">
        <v>0</v>
      </c>
      <c r="AB816" s="27">
        <v>0</v>
      </c>
      <c r="AC816" s="9">
        <v>0</v>
      </c>
      <c r="AD816" s="9">
        <v>1</v>
      </c>
      <c r="AE816" s="27">
        <v>0</v>
      </c>
      <c r="AF816" s="9">
        <v>1</v>
      </c>
      <c r="AG816" s="27">
        <v>0</v>
      </c>
      <c r="AH816" s="19">
        <v>2017</v>
      </c>
      <c r="AI816" s="30">
        <v>0</v>
      </c>
      <c r="AJ816" s="30">
        <v>0</v>
      </c>
      <c r="AK816" s="30">
        <v>0</v>
      </c>
      <c r="AL816" s="37">
        <v>1</v>
      </c>
      <c r="AM816" s="36">
        <f t="shared" si="207"/>
        <v>0.48699999999999999</v>
      </c>
      <c r="AN816" s="17">
        <v>0.51300000000000001</v>
      </c>
      <c r="AO816">
        <v>1</v>
      </c>
      <c r="AP816" s="34">
        <f t="shared" si="208"/>
        <v>0</v>
      </c>
      <c r="AQ816" t="s">
        <v>89</v>
      </c>
      <c r="AR816" s="34" t="s">
        <v>89</v>
      </c>
      <c r="AS816">
        <v>0</v>
      </c>
      <c r="AT816" s="17">
        <v>1</v>
      </c>
      <c r="AU816">
        <f t="shared" si="209"/>
        <v>0.23850000000000005</v>
      </c>
      <c r="AV816" s="17">
        <v>0.76149999999999995</v>
      </c>
      <c r="AW816" s="17" t="s">
        <v>200</v>
      </c>
      <c r="AX816">
        <v>0</v>
      </c>
      <c r="AY816">
        <v>0</v>
      </c>
      <c r="AZ816">
        <v>0</v>
      </c>
      <c r="BA816">
        <v>0</v>
      </c>
      <c r="BB816">
        <v>1</v>
      </c>
      <c r="BC816">
        <v>0</v>
      </c>
      <c r="BD816" s="17">
        <v>0</v>
      </c>
      <c r="BE816">
        <v>0</v>
      </c>
      <c r="BF816">
        <v>1</v>
      </c>
      <c r="BG816" s="17">
        <v>0</v>
      </c>
      <c r="BH816">
        <v>3012</v>
      </c>
      <c r="BI816">
        <v>376</v>
      </c>
      <c r="BJ816" s="23">
        <v>0.75700000000000001</v>
      </c>
      <c r="BK816" s="23">
        <v>35.5</v>
      </c>
      <c r="BL816">
        <v>1</v>
      </c>
      <c r="BM816">
        <v>0</v>
      </c>
      <c r="BN816">
        <v>0</v>
      </c>
      <c r="BO816">
        <v>0</v>
      </c>
      <c r="BP816">
        <v>0</v>
      </c>
      <c r="BQ816" s="17">
        <v>0</v>
      </c>
      <c r="BR816">
        <v>0</v>
      </c>
      <c r="BS816">
        <v>0</v>
      </c>
      <c r="BT816">
        <v>0</v>
      </c>
      <c r="BU816" s="17">
        <v>0</v>
      </c>
      <c r="BV816">
        <v>0</v>
      </c>
      <c r="BW816">
        <v>0</v>
      </c>
      <c r="BX816" s="17">
        <v>0</v>
      </c>
      <c r="BY816">
        <v>1</v>
      </c>
      <c r="BZ816">
        <v>1</v>
      </c>
      <c r="CA816">
        <v>0</v>
      </c>
      <c r="CB816">
        <v>0</v>
      </c>
      <c r="CC816">
        <v>0</v>
      </c>
      <c r="CD816">
        <v>0</v>
      </c>
      <c r="CE816">
        <v>0</v>
      </c>
      <c r="CF816">
        <v>1</v>
      </c>
      <c r="CG816">
        <v>1</v>
      </c>
      <c r="CH816">
        <v>1</v>
      </c>
      <c r="CI816">
        <v>1</v>
      </c>
      <c r="CJ816" s="17">
        <v>1</v>
      </c>
      <c r="CK816">
        <v>4.0000000000000001E-3</v>
      </c>
      <c r="CL816">
        <v>2</v>
      </c>
      <c r="CM816">
        <v>1</v>
      </c>
      <c r="CN816">
        <v>0</v>
      </c>
      <c r="CO816">
        <v>41</v>
      </c>
      <c r="CP816" s="31" t="s">
        <v>80</v>
      </c>
    </row>
    <row r="817" spans="1:94" x14ac:dyDescent="0.25">
      <c r="A817">
        <v>816</v>
      </c>
      <c r="B817">
        <v>55</v>
      </c>
      <c r="C817" s="23" t="s">
        <v>199</v>
      </c>
      <c r="D817" s="12">
        <v>5.3879920666931591</v>
      </c>
      <c r="E817" s="13">
        <v>0.32896954873943118</v>
      </c>
      <c r="F817" s="7">
        <v>16.378391517814489</v>
      </c>
      <c r="G817" s="7">
        <f t="shared" si="195"/>
        <v>5.0590225179537276</v>
      </c>
      <c r="H817" s="15">
        <f t="shared" si="196"/>
        <v>5.7169616154325906</v>
      </c>
      <c r="I817" s="11">
        <f t="shared" si="197"/>
        <v>0.14873934581894072</v>
      </c>
      <c r="J817" s="30">
        <f t="shared" si="198"/>
        <v>9.0814379212488319E-3</v>
      </c>
      <c r="K817" s="30">
        <f t="shared" si="199"/>
        <v>110.1147206721736</v>
      </c>
      <c r="L817" s="8">
        <v>0</v>
      </c>
      <c r="M817" s="9">
        <v>1</v>
      </c>
      <c r="N817" s="9">
        <v>0</v>
      </c>
      <c r="O817" s="9">
        <v>0</v>
      </c>
      <c r="P817" s="9">
        <v>0</v>
      </c>
      <c r="Q817" s="8">
        <v>11878</v>
      </c>
      <c r="R817" s="9">
        <v>20</v>
      </c>
      <c r="S817" s="9">
        <f t="shared" si="200"/>
        <v>11857</v>
      </c>
      <c r="T817" s="9">
        <f t="shared" si="201"/>
        <v>12</v>
      </c>
      <c r="U817" s="7">
        <v>18</v>
      </c>
      <c r="V817" s="7">
        <f t="shared" si="206"/>
        <v>11.5</v>
      </c>
      <c r="W817" s="9">
        <v>0</v>
      </c>
      <c r="X817" s="9">
        <v>1</v>
      </c>
      <c r="Y817" s="9">
        <v>0</v>
      </c>
      <c r="Z817" s="9">
        <v>1</v>
      </c>
      <c r="AA817" s="9">
        <v>0</v>
      </c>
      <c r="AB817" s="27">
        <v>0</v>
      </c>
      <c r="AC817" s="9">
        <v>0</v>
      </c>
      <c r="AD817" s="9">
        <v>1</v>
      </c>
      <c r="AE817" s="27">
        <v>0</v>
      </c>
      <c r="AF817" s="9">
        <v>1</v>
      </c>
      <c r="AG817" s="27">
        <v>0</v>
      </c>
      <c r="AH817" s="19">
        <v>2017</v>
      </c>
      <c r="AI817" s="30">
        <v>0</v>
      </c>
      <c r="AJ817" s="30">
        <v>0</v>
      </c>
      <c r="AK817" s="30">
        <v>0</v>
      </c>
      <c r="AL817" s="37">
        <v>1</v>
      </c>
      <c r="AM817" s="36">
        <f t="shared" si="207"/>
        <v>0.48699999999999999</v>
      </c>
      <c r="AN817" s="17">
        <v>0.51300000000000001</v>
      </c>
      <c r="AO817">
        <v>1</v>
      </c>
      <c r="AP817" s="34">
        <f t="shared" si="208"/>
        <v>0</v>
      </c>
      <c r="AQ817" t="s">
        <v>89</v>
      </c>
      <c r="AR817" s="34" t="s">
        <v>89</v>
      </c>
      <c r="AS817">
        <v>0</v>
      </c>
      <c r="AT817" s="17">
        <v>1</v>
      </c>
      <c r="AU817">
        <f t="shared" si="209"/>
        <v>0.23850000000000005</v>
      </c>
      <c r="AV817" s="17">
        <v>0.76149999999999995</v>
      </c>
      <c r="AW817" s="17" t="s">
        <v>200</v>
      </c>
      <c r="AX817">
        <v>0</v>
      </c>
      <c r="AY817">
        <v>0</v>
      </c>
      <c r="AZ817">
        <v>0</v>
      </c>
      <c r="BA817">
        <v>0</v>
      </c>
      <c r="BB817">
        <v>1</v>
      </c>
      <c r="BC817">
        <v>0</v>
      </c>
      <c r="BD817" s="17">
        <v>0</v>
      </c>
      <c r="BE817">
        <v>0</v>
      </c>
      <c r="BF817">
        <v>1</v>
      </c>
      <c r="BG817" s="17">
        <v>0</v>
      </c>
      <c r="BH817">
        <v>3012</v>
      </c>
      <c r="BI817">
        <v>376</v>
      </c>
      <c r="BJ817" s="23">
        <v>0.75700000000000001</v>
      </c>
      <c r="BK817" s="23">
        <v>35.5</v>
      </c>
      <c r="BL817">
        <v>1</v>
      </c>
      <c r="BM817">
        <v>0</v>
      </c>
      <c r="BN817">
        <v>0</v>
      </c>
      <c r="BO817">
        <v>0</v>
      </c>
      <c r="BP817">
        <v>0</v>
      </c>
      <c r="BQ817" s="17">
        <v>0</v>
      </c>
      <c r="BR817">
        <v>0</v>
      </c>
      <c r="BS817">
        <v>0</v>
      </c>
      <c r="BT817">
        <v>0</v>
      </c>
      <c r="BU817" s="17">
        <v>0</v>
      </c>
      <c r="BV817">
        <v>0</v>
      </c>
      <c r="BW817">
        <v>0</v>
      </c>
      <c r="BX817" s="17">
        <v>0</v>
      </c>
      <c r="BY817">
        <v>1</v>
      </c>
      <c r="BZ817">
        <v>1</v>
      </c>
      <c r="CA817">
        <v>0</v>
      </c>
      <c r="CB817">
        <v>0</v>
      </c>
      <c r="CC817">
        <v>0</v>
      </c>
      <c r="CD817">
        <v>0</v>
      </c>
      <c r="CE817">
        <v>0</v>
      </c>
      <c r="CF817">
        <v>1</v>
      </c>
      <c r="CG817">
        <v>1</v>
      </c>
      <c r="CH817">
        <v>1</v>
      </c>
      <c r="CI817">
        <v>1</v>
      </c>
      <c r="CJ817" s="17">
        <v>1</v>
      </c>
      <c r="CK817">
        <v>4.0000000000000001E-3</v>
      </c>
      <c r="CL817">
        <v>2</v>
      </c>
      <c r="CM817">
        <v>1</v>
      </c>
      <c r="CN817">
        <v>0</v>
      </c>
      <c r="CO817">
        <v>41</v>
      </c>
      <c r="CP817" s="31" t="s">
        <v>80</v>
      </c>
    </row>
    <row r="818" spans="1:94" x14ac:dyDescent="0.25">
      <c r="A818">
        <v>817</v>
      </c>
      <c r="B818">
        <v>55</v>
      </c>
      <c r="C818" s="23" t="s">
        <v>199</v>
      </c>
      <c r="D818" s="12">
        <v>6.1610883636721514</v>
      </c>
      <c r="E818" s="13">
        <v>0.33673973958806802</v>
      </c>
      <c r="F818" s="7">
        <v>18.296291287773101</v>
      </c>
      <c r="G818" s="7">
        <f t="shared" si="195"/>
        <v>5.8243486240840836</v>
      </c>
      <c r="H818" s="15">
        <f t="shared" si="196"/>
        <v>6.4978281032602192</v>
      </c>
      <c r="I818" s="11">
        <f t="shared" si="197"/>
        <v>0.16570284516562894</v>
      </c>
      <c r="J818" s="30">
        <f t="shared" si="198"/>
        <v>9.0566357170080419E-3</v>
      </c>
      <c r="K818" s="30">
        <f t="shared" si="199"/>
        <v>110.41627721892748</v>
      </c>
      <c r="L818" s="8">
        <v>0</v>
      </c>
      <c r="M818" s="9">
        <v>1</v>
      </c>
      <c r="N818" s="9">
        <v>0</v>
      </c>
      <c r="O818" s="9">
        <v>0</v>
      </c>
      <c r="P818" s="9">
        <v>0</v>
      </c>
      <c r="Q818" s="8">
        <v>11878</v>
      </c>
      <c r="R818" s="9">
        <v>20</v>
      </c>
      <c r="S818" s="9">
        <f t="shared" si="200"/>
        <v>11857</v>
      </c>
      <c r="T818" s="9">
        <f t="shared" si="201"/>
        <v>12</v>
      </c>
      <c r="U818" s="7">
        <v>22</v>
      </c>
      <c r="V818" s="7">
        <f t="shared" si="206"/>
        <v>7.5</v>
      </c>
      <c r="W818" s="9">
        <v>0</v>
      </c>
      <c r="X818" s="9">
        <v>1</v>
      </c>
      <c r="Y818" s="9">
        <v>0</v>
      </c>
      <c r="Z818" s="9">
        <v>1</v>
      </c>
      <c r="AA818" s="9">
        <v>0</v>
      </c>
      <c r="AB818" s="27">
        <v>0</v>
      </c>
      <c r="AC818" s="9">
        <v>0</v>
      </c>
      <c r="AD818" s="9">
        <v>1</v>
      </c>
      <c r="AE818" s="27">
        <v>0</v>
      </c>
      <c r="AF818" s="9">
        <v>1</v>
      </c>
      <c r="AG818" s="27">
        <v>0</v>
      </c>
      <c r="AH818" s="19">
        <v>2017</v>
      </c>
      <c r="AI818" s="30">
        <v>0</v>
      </c>
      <c r="AJ818" s="30">
        <v>0</v>
      </c>
      <c r="AK818" s="30">
        <v>0</v>
      </c>
      <c r="AL818" s="37">
        <v>1</v>
      </c>
      <c r="AM818" s="36">
        <f t="shared" si="207"/>
        <v>0.48699999999999999</v>
      </c>
      <c r="AN818" s="17">
        <v>0.51300000000000001</v>
      </c>
      <c r="AO818">
        <v>1</v>
      </c>
      <c r="AP818" s="34">
        <f t="shared" si="208"/>
        <v>0</v>
      </c>
      <c r="AQ818" t="s">
        <v>89</v>
      </c>
      <c r="AR818" s="34" t="s">
        <v>89</v>
      </c>
      <c r="AS818">
        <v>0</v>
      </c>
      <c r="AT818" s="17">
        <v>1</v>
      </c>
      <c r="AU818">
        <f t="shared" si="209"/>
        <v>0.23850000000000005</v>
      </c>
      <c r="AV818" s="17">
        <v>0.76149999999999995</v>
      </c>
      <c r="AW818" s="17" t="s">
        <v>200</v>
      </c>
      <c r="AX818">
        <v>0</v>
      </c>
      <c r="AY818">
        <v>0</v>
      </c>
      <c r="AZ818">
        <v>0</v>
      </c>
      <c r="BA818">
        <v>0</v>
      </c>
      <c r="BB818">
        <v>1</v>
      </c>
      <c r="BC818">
        <v>0</v>
      </c>
      <c r="BD818" s="17">
        <v>0</v>
      </c>
      <c r="BE818">
        <v>0</v>
      </c>
      <c r="BF818">
        <v>1</v>
      </c>
      <c r="BG818" s="17">
        <v>0</v>
      </c>
      <c r="BH818">
        <v>3012</v>
      </c>
      <c r="BI818">
        <v>376</v>
      </c>
      <c r="BJ818" s="23">
        <v>0.75700000000000001</v>
      </c>
      <c r="BK818" s="23">
        <v>35.5</v>
      </c>
      <c r="BL818">
        <v>1</v>
      </c>
      <c r="BM818">
        <v>0</v>
      </c>
      <c r="BN818">
        <v>0</v>
      </c>
      <c r="BO818">
        <v>0</v>
      </c>
      <c r="BP818">
        <v>0</v>
      </c>
      <c r="BQ818" s="17">
        <v>0</v>
      </c>
      <c r="BR818">
        <v>0</v>
      </c>
      <c r="BS818">
        <v>0</v>
      </c>
      <c r="BT818">
        <v>0</v>
      </c>
      <c r="BU818" s="17">
        <v>0</v>
      </c>
      <c r="BV818">
        <v>0</v>
      </c>
      <c r="BW818">
        <v>0</v>
      </c>
      <c r="BX818" s="17">
        <v>0</v>
      </c>
      <c r="BY818">
        <v>1</v>
      </c>
      <c r="BZ818">
        <v>1</v>
      </c>
      <c r="CA818">
        <v>0</v>
      </c>
      <c r="CB818">
        <v>0</v>
      </c>
      <c r="CC818">
        <v>0</v>
      </c>
      <c r="CD818">
        <v>0</v>
      </c>
      <c r="CE818">
        <v>0</v>
      </c>
      <c r="CF818">
        <v>1</v>
      </c>
      <c r="CG818">
        <v>1</v>
      </c>
      <c r="CH818">
        <v>1</v>
      </c>
      <c r="CI818">
        <v>1</v>
      </c>
      <c r="CJ818" s="17">
        <v>1</v>
      </c>
      <c r="CK818">
        <v>4.0000000000000001E-3</v>
      </c>
      <c r="CL818">
        <v>2</v>
      </c>
      <c r="CM818">
        <v>1</v>
      </c>
      <c r="CN818">
        <v>0</v>
      </c>
      <c r="CO818">
        <v>41</v>
      </c>
      <c r="CP818" s="31" t="s">
        <v>80</v>
      </c>
    </row>
    <row r="819" spans="1:94" x14ac:dyDescent="0.25">
      <c r="A819">
        <v>818</v>
      </c>
      <c r="B819">
        <v>55</v>
      </c>
      <c r="C819" s="23" t="s">
        <v>199</v>
      </c>
      <c r="D819" s="12">
        <v>1.6562836228041671</v>
      </c>
      <c r="E819" s="13">
        <v>2.852750362939152</v>
      </c>
      <c r="F819" s="7">
        <v>0.58059185420546877</v>
      </c>
      <c r="G819" s="7">
        <f t="shared" si="195"/>
        <v>-1.1964667401349849</v>
      </c>
      <c r="H819" s="15">
        <f t="shared" si="196"/>
        <v>4.5090339857433186</v>
      </c>
      <c r="I819" s="11">
        <f t="shared" si="197"/>
        <v>5.3318430282836568E-3</v>
      </c>
      <c r="J819" s="30">
        <f t="shared" si="198"/>
        <v>9.1834616515248987E-3</v>
      </c>
      <c r="K819" s="30">
        <f t="shared" si="199"/>
        <v>108.89140042676082</v>
      </c>
      <c r="L819" s="8">
        <v>0</v>
      </c>
      <c r="M819" s="9">
        <v>1</v>
      </c>
      <c r="N819" s="9">
        <v>0</v>
      </c>
      <c r="O819" s="9">
        <v>0</v>
      </c>
      <c r="P819" s="9">
        <v>0</v>
      </c>
      <c r="Q819" s="8">
        <v>11878</v>
      </c>
      <c r="R819" s="9">
        <v>20</v>
      </c>
      <c r="S819" s="9">
        <f t="shared" si="200"/>
        <v>11857</v>
      </c>
      <c r="T819" s="9">
        <f t="shared" si="201"/>
        <v>12</v>
      </c>
      <c r="U819" s="7">
        <v>12</v>
      </c>
      <c r="V819" s="7">
        <f t="shared" si="206"/>
        <v>17.5</v>
      </c>
      <c r="W819" s="9">
        <v>0</v>
      </c>
      <c r="X819" s="9">
        <v>1</v>
      </c>
      <c r="Y819" s="9">
        <v>0</v>
      </c>
      <c r="Z819" s="9">
        <v>1</v>
      </c>
      <c r="AA819" s="9">
        <v>0</v>
      </c>
      <c r="AB819" s="27">
        <v>0</v>
      </c>
      <c r="AC819" s="9">
        <v>0</v>
      </c>
      <c r="AD819" s="9">
        <v>1</v>
      </c>
      <c r="AE819" s="27">
        <v>0</v>
      </c>
      <c r="AF819" s="9">
        <v>1</v>
      </c>
      <c r="AG819" s="27">
        <v>0</v>
      </c>
      <c r="AH819" s="19">
        <v>2017</v>
      </c>
      <c r="AI819" s="30">
        <v>0</v>
      </c>
      <c r="AJ819" s="30">
        <v>0</v>
      </c>
      <c r="AK819" s="30">
        <v>1</v>
      </c>
      <c r="AL819" s="37">
        <v>0</v>
      </c>
      <c r="AM819" s="36">
        <f t="shared" si="207"/>
        <v>0.48699999999999999</v>
      </c>
      <c r="AN819" s="17">
        <v>0.51300000000000001</v>
      </c>
      <c r="AO819">
        <v>0</v>
      </c>
      <c r="AP819" s="34">
        <f t="shared" si="208"/>
        <v>1</v>
      </c>
      <c r="AQ819" t="s">
        <v>89</v>
      </c>
      <c r="AR819" s="34" t="s">
        <v>89</v>
      </c>
      <c r="AS819">
        <v>0</v>
      </c>
      <c r="AT819" s="17">
        <v>1</v>
      </c>
      <c r="AU819">
        <f t="shared" si="209"/>
        <v>0.23850000000000005</v>
      </c>
      <c r="AV819" s="17">
        <v>0.76149999999999995</v>
      </c>
      <c r="AW819" s="17" t="s">
        <v>200</v>
      </c>
      <c r="AX819">
        <v>0</v>
      </c>
      <c r="AY819">
        <v>0</v>
      </c>
      <c r="AZ819">
        <v>0</v>
      </c>
      <c r="BA819">
        <v>0</v>
      </c>
      <c r="BB819">
        <v>1</v>
      </c>
      <c r="BC819">
        <v>0</v>
      </c>
      <c r="BD819" s="17">
        <v>0</v>
      </c>
      <c r="BE819">
        <v>0</v>
      </c>
      <c r="BF819">
        <v>1</v>
      </c>
      <c r="BG819" s="17">
        <v>0</v>
      </c>
      <c r="BH819">
        <v>3012</v>
      </c>
      <c r="BI819">
        <v>376</v>
      </c>
      <c r="BJ819" s="23">
        <v>0.75700000000000001</v>
      </c>
      <c r="BK819" s="23">
        <v>35.5</v>
      </c>
      <c r="BL819">
        <v>1</v>
      </c>
      <c r="BM819">
        <v>0</v>
      </c>
      <c r="BN819">
        <v>0</v>
      </c>
      <c r="BO819">
        <v>0</v>
      </c>
      <c r="BP819">
        <v>0</v>
      </c>
      <c r="BQ819" s="17">
        <v>0</v>
      </c>
      <c r="BR819">
        <v>0</v>
      </c>
      <c r="BS819">
        <v>0</v>
      </c>
      <c r="BT819">
        <v>0</v>
      </c>
      <c r="BU819" s="17">
        <v>0</v>
      </c>
      <c r="BV819">
        <v>0</v>
      </c>
      <c r="BW819">
        <v>0</v>
      </c>
      <c r="BX819" s="17">
        <v>0</v>
      </c>
      <c r="BY819">
        <v>1</v>
      </c>
      <c r="BZ819">
        <v>1</v>
      </c>
      <c r="CA819">
        <v>0</v>
      </c>
      <c r="CB819">
        <v>0</v>
      </c>
      <c r="CC819">
        <v>0</v>
      </c>
      <c r="CD819">
        <v>0</v>
      </c>
      <c r="CE819">
        <v>0</v>
      </c>
      <c r="CF819">
        <v>1</v>
      </c>
      <c r="CG819">
        <v>1</v>
      </c>
      <c r="CH819">
        <v>1</v>
      </c>
      <c r="CI819">
        <v>1</v>
      </c>
      <c r="CJ819" s="17">
        <v>1</v>
      </c>
      <c r="CK819">
        <v>4.0000000000000001E-3</v>
      </c>
      <c r="CL819">
        <v>2</v>
      </c>
      <c r="CM819">
        <v>1</v>
      </c>
      <c r="CN819">
        <v>0</v>
      </c>
      <c r="CO819">
        <v>41</v>
      </c>
      <c r="CP819" s="31" t="s">
        <v>80</v>
      </c>
    </row>
    <row r="820" spans="1:94" x14ac:dyDescent="0.25">
      <c r="A820">
        <v>819</v>
      </c>
      <c r="B820">
        <v>55</v>
      </c>
      <c r="C820" s="23" t="s">
        <v>199</v>
      </c>
      <c r="D820" s="12">
        <v>8.4910208745827109</v>
      </c>
      <c r="E820" s="13">
        <v>1.194231318274424</v>
      </c>
      <c r="F820" s="7">
        <v>7.1100303137683678</v>
      </c>
      <c r="G820" s="7">
        <f t="shared" si="195"/>
        <v>7.296789556308287</v>
      </c>
      <c r="H820" s="15">
        <f t="shared" si="196"/>
        <v>9.6852521928571349</v>
      </c>
      <c r="I820" s="11">
        <f t="shared" si="197"/>
        <v>6.5156867864332307E-2</v>
      </c>
      <c r="J820" s="30">
        <f t="shared" si="198"/>
        <v>9.1640773652058739E-3</v>
      </c>
      <c r="K820" s="30">
        <f t="shared" si="199"/>
        <v>109.12173262491163</v>
      </c>
      <c r="L820" s="8">
        <v>0</v>
      </c>
      <c r="M820" s="9">
        <v>1</v>
      </c>
      <c r="N820" s="9">
        <v>0</v>
      </c>
      <c r="O820" s="9">
        <v>0</v>
      </c>
      <c r="P820" s="9">
        <v>0</v>
      </c>
      <c r="Q820" s="8">
        <v>11878</v>
      </c>
      <c r="R820" s="9">
        <v>20</v>
      </c>
      <c r="S820" s="9">
        <f t="shared" si="200"/>
        <v>11857</v>
      </c>
      <c r="T820" s="9">
        <f t="shared" si="201"/>
        <v>12</v>
      </c>
      <c r="U820" s="7">
        <v>14</v>
      </c>
      <c r="V820" s="7">
        <f t="shared" si="206"/>
        <v>15.5</v>
      </c>
      <c r="W820" s="9">
        <v>0</v>
      </c>
      <c r="X820" s="9">
        <v>1</v>
      </c>
      <c r="Y820" s="9">
        <v>0</v>
      </c>
      <c r="Z820" s="9">
        <v>1</v>
      </c>
      <c r="AA820" s="9">
        <v>0</v>
      </c>
      <c r="AB820" s="27">
        <v>0</v>
      </c>
      <c r="AC820" s="9">
        <v>0</v>
      </c>
      <c r="AD820" s="9">
        <v>1</v>
      </c>
      <c r="AE820" s="27">
        <v>0</v>
      </c>
      <c r="AF820" s="9">
        <v>1</v>
      </c>
      <c r="AG820" s="27">
        <v>0</v>
      </c>
      <c r="AH820" s="19">
        <v>2017</v>
      </c>
      <c r="AI820" s="30">
        <v>0</v>
      </c>
      <c r="AJ820" s="30">
        <v>0</v>
      </c>
      <c r="AK820" s="30">
        <v>1</v>
      </c>
      <c r="AL820" s="37">
        <v>0</v>
      </c>
      <c r="AM820" s="36">
        <f t="shared" si="207"/>
        <v>0.48699999999999999</v>
      </c>
      <c r="AN820" s="17">
        <v>0.51300000000000001</v>
      </c>
      <c r="AO820">
        <v>0</v>
      </c>
      <c r="AP820" s="34">
        <f t="shared" si="208"/>
        <v>1</v>
      </c>
      <c r="AQ820" t="s">
        <v>89</v>
      </c>
      <c r="AR820" s="34" t="s">
        <v>89</v>
      </c>
      <c r="AS820">
        <v>0</v>
      </c>
      <c r="AT820" s="17">
        <v>1</v>
      </c>
      <c r="AU820">
        <f t="shared" si="209"/>
        <v>0.23850000000000005</v>
      </c>
      <c r="AV820" s="17">
        <v>0.76149999999999995</v>
      </c>
      <c r="AW820" s="17" t="s">
        <v>200</v>
      </c>
      <c r="AX820">
        <v>0</v>
      </c>
      <c r="AY820">
        <v>0</v>
      </c>
      <c r="AZ820">
        <v>0</v>
      </c>
      <c r="BA820">
        <v>0</v>
      </c>
      <c r="BB820">
        <v>1</v>
      </c>
      <c r="BC820">
        <v>0</v>
      </c>
      <c r="BD820" s="17">
        <v>0</v>
      </c>
      <c r="BE820">
        <v>0</v>
      </c>
      <c r="BF820">
        <v>1</v>
      </c>
      <c r="BG820" s="17">
        <v>0</v>
      </c>
      <c r="BH820">
        <v>3012</v>
      </c>
      <c r="BI820">
        <v>376</v>
      </c>
      <c r="BJ820" s="23">
        <v>0.75700000000000001</v>
      </c>
      <c r="BK820" s="23">
        <v>35.5</v>
      </c>
      <c r="BL820">
        <v>1</v>
      </c>
      <c r="BM820">
        <v>0</v>
      </c>
      <c r="BN820">
        <v>0</v>
      </c>
      <c r="BO820">
        <v>0</v>
      </c>
      <c r="BP820">
        <v>0</v>
      </c>
      <c r="BQ820" s="17">
        <v>0</v>
      </c>
      <c r="BR820">
        <v>0</v>
      </c>
      <c r="BS820">
        <v>0</v>
      </c>
      <c r="BT820">
        <v>0</v>
      </c>
      <c r="BU820" s="17">
        <v>0</v>
      </c>
      <c r="BV820">
        <v>0</v>
      </c>
      <c r="BW820">
        <v>0</v>
      </c>
      <c r="BX820" s="17">
        <v>0</v>
      </c>
      <c r="BY820">
        <v>1</v>
      </c>
      <c r="BZ820">
        <v>1</v>
      </c>
      <c r="CA820">
        <v>0</v>
      </c>
      <c r="CB820">
        <v>0</v>
      </c>
      <c r="CC820">
        <v>0</v>
      </c>
      <c r="CD820">
        <v>0</v>
      </c>
      <c r="CE820">
        <v>0</v>
      </c>
      <c r="CF820">
        <v>1</v>
      </c>
      <c r="CG820">
        <v>1</v>
      </c>
      <c r="CH820">
        <v>1</v>
      </c>
      <c r="CI820">
        <v>1</v>
      </c>
      <c r="CJ820" s="17">
        <v>1</v>
      </c>
      <c r="CK820">
        <v>4.0000000000000001E-3</v>
      </c>
      <c r="CL820">
        <v>2</v>
      </c>
      <c r="CM820">
        <v>1</v>
      </c>
      <c r="CN820">
        <v>0</v>
      </c>
      <c r="CO820">
        <v>41</v>
      </c>
      <c r="CP820" s="31" t="s">
        <v>80</v>
      </c>
    </row>
    <row r="821" spans="1:94" x14ac:dyDescent="0.25">
      <c r="A821">
        <v>820</v>
      </c>
      <c r="B821">
        <v>55</v>
      </c>
      <c r="C821" s="23" t="s">
        <v>199</v>
      </c>
      <c r="D821" s="12">
        <v>7.0779257885790647</v>
      </c>
      <c r="E821" s="13">
        <v>0.67487580109566869</v>
      </c>
      <c r="F821" s="7">
        <v>10.487745711267131</v>
      </c>
      <c r="G821" s="7">
        <f t="shared" si="195"/>
        <v>6.4030499874833957</v>
      </c>
      <c r="H821" s="15">
        <f t="shared" si="196"/>
        <v>7.7528015896747338</v>
      </c>
      <c r="I821" s="11">
        <f t="shared" si="197"/>
        <v>9.5871524584339521E-2</v>
      </c>
      <c r="J821" s="30">
        <f t="shared" si="198"/>
        <v>9.1412899610393318E-3</v>
      </c>
      <c r="K821" s="30">
        <f t="shared" si="199"/>
        <v>109.39375123883539</v>
      </c>
      <c r="L821" s="8">
        <v>0</v>
      </c>
      <c r="M821" s="9">
        <v>1</v>
      </c>
      <c r="N821" s="9">
        <v>0</v>
      </c>
      <c r="O821" s="9">
        <v>0</v>
      </c>
      <c r="P821" s="9">
        <v>0</v>
      </c>
      <c r="Q821" s="8">
        <v>11878</v>
      </c>
      <c r="R821" s="9">
        <v>20</v>
      </c>
      <c r="S821" s="9">
        <f t="shared" si="200"/>
        <v>11857</v>
      </c>
      <c r="T821" s="9">
        <f t="shared" si="201"/>
        <v>12</v>
      </c>
      <c r="U821" s="7">
        <v>16</v>
      </c>
      <c r="V821" s="7">
        <f t="shared" si="206"/>
        <v>13.5</v>
      </c>
      <c r="W821" s="9">
        <v>0</v>
      </c>
      <c r="X821" s="9">
        <v>1</v>
      </c>
      <c r="Y821" s="9">
        <v>0</v>
      </c>
      <c r="Z821" s="9">
        <v>1</v>
      </c>
      <c r="AA821" s="9">
        <v>0</v>
      </c>
      <c r="AB821" s="27">
        <v>0</v>
      </c>
      <c r="AC821" s="9">
        <v>0</v>
      </c>
      <c r="AD821" s="9">
        <v>1</v>
      </c>
      <c r="AE821" s="27">
        <v>0</v>
      </c>
      <c r="AF821" s="9">
        <v>1</v>
      </c>
      <c r="AG821" s="27">
        <v>0</v>
      </c>
      <c r="AH821" s="19">
        <v>2017</v>
      </c>
      <c r="AI821" s="30">
        <v>0</v>
      </c>
      <c r="AJ821" s="30">
        <v>0</v>
      </c>
      <c r="AK821" s="30">
        <v>0</v>
      </c>
      <c r="AL821" s="37">
        <v>1</v>
      </c>
      <c r="AM821" s="36">
        <f t="shared" si="207"/>
        <v>0.48699999999999999</v>
      </c>
      <c r="AN821" s="17">
        <v>0.51300000000000001</v>
      </c>
      <c r="AO821">
        <v>0</v>
      </c>
      <c r="AP821" s="34">
        <f t="shared" si="208"/>
        <v>1</v>
      </c>
      <c r="AQ821" t="s">
        <v>89</v>
      </c>
      <c r="AR821" s="34" t="s">
        <v>89</v>
      </c>
      <c r="AS821">
        <v>0</v>
      </c>
      <c r="AT821" s="17">
        <v>1</v>
      </c>
      <c r="AU821">
        <f t="shared" si="209"/>
        <v>0.23850000000000005</v>
      </c>
      <c r="AV821" s="17">
        <v>0.76149999999999995</v>
      </c>
      <c r="AW821" s="17" t="s">
        <v>200</v>
      </c>
      <c r="AX821">
        <v>0</v>
      </c>
      <c r="AY821">
        <v>0</v>
      </c>
      <c r="AZ821">
        <v>0</v>
      </c>
      <c r="BA821">
        <v>0</v>
      </c>
      <c r="BB821">
        <v>1</v>
      </c>
      <c r="BC821">
        <v>0</v>
      </c>
      <c r="BD821" s="17">
        <v>0</v>
      </c>
      <c r="BE821">
        <v>0</v>
      </c>
      <c r="BF821">
        <v>1</v>
      </c>
      <c r="BG821" s="17">
        <v>0</v>
      </c>
      <c r="BH821">
        <v>3012</v>
      </c>
      <c r="BI821">
        <v>376</v>
      </c>
      <c r="BJ821" s="23">
        <v>0.75700000000000001</v>
      </c>
      <c r="BK821" s="23">
        <v>35.5</v>
      </c>
      <c r="BL821">
        <v>1</v>
      </c>
      <c r="BM821">
        <v>0</v>
      </c>
      <c r="BN821">
        <v>0</v>
      </c>
      <c r="BO821">
        <v>0</v>
      </c>
      <c r="BP821">
        <v>0</v>
      </c>
      <c r="BQ821" s="17">
        <v>0</v>
      </c>
      <c r="BR821">
        <v>0</v>
      </c>
      <c r="BS821">
        <v>0</v>
      </c>
      <c r="BT821">
        <v>0</v>
      </c>
      <c r="BU821" s="17">
        <v>0</v>
      </c>
      <c r="BV821">
        <v>0</v>
      </c>
      <c r="BW821">
        <v>0</v>
      </c>
      <c r="BX821" s="17">
        <v>0</v>
      </c>
      <c r="BY821">
        <v>1</v>
      </c>
      <c r="BZ821">
        <v>1</v>
      </c>
      <c r="CA821">
        <v>0</v>
      </c>
      <c r="CB821">
        <v>0</v>
      </c>
      <c r="CC821">
        <v>0</v>
      </c>
      <c r="CD821">
        <v>0</v>
      </c>
      <c r="CE821">
        <v>0</v>
      </c>
      <c r="CF821">
        <v>1</v>
      </c>
      <c r="CG821">
        <v>1</v>
      </c>
      <c r="CH821">
        <v>1</v>
      </c>
      <c r="CI821">
        <v>1</v>
      </c>
      <c r="CJ821" s="17">
        <v>1</v>
      </c>
      <c r="CK821">
        <v>4.0000000000000001E-3</v>
      </c>
      <c r="CL821">
        <v>2</v>
      </c>
      <c r="CM821">
        <v>1</v>
      </c>
      <c r="CN821">
        <v>0</v>
      </c>
      <c r="CO821">
        <v>41</v>
      </c>
      <c r="CP821" s="31" t="s">
        <v>80</v>
      </c>
    </row>
    <row r="822" spans="1:94" x14ac:dyDescent="0.25">
      <c r="A822">
        <v>821</v>
      </c>
      <c r="B822">
        <v>55</v>
      </c>
      <c r="C822" s="23" t="s">
        <v>199</v>
      </c>
      <c r="D822" s="12">
        <v>7.2165301368908308</v>
      </c>
      <c r="E822" s="13">
        <v>0.83657383066953228</v>
      </c>
      <c r="F822" s="7">
        <v>8.6262919928002653</v>
      </c>
      <c r="G822" s="7">
        <f t="shared" si="195"/>
        <v>6.3799563062212989</v>
      </c>
      <c r="H822" s="15">
        <f t="shared" si="196"/>
        <v>8.0531039675603626</v>
      </c>
      <c r="I822" s="11">
        <f t="shared" si="197"/>
        <v>7.8972923726442032E-2</v>
      </c>
      <c r="J822" s="30">
        <f t="shared" si="198"/>
        <v>9.1549096404752988E-3</v>
      </c>
      <c r="K822" s="30">
        <f t="shared" si="199"/>
        <v>109.23100710670505</v>
      </c>
      <c r="L822" s="8">
        <v>0</v>
      </c>
      <c r="M822" s="9">
        <v>1</v>
      </c>
      <c r="N822" s="9">
        <v>0</v>
      </c>
      <c r="O822" s="9">
        <v>0</v>
      </c>
      <c r="P822" s="9">
        <v>0</v>
      </c>
      <c r="Q822" s="8">
        <v>11878</v>
      </c>
      <c r="R822" s="9">
        <v>20</v>
      </c>
      <c r="S822" s="9">
        <f t="shared" si="200"/>
        <v>11857</v>
      </c>
      <c r="T822" s="9">
        <f t="shared" si="201"/>
        <v>12</v>
      </c>
      <c r="U822" s="7">
        <v>18</v>
      </c>
      <c r="V822" s="7">
        <f t="shared" si="206"/>
        <v>11.5</v>
      </c>
      <c r="W822" s="9">
        <v>0</v>
      </c>
      <c r="X822" s="9">
        <v>1</v>
      </c>
      <c r="Y822" s="9">
        <v>0</v>
      </c>
      <c r="Z822" s="9">
        <v>1</v>
      </c>
      <c r="AA822" s="9">
        <v>0</v>
      </c>
      <c r="AB822" s="27">
        <v>0</v>
      </c>
      <c r="AC822" s="9">
        <v>0</v>
      </c>
      <c r="AD822" s="9">
        <v>1</v>
      </c>
      <c r="AE822" s="27">
        <v>0</v>
      </c>
      <c r="AF822" s="9">
        <v>1</v>
      </c>
      <c r="AG822" s="27">
        <v>0</v>
      </c>
      <c r="AH822" s="19">
        <v>2017</v>
      </c>
      <c r="AI822" s="30">
        <v>0</v>
      </c>
      <c r="AJ822" s="30">
        <v>0</v>
      </c>
      <c r="AK822" s="30">
        <v>0</v>
      </c>
      <c r="AL822" s="37">
        <v>1</v>
      </c>
      <c r="AM822" s="36">
        <f t="shared" si="207"/>
        <v>0.48699999999999999</v>
      </c>
      <c r="AN822" s="17">
        <v>0.51300000000000001</v>
      </c>
      <c r="AO822">
        <v>0</v>
      </c>
      <c r="AP822" s="34">
        <f t="shared" si="208"/>
        <v>1</v>
      </c>
      <c r="AQ822" t="s">
        <v>89</v>
      </c>
      <c r="AR822" s="34" t="s">
        <v>89</v>
      </c>
      <c r="AS822">
        <v>0</v>
      </c>
      <c r="AT822" s="17">
        <v>1</v>
      </c>
      <c r="AU822">
        <f t="shared" si="209"/>
        <v>0.23850000000000005</v>
      </c>
      <c r="AV822" s="17">
        <v>0.76149999999999995</v>
      </c>
      <c r="AW822" s="17" t="s">
        <v>200</v>
      </c>
      <c r="AX822">
        <v>0</v>
      </c>
      <c r="AY822">
        <v>0</v>
      </c>
      <c r="AZ822">
        <v>0</v>
      </c>
      <c r="BA822">
        <v>0</v>
      </c>
      <c r="BB822">
        <v>1</v>
      </c>
      <c r="BC822">
        <v>0</v>
      </c>
      <c r="BD822" s="17">
        <v>0</v>
      </c>
      <c r="BE822">
        <v>0</v>
      </c>
      <c r="BF822">
        <v>1</v>
      </c>
      <c r="BG822" s="17">
        <v>0</v>
      </c>
      <c r="BH822">
        <v>3012</v>
      </c>
      <c r="BI822">
        <v>376</v>
      </c>
      <c r="BJ822" s="23">
        <v>0.75700000000000001</v>
      </c>
      <c r="BK822" s="23">
        <v>35.5</v>
      </c>
      <c r="BL822">
        <v>1</v>
      </c>
      <c r="BM822">
        <v>0</v>
      </c>
      <c r="BN822">
        <v>0</v>
      </c>
      <c r="BO822">
        <v>0</v>
      </c>
      <c r="BP822">
        <v>0</v>
      </c>
      <c r="BQ822" s="17">
        <v>0</v>
      </c>
      <c r="BR822">
        <v>0</v>
      </c>
      <c r="BS822">
        <v>0</v>
      </c>
      <c r="BT822">
        <v>0</v>
      </c>
      <c r="BU822" s="17">
        <v>0</v>
      </c>
      <c r="BV822">
        <v>0</v>
      </c>
      <c r="BW822">
        <v>0</v>
      </c>
      <c r="BX822" s="17">
        <v>0</v>
      </c>
      <c r="BY822">
        <v>1</v>
      </c>
      <c r="BZ822">
        <v>1</v>
      </c>
      <c r="CA822">
        <v>0</v>
      </c>
      <c r="CB822">
        <v>0</v>
      </c>
      <c r="CC822">
        <v>0</v>
      </c>
      <c r="CD822">
        <v>0</v>
      </c>
      <c r="CE822">
        <v>0</v>
      </c>
      <c r="CF822">
        <v>1</v>
      </c>
      <c r="CG822">
        <v>1</v>
      </c>
      <c r="CH822">
        <v>1</v>
      </c>
      <c r="CI822">
        <v>1</v>
      </c>
      <c r="CJ822" s="17">
        <v>1</v>
      </c>
      <c r="CK822">
        <v>4.0000000000000001E-3</v>
      </c>
      <c r="CL822">
        <v>2</v>
      </c>
      <c r="CM822">
        <v>1</v>
      </c>
      <c r="CN822">
        <v>0</v>
      </c>
      <c r="CO822">
        <v>41</v>
      </c>
      <c r="CP822" s="31" t="s">
        <v>80</v>
      </c>
    </row>
    <row r="823" spans="1:94" x14ac:dyDescent="0.25">
      <c r="A823">
        <v>822</v>
      </c>
      <c r="B823">
        <v>55</v>
      </c>
      <c r="C823" s="23" t="s">
        <v>199</v>
      </c>
      <c r="D823" s="12">
        <v>8.0507515161814869</v>
      </c>
      <c r="E823" s="13">
        <v>0.49724631329100161</v>
      </c>
      <c r="F823" s="7">
        <v>16.19067110402079</v>
      </c>
      <c r="G823" s="7">
        <f t="shared" si="195"/>
        <v>7.5535052028904852</v>
      </c>
      <c r="H823" s="15">
        <f t="shared" si="196"/>
        <v>8.5479978294724877</v>
      </c>
      <c r="I823" s="11">
        <f t="shared" si="197"/>
        <v>0.1470716579517867</v>
      </c>
      <c r="J823" s="30">
        <f t="shared" si="198"/>
        <v>9.0837283400354504E-3</v>
      </c>
      <c r="K823" s="30">
        <f t="shared" si="199"/>
        <v>110.08695577042073</v>
      </c>
      <c r="L823" s="8">
        <v>0</v>
      </c>
      <c r="M823" s="9">
        <v>1</v>
      </c>
      <c r="N823" s="9">
        <v>0</v>
      </c>
      <c r="O823" s="9">
        <v>0</v>
      </c>
      <c r="P823" s="9">
        <v>0</v>
      </c>
      <c r="Q823" s="8">
        <v>11878</v>
      </c>
      <c r="R823" s="9">
        <v>20</v>
      </c>
      <c r="S823" s="9">
        <f t="shared" si="200"/>
        <v>11857</v>
      </c>
      <c r="T823" s="9">
        <f t="shared" si="201"/>
        <v>12</v>
      </c>
      <c r="U823" s="7">
        <v>18</v>
      </c>
      <c r="V823" s="7">
        <f t="shared" si="206"/>
        <v>11.5</v>
      </c>
      <c r="W823" s="9">
        <v>0</v>
      </c>
      <c r="X823" s="9">
        <v>1</v>
      </c>
      <c r="Y823" s="9">
        <v>0</v>
      </c>
      <c r="Z823" s="9">
        <v>1</v>
      </c>
      <c r="AA823" s="9">
        <v>0</v>
      </c>
      <c r="AB823" s="27">
        <v>0</v>
      </c>
      <c r="AC823" s="9">
        <v>0</v>
      </c>
      <c r="AD823" s="9">
        <v>1</v>
      </c>
      <c r="AE823" s="27">
        <v>0</v>
      </c>
      <c r="AF823" s="9">
        <v>1</v>
      </c>
      <c r="AG823" s="27">
        <v>0</v>
      </c>
      <c r="AH823" s="19">
        <v>2017</v>
      </c>
      <c r="AI823" s="30">
        <v>0</v>
      </c>
      <c r="AJ823" s="30">
        <v>0</v>
      </c>
      <c r="AK823" s="30">
        <v>0</v>
      </c>
      <c r="AL823" s="37">
        <v>1</v>
      </c>
      <c r="AM823" s="36">
        <f t="shared" si="207"/>
        <v>0.48699999999999999</v>
      </c>
      <c r="AN823" s="17">
        <v>0.51300000000000001</v>
      </c>
      <c r="AO823">
        <v>0</v>
      </c>
      <c r="AP823" s="34">
        <f t="shared" si="208"/>
        <v>1</v>
      </c>
      <c r="AQ823" t="s">
        <v>89</v>
      </c>
      <c r="AR823" s="34" t="s">
        <v>89</v>
      </c>
      <c r="AS823">
        <v>0</v>
      </c>
      <c r="AT823" s="17">
        <v>1</v>
      </c>
      <c r="AU823">
        <f t="shared" si="209"/>
        <v>0.23850000000000005</v>
      </c>
      <c r="AV823" s="17">
        <v>0.76149999999999995</v>
      </c>
      <c r="AW823" s="17" t="s">
        <v>200</v>
      </c>
      <c r="AX823">
        <v>0</v>
      </c>
      <c r="AY823">
        <v>0</v>
      </c>
      <c r="AZ823">
        <v>0</v>
      </c>
      <c r="BA823">
        <v>0</v>
      </c>
      <c r="BB823">
        <v>1</v>
      </c>
      <c r="BC823">
        <v>0</v>
      </c>
      <c r="BD823" s="17">
        <v>0</v>
      </c>
      <c r="BE823">
        <v>0</v>
      </c>
      <c r="BF823">
        <v>1</v>
      </c>
      <c r="BG823" s="17">
        <v>0</v>
      </c>
      <c r="BH823">
        <v>3012</v>
      </c>
      <c r="BI823">
        <v>376</v>
      </c>
      <c r="BJ823" s="23">
        <v>0.75700000000000001</v>
      </c>
      <c r="BK823" s="23">
        <v>35.5</v>
      </c>
      <c r="BL823">
        <v>1</v>
      </c>
      <c r="BM823">
        <v>0</v>
      </c>
      <c r="BN823">
        <v>0</v>
      </c>
      <c r="BO823">
        <v>0</v>
      </c>
      <c r="BP823">
        <v>0</v>
      </c>
      <c r="BQ823" s="17">
        <v>0</v>
      </c>
      <c r="BR823">
        <v>0</v>
      </c>
      <c r="BS823">
        <v>0</v>
      </c>
      <c r="BT823">
        <v>0</v>
      </c>
      <c r="BU823" s="17">
        <v>0</v>
      </c>
      <c r="BV823">
        <v>0</v>
      </c>
      <c r="BW823">
        <v>0</v>
      </c>
      <c r="BX823" s="17">
        <v>0</v>
      </c>
      <c r="BY823">
        <v>1</v>
      </c>
      <c r="BZ823">
        <v>1</v>
      </c>
      <c r="CA823">
        <v>0</v>
      </c>
      <c r="CB823">
        <v>0</v>
      </c>
      <c r="CC823">
        <v>0</v>
      </c>
      <c r="CD823">
        <v>0</v>
      </c>
      <c r="CE823">
        <v>0</v>
      </c>
      <c r="CF823">
        <v>1</v>
      </c>
      <c r="CG823">
        <v>1</v>
      </c>
      <c r="CH823">
        <v>1</v>
      </c>
      <c r="CI823">
        <v>1</v>
      </c>
      <c r="CJ823" s="17">
        <v>1</v>
      </c>
      <c r="CK823">
        <v>4.0000000000000001E-3</v>
      </c>
      <c r="CL823">
        <v>2</v>
      </c>
      <c r="CM823">
        <v>1</v>
      </c>
      <c r="CN823">
        <v>0</v>
      </c>
      <c r="CO823">
        <v>41</v>
      </c>
      <c r="CP823" s="31" t="s">
        <v>80</v>
      </c>
    </row>
    <row r="824" spans="1:94" s="108" customFormat="1" x14ac:dyDescent="0.25">
      <c r="A824" s="108">
        <v>823</v>
      </c>
      <c r="B824" s="108">
        <v>55</v>
      </c>
      <c r="C824" s="109" t="s">
        <v>199</v>
      </c>
      <c r="D824" s="110">
        <v>6.3178181029901692</v>
      </c>
      <c r="E824" s="111">
        <v>0.57343726803079853</v>
      </c>
      <c r="F824" s="112">
        <v>11.017452919803681</v>
      </c>
      <c r="G824" s="112">
        <f t="shared" si="195"/>
        <v>5.7443808349593706</v>
      </c>
      <c r="H824" s="113">
        <f t="shared" si="196"/>
        <v>6.8912553710209679</v>
      </c>
      <c r="I824" s="114">
        <f t="shared" si="197"/>
        <v>0.10066583093711459</v>
      </c>
      <c r="J824" s="115">
        <f t="shared" si="198"/>
        <v>9.1369422379077754E-3</v>
      </c>
      <c r="K824" s="115">
        <f t="shared" si="199"/>
        <v>109.44580516785506</v>
      </c>
      <c r="L824" s="116">
        <v>0</v>
      </c>
      <c r="M824" s="117">
        <v>1</v>
      </c>
      <c r="N824" s="117">
        <v>0</v>
      </c>
      <c r="O824" s="117">
        <v>0</v>
      </c>
      <c r="P824" s="117">
        <v>0</v>
      </c>
      <c r="Q824" s="116">
        <v>11878</v>
      </c>
      <c r="R824" s="117">
        <v>20</v>
      </c>
      <c r="S824" s="117">
        <f t="shared" si="200"/>
        <v>11857</v>
      </c>
      <c r="T824" s="117">
        <f t="shared" si="201"/>
        <v>12</v>
      </c>
      <c r="U824" s="112">
        <v>22</v>
      </c>
      <c r="V824" s="112">
        <f t="shared" si="206"/>
        <v>7.5</v>
      </c>
      <c r="W824" s="117">
        <v>0</v>
      </c>
      <c r="X824" s="117">
        <v>1</v>
      </c>
      <c r="Y824" s="117">
        <v>0</v>
      </c>
      <c r="Z824" s="117">
        <v>1</v>
      </c>
      <c r="AA824" s="117">
        <v>0</v>
      </c>
      <c r="AB824" s="118">
        <v>0</v>
      </c>
      <c r="AC824" s="117">
        <v>0</v>
      </c>
      <c r="AD824" s="117">
        <v>1</v>
      </c>
      <c r="AE824" s="118">
        <v>0</v>
      </c>
      <c r="AF824" s="117">
        <v>1</v>
      </c>
      <c r="AG824" s="118">
        <v>0</v>
      </c>
      <c r="AH824" s="119">
        <v>2017</v>
      </c>
      <c r="AI824" s="115">
        <v>0</v>
      </c>
      <c r="AJ824" s="115">
        <v>0</v>
      </c>
      <c r="AK824" s="115">
        <v>0</v>
      </c>
      <c r="AL824" s="120">
        <v>1</v>
      </c>
      <c r="AM824" s="121">
        <f t="shared" si="207"/>
        <v>0.48699999999999999</v>
      </c>
      <c r="AN824" s="122">
        <v>0.51300000000000001</v>
      </c>
      <c r="AO824" s="108">
        <v>0</v>
      </c>
      <c r="AP824" s="123">
        <f t="shared" si="208"/>
        <v>1</v>
      </c>
      <c r="AQ824" s="108" t="s">
        <v>89</v>
      </c>
      <c r="AR824" s="123" t="s">
        <v>89</v>
      </c>
      <c r="AS824">
        <v>0</v>
      </c>
      <c r="AT824" s="122">
        <v>1</v>
      </c>
      <c r="AU824" s="108">
        <f t="shared" si="209"/>
        <v>0.23850000000000005</v>
      </c>
      <c r="AV824" s="122">
        <v>0.76149999999999995</v>
      </c>
      <c r="AW824" s="122" t="s">
        <v>200</v>
      </c>
      <c r="AX824">
        <v>0</v>
      </c>
      <c r="AY824">
        <v>0</v>
      </c>
      <c r="AZ824">
        <v>0</v>
      </c>
      <c r="BA824">
        <v>0</v>
      </c>
      <c r="BB824">
        <v>1</v>
      </c>
      <c r="BC824">
        <v>0</v>
      </c>
      <c r="BD824" s="122">
        <v>0</v>
      </c>
      <c r="BE824">
        <v>0</v>
      </c>
      <c r="BF824">
        <v>1</v>
      </c>
      <c r="BG824" s="122">
        <v>0</v>
      </c>
      <c r="BH824">
        <v>3012</v>
      </c>
      <c r="BI824">
        <v>376</v>
      </c>
      <c r="BJ824" s="109">
        <v>0.75700000000000001</v>
      </c>
      <c r="BK824" s="109">
        <v>35.5</v>
      </c>
      <c r="BL824" s="108">
        <v>1</v>
      </c>
      <c r="BM824" s="108">
        <v>0</v>
      </c>
      <c r="BN824" s="108">
        <v>0</v>
      </c>
      <c r="BO824" s="108">
        <v>0</v>
      </c>
      <c r="BP824" s="108">
        <v>0</v>
      </c>
      <c r="BQ824" s="122">
        <v>0</v>
      </c>
      <c r="BR824" s="108">
        <v>0</v>
      </c>
      <c r="BS824" s="108">
        <v>0</v>
      </c>
      <c r="BT824" s="108">
        <v>0</v>
      </c>
      <c r="BU824" s="17">
        <v>0</v>
      </c>
      <c r="BV824">
        <v>0</v>
      </c>
      <c r="BW824">
        <v>0</v>
      </c>
      <c r="BX824" s="17">
        <v>0</v>
      </c>
      <c r="BY824" s="108">
        <v>1</v>
      </c>
      <c r="BZ824" s="108">
        <v>1</v>
      </c>
      <c r="CA824" s="108">
        <v>0</v>
      </c>
      <c r="CB824" s="108">
        <v>0</v>
      </c>
      <c r="CC824" s="108">
        <v>0</v>
      </c>
      <c r="CD824" s="108">
        <v>0</v>
      </c>
      <c r="CE824" s="108">
        <v>0</v>
      </c>
      <c r="CF824">
        <v>1</v>
      </c>
      <c r="CG824" s="108">
        <v>1</v>
      </c>
      <c r="CH824" s="108">
        <v>1</v>
      </c>
      <c r="CI824" s="108">
        <v>1</v>
      </c>
      <c r="CJ824" s="122">
        <v>1</v>
      </c>
      <c r="CK824">
        <v>4.0000000000000001E-3</v>
      </c>
      <c r="CL824">
        <v>2</v>
      </c>
      <c r="CM824">
        <v>1</v>
      </c>
      <c r="CN824">
        <v>0</v>
      </c>
      <c r="CO824">
        <v>41</v>
      </c>
      <c r="CP824" s="31" t="s">
        <v>80</v>
      </c>
    </row>
    <row r="825" spans="1:94" x14ac:dyDescent="0.25">
      <c r="A825">
        <v>824</v>
      </c>
      <c r="B825">
        <v>56</v>
      </c>
      <c r="C825" s="23" t="s">
        <v>221</v>
      </c>
      <c r="D825" s="12">
        <v>2.8512636260000002</v>
      </c>
      <c r="E825" s="13">
        <v>6.3021608000000007E-2</v>
      </c>
      <c r="F825" s="7">
        <v>45.242635569999997</v>
      </c>
      <c r="G825" s="7">
        <f t="shared" si="195"/>
        <v>2.788242018</v>
      </c>
      <c r="H825" s="15">
        <f t="shared" si="196"/>
        <v>2.9142852340000003</v>
      </c>
      <c r="I825" s="11">
        <f t="shared" si="197"/>
        <v>0.1824434854343088</v>
      </c>
      <c r="J825" s="30">
        <f t="shared" si="198"/>
        <v>4.0325565284990931E-3</v>
      </c>
      <c r="K825" s="30">
        <f t="shared" si="199"/>
        <v>247.98164462983917</v>
      </c>
      <c r="L825" s="8">
        <v>0</v>
      </c>
      <c r="M825" s="9">
        <v>0</v>
      </c>
      <c r="N825" s="9">
        <v>0</v>
      </c>
      <c r="O825" s="9">
        <v>1</v>
      </c>
      <c r="P825" s="9">
        <v>0</v>
      </c>
      <c r="Q825" s="8">
        <v>59461</v>
      </c>
      <c r="R825" s="9">
        <v>12</v>
      </c>
      <c r="S825" s="9">
        <f t="shared" si="200"/>
        <v>59448</v>
      </c>
      <c r="T825" s="9">
        <f t="shared" si="201"/>
        <v>12</v>
      </c>
      <c r="U825" s="7">
        <f t="shared" ref="U825:U836" si="210">AJ825*6+AK825*12</f>
        <v>9.3600000000000012</v>
      </c>
      <c r="V825" s="7">
        <v>1</v>
      </c>
      <c r="W825" s="9">
        <v>0</v>
      </c>
      <c r="X825" s="9">
        <v>1</v>
      </c>
      <c r="Y825" s="9">
        <v>0</v>
      </c>
      <c r="Z825" s="9">
        <v>0</v>
      </c>
      <c r="AA825" s="9">
        <v>1</v>
      </c>
      <c r="AB825" s="27">
        <v>0</v>
      </c>
      <c r="AC825" s="9">
        <v>0</v>
      </c>
      <c r="AD825" s="9">
        <v>0</v>
      </c>
      <c r="AE825" s="27">
        <v>1</v>
      </c>
      <c r="AF825" s="9">
        <v>0</v>
      </c>
      <c r="AG825" s="27">
        <v>1</v>
      </c>
      <c r="AH825" s="19">
        <v>2011</v>
      </c>
      <c r="AI825" s="30">
        <v>0</v>
      </c>
      <c r="AJ825" s="30">
        <v>0.44</v>
      </c>
      <c r="AK825" s="30">
        <v>0.56000000000000005</v>
      </c>
      <c r="AL825" s="37">
        <v>0</v>
      </c>
      <c r="AM825" s="36">
        <v>0.96</v>
      </c>
      <c r="AN825" s="17">
        <v>0.04</v>
      </c>
      <c r="AO825">
        <v>0.66</v>
      </c>
      <c r="AP825" s="34">
        <f t="shared" si="208"/>
        <v>0.33999999999999997</v>
      </c>
      <c r="AQ825" t="s">
        <v>89</v>
      </c>
      <c r="AR825" s="34" t="s">
        <v>89</v>
      </c>
      <c r="AS825">
        <v>1</v>
      </c>
      <c r="AT825" s="17">
        <v>0</v>
      </c>
      <c r="AU825" t="s">
        <v>89</v>
      </c>
      <c r="AV825" s="17" t="s">
        <v>89</v>
      </c>
      <c r="AW825" s="17" t="s">
        <v>216</v>
      </c>
      <c r="AX825">
        <v>1</v>
      </c>
      <c r="AY825">
        <v>0</v>
      </c>
      <c r="AZ825">
        <v>0</v>
      </c>
      <c r="BA825">
        <v>0</v>
      </c>
      <c r="BB825">
        <v>0</v>
      </c>
      <c r="BC825">
        <v>0</v>
      </c>
      <c r="BD825" s="17">
        <v>0</v>
      </c>
      <c r="BE825">
        <v>1</v>
      </c>
      <c r="BF825">
        <v>0</v>
      </c>
      <c r="BG825" s="17">
        <v>0</v>
      </c>
      <c r="BH825">
        <v>20406</v>
      </c>
      <c r="BI825">
        <v>2035</v>
      </c>
      <c r="BJ825" s="23">
        <v>0.96899999999999997</v>
      </c>
      <c r="BK825" s="23">
        <v>19.16</v>
      </c>
      <c r="BL825">
        <v>1</v>
      </c>
      <c r="BM825">
        <v>0</v>
      </c>
      <c r="BN825">
        <v>0</v>
      </c>
      <c r="BO825">
        <v>0</v>
      </c>
      <c r="BP825">
        <v>0</v>
      </c>
      <c r="BQ825" s="17">
        <v>0</v>
      </c>
      <c r="BR825">
        <v>0</v>
      </c>
      <c r="BS825">
        <v>1</v>
      </c>
      <c r="BT825">
        <v>0</v>
      </c>
      <c r="BU825" s="17">
        <v>0</v>
      </c>
      <c r="BV825">
        <v>0</v>
      </c>
      <c r="BW825">
        <v>0</v>
      </c>
      <c r="BX825" s="17">
        <v>0</v>
      </c>
      <c r="BY825">
        <v>0</v>
      </c>
      <c r="BZ825">
        <v>0</v>
      </c>
      <c r="CA825">
        <v>0</v>
      </c>
      <c r="CB825">
        <v>0</v>
      </c>
      <c r="CC825">
        <v>0</v>
      </c>
      <c r="CD825">
        <v>0</v>
      </c>
      <c r="CE825">
        <v>0</v>
      </c>
      <c r="CF825">
        <v>0</v>
      </c>
      <c r="CG825">
        <v>0</v>
      </c>
      <c r="CH825">
        <v>0</v>
      </c>
      <c r="CI825">
        <v>0</v>
      </c>
      <c r="CJ825" s="17">
        <v>0</v>
      </c>
      <c r="CK825">
        <v>4.149</v>
      </c>
      <c r="CL825">
        <v>8</v>
      </c>
      <c r="CM825">
        <v>1</v>
      </c>
      <c r="CN825">
        <v>0</v>
      </c>
      <c r="CO825">
        <v>40</v>
      </c>
      <c r="CP825" s="31" t="s">
        <v>80</v>
      </c>
    </row>
    <row r="826" spans="1:94" x14ac:dyDescent="0.25">
      <c r="A826">
        <v>825</v>
      </c>
      <c r="B826">
        <v>56</v>
      </c>
      <c r="C826" s="23" t="s">
        <v>221</v>
      </c>
      <c r="D826" s="12">
        <v>4.0349980829999996</v>
      </c>
      <c r="E826" s="13">
        <v>0.36957370499999997</v>
      </c>
      <c r="F826" s="7">
        <v>10.91797935</v>
      </c>
      <c r="G826" s="7">
        <f t="shared" si="195"/>
        <v>3.6654243779999995</v>
      </c>
      <c r="H826" s="15">
        <f t="shared" si="196"/>
        <v>4.4045717879999993</v>
      </c>
      <c r="I826" s="11">
        <f t="shared" si="197"/>
        <v>4.4735222698929641E-2</v>
      </c>
      <c r="J826" s="30">
        <f t="shared" si="198"/>
        <v>4.0973903013408466E-3</v>
      </c>
      <c r="K826" s="30">
        <f t="shared" si="199"/>
        <v>244.05778470085116</v>
      </c>
      <c r="L826" s="8">
        <v>0</v>
      </c>
      <c r="M826" s="9">
        <v>0</v>
      </c>
      <c r="N826" s="9">
        <v>0</v>
      </c>
      <c r="O826" s="9">
        <v>1</v>
      </c>
      <c r="P826" s="9">
        <v>0</v>
      </c>
      <c r="Q826" s="8">
        <v>59461</v>
      </c>
      <c r="R826" s="9">
        <v>15</v>
      </c>
      <c r="S826" s="9">
        <f t="shared" si="200"/>
        <v>59445</v>
      </c>
      <c r="T826" s="9">
        <f t="shared" si="201"/>
        <v>12</v>
      </c>
      <c r="U826" s="7">
        <f t="shared" si="210"/>
        <v>9.3600000000000012</v>
      </c>
      <c r="V826" s="7">
        <v>1</v>
      </c>
      <c r="W826" s="9">
        <v>0</v>
      </c>
      <c r="X826" s="9">
        <v>1</v>
      </c>
      <c r="Y826" s="9">
        <v>0</v>
      </c>
      <c r="Z826" s="9">
        <v>0</v>
      </c>
      <c r="AA826" s="9">
        <v>1</v>
      </c>
      <c r="AB826" s="27">
        <v>0</v>
      </c>
      <c r="AC826" s="9">
        <v>0</v>
      </c>
      <c r="AD826" s="9">
        <v>0</v>
      </c>
      <c r="AE826" s="27">
        <v>1</v>
      </c>
      <c r="AF826" s="9">
        <v>0</v>
      </c>
      <c r="AG826" s="27">
        <v>1</v>
      </c>
      <c r="AH826" s="19">
        <v>2011</v>
      </c>
      <c r="AI826" s="30">
        <v>0</v>
      </c>
      <c r="AJ826" s="30">
        <v>0.44</v>
      </c>
      <c r="AK826" s="30">
        <v>0.56000000000000005</v>
      </c>
      <c r="AL826" s="37">
        <v>0</v>
      </c>
      <c r="AM826" s="36">
        <v>0.96</v>
      </c>
      <c r="AN826" s="17">
        <v>0.04</v>
      </c>
      <c r="AO826">
        <v>0.66</v>
      </c>
      <c r="AP826" s="34">
        <f t="shared" si="208"/>
        <v>0.33999999999999997</v>
      </c>
      <c r="AQ826" t="s">
        <v>89</v>
      </c>
      <c r="AR826" s="34" t="s">
        <v>89</v>
      </c>
      <c r="AS826">
        <v>1</v>
      </c>
      <c r="AT826" s="17">
        <v>0</v>
      </c>
      <c r="AU826" t="s">
        <v>89</v>
      </c>
      <c r="AV826" s="17" t="s">
        <v>89</v>
      </c>
      <c r="AW826" s="17" t="s">
        <v>216</v>
      </c>
      <c r="AX826">
        <v>1</v>
      </c>
      <c r="AY826">
        <v>0</v>
      </c>
      <c r="AZ826">
        <v>0</v>
      </c>
      <c r="BA826">
        <v>0</v>
      </c>
      <c r="BB826">
        <v>0</v>
      </c>
      <c r="BC826">
        <v>0</v>
      </c>
      <c r="BD826" s="17">
        <v>0</v>
      </c>
      <c r="BE826">
        <v>1</v>
      </c>
      <c r="BF826">
        <v>0</v>
      </c>
      <c r="BG826" s="17">
        <v>0</v>
      </c>
      <c r="BH826">
        <v>20406</v>
      </c>
      <c r="BI826">
        <v>2035</v>
      </c>
      <c r="BJ826" s="23">
        <v>0.96899999999999997</v>
      </c>
      <c r="BK826" s="23">
        <v>19.16</v>
      </c>
      <c r="BL826">
        <v>0</v>
      </c>
      <c r="BM826">
        <v>0</v>
      </c>
      <c r="BN826">
        <v>0</v>
      </c>
      <c r="BO826">
        <v>0</v>
      </c>
      <c r="BP826">
        <v>0</v>
      </c>
      <c r="BQ826" s="17">
        <v>1</v>
      </c>
      <c r="BR826">
        <v>0</v>
      </c>
      <c r="BS826">
        <v>1</v>
      </c>
      <c r="BT826">
        <v>0</v>
      </c>
      <c r="BU826" s="17">
        <v>0</v>
      </c>
      <c r="BV826">
        <v>0</v>
      </c>
      <c r="BW826">
        <v>0</v>
      </c>
      <c r="BX826" s="17">
        <v>0</v>
      </c>
      <c r="BY826">
        <v>0</v>
      </c>
      <c r="BZ826">
        <v>0</v>
      </c>
      <c r="CA826">
        <v>0</v>
      </c>
      <c r="CB826">
        <v>0</v>
      </c>
      <c r="CC826">
        <v>0</v>
      </c>
      <c r="CD826">
        <v>0</v>
      </c>
      <c r="CE826">
        <v>0</v>
      </c>
      <c r="CF826">
        <v>0</v>
      </c>
      <c r="CG826">
        <v>0</v>
      </c>
      <c r="CH826">
        <v>0</v>
      </c>
      <c r="CI826">
        <v>0</v>
      </c>
      <c r="CJ826" s="17">
        <v>0</v>
      </c>
      <c r="CK826">
        <v>4.149</v>
      </c>
      <c r="CL826">
        <v>8</v>
      </c>
      <c r="CM826">
        <v>1</v>
      </c>
      <c r="CN826">
        <v>0</v>
      </c>
      <c r="CO826">
        <v>40</v>
      </c>
      <c r="CP826" s="31" t="s">
        <v>80</v>
      </c>
    </row>
    <row r="827" spans="1:94" x14ac:dyDescent="0.25">
      <c r="A827">
        <v>826</v>
      </c>
      <c r="B827">
        <v>56</v>
      </c>
      <c r="C827" s="23" t="s">
        <v>221</v>
      </c>
      <c r="D827" s="12">
        <v>2.3127654679999998</v>
      </c>
      <c r="E827" s="13">
        <v>6.3686751E-2</v>
      </c>
      <c r="F827" s="7">
        <v>36.31470333</v>
      </c>
      <c r="G827" s="7">
        <f t="shared" si="195"/>
        <v>2.2490787169999997</v>
      </c>
      <c r="H827" s="15">
        <f t="shared" si="196"/>
        <v>2.3764522189999999</v>
      </c>
      <c r="I827" s="11">
        <f t="shared" si="197"/>
        <v>0.14731584743495132</v>
      </c>
      <c r="J827" s="30">
        <f t="shared" si="198"/>
        <v>4.0566446625285241E-3</v>
      </c>
      <c r="K827" s="30">
        <f t="shared" si="199"/>
        <v>246.5091431934035</v>
      </c>
      <c r="L827" s="8">
        <v>0</v>
      </c>
      <c r="M827" s="9">
        <v>0</v>
      </c>
      <c r="N827" s="9">
        <v>0</v>
      </c>
      <c r="O827" s="9">
        <v>1</v>
      </c>
      <c r="P827" s="9">
        <v>0</v>
      </c>
      <c r="Q827" s="8">
        <v>59461</v>
      </c>
      <c r="R827" s="9">
        <v>12</v>
      </c>
      <c r="S827" s="9">
        <f t="shared" si="200"/>
        <v>59448</v>
      </c>
      <c r="T827" s="9">
        <f t="shared" si="201"/>
        <v>12</v>
      </c>
      <c r="U827" s="7">
        <f t="shared" si="210"/>
        <v>9.3600000000000012</v>
      </c>
      <c r="V827" s="7">
        <v>1</v>
      </c>
      <c r="W827" s="9">
        <v>0</v>
      </c>
      <c r="X827" s="9">
        <v>1</v>
      </c>
      <c r="Y827" s="9">
        <v>0</v>
      </c>
      <c r="Z827" s="9">
        <v>0</v>
      </c>
      <c r="AA827" s="9">
        <v>1</v>
      </c>
      <c r="AB827" s="27">
        <v>0</v>
      </c>
      <c r="AC827" s="9">
        <v>0</v>
      </c>
      <c r="AD827" s="9">
        <v>0</v>
      </c>
      <c r="AE827" s="27">
        <v>1</v>
      </c>
      <c r="AF827" s="9">
        <v>0</v>
      </c>
      <c r="AG827" s="27">
        <v>1</v>
      </c>
      <c r="AH827" s="19">
        <v>2011</v>
      </c>
      <c r="AI827" s="30">
        <v>0</v>
      </c>
      <c r="AJ827" s="30">
        <v>0.44</v>
      </c>
      <c r="AK827" s="30">
        <v>0.56000000000000005</v>
      </c>
      <c r="AL827" s="37">
        <v>0</v>
      </c>
      <c r="AM827" s="36">
        <v>0.96</v>
      </c>
      <c r="AN827" s="17">
        <v>0.04</v>
      </c>
      <c r="AO827">
        <v>0.66</v>
      </c>
      <c r="AP827" s="34">
        <f t="shared" si="208"/>
        <v>0.33999999999999997</v>
      </c>
      <c r="AQ827" t="s">
        <v>89</v>
      </c>
      <c r="AR827" s="34" t="s">
        <v>89</v>
      </c>
      <c r="AS827">
        <v>1</v>
      </c>
      <c r="AT827" s="17">
        <v>0</v>
      </c>
      <c r="AU827" t="s">
        <v>89</v>
      </c>
      <c r="AV827" s="17" t="s">
        <v>89</v>
      </c>
      <c r="AW827" s="17" t="s">
        <v>216</v>
      </c>
      <c r="AX827">
        <v>1</v>
      </c>
      <c r="AY827">
        <v>0</v>
      </c>
      <c r="AZ827">
        <v>0</v>
      </c>
      <c r="BA827">
        <v>0</v>
      </c>
      <c r="BB827">
        <v>0</v>
      </c>
      <c r="BC827">
        <v>0</v>
      </c>
      <c r="BD827" s="17">
        <v>0</v>
      </c>
      <c r="BE827">
        <v>1</v>
      </c>
      <c r="BF827">
        <v>0</v>
      </c>
      <c r="BG827" s="17">
        <v>0</v>
      </c>
      <c r="BH827">
        <v>20406</v>
      </c>
      <c r="BI827">
        <v>2035</v>
      </c>
      <c r="BJ827" s="23">
        <v>0.96899999999999997</v>
      </c>
      <c r="BK827" s="23">
        <v>19.16</v>
      </c>
      <c r="BL827">
        <v>1</v>
      </c>
      <c r="BM827">
        <v>0</v>
      </c>
      <c r="BN827">
        <v>0</v>
      </c>
      <c r="BO827">
        <v>0</v>
      </c>
      <c r="BP827">
        <v>0</v>
      </c>
      <c r="BQ827" s="17">
        <v>0</v>
      </c>
      <c r="BR827">
        <v>0</v>
      </c>
      <c r="BS827">
        <v>1</v>
      </c>
      <c r="BT827">
        <v>0</v>
      </c>
      <c r="BU827" s="17">
        <v>0</v>
      </c>
      <c r="BV827">
        <v>0</v>
      </c>
      <c r="BW827">
        <v>0</v>
      </c>
      <c r="BX827" s="17">
        <v>0</v>
      </c>
      <c r="BY827">
        <v>0</v>
      </c>
      <c r="BZ827">
        <v>0</v>
      </c>
      <c r="CA827">
        <v>0</v>
      </c>
      <c r="CB827">
        <v>0</v>
      </c>
      <c r="CC827">
        <v>1</v>
      </c>
      <c r="CD827">
        <v>0</v>
      </c>
      <c r="CE827">
        <v>1</v>
      </c>
      <c r="CF827">
        <v>0</v>
      </c>
      <c r="CG827">
        <v>0</v>
      </c>
      <c r="CH827">
        <v>0</v>
      </c>
      <c r="CI827">
        <v>0</v>
      </c>
      <c r="CJ827" s="17">
        <v>0</v>
      </c>
      <c r="CK827">
        <v>4.149</v>
      </c>
      <c r="CL827">
        <v>8</v>
      </c>
      <c r="CM827">
        <v>1</v>
      </c>
      <c r="CN827">
        <v>0</v>
      </c>
      <c r="CO827">
        <v>40</v>
      </c>
      <c r="CP827" s="31" t="s">
        <v>80</v>
      </c>
    </row>
    <row r="828" spans="1:94" x14ac:dyDescent="0.25">
      <c r="A828">
        <v>827</v>
      </c>
      <c r="B828">
        <v>56</v>
      </c>
      <c r="C828" s="23" t="s">
        <v>221</v>
      </c>
      <c r="D828" s="12">
        <v>0.29910447299999998</v>
      </c>
      <c r="E828" s="13">
        <v>0.53015714300000005</v>
      </c>
      <c r="F828" s="7">
        <v>0.56418078500000002</v>
      </c>
      <c r="G828" s="7">
        <f t="shared" si="195"/>
        <v>-0.23105267000000007</v>
      </c>
      <c r="H828" s="15">
        <f t="shared" si="196"/>
        <v>0.82926161600000003</v>
      </c>
      <c r="I828" s="11">
        <f t="shared" si="197"/>
        <v>2.3139792614255928E-3</v>
      </c>
      <c r="J828" s="30">
        <f t="shared" si="198"/>
        <v>4.1014854155757771E-3</v>
      </c>
      <c r="K828" s="30">
        <f t="shared" si="199"/>
        <v>243.81410603153819</v>
      </c>
      <c r="L828" s="8">
        <v>0</v>
      </c>
      <c r="M828" s="9">
        <v>0</v>
      </c>
      <c r="N828" s="9">
        <v>0</v>
      </c>
      <c r="O828" s="9">
        <v>1</v>
      </c>
      <c r="P828" s="9">
        <v>0</v>
      </c>
      <c r="Q828" s="8">
        <v>59461</v>
      </c>
      <c r="R828" s="9">
        <v>15</v>
      </c>
      <c r="S828" s="9">
        <f t="shared" si="200"/>
        <v>59445</v>
      </c>
      <c r="T828" s="9">
        <f t="shared" si="201"/>
        <v>12</v>
      </c>
      <c r="U828" s="7">
        <f t="shared" si="210"/>
        <v>9.3600000000000012</v>
      </c>
      <c r="V828" s="7">
        <v>1</v>
      </c>
      <c r="W828" s="9">
        <v>0</v>
      </c>
      <c r="X828" s="9">
        <v>1</v>
      </c>
      <c r="Y828" s="9">
        <v>0</v>
      </c>
      <c r="Z828" s="9">
        <v>0</v>
      </c>
      <c r="AA828" s="9">
        <v>1</v>
      </c>
      <c r="AB828" s="27">
        <v>0</v>
      </c>
      <c r="AC828" s="9">
        <v>0</v>
      </c>
      <c r="AD828" s="9">
        <v>0</v>
      </c>
      <c r="AE828" s="27">
        <v>1</v>
      </c>
      <c r="AF828" s="9">
        <v>0</v>
      </c>
      <c r="AG828" s="27">
        <v>1</v>
      </c>
      <c r="AH828" s="19">
        <v>2011</v>
      </c>
      <c r="AI828" s="30">
        <v>0</v>
      </c>
      <c r="AJ828" s="30">
        <v>0.44</v>
      </c>
      <c r="AK828" s="30">
        <v>0.56000000000000005</v>
      </c>
      <c r="AL828" s="37">
        <v>0</v>
      </c>
      <c r="AM828" s="36">
        <v>0.96</v>
      </c>
      <c r="AN828" s="17">
        <v>0.04</v>
      </c>
      <c r="AO828">
        <v>0.66</v>
      </c>
      <c r="AP828" s="34">
        <f t="shared" si="208"/>
        <v>0.33999999999999997</v>
      </c>
      <c r="AQ828" t="s">
        <v>89</v>
      </c>
      <c r="AR828" s="34" t="s">
        <v>89</v>
      </c>
      <c r="AS828">
        <v>1</v>
      </c>
      <c r="AT828" s="17">
        <v>0</v>
      </c>
      <c r="AU828" t="s">
        <v>89</v>
      </c>
      <c r="AV828" s="17" t="s">
        <v>89</v>
      </c>
      <c r="AW828" s="17" t="s">
        <v>216</v>
      </c>
      <c r="AX828">
        <v>1</v>
      </c>
      <c r="AY828">
        <v>0</v>
      </c>
      <c r="AZ828">
        <v>0</v>
      </c>
      <c r="BA828">
        <v>0</v>
      </c>
      <c r="BB828">
        <v>0</v>
      </c>
      <c r="BC828">
        <v>0</v>
      </c>
      <c r="BD828" s="17">
        <v>0</v>
      </c>
      <c r="BE828">
        <v>1</v>
      </c>
      <c r="BF828">
        <v>0</v>
      </c>
      <c r="BG828" s="17">
        <v>0</v>
      </c>
      <c r="BH828">
        <v>20406</v>
      </c>
      <c r="BI828">
        <v>2035</v>
      </c>
      <c r="BJ828" s="23">
        <v>0.96899999999999997</v>
      </c>
      <c r="BK828" s="23">
        <v>19.16</v>
      </c>
      <c r="BL828">
        <v>0</v>
      </c>
      <c r="BM828">
        <v>0</v>
      </c>
      <c r="BN828">
        <v>0</v>
      </c>
      <c r="BO828">
        <v>0</v>
      </c>
      <c r="BP828">
        <v>0</v>
      </c>
      <c r="BQ828" s="17">
        <v>1</v>
      </c>
      <c r="BR828">
        <v>0</v>
      </c>
      <c r="BS828">
        <v>1</v>
      </c>
      <c r="BT828">
        <v>0</v>
      </c>
      <c r="BU828" s="17">
        <v>0</v>
      </c>
      <c r="BV828">
        <v>0</v>
      </c>
      <c r="BW828">
        <v>0</v>
      </c>
      <c r="BX828" s="17">
        <v>0</v>
      </c>
      <c r="BY828">
        <v>0</v>
      </c>
      <c r="BZ828">
        <v>0</v>
      </c>
      <c r="CA828">
        <v>0</v>
      </c>
      <c r="CB828">
        <v>0</v>
      </c>
      <c r="CC828">
        <v>1</v>
      </c>
      <c r="CD828">
        <v>0</v>
      </c>
      <c r="CE828">
        <v>1</v>
      </c>
      <c r="CF828">
        <v>0</v>
      </c>
      <c r="CG828">
        <v>0</v>
      </c>
      <c r="CH828">
        <v>0</v>
      </c>
      <c r="CI828">
        <v>0</v>
      </c>
      <c r="CJ828" s="17">
        <v>0</v>
      </c>
      <c r="CK828">
        <v>4.149</v>
      </c>
      <c r="CL828">
        <v>8</v>
      </c>
      <c r="CM828">
        <v>1</v>
      </c>
      <c r="CN828">
        <v>0</v>
      </c>
      <c r="CO828">
        <v>40</v>
      </c>
      <c r="CP828" s="31" t="s">
        <v>80</v>
      </c>
    </row>
    <row r="829" spans="1:94" x14ac:dyDescent="0.25">
      <c r="A829">
        <v>828</v>
      </c>
      <c r="B829">
        <v>56</v>
      </c>
      <c r="C829" s="23" t="s">
        <v>221</v>
      </c>
      <c r="D829" s="12">
        <v>3.0085769089999999</v>
      </c>
      <c r="E829" s="13">
        <v>9.4243894999999994E-2</v>
      </c>
      <c r="F829" s="7">
        <v>31.923308330000001</v>
      </c>
      <c r="G829" s="7">
        <f t="shared" si="195"/>
        <v>2.9143330139999999</v>
      </c>
      <c r="H829" s="15">
        <f t="shared" si="196"/>
        <v>3.1028208039999998</v>
      </c>
      <c r="I829" s="11">
        <f t="shared" si="197"/>
        <v>0.1584539954532746</v>
      </c>
      <c r="J829" s="30">
        <f t="shared" si="198"/>
        <v>4.9635831542048257E-3</v>
      </c>
      <c r="K829" s="30">
        <f t="shared" si="199"/>
        <v>201.46736116486028</v>
      </c>
      <c r="L829" s="8">
        <v>0</v>
      </c>
      <c r="M829" s="9">
        <v>0</v>
      </c>
      <c r="N829" s="9">
        <v>0</v>
      </c>
      <c r="O829" s="9">
        <v>1</v>
      </c>
      <c r="P829" s="9">
        <v>0</v>
      </c>
      <c r="Q829" s="8">
        <v>39583</v>
      </c>
      <c r="R829" s="9">
        <v>12</v>
      </c>
      <c r="S829" s="9">
        <f t="shared" si="200"/>
        <v>39570</v>
      </c>
      <c r="T829" s="9">
        <f t="shared" si="201"/>
        <v>12</v>
      </c>
      <c r="U829" s="7">
        <f t="shared" si="210"/>
        <v>9.3600000000000012</v>
      </c>
      <c r="V829" s="7">
        <v>1</v>
      </c>
      <c r="W829" s="9">
        <v>0</v>
      </c>
      <c r="X829" s="9">
        <v>1</v>
      </c>
      <c r="Y829" s="9">
        <v>0</v>
      </c>
      <c r="Z829" s="9">
        <v>0</v>
      </c>
      <c r="AA829" s="9">
        <v>1</v>
      </c>
      <c r="AB829" s="27">
        <v>0</v>
      </c>
      <c r="AC829" s="9">
        <v>0</v>
      </c>
      <c r="AD829" s="9">
        <v>0</v>
      </c>
      <c r="AE829" s="27">
        <v>1</v>
      </c>
      <c r="AF829" s="9">
        <v>0</v>
      </c>
      <c r="AG829" s="27">
        <v>1</v>
      </c>
      <c r="AH829" s="19">
        <v>2011</v>
      </c>
      <c r="AI829" s="30">
        <v>0</v>
      </c>
      <c r="AJ829" s="30">
        <v>0.44</v>
      </c>
      <c r="AK829" s="30">
        <v>0.56000000000000005</v>
      </c>
      <c r="AL829" s="37">
        <v>0</v>
      </c>
      <c r="AM829" s="36">
        <v>0.96</v>
      </c>
      <c r="AN829" s="17">
        <v>0.04</v>
      </c>
      <c r="AO829">
        <v>1</v>
      </c>
      <c r="AP829" s="34">
        <f t="shared" si="208"/>
        <v>0</v>
      </c>
      <c r="AQ829" t="s">
        <v>89</v>
      </c>
      <c r="AR829" s="34" t="s">
        <v>89</v>
      </c>
      <c r="AS829">
        <v>1</v>
      </c>
      <c r="AT829" s="17">
        <v>0</v>
      </c>
      <c r="AU829" t="s">
        <v>89</v>
      </c>
      <c r="AV829" s="17" t="s">
        <v>89</v>
      </c>
      <c r="AW829" s="17" t="s">
        <v>216</v>
      </c>
      <c r="AX829">
        <v>1</v>
      </c>
      <c r="AY829">
        <v>0</v>
      </c>
      <c r="AZ829">
        <v>0</v>
      </c>
      <c r="BA829">
        <v>0</v>
      </c>
      <c r="BB829">
        <v>0</v>
      </c>
      <c r="BC829">
        <v>0</v>
      </c>
      <c r="BD829" s="17">
        <v>0</v>
      </c>
      <c r="BE829">
        <v>1</v>
      </c>
      <c r="BF829">
        <v>0</v>
      </c>
      <c r="BG829" s="17">
        <v>0</v>
      </c>
      <c r="BH829">
        <v>20406</v>
      </c>
      <c r="BI829">
        <v>2035</v>
      </c>
      <c r="BJ829" s="23">
        <v>0.96899999999999997</v>
      </c>
      <c r="BK829" s="23">
        <v>19.16</v>
      </c>
      <c r="BL829">
        <v>1</v>
      </c>
      <c r="BM829">
        <v>0</v>
      </c>
      <c r="BN829">
        <v>0</v>
      </c>
      <c r="BO829">
        <v>0</v>
      </c>
      <c r="BP829">
        <v>0</v>
      </c>
      <c r="BQ829" s="17">
        <v>0</v>
      </c>
      <c r="BR829">
        <v>0</v>
      </c>
      <c r="BS829">
        <v>1</v>
      </c>
      <c r="BT829">
        <v>0</v>
      </c>
      <c r="BU829" s="17">
        <v>0</v>
      </c>
      <c r="BV829">
        <v>0</v>
      </c>
      <c r="BW829">
        <v>0</v>
      </c>
      <c r="BX829" s="17">
        <v>0</v>
      </c>
      <c r="BY829">
        <v>0</v>
      </c>
      <c r="BZ829">
        <v>0</v>
      </c>
      <c r="CA829">
        <v>0</v>
      </c>
      <c r="CB829">
        <v>0</v>
      </c>
      <c r="CC829">
        <v>0</v>
      </c>
      <c r="CD829">
        <v>0</v>
      </c>
      <c r="CE829">
        <v>0</v>
      </c>
      <c r="CF829">
        <v>0</v>
      </c>
      <c r="CG829">
        <v>0</v>
      </c>
      <c r="CH829">
        <v>0</v>
      </c>
      <c r="CI829">
        <v>0</v>
      </c>
      <c r="CJ829" s="17">
        <v>0</v>
      </c>
      <c r="CK829">
        <v>4.149</v>
      </c>
      <c r="CL829">
        <v>8</v>
      </c>
      <c r="CM829">
        <v>1</v>
      </c>
      <c r="CN829">
        <v>0</v>
      </c>
      <c r="CO829">
        <v>40</v>
      </c>
      <c r="CP829" s="31" t="s">
        <v>80</v>
      </c>
    </row>
    <row r="830" spans="1:94" x14ac:dyDescent="0.25">
      <c r="A830">
        <v>829</v>
      </c>
      <c r="B830">
        <v>56</v>
      </c>
      <c r="C830" s="23" t="s">
        <v>221</v>
      </c>
      <c r="D830" s="12">
        <v>-0.368019388</v>
      </c>
      <c r="E830" s="13">
        <v>0.50370060999999999</v>
      </c>
      <c r="F830" s="7">
        <v>-0.73063121399999997</v>
      </c>
      <c r="G830" s="7">
        <f t="shared" si="195"/>
        <v>-0.871719998</v>
      </c>
      <c r="H830" s="15">
        <f t="shared" si="196"/>
        <v>0.13568122199999999</v>
      </c>
      <c r="I830" s="11">
        <f t="shared" si="197"/>
        <v>-3.6730659911810887E-3</v>
      </c>
      <c r="J830" s="30">
        <f t="shared" si="198"/>
        <v>5.0272503019301454E-3</v>
      </c>
      <c r="K830" s="30">
        <f t="shared" si="199"/>
        <v>198.91589635313431</v>
      </c>
      <c r="L830" s="8">
        <v>0</v>
      </c>
      <c r="M830" s="9">
        <v>0</v>
      </c>
      <c r="N830" s="9">
        <v>0</v>
      </c>
      <c r="O830" s="9">
        <v>1</v>
      </c>
      <c r="P830" s="9">
        <v>0</v>
      </c>
      <c r="Q830" s="8">
        <v>39583</v>
      </c>
      <c r="R830" s="9">
        <v>15</v>
      </c>
      <c r="S830" s="9">
        <f t="shared" si="200"/>
        <v>39567</v>
      </c>
      <c r="T830" s="9">
        <f t="shared" si="201"/>
        <v>12</v>
      </c>
      <c r="U830" s="7">
        <f t="shared" si="210"/>
        <v>9.3600000000000012</v>
      </c>
      <c r="V830" s="7">
        <v>1</v>
      </c>
      <c r="W830" s="9">
        <v>0</v>
      </c>
      <c r="X830" s="9">
        <v>1</v>
      </c>
      <c r="Y830" s="9">
        <v>0</v>
      </c>
      <c r="Z830" s="9">
        <v>0</v>
      </c>
      <c r="AA830" s="9">
        <v>1</v>
      </c>
      <c r="AB830" s="27">
        <v>0</v>
      </c>
      <c r="AC830" s="9">
        <v>0</v>
      </c>
      <c r="AD830" s="9">
        <v>0</v>
      </c>
      <c r="AE830" s="27">
        <v>1</v>
      </c>
      <c r="AF830" s="9">
        <v>0</v>
      </c>
      <c r="AG830" s="27">
        <v>1</v>
      </c>
      <c r="AH830" s="19">
        <v>2011</v>
      </c>
      <c r="AI830" s="30">
        <v>0</v>
      </c>
      <c r="AJ830" s="30">
        <v>0.44</v>
      </c>
      <c r="AK830" s="30">
        <v>0.56000000000000005</v>
      </c>
      <c r="AL830" s="37">
        <v>0</v>
      </c>
      <c r="AM830" s="36">
        <v>0.96</v>
      </c>
      <c r="AN830" s="17">
        <v>0.04</v>
      </c>
      <c r="AO830">
        <v>1</v>
      </c>
      <c r="AP830" s="34">
        <f t="shared" si="208"/>
        <v>0</v>
      </c>
      <c r="AQ830" t="s">
        <v>89</v>
      </c>
      <c r="AR830" s="34" t="s">
        <v>89</v>
      </c>
      <c r="AS830">
        <v>1</v>
      </c>
      <c r="AT830" s="17">
        <v>0</v>
      </c>
      <c r="AU830" t="s">
        <v>89</v>
      </c>
      <c r="AV830" s="17" t="s">
        <v>89</v>
      </c>
      <c r="AW830" s="17" t="s">
        <v>216</v>
      </c>
      <c r="AX830">
        <v>1</v>
      </c>
      <c r="AY830">
        <v>0</v>
      </c>
      <c r="AZ830">
        <v>0</v>
      </c>
      <c r="BA830">
        <v>0</v>
      </c>
      <c r="BB830">
        <v>0</v>
      </c>
      <c r="BC830">
        <v>0</v>
      </c>
      <c r="BD830" s="17">
        <v>0</v>
      </c>
      <c r="BE830">
        <v>1</v>
      </c>
      <c r="BF830">
        <v>0</v>
      </c>
      <c r="BG830" s="17">
        <v>0</v>
      </c>
      <c r="BH830">
        <v>20406</v>
      </c>
      <c r="BI830">
        <v>2035</v>
      </c>
      <c r="BJ830" s="23">
        <v>0.96899999999999997</v>
      </c>
      <c r="BK830" s="23">
        <v>19.16</v>
      </c>
      <c r="BL830">
        <v>0</v>
      </c>
      <c r="BM830">
        <v>0</v>
      </c>
      <c r="BN830">
        <v>0</v>
      </c>
      <c r="BO830">
        <v>0</v>
      </c>
      <c r="BP830">
        <v>0</v>
      </c>
      <c r="BQ830" s="17">
        <v>1</v>
      </c>
      <c r="BR830">
        <v>0</v>
      </c>
      <c r="BS830">
        <v>1</v>
      </c>
      <c r="BT830">
        <v>0</v>
      </c>
      <c r="BU830" s="17">
        <v>0</v>
      </c>
      <c r="BV830">
        <v>0</v>
      </c>
      <c r="BW830">
        <v>0</v>
      </c>
      <c r="BX830" s="17">
        <v>0</v>
      </c>
      <c r="BY830">
        <v>0</v>
      </c>
      <c r="BZ830">
        <v>0</v>
      </c>
      <c r="CA830">
        <v>0</v>
      </c>
      <c r="CB830">
        <v>0</v>
      </c>
      <c r="CC830">
        <v>0</v>
      </c>
      <c r="CD830">
        <v>0</v>
      </c>
      <c r="CE830">
        <v>0</v>
      </c>
      <c r="CF830">
        <v>0</v>
      </c>
      <c r="CG830">
        <v>0</v>
      </c>
      <c r="CH830">
        <v>0</v>
      </c>
      <c r="CI830">
        <v>0</v>
      </c>
      <c r="CJ830" s="17">
        <v>0</v>
      </c>
      <c r="CK830">
        <v>4.149</v>
      </c>
      <c r="CL830">
        <v>8</v>
      </c>
      <c r="CM830">
        <v>1</v>
      </c>
      <c r="CN830">
        <v>0</v>
      </c>
      <c r="CO830">
        <v>40</v>
      </c>
      <c r="CP830" s="31" t="s">
        <v>80</v>
      </c>
    </row>
    <row r="831" spans="1:94" x14ac:dyDescent="0.25">
      <c r="A831">
        <v>830</v>
      </c>
      <c r="B831">
        <v>56</v>
      </c>
      <c r="C831" s="23" t="s">
        <v>221</v>
      </c>
      <c r="D831" s="12">
        <v>2.7566441949999998</v>
      </c>
      <c r="E831" s="13">
        <v>9.4706584999999996E-2</v>
      </c>
      <c r="F831" s="7">
        <v>29.107207370000001</v>
      </c>
      <c r="G831" s="7">
        <f t="shared" si="195"/>
        <v>2.6619376099999998</v>
      </c>
      <c r="H831" s="15">
        <f t="shared" si="196"/>
        <v>2.8513507799999998</v>
      </c>
      <c r="I831" s="11">
        <f t="shared" si="197"/>
        <v>0.14478289945278078</v>
      </c>
      <c r="J831" s="30">
        <f t="shared" si="198"/>
        <v>4.9741253983027088E-3</v>
      </c>
      <c r="K831" s="30">
        <f t="shared" si="199"/>
        <v>201.04036788884014</v>
      </c>
      <c r="L831" s="8">
        <v>0</v>
      </c>
      <c r="M831" s="9">
        <v>0</v>
      </c>
      <c r="N831" s="9">
        <v>0</v>
      </c>
      <c r="O831" s="9">
        <v>1</v>
      </c>
      <c r="P831" s="9">
        <v>0</v>
      </c>
      <c r="Q831" s="8">
        <v>39583</v>
      </c>
      <c r="R831" s="9">
        <v>12</v>
      </c>
      <c r="S831" s="9">
        <f t="shared" si="200"/>
        <v>39570</v>
      </c>
      <c r="T831" s="9">
        <f t="shared" si="201"/>
        <v>12</v>
      </c>
      <c r="U831" s="7">
        <f t="shared" si="210"/>
        <v>9.3600000000000012</v>
      </c>
      <c r="V831" s="7">
        <v>1</v>
      </c>
      <c r="W831" s="9">
        <v>0</v>
      </c>
      <c r="X831" s="9">
        <v>1</v>
      </c>
      <c r="Y831" s="9">
        <v>0</v>
      </c>
      <c r="Z831" s="9">
        <v>0</v>
      </c>
      <c r="AA831" s="9">
        <v>1</v>
      </c>
      <c r="AB831" s="27">
        <v>0</v>
      </c>
      <c r="AC831" s="9">
        <v>0</v>
      </c>
      <c r="AD831" s="9">
        <v>0</v>
      </c>
      <c r="AE831" s="27">
        <v>1</v>
      </c>
      <c r="AF831" s="9">
        <v>0</v>
      </c>
      <c r="AG831" s="27">
        <v>1</v>
      </c>
      <c r="AH831" s="19">
        <v>2011</v>
      </c>
      <c r="AI831" s="30">
        <v>0</v>
      </c>
      <c r="AJ831" s="30">
        <v>0.44</v>
      </c>
      <c r="AK831" s="30">
        <v>0.56000000000000005</v>
      </c>
      <c r="AL831" s="37">
        <v>0</v>
      </c>
      <c r="AM831" s="36">
        <v>0.96</v>
      </c>
      <c r="AN831" s="17">
        <v>0.04</v>
      </c>
      <c r="AO831">
        <v>1</v>
      </c>
      <c r="AP831" s="34">
        <f t="shared" si="208"/>
        <v>0</v>
      </c>
      <c r="AQ831" t="s">
        <v>89</v>
      </c>
      <c r="AR831" s="34" t="s">
        <v>89</v>
      </c>
      <c r="AS831">
        <v>1</v>
      </c>
      <c r="AT831" s="17">
        <v>0</v>
      </c>
      <c r="AU831" t="s">
        <v>89</v>
      </c>
      <c r="AV831" s="17" t="s">
        <v>89</v>
      </c>
      <c r="AW831" s="17" t="s">
        <v>216</v>
      </c>
      <c r="AX831">
        <v>1</v>
      </c>
      <c r="AY831">
        <v>0</v>
      </c>
      <c r="AZ831">
        <v>0</v>
      </c>
      <c r="BA831">
        <v>0</v>
      </c>
      <c r="BB831">
        <v>0</v>
      </c>
      <c r="BC831">
        <v>0</v>
      </c>
      <c r="BD831" s="17">
        <v>0</v>
      </c>
      <c r="BE831">
        <v>1</v>
      </c>
      <c r="BF831">
        <v>0</v>
      </c>
      <c r="BG831" s="17">
        <v>0</v>
      </c>
      <c r="BH831">
        <v>20406</v>
      </c>
      <c r="BI831">
        <v>2035</v>
      </c>
      <c r="BJ831" s="23">
        <v>0.96899999999999997</v>
      </c>
      <c r="BK831" s="23">
        <v>19.16</v>
      </c>
      <c r="BL831">
        <v>1</v>
      </c>
      <c r="BM831">
        <v>0</v>
      </c>
      <c r="BN831">
        <v>0</v>
      </c>
      <c r="BO831">
        <v>0</v>
      </c>
      <c r="BP831">
        <v>0</v>
      </c>
      <c r="BQ831" s="17">
        <v>0</v>
      </c>
      <c r="BR831">
        <v>0</v>
      </c>
      <c r="BS831">
        <v>1</v>
      </c>
      <c r="BT831">
        <v>0</v>
      </c>
      <c r="BU831" s="17">
        <v>0</v>
      </c>
      <c r="BV831">
        <v>0</v>
      </c>
      <c r="BW831">
        <v>0</v>
      </c>
      <c r="BX831" s="17">
        <v>0</v>
      </c>
      <c r="BY831">
        <v>0</v>
      </c>
      <c r="BZ831">
        <v>0</v>
      </c>
      <c r="CA831">
        <v>0</v>
      </c>
      <c r="CB831">
        <v>0</v>
      </c>
      <c r="CC831">
        <v>1</v>
      </c>
      <c r="CD831">
        <v>0</v>
      </c>
      <c r="CE831">
        <v>1</v>
      </c>
      <c r="CF831">
        <v>0</v>
      </c>
      <c r="CG831">
        <v>0</v>
      </c>
      <c r="CH831">
        <v>0</v>
      </c>
      <c r="CI831">
        <v>0</v>
      </c>
      <c r="CJ831" s="17">
        <v>0</v>
      </c>
      <c r="CK831">
        <v>4.149</v>
      </c>
      <c r="CL831">
        <v>8</v>
      </c>
      <c r="CM831">
        <v>1</v>
      </c>
      <c r="CN831">
        <v>0</v>
      </c>
      <c r="CO831">
        <v>40</v>
      </c>
      <c r="CP831" s="31" t="s">
        <v>80</v>
      </c>
    </row>
    <row r="832" spans="1:94" x14ac:dyDescent="0.25">
      <c r="A832">
        <v>831</v>
      </c>
      <c r="B832">
        <v>56</v>
      </c>
      <c r="C832" s="23" t="s">
        <v>221</v>
      </c>
      <c r="D832" s="12">
        <v>-3.1302985900000002</v>
      </c>
      <c r="E832" s="13">
        <v>0.78149374100000002</v>
      </c>
      <c r="F832" s="7">
        <v>-4.0055325169999998</v>
      </c>
      <c r="G832" s="7">
        <f t="shared" si="195"/>
        <v>-3.911792331</v>
      </c>
      <c r="H832" s="15">
        <f t="shared" si="196"/>
        <v>-2.3488048490000004</v>
      </c>
      <c r="I832" s="11">
        <f t="shared" si="197"/>
        <v>-2.013286890095169E-2</v>
      </c>
      <c r="J832" s="30">
        <f t="shared" si="198"/>
        <v>5.0262652507513505E-3</v>
      </c>
      <c r="K832" s="30">
        <f t="shared" si="199"/>
        <v>198.95488003752192</v>
      </c>
      <c r="L832" s="8">
        <v>0</v>
      </c>
      <c r="M832" s="9">
        <v>0</v>
      </c>
      <c r="N832" s="9">
        <v>0</v>
      </c>
      <c r="O832" s="9">
        <v>1</v>
      </c>
      <c r="P832" s="9">
        <v>0</v>
      </c>
      <c r="Q832" s="8">
        <v>39583</v>
      </c>
      <c r="R832" s="9">
        <v>15</v>
      </c>
      <c r="S832" s="9">
        <f t="shared" si="200"/>
        <v>39567</v>
      </c>
      <c r="T832" s="9">
        <f t="shared" si="201"/>
        <v>12</v>
      </c>
      <c r="U832" s="7">
        <f t="shared" si="210"/>
        <v>9.3600000000000012</v>
      </c>
      <c r="V832" s="7">
        <v>1</v>
      </c>
      <c r="W832" s="9">
        <v>0</v>
      </c>
      <c r="X832" s="9">
        <v>1</v>
      </c>
      <c r="Y832" s="9">
        <v>0</v>
      </c>
      <c r="Z832" s="9">
        <v>0</v>
      </c>
      <c r="AA832" s="9">
        <v>1</v>
      </c>
      <c r="AB832" s="27">
        <v>0</v>
      </c>
      <c r="AC832" s="9">
        <v>0</v>
      </c>
      <c r="AD832" s="9">
        <v>0</v>
      </c>
      <c r="AE832" s="27">
        <v>1</v>
      </c>
      <c r="AF832" s="9">
        <v>0</v>
      </c>
      <c r="AG832" s="27">
        <v>1</v>
      </c>
      <c r="AH832" s="19">
        <v>2011</v>
      </c>
      <c r="AI832" s="30">
        <v>0</v>
      </c>
      <c r="AJ832" s="30">
        <v>0.44</v>
      </c>
      <c r="AK832" s="30">
        <v>0.56000000000000005</v>
      </c>
      <c r="AL832" s="37">
        <v>0</v>
      </c>
      <c r="AM832" s="36">
        <v>0.96</v>
      </c>
      <c r="AN832" s="17">
        <v>0.04</v>
      </c>
      <c r="AO832">
        <v>1</v>
      </c>
      <c r="AP832" s="34">
        <f t="shared" si="208"/>
        <v>0</v>
      </c>
      <c r="AQ832" t="s">
        <v>89</v>
      </c>
      <c r="AR832" s="34" t="s">
        <v>89</v>
      </c>
      <c r="AS832">
        <v>1</v>
      </c>
      <c r="AT832" s="17">
        <v>0</v>
      </c>
      <c r="AU832" t="s">
        <v>89</v>
      </c>
      <c r="AV832" s="17" t="s">
        <v>89</v>
      </c>
      <c r="AW832" s="17" t="s">
        <v>216</v>
      </c>
      <c r="AX832">
        <v>1</v>
      </c>
      <c r="AY832">
        <v>0</v>
      </c>
      <c r="AZ832">
        <v>0</v>
      </c>
      <c r="BA832">
        <v>0</v>
      </c>
      <c r="BB832">
        <v>0</v>
      </c>
      <c r="BC832">
        <v>0</v>
      </c>
      <c r="BD832" s="17">
        <v>0</v>
      </c>
      <c r="BE832">
        <v>1</v>
      </c>
      <c r="BF832">
        <v>0</v>
      </c>
      <c r="BG832" s="17">
        <v>0</v>
      </c>
      <c r="BH832">
        <v>20406</v>
      </c>
      <c r="BI832">
        <v>2035</v>
      </c>
      <c r="BJ832" s="23">
        <v>0.96899999999999997</v>
      </c>
      <c r="BK832" s="23">
        <v>19.16</v>
      </c>
      <c r="BL832">
        <v>0</v>
      </c>
      <c r="BM832">
        <v>0</v>
      </c>
      <c r="BN832">
        <v>0</v>
      </c>
      <c r="BO832">
        <v>0</v>
      </c>
      <c r="BP832">
        <v>0</v>
      </c>
      <c r="BQ832" s="17">
        <v>1</v>
      </c>
      <c r="BR832">
        <v>0</v>
      </c>
      <c r="BS832">
        <v>1</v>
      </c>
      <c r="BT832">
        <v>0</v>
      </c>
      <c r="BU832" s="17">
        <v>0</v>
      </c>
      <c r="BV832">
        <v>0</v>
      </c>
      <c r="BW832">
        <v>0</v>
      </c>
      <c r="BX832" s="17">
        <v>0</v>
      </c>
      <c r="BY832">
        <v>0</v>
      </c>
      <c r="BZ832">
        <v>0</v>
      </c>
      <c r="CA832">
        <v>0</v>
      </c>
      <c r="CB832">
        <v>0</v>
      </c>
      <c r="CC832">
        <v>1</v>
      </c>
      <c r="CD832">
        <v>0</v>
      </c>
      <c r="CE832">
        <v>1</v>
      </c>
      <c r="CF832">
        <v>0</v>
      </c>
      <c r="CG832">
        <v>0</v>
      </c>
      <c r="CH832">
        <v>0</v>
      </c>
      <c r="CI832">
        <v>0</v>
      </c>
      <c r="CJ832" s="17">
        <v>0</v>
      </c>
      <c r="CK832">
        <v>4.149</v>
      </c>
      <c r="CL832">
        <v>8</v>
      </c>
      <c r="CM832">
        <v>1</v>
      </c>
      <c r="CN832">
        <v>0</v>
      </c>
      <c r="CO832">
        <v>40</v>
      </c>
      <c r="CP832" s="31" t="s">
        <v>80</v>
      </c>
    </row>
    <row r="833" spans="1:94" x14ac:dyDescent="0.25">
      <c r="A833">
        <v>832</v>
      </c>
      <c r="B833">
        <v>56</v>
      </c>
      <c r="C833" s="23" t="s">
        <v>221</v>
      </c>
      <c r="D833" s="12">
        <v>1.7041278529999999</v>
      </c>
      <c r="E833" s="13">
        <v>9.6676927999999995E-2</v>
      </c>
      <c r="F833" s="7">
        <v>17.62703776</v>
      </c>
      <c r="G833" s="7">
        <f t="shared" si="195"/>
        <v>1.607450925</v>
      </c>
      <c r="H833" s="15">
        <f t="shared" si="196"/>
        <v>1.8008047809999999</v>
      </c>
      <c r="I833" s="11">
        <f t="shared" si="197"/>
        <v>0.12409803217580608</v>
      </c>
      <c r="J833" s="30">
        <f t="shared" si="198"/>
        <v>7.0402091301701546E-3</v>
      </c>
      <c r="K833" s="30">
        <f t="shared" si="199"/>
        <v>142.04123506993477</v>
      </c>
      <c r="L833" s="8">
        <v>0</v>
      </c>
      <c r="M833" s="9">
        <v>0</v>
      </c>
      <c r="N833" s="9">
        <v>0</v>
      </c>
      <c r="O833" s="9">
        <v>1</v>
      </c>
      <c r="P833" s="9">
        <v>0</v>
      </c>
      <c r="Q833" s="8">
        <v>19878</v>
      </c>
      <c r="R833" s="9">
        <v>12</v>
      </c>
      <c r="S833" s="9">
        <f t="shared" si="200"/>
        <v>19865</v>
      </c>
      <c r="T833" s="9">
        <f t="shared" si="201"/>
        <v>12</v>
      </c>
      <c r="U833" s="7">
        <f t="shared" si="210"/>
        <v>9.3600000000000012</v>
      </c>
      <c r="V833" s="7">
        <v>1</v>
      </c>
      <c r="W833" s="9">
        <v>0</v>
      </c>
      <c r="X833" s="9">
        <v>1</v>
      </c>
      <c r="Y833" s="9">
        <v>0</v>
      </c>
      <c r="Z833" s="9">
        <v>0</v>
      </c>
      <c r="AA833" s="9">
        <v>1</v>
      </c>
      <c r="AB833" s="27">
        <v>0</v>
      </c>
      <c r="AC833" s="9">
        <v>0</v>
      </c>
      <c r="AD833" s="9">
        <v>0</v>
      </c>
      <c r="AE833" s="27">
        <v>1</v>
      </c>
      <c r="AF833" s="9">
        <v>0</v>
      </c>
      <c r="AG833" s="27">
        <v>1</v>
      </c>
      <c r="AH833" s="19">
        <v>2011</v>
      </c>
      <c r="AI833" s="30">
        <v>0</v>
      </c>
      <c r="AJ833" s="30">
        <v>0.44</v>
      </c>
      <c r="AK833" s="30">
        <v>0.56000000000000005</v>
      </c>
      <c r="AL833" s="37">
        <v>0</v>
      </c>
      <c r="AM833" s="36">
        <v>0.96</v>
      </c>
      <c r="AN833" s="17">
        <v>0.04</v>
      </c>
      <c r="AO833">
        <v>0</v>
      </c>
      <c r="AP833" s="34">
        <f t="shared" si="208"/>
        <v>1</v>
      </c>
      <c r="AQ833" t="s">
        <v>89</v>
      </c>
      <c r="AR833" s="34" t="s">
        <v>89</v>
      </c>
      <c r="AS833">
        <v>1</v>
      </c>
      <c r="AT833" s="17">
        <v>0</v>
      </c>
      <c r="AU833" t="s">
        <v>89</v>
      </c>
      <c r="AV833" s="17" t="s">
        <v>89</v>
      </c>
      <c r="AW833" s="17" t="s">
        <v>216</v>
      </c>
      <c r="AX833">
        <v>1</v>
      </c>
      <c r="AY833">
        <v>0</v>
      </c>
      <c r="AZ833">
        <v>0</v>
      </c>
      <c r="BA833">
        <v>0</v>
      </c>
      <c r="BB833">
        <v>0</v>
      </c>
      <c r="BC833">
        <v>0</v>
      </c>
      <c r="BD833" s="17">
        <v>0</v>
      </c>
      <c r="BE833">
        <v>1</v>
      </c>
      <c r="BF833">
        <v>0</v>
      </c>
      <c r="BG833" s="17">
        <v>0</v>
      </c>
      <c r="BH833">
        <v>20406</v>
      </c>
      <c r="BI833">
        <v>2035</v>
      </c>
      <c r="BJ833" s="23">
        <v>0.96899999999999997</v>
      </c>
      <c r="BK833" s="23">
        <v>19.16</v>
      </c>
      <c r="BL833">
        <v>1</v>
      </c>
      <c r="BM833">
        <v>0</v>
      </c>
      <c r="BN833">
        <v>0</v>
      </c>
      <c r="BO833">
        <v>0</v>
      </c>
      <c r="BP833">
        <v>0</v>
      </c>
      <c r="BQ833" s="17">
        <v>0</v>
      </c>
      <c r="BR833">
        <v>0</v>
      </c>
      <c r="BS833">
        <v>1</v>
      </c>
      <c r="BT833">
        <v>0</v>
      </c>
      <c r="BU833" s="17">
        <v>0</v>
      </c>
      <c r="BV833">
        <v>0</v>
      </c>
      <c r="BW833">
        <v>0</v>
      </c>
      <c r="BX833" s="17">
        <v>0</v>
      </c>
      <c r="BY833">
        <v>0</v>
      </c>
      <c r="BZ833">
        <v>0</v>
      </c>
      <c r="CA833">
        <v>0</v>
      </c>
      <c r="CB833">
        <v>0</v>
      </c>
      <c r="CC833">
        <v>0</v>
      </c>
      <c r="CD833">
        <v>0</v>
      </c>
      <c r="CE833">
        <v>0</v>
      </c>
      <c r="CF833">
        <v>0</v>
      </c>
      <c r="CG833">
        <v>0</v>
      </c>
      <c r="CH833">
        <v>0</v>
      </c>
      <c r="CI833">
        <v>0</v>
      </c>
      <c r="CJ833" s="17">
        <v>0</v>
      </c>
      <c r="CK833">
        <v>4.149</v>
      </c>
      <c r="CL833">
        <v>8</v>
      </c>
      <c r="CM833">
        <v>1</v>
      </c>
      <c r="CN833">
        <v>0</v>
      </c>
      <c r="CO833">
        <v>40</v>
      </c>
      <c r="CP833" s="31" t="s">
        <v>80</v>
      </c>
    </row>
    <row r="834" spans="1:94" x14ac:dyDescent="0.25">
      <c r="A834">
        <v>833</v>
      </c>
      <c r="B834">
        <v>56</v>
      </c>
      <c r="C834" s="23" t="s">
        <v>221</v>
      </c>
      <c r="D834" s="12">
        <v>6.9113307400000004</v>
      </c>
      <c r="E834" s="13">
        <v>0.72907345000000001</v>
      </c>
      <c r="F834" s="7">
        <v>9.479608313</v>
      </c>
      <c r="G834" s="7">
        <f t="shared" ref="G834:G897" si="211">D834-E834</f>
        <v>6.1822572900000008</v>
      </c>
      <c r="H834" s="15">
        <f t="shared" ref="H834:H897" si="212">D834+E834</f>
        <v>7.6404041899999999</v>
      </c>
      <c r="I834" s="11">
        <f t="shared" ref="I834:I897" si="213">IFERROR(F834/SQRT(F834^2+S834), "X")</f>
        <v>6.7111765887339803E-2</v>
      </c>
      <c r="J834" s="30">
        <f t="shared" ref="J834:J897" si="214">IFERROR(SQRT((1-I834^2)/S834), "X")</f>
        <v>7.0795927079924919E-3</v>
      </c>
      <c r="K834" s="30">
        <f t="shared" ref="K834:K897" si="215">IFERROR(1/J834, "X")</f>
        <v>141.25106361995259</v>
      </c>
      <c r="L834" s="8">
        <v>0</v>
      </c>
      <c r="M834" s="9">
        <v>0</v>
      </c>
      <c r="N834" s="9">
        <v>0</v>
      </c>
      <c r="O834" s="9">
        <v>1</v>
      </c>
      <c r="P834" s="9">
        <v>0</v>
      </c>
      <c r="Q834" s="8">
        <v>19878</v>
      </c>
      <c r="R834" s="9">
        <v>15</v>
      </c>
      <c r="S834" s="9">
        <f t="shared" ref="S834:S897" si="216">Q834-R834-1</f>
        <v>19862</v>
      </c>
      <c r="T834" s="9">
        <f t="shared" ref="T834:T897" si="217">COUNTIF(B:B,B834)</f>
        <v>12</v>
      </c>
      <c r="U834" s="7">
        <f t="shared" si="210"/>
        <v>9.3600000000000012</v>
      </c>
      <c r="V834" s="7">
        <v>1</v>
      </c>
      <c r="W834" s="9">
        <v>0</v>
      </c>
      <c r="X834" s="9">
        <v>1</v>
      </c>
      <c r="Y834" s="9">
        <v>0</v>
      </c>
      <c r="Z834" s="9">
        <v>0</v>
      </c>
      <c r="AA834" s="9">
        <v>1</v>
      </c>
      <c r="AB834" s="27">
        <v>0</v>
      </c>
      <c r="AC834" s="9">
        <v>0</v>
      </c>
      <c r="AD834" s="9">
        <v>0</v>
      </c>
      <c r="AE834" s="27">
        <v>1</v>
      </c>
      <c r="AF834" s="9">
        <v>0</v>
      </c>
      <c r="AG834" s="27">
        <v>1</v>
      </c>
      <c r="AH834" s="19">
        <v>2011</v>
      </c>
      <c r="AI834" s="30">
        <v>0</v>
      </c>
      <c r="AJ834" s="30">
        <v>0.44</v>
      </c>
      <c r="AK834" s="30">
        <v>0.56000000000000005</v>
      </c>
      <c r="AL834" s="37">
        <v>0</v>
      </c>
      <c r="AM834" s="36">
        <v>0.96</v>
      </c>
      <c r="AN834" s="17">
        <v>0.04</v>
      </c>
      <c r="AO834">
        <v>0</v>
      </c>
      <c r="AP834" s="34">
        <f t="shared" si="208"/>
        <v>1</v>
      </c>
      <c r="AQ834" t="s">
        <v>89</v>
      </c>
      <c r="AR834" s="34" t="s">
        <v>89</v>
      </c>
      <c r="AS834">
        <v>1</v>
      </c>
      <c r="AT834" s="17">
        <v>0</v>
      </c>
      <c r="AU834" t="s">
        <v>89</v>
      </c>
      <c r="AV834" s="17" t="s">
        <v>89</v>
      </c>
      <c r="AW834" s="17" t="s">
        <v>216</v>
      </c>
      <c r="AX834">
        <v>1</v>
      </c>
      <c r="AY834">
        <v>0</v>
      </c>
      <c r="AZ834">
        <v>0</v>
      </c>
      <c r="BA834">
        <v>0</v>
      </c>
      <c r="BB834">
        <v>0</v>
      </c>
      <c r="BC834">
        <v>0</v>
      </c>
      <c r="BD834" s="17">
        <v>0</v>
      </c>
      <c r="BE834">
        <v>1</v>
      </c>
      <c r="BF834">
        <v>0</v>
      </c>
      <c r="BG834" s="17">
        <v>0</v>
      </c>
      <c r="BH834">
        <v>20406</v>
      </c>
      <c r="BI834">
        <v>2035</v>
      </c>
      <c r="BJ834" s="23">
        <v>0.96899999999999997</v>
      </c>
      <c r="BK834" s="23">
        <v>19.16</v>
      </c>
      <c r="BL834">
        <v>0</v>
      </c>
      <c r="BM834">
        <v>0</v>
      </c>
      <c r="BN834">
        <v>0</v>
      </c>
      <c r="BO834">
        <v>0</v>
      </c>
      <c r="BP834">
        <v>0</v>
      </c>
      <c r="BQ834" s="17">
        <v>1</v>
      </c>
      <c r="BR834">
        <v>0</v>
      </c>
      <c r="BS834">
        <v>1</v>
      </c>
      <c r="BT834">
        <v>0</v>
      </c>
      <c r="BU834" s="17">
        <v>0</v>
      </c>
      <c r="BV834">
        <v>0</v>
      </c>
      <c r="BW834">
        <v>0</v>
      </c>
      <c r="BX834" s="17">
        <v>0</v>
      </c>
      <c r="BY834">
        <v>0</v>
      </c>
      <c r="BZ834">
        <v>0</v>
      </c>
      <c r="CA834">
        <v>0</v>
      </c>
      <c r="CB834">
        <v>0</v>
      </c>
      <c r="CC834">
        <v>0</v>
      </c>
      <c r="CD834">
        <v>0</v>
      </c>
      <c r="CE834">
        <v>0</v>
      </c>
      <c r="CF834">
        <v>0</v>
      </c>
      <c r="CG834">
        <v>0</v>
      </c>
      <c r="CH834">
        <v>0</v>
      </c>
      <c r="CI834">
        <v>0</v>
      </c>
      <c r="CJ834" s="17">
        <v>0</v>
      </c>
      <c r="CK834">
        <v>4.149</v>
      </c>
      <c r="CL834">
        <v>8</v>
      </c>
      <c r="CM834">
        <v>1</v>
      </c>
      <c r="CN834">
        <v>0</v>
      </c>
      <c r="CO834">
        <v>40</v>
      </c>
      <c r="CP834" s="31" t="s">
        <v>80</v>
      </c>
    </row>
    <row r="835" spans="1:94" x14ac:dyDescent="0.25">
      <c r="A835">
        <v>834</v>
      </c>
      <c r="B835">
        <v>56</v>
      </c>
      <c r="C835" s="23" t="s">
        <v>221</v>
      </c>
      <c r="D835" s="12">
        <v>1.2184273859999999</v>
      </c>
      <c r="E835" s="13">
        <v>9.7606970000000001E-2</v>
      </c>
      <c r="F835" s="7">
        <v>12.482995750000001</v>
      </c>
      <c r="G835" s="7">
        <f t="shared" si="211"/>
        <v>1.1208204159999999</v>
      </c>
      <c r="H835" s="15">
        <f t="shared" si="212"/>
        <v>1.3160343559999998</v>
      </c>
      <c r="I835" s="11">
        <f t="shared" si="213"/>
        <v>8.8222190312581883E-2</v>
      </c>
      <c r="J835" s="30">
        <f t="shared" si="214"/>
        <v>7.0673892773360806E-3</v>
      </c>
      <c r="K835" s="30">
        <f t="shared" si="215"/>
        <v>141.4949652210089</v>
      </c>
      <c r="L835" s="8">
        <v>0</v>
      </c>
      <c r="M835" s="9">
        <v>0</v>
      </c>
      <c r="N835" s="9">
        <v>0</v>
      </c>
      <c r="O835" s="9">
        <v>1</v>
      </c>
      <c r="P835" s="9">
        <v>0</v>
      </c>
      <c r="Q835" s="8">
        <v>19878</v>
      </c>
      <c r="R835" s="9">
        <v>12</v>
      </c>
      <c r="S835" s="9">
        <f t="shared" si="216"/>
        <v>19865</v>
      </c>
      <c r="T835" s="9">
        <f t="shared" si="217"/>
        <v>12</v>
      </c>
      <c r="U835" s="7">
        <f t="shared" si="210"/>
        <v>9.3600000000000012</v>
      </c>
      <c r="V835" s="7">
        <v>1</v>
      </c>
      <c r="W835" s="9">
        <v>0</v>
      </c>
      <c r="X835" s="9">
        <v>1</v>
      </c>
      <c r="Y835" s="9">
        <v>0</v>
      </c>
      <c r="Z835" s="9">
        <v>0</v>
      </c>
      <c r="AA835" s="9">
        <v>1</v>
      </c>
      <c r="AB835" s="27">
        <v>0</v>
      </c>
      <c r="AC835" s="9">
        <v>0</v>
      </c>
      <c r="AD835" s="9">
        <v>0</v>
      </c>
      <c r="AE835" s="27">
        <v>1</v>
      </c>
      <c r="AF835" s="9">
        <v>0</v>
      </c>
      <c r="AG835" s="27">
        <v>1</v>
      </c>
      <c r="AH835" s="19">
        <v>2011</v>
      </c>
      <c r="AI835" s="30">
        <v>0</v>
      </c>
      <c r="AJ835" s="30">
        <v>0.44</v>
      </c>
      <c r="AK835" s="30">
        <v>0.56000000000000005</v>
      </c>
      <c r="AL835" s="37">
        <v>0</v>
      </c>
      <c r="AM835" s="36">
        <v>0.96</v>
      </c>
      <c r="AN835" s="17">
        <v>0.04</v>
      </c>
      <c r="AO835">
        <v>0</v>
      </c>
      <c r="AP835" s="34">
        <f t="shared" si="208"/>
        <v>1</v>
      </c>
      <c r="AQ835" t="s">
        <v>89</v>
      </c>
      <c r="AR835" s="34" t="s">
        <v>89</v>
      </c>
      <c r="AS835">
        <v>1</v>
      </c>
      <c r="AT835" s="17">
        <v>0</v>
      </c>
      <c r="AU835" t="s">
        <v>89</v>
      </c>
      <c r="AV835" s="17" t="s">
        <v>89</v>
      </c>
      <c r="AW835" s="17" t="s">
        <v>216</v>
      </c>
      <c r="AX835">
        <v>1</v>
      </c>
      <c r="AY835">
        <v>0</v>
      </c>
      <c r="AZ835">
        <v>0</v>
      </c>
      <c r="BA835">
        <v>0</v>
      </c>
      <c r="BB835">
        <v>0</v>
      </c>
      <c r="BC835">
        <v>0</v>
      </c>
      <c r="BD835" s="17">
        <v>0</v>
      </c>
      <c r="BE835">
        <v>1</v>
      </c>
      <c r="BF835">
        <v>0</v>
      </c>
      <c r="BG835" s="17">
        <v>0</v>
      </c>
      <c r="BH835">
        <v>20406</v>
      </c>
      <c r="BI835">
        <v>2035</v>
      </c>
      <c r="BJ835" s="23">
        <v>0.96899999999999997</v>
      </c>
      <c r="BK835" s="23">
        <v>19.16</v>
      </c>
      <c r="BL835">
        <v>1</v>
      </c>
      <c r="BM835">
        <v>0</v>
      </c>
      <c r="BN835">
        <v>0</v>
      </c>
      <c r="BO835">
        <v>0</v>
      </c>
      <c r="BP835">
        <v>0</v>
      </c>
      <c r="BQ835" s="17">
        <v>0</v>
      </c>
      <c r="BR835">
        <v>0</v>
      </c>
      <c r="BS835">
        <v>1</v>
      </c>
      <c r="BT835">
        <v>0</v>
      </c>
      <c r="BU835" s="17">
        <v>0</v>
      </c>
      <c r="BV835">
        <v>0</v>
      </c>
      <c r="BW835">
        <v>0</v>
      </c>
      <c r="BX835" s="17">
        <v>0</v>
      </c>
      <c r="BY835">
        <v>0</v>
      </c>
      <c r="BZ835">
        <v>0</v>
      </c>
      <c r="CA835">
        <v>0</v>
      </c>
      <c r="CB835">
        <v>0</v>
      </c>
      <c r="CC835">
        <v>1</v>
      </c>
      <c r="CD835">
        <v>0</v>
      </c>
      <c r="CE835">
        <v>1</v>
      </c>
      <c r="CF835">
        <v>0</v>
      </c>
      <c r="CG835">
        <v>0</v>
      </c>
      <c r="CH835">
        <v>0</v>
      </c>
      <c r="CI835">
        <v>0</v>
      </c>
      <c r="CJ835" s="17">
        <v>0</v>
      </c>
      <c r="CK835">
        <v>4.149</v>
      </c>
      <c r="CL835">
        <v>8</v>
      </c>
      <c r="CM835">
        <v>1</v>
      </c>
      <c r="CN835">
        <v>0</v>
      </c>
      <c r="CO835">
        <v>40</v>
      </c>
      <c r="CP835" s="31" t="s">
        <v>80</v>
      </c>
    </row>
    <row r="836" spans="1:94" x14ac:dyDescent="0.25">
      <c r="A836">
        <v>835</v>
      </c>
      <c r="B836">
        <v>56</v>
      </c>
      <c r="C836" s="23" t="s">
        <v>221</v>
      </c>
      <c r="D836" s="12">
        <v>7.1441269690000002</v>
      </c>
      <c r="E836" s="13">
        <v>1.0162722070000001</v>
      </c>
      <c r="F836" s="7">
        <v>7.0297376229999999</v>
      </c>
      <c r="G836" s="112">
        <f t="shared" si="211"/>
        <v>6.1278547620000001</v>
      </c>
      <c r="H836" s="113">
        <f t="shared" si="212"/>
        <v>8.1603991760000003</v>
      </c>
      <c r="I836" s="114">
        <f t="shared" si="213"/>
        <v>4.9818199742159133E-2</v>
      </c>
      <c r="J836" s="115">
        <f t="shared" si="214"/>
        <v>7.0867793954589725E-3</v>
      </c>
      <c r="K836" s="115">
        <f t="shared" si="215"/>
        <v>141.1078212256437</v>
      </c>
      <c r="L836" s="8">
        <v>0</v>
      </c>
      <c r="M836" s="9">
        <v>0</v>
      </c>
      <c r="N836" s="9">
        <v>0</v>
      </c>
      <c r="O836" s="9">
        <v>1</v>
      </c>
      <c r="P836" s="9">
        <v>0</v>
      </c>
      <c r="Q836" s="8">
        <v>19878</v>
      </c>
      <c r="R836" s="9">
        <v>15</v>
      </c>
      <c r="S836" s="9">
        <f t="shared" si="216"/>
        <v>19862</v>
      </c>
      <c r="T836" s="9">
        <f t="shared" si="217"/>
        <v>12</v>
      </c>
      <c r="U836" s="7">
        <f t="shared" si="210"/>
        <v>9.3600000000000012</v>
      </c>
      <c r="V836" s="7">
        <v>1</v>
      </c>
      <c r="W836" s="9">
        <v>0</v>
      </c>
      <c r="X836" s="9">
        <v>1</v>
      </c>
      <c r="Y836" s="9">
        <v>0</v>
      </c>
      <c r="Z836" s="9">
        <v>0</v>
      </c>
      <c r="AA836" s="9">
        <v>1</v>
      </c>
      <c r="AB836" s="27">
        <v>0</v>
      </c>
      <c r="AC836" s="9">
        <v>0</v>
      </c>
      <c r="AD836" s="9">
        <v>0</v>
      </c>
      <c r="AE836" s="27">
        <v>1</v>
      </c>
      <c r="AF836" s="9">
        <v>0</v>
      </c>
      <c r="AG836" s="27">
        <v>1</v>
      </c>
      <c r="AH836" s="19">
        <v>2011</v>
      </c>
      <c r="AI836" s="30">
        <v>0</v>
      </c>
      <c r="AJ836" s="30">
        <v>0.44</v>
      </c>
      <c r="AK836" s="30">
        <v>0.56000000000000005</v>
      </c>
      <c r="AL836" s="37">
        <v>0</v>
      </c>
      <c r="AM836" s="36">
        <v>0.96</v>
      </c>
      <c r="AN836" s="17">
        <v>0.04</v>
      </c>
      <c r="AO836">
        <v>0</v>
      </c>
      <c r="AP836" s="34">
        <f t="shared" si="208"/>
        <v>1</v>
      </c>
      <c r="AQ836" t="s">
        <v>89</v>
      </c>
      <c r="AR836" s="34" t="s">
        <v>89</v>
      </c>
      <c r="AS836">
        <v>1</v>
      </c>
      <c r="AT836" s="17">
        <v>0</v>
      </c>
      <c r="AU836" t="s">
        <v>89</v>
      </c>
      <c r="AV836" s="17" t="s">
        <v>89</v>
      </c>
      <c r="AW836" s="17" t="s">
        <v>216</v>
      </c>
      <c r="AX836">
        <v>1</v>
      </c>
      <c r="AY836">
        <v>0</v>
      </c>
      <c r="AZ836">
        <v>0</v>
      </c>
      <c r="BA836">
        <v>0</v>
      </c>
      <c r="BB836">
        <v>0</v>
      </c>
      <c r="BC836">
        <v>0</v>
      </c>
      <c r="BD836" s="17">
        <v>0</v>
      </c>
      <c r="BE836">
        <v>1</v>
      </c>
      <c r="BF836">
        <v>0</v>
      </c>
      <c r="BG836" s="17">
        <v>0</v>
      </c>
      <c r="BH836">
        <v>20406</v>
      </c>
      <c r="BI836">
        <v>2035</v>
      </c>
      <c r="BJ836" s="23">
        <v>0.96899999999999997</v>
      </c>
      <c r="BK836" s="23">
        <v>19.16</v>
      </c>
      <c r="BL836">
        <v>0</v>
      </c>
      <c r="BM836">
        <v>0</v>
      </c>
      <c r="BN836">
        <v>0</v>
      </c>
      <c r="BO836">
        <v>0</v>
      </c>
      <c r="BP836">
        <v>0</v>
      </c>
      <c r="BQ836" s="17">
        <v>1</v>
      </c>
      <c r="BR836">
        <v>0</v>
      </c>
      <c r="BS836">
        <v>1</v>
      </c>
      <c r="BT836">
        <v>0</v>
      </c>
      <c r="BU836" s="17">
        <v>0</v>
      </c>
      <c r="BV836">
        <v>0</v>
      </c>
      <c r="BW836">
        <v>0</v>
      </c>
      <c r="BX836" s="17">
        <v>0</v>
      </c>
      <c r="BY836">
        <v>0</v>
      </c>
      <c r="BZ836">
        <v>0</v>
      </c>
      <c r="CA836">
        <v>0</v>
      </c>
      <c r="CB836">
        <v>0</v>
      </c>
      <c r="CC836">
        <v>1</v>
      </c>
      <c r="CD836">
        <v>0</v>
      </c>
      <c r="CE836">
        <v>1</v>
      </c>
      <c r="CF836">
        <v>0</v>
      </c>
      <c r="CG836">
        <v>0</v>
      </c>
      <c r="CH836">
        <v>0</v>
      </c>
      <c r="CI836">
        <v>0</v>
      </c>
      <c r="CJ836" s="17">
        <v>0</v>
      </c>
      <c r="CK836">
        <v>4.149</v>
      </c>
      <c r="CL836">
        <v>8</v>
      </c>
      <c r="CM836">
        <v>1</v>
      </c>
      <c r="CN836">
        <v>0</v>
      </c>
      <c r="CO836">
        <v>40</v>
      </c>
      <c r="CP836" s="31" t="s">
        <v>80</v>
      </c>
    </row>
    <row r="837" spans="1:94" x14ac:dyDescent="0.25">
      <c r="A837">
        <v>836</v>
      </c>
      <c r="B837">
        <v>57</v>
      </c>
      <c r="C837" s="23" t="s">
        <v>226</v>
      </c>
      <c r="D837" s="12">
        <v>1.4</v>
      </c>
      <c r="E837" s="13">
        <f t="shared" ref="E837:E844" si="218">D837/F837</f>
        <v>0.72164948453608246</v>
      </c>
      <c r="F837" s="7">
        <v>1.94</v>
      </c>
      <c r="G837" s="7">
        <f t="shared" si="211"/>
        <v>0.67835051546391745</v>
      </c>
      <c r="H837" s="15">
        <f t="shared" si="212"/>
        <v>2.1216494845360825</v>
      </c>
      <c r="I837" s="11">
        <f t="shared" si="213"/>
        <v>5.6481241425366466E-2</v>
      </c>
      <c r="J837" s="30">
        <f t="shared" si="214"/>
        <v>2.9114041971838388E-2</v>
      </c>
      <c r="K837" s="30">
        <f t="shared" si="215"/>
        <v>34.347686967247157</v>
      </c>
      <c r="L837" s="8">
        <v>0</v>
      </c>
      <c r="M837" s="9">
        <v>1</v>
      </c>
      <c r="N837" s="9">
        <v>0</v>
      </c>
      <c r="O837" s="9">
        <v>0</v>
      </c>
      <c r="P837" s="9">
        <v>0</v>
      </c>
      <c r="Q837" s="8">
        <v>1182</v>
      </c>
      <c r="R837" s="9">
        <v>5</v>
      </c>
      <c r="S837" s="9">
        <f t="shared" si="216"/>
        <v>1176</v>
      </c>
      <c r="T837" s="9">
        <f t="shared" si="217"/>
        <v>8</v>
      </c>
      <c r="U837" s="7">
        <v>8.2799999999999994</v>
      </c>
      <c r="V837" s="7">
        <f t="shared" ref="V837:V844" si="219">BK837-U837-6</f>
        <v>19.53</v>
      </c>
      <c r="W837" s="9">
        <v>1</v>
      </c>
      <c r="X837" s="9">
        <v>0</v>
      </c>
      <c r="Y837" s="9">
        <v>1</v>
      </c>
      <c r="Z837" s="9">
        <v>0</v>
      </c>
      <c r="AA837" s="9">
        <v>0</v>
      </c>
      <c r="AB837" s="27">
        <v>0</v>
      </c>
      <c r="AC837" s="9">
        <v>0</v>
      </c>
      <c r="AD837" s="9">
        <v>1</v>
      </c>
      <c r="AE837" s="27">
        <v>0</v>
      </c>
      <c r="AF837" s="9">
        <v>0</v>
      </c>
      <c r="AG837" s="27">
        <v>1</v>
      </c>
      <c r="AH837" s="19">
        <v>1996</v>
      </c>
      <c r="AI837" s="30">
        <v>0.1</v>
      </c>
      <c r="AJ837" s="30">
        <v>0.1</v>
      </c>
      <c r="AK837" s="30">
        <v>0.71</v>
      </c>
      <c r="AL837" s="37">
        <v>0.09</v>
      </c>
      <c r="AM837" s="36">
        <v>1</v>
      </c>
      <c r="AN837" s="17">
        <v>0</v>
      </c>
      <c r="AO837">
        <v>0.63</v>
      </c>
      <c r="AP837" s="34">
        <v>0.37</v>
      </c>
      <c r="AQ837" t="s">
        <v>89</v>
      </c>
      <c r="AR837" s="34" t="s">
        <v>89</v>
      </c>
      <c r="AS837">
        <v>0</v>
      </c>
      <c r="AT837" s="17">
        <v>1</v>
      </c>
      <c r="AU837">
        <v>1</v>
      </c>
      <c r="AV837" s="17">
        <v>0</v>
      </c>
      <c r="AW837" s="17" t="s">
        <v>5</v>
      </c>
      <c r="AX837">
        <v>0</v>
      </c>
      <c r="AY837">
        <v>1</v>
      </c>
      <c r="AZ837">
        <v>0</v>
      </c>
      <c r="BA837">
        <v>0</v>
      </c>
      <c r="BB837">
        <v>0</v>
      </c>
      <c r="BC837">
        <v>0</v>
      </c>
      <c r="BD837" s="17">
        <v>0</v>
      </c>
      <c r="BE837">
        <v>0</v>
      </c>
      <c r="BF837">
        <v>1</v>
      </c>
      <c r="BG837" s="17">
        <v>0</v>
      </c>
      <c r="BH837">
        <v>615</v>
      </c>
      <c r="BI837">
        <v>47</v>
      </c>
      <c r="BJ837" s="23">
        <v>0.28000000000000003</v>
      </c>
      <c r="BK837" s="23">
        <v>33.81</v>
      </c>
      <c r="BL837">
        <v>1</v>
      </c>
      <c r="BM837">
        <v>0</v>
      </c>
      <c r="BN837">
        <v>0</v>
      </c>
      <c r="BO837">
        <v>0</v>
      </c>
      <c r="BP837">
        <v>0</v>
      </c>
      <c r="BQ837" s="17">
        <v>0</v>
      </c>
      <c r="BR837">
        <v>0</v>
      </c>
      <c r="BS837">
        <v>0</v>
      </c>
      <c r="BT837">
        <v>1</v>
      </c>
      <c r="BU837" s="17">
        <v>0</v>
      </c>
      <c r="BV837">
        <v>0</v>
      </c>
      <c r="BW837">
        <v>0</v>
      </c>
      <c r="BX837" s="17">
        <v>0</v>
      </c>
      <c r="BY837">
        <v>0</v>
      </c>
      <c r="BZ837">
        <v>0</v>
      </c>
      <c r="CA837">
        <v>1</v>
      </c>
      <c r="CB837">
        <v>1</v>
      </c>
      <c r="CC837">
        <v>1</v>
      </c>
      <c r="CD837">
        <v>0</v>
      </c>
      <c r="CE837">
        <v>1</v>
      </c>
      <c r="CF837">
        <v>0</v>
      </c>
      <c r="CG837">
        <v>0</v>
      </c>
      <c r="CH837">
        <v>0</v>
      </c>
      <c r="CI837">
        <v>0</v>
      </c>
      <c r="CJ837" s="17">
        <v>0</v>
      </c>
      <c r="CK837">
        <v>0.29799999999999999</v>
      </c>
      <c r="CL837">
        <v>4</v>
      </c>
      <c r="CM837">
        <v>1</v>
      </c>
      <c r="CN837">
        <v>0</v>
      </c>
      <c r="CO837">
        <v>28</v>
      </c>
      <c r="CP837" s="31" t="s">
        <v>80</v>
      </c>
    </row>
    <row r="838" spans="1:94" x14ac:dyDescent="0.25">
      <c r="A838">
        <v>837</v>
      </c>
      <c r="B838">
        <v>57</v>
      </c>
      <c r="C838" s="23" t="s">
        <v>226</v>
      </c>
      <c r="D838" s="12">
        <v>1.2</v>
      </c>
      <c r="E838" s="13">
        <f t="shared" si="218"/>
        <v>0.72727272727272729</v>
      </c>
      <c r="F838" s="7">
        <v>1.65</v>
      </c>
      <c r="G838" s="7">
        <f t="shared" si="211"/>
        <v>0.47272727272727266</v>
      </c>
      <c r="H838" s="15">
        <f t="shared" si="212"/>
        <v>1.9272727272727272</v>
      </c>
      <c r="I838" s="11">
        <f t="shared" si="213"/>
        <v>4.8059379292181577E-2</v>
      </c>
      <c r="J838" s="30">
        <f t="shared" si="214"/>
        <v>2.912689654071611E-2</v>
      </c>
      <c r="K838" s="30">
        <f t="shared" si="215"/>
        <v>34.332528307714249</v>
      </c>
      <c r="L838" s="8">
        <v>0</v>
      </c>
      <c r="M838" s="9">
        <v>1</v>
      </c>
      <c r="N838" s="9">
        <v>0</v>
      </c>
      <c r="O838" s="9">
        <v>0</v>
      </c>
      <c r="P838" s="9">
        <v>0</v>
      </c>
      <c r="Q838" s="8">
        <v>1182</v>
      </c>
      <c r="R838" s="9">
        <v>5</v>
      </c>
      <c r="S838" s="9">
        <f t="shared" si="216"/>
        <v>1176</v>
      </c>
      <c r="T838" s="9">
        <f t="shared" si="217"/>
        <v>8</v>
      </c>
      <c r="U838" s="7">
        <v>8.2799999999999994</v>
      </c>
      <c r="V838" s="7">
        <f t="shared" si="219"/>
        <v>19.53</v>
      </c>
      <c r="W838" s="9">
        <v>1</v>
      </c>
      <c r="X838" s="9">
        <v>0</v>
      </c>
      <c r="Y838" s="9">
        <v>1</v>
      </c>
      <c r="Z838" s="9">
        <v>0</v>
      </c>
      <c r="AA838" s="9">
        <v>0</v>
      </c>
      <c r="AB838" s="27">
        <v>0</v>
      </c>
      <c r="AC838" s="9">
        <v>0</v>
      </c>
      <c r="AD838" s="9">
        <v>1</v>
      </c>
      <c r="AE838" s="27">
        <v>0</v>
      </c>
      <c r="AF838" s="9">
        <v>0</v>
      </c>
      <c r="AG838" s="27">
        <v>1</v>
      </c>
      <c r="AH838" s="19">
        <v>1996</v>
      </c>
      <c r="AI838" s="30">
        <v>0.1</v>
      </c>
      <c r="AJ838" s="30">
        <v>0.1</v>
      </c>
      <c r="AK838" s="30">
        <v>0.71</v>
      </c>
      <c r="AL838" s="37">
        <v>0.09</v>
      </c>
      <c r="AM838" s="36">
        <v>1</v>
      </c>
      <c r="AN838" s="17">
        <v>0</v>
      </c>
      <c r="AO838">
        <v>0.63</v>
      </c>
      <c r="AP838" s="34">
        <v>0.37</v>
      </c>
      <c r="AQ838" t="s">
        <v>89</v>
      </c>
      <c r="AR838" s="34" t="s">
        <v>89</v>
      </c>
      <c r="AS838">
        <v>0</v>
      </c>
      <c r="AT838" s="17">
        <v>1</v>
      </c>
      <c r="AU838">
        <v>1</v>
      </c>
      <c r="AV838" s="17">
        <v>0</v>
      </c>
      <c r="AW838" s="17" t="s">
        <v>5</v>
      </c>
      <c r="AX838">
        <v>0</v>
      </c>
      <c r="AY838">
        <v>1</v>
      </c>
      <c r="AZ838">
        <v>0</v>
      </c>
      <c r="BA838">
        <v>0</v>
      </c>
      <c r="BB838">
        <v>0</v>
      </c>
      <c r="BC838">
        <v>0</v>
      </c>
      <c r="BD838" s="17">
        <v>0</v>
      </c>
      <c r="BE838">
        <v>0</v>
      </c>
      <c r="BF838">
        <v>1</v>
      </c>
      <c r="BG838" s="17">
        <v>0</v>
      </c>
      <c r="BH838">
        <v>615</v>
      </c>
      <c r="BI838">
        <v>47</v>
      </c>
      <c r="BJ838" s="23">
        <v>0.28000000000000003</v>
      </c>
      <c r="BK838" s="23">
        <v>33.81</v>
      </c>
      <c r="BL838">
        <v>1</v>
      </c>
      <c r="BM838">
        <v>0</v>
      </c>
      <c r="BN838">
        <v>0</v>
      </c>
      <c r="BO838">
        <v>0</v>
      </c>
      <c r="BP838">
        <v>0</v>
      </c>
      <c r="BQ838" s="17">
        <v>0</v>
      </c>
      <c r="BR838">
        <v>0</v>
      </c>
      <c r="BS838">
        <v>0</v>
      </c>
      <c r="BT838">
        <v>1</v>
      </c>
      <c r="BU838" s="17">
        <v>0</v>
      </c>
      <c r="BV838">
        <v>0</v>
      </c>
      <c r="BW838">
        <v>0</v>
      </c>
      <c r="BX838" s="17">
        <v>0</v>
      </c>
      <c r="BY838">
        <v>0</v>
      </c>
      <c r="BZ838">
        <v>0</v>
      </c>
      <c r="CA838">
        <v>1</v>
      </c>
      <c r="CB838">
        <v>1</v>
      </c>
      <c r="CC838">
        <v>1</v>
      </c>
      <c r="CD838">
        <v>0</v>
      </c>
      <c r="CE838">
        <v>1</v>
      </c>
      <c r="CF838">
        <v>0</v>
      </c>
      <c r="CG838">
        <v>0</v>
      </c>
      <c r="CH838">
        <v>0</v>
      </c>
      <c r="CI838">
        <v>0</v>
      </c>
      <c r="CJ838" s="17">
        <v>0</v>
      </c>
      <c r="CK838">
        <v>0.29799999999999999</v>
      </c>
      <c r="CL838">
        <v>4</v>
      </c>
      <c r="CM838">
        <v>1</v>
      </c>
      <c r="CN838">
        <v>0</v>
      </c>
      <c r="CO838">
        <v>28</v>
      </c>
      <c r="CP838" s="31" t="s">
        <v>80</v>
      </c>
    </row>
    <row r="839" spans="1:94" x14ac:dyDescent="0.25">
      <c r="A839">
        <v>838</v>
      </c>
      <c r="B839">
        <v>57</v>
      </c>
      <c r="C839" s="23" t="s">
        <v>226</v>
      </c>
      <c r="D839" s="12">
        <v>0.83</v>
      </c>
      <c r="E839" s="13">
        <f t="shared" si="218"/>
        <v>0.77570093457943912</v>
      </c>
      <c r="F839" s="7">
        <v>1.07</v>
      </c>
      <c r="G839" s="7">
        <f t="shared" si="211"/>
        <v>5.4299065420560844E-2</v>
      </c>
      <c r="H839" s="15">
        <f t="shared" si="212"/>
        <v>1.6057009345794391</v>
      </c>
      <c r="I839" s="11">
        <f t="shared" si="213"/>
        <v>3.1186656367779658E-2</v>
      </c>
      <c r="J839" s="30">
        <f t="shared" si="214"/>
        <v>2.9146407820354818E-2</v>
      </c>
      <c r="K839" s="30">
        <f t="shared" si="215"/>
        <v>34.309545319050791</v>
      </c>
      <c r="L839" s="8">
        <v>0</v>
      </c>
      <c r="M839" s="9">
        <v>1</v>
      </c>
      <c r="N839" s="9">
        <v>0</v>
      </c>
      <c r="O839" s="9">
        <v>0</v>
      </c>
      <c r="P839" s="9">
        <v>0</v>
      </c>
      <c r="Q839" s="8">
        <v>1182</v>
      </c>
      <c r="R839" s="9">
        <v>5</v>
      </c>
      <c r="S839" s="9">
        <f t="shared" si="216"/>
        <v>1176</v>
      </c>
      <c r="T839" s="9">
        <f t="shared" si="217"/>
        <v>8</v>
      </c>
      <c r="U839" s="7">
        <v>8.2799999999999994</v>
      </c>
      <c r="V839" s="7">
        <f t="shared" si="219"/>
        <v>19.53</v>
      </c>
      <c r="W839" s="9">
        <v>1</v>
      </c>
      <c r="X839" s="9">
        <v>0</v>
      </c>
      <c r="Y839" s="9">
        <v>1</v>
      </c>
      <c r="Z839" s="9">
        <v>0</v>
      </c>
      <c r="AA839" s="9">
        <v>0</v>
      </c>
      <c r="AB839" s="27">
        <v>0</v>
      </c>
      <c r="AC839" s="9">
        <v>0</v>
      </c>
      <c r="AD839" s="9">
        <v>1</v>
      </c>
      <c r="AE839" s="27">
        <v>0</v>
      </c>
      <c r="AF839" s="9">
        <v>0</v>
      </c>
      <c r="AG839" s="27">
        <v>1</v>
      </c>
      <c r="AH839" s="19">
        <v>1996</v>
      </c>
      <c r="AI839" s="30">
        <v>0.1</v>
      </c>
      <c r="AJ839" s="30">
        <v>0.1</v>
      </c>
      <c r="AK839" s="30">
        <v>0.71</v>
      </c>
      <c r="AL839" s="37">
        <v>0.09</v>
      </c>
      <c r="AM839" s="36">
        <v>1</v>
      </c>
      <c r="AN839" s="17">
        <v>0</v>
      </c>
      <c r="AO839">
        <v>0.63</v>
      </c>
      <c r="AP839" s="34">
        <v>0.37</v>
      </c>
      <c r="AQ839" t="s">
        <v>89</v>
      </c>
      <c r="AR839" s="34" t="s">
        <v>89</v>
      </c>
      <c r="AS839">
        <v>0</v>
      </c>
      <c r="AT839" s="17">
        <v>1</v>
      </c>
      <c r="AU839">
        <v>1</v>
      </c>
      <c r="AV839" s="17">
        <v>0</v>
      </c>
      <c r="AW839" s="17" t="s">
        <v>5</v>
      </c>
      <c r="AX839">
        <v>0</v>
      </c>
      <c r="AY839">
        <v>1</v>
      </c>
      <c r="AZ839">
        <v>0</v>
      </c>
      <c r="BA839">
        <v>0</v>
      </c>
      <c r="BB839">
        <v>0</v>
      </c>
      <c r="BC839">
        <v>0</v>
      </c>
      <c r="BD839" s="17">
        <v>0</v>
      </c>
      <c r="BE839">
        <v>0</v>
      </c>
      <c r="BF839">
        <v>1</v>
      </c>
      <c r="BG839" s="17">
        <v>0</v>
      </c>
      <c r="BH839">
        <v>615</v>
      </c>
      <c r="BI839">
        <v>47</v>
      </c>
      <c r="BJ839" s="23">
        <v>0.28000000000000003</v>
      </c>
      <c r="BK839" s="23">
        <v>33.81</v>
      </c>
      <c r="BL839">
        <v>1</v>
      </c>
      <c r="BM839">
        <v>0</v>
      </c>
      <c r="BN839">
        <v>0</v>
      </c>
      <c r="BO839">
        <v>0</v>
      </c>
      <c r="BP839">
        <v>0</v>
      </c>
      <c r="BQ839" s="17">
        <v>0</v>
      </c>
      <c r="BR839">
        <v>0</v>
      </c>
      <c r="BS839">
        <v>0</v>
      </c>
      <c r="BT839">
        <v>1</v>
      </c>
      <c r="BU839" s="17">
        <v>0</v>
      </c>
      <c r="BV839">
        <v>0</v>
      </c>
      <c r="BW839">
        <v>0</v>
      </c>
      <c r="BX839" s="17">
        <v>0</v>
      </c>
      <c r="BY839">
        <v>0</v>
      </c>
      <c r="BZ839">
        <v>0</v>
      </c>
      <c r="CA839">
        <v>1</v>
      </c>
      <c r="CB839">
        <v>1</v>
      </c>
      <c r="CC839">
        <v>1</v>
      </c>
      <c r="CD839">
        <v>0</v>
      </c>
      <c r="CE839">
        <v>1</v>
      </c>
      <c r="CF839">
        <v>0</v>
      </c>
      <c r="CG839">
        <v>1</v>
      </c>
      <c r="CH839">
        <v>0</v>
      </c>
      <c r="CI839">
        <v>0</v>
      </c>
      <c r="CJ839" s="17">
        <v>0</v>
      </c>
      <c r="CK839">
        <v>0.29799999999999999</v>
      </c>
      <c r="CL839">
        <v>4</v>
      </c>
      <c r="CM839">
        <v>1</v>
      </c>
      <c r="CN839">
        <v>0</v>
      </c>
      <c r="CO839">
        <v>28</v>
      </c>
      <c r="CP839" s="31" t="s">
        <v>80</v>
      </c>
    </row>
    <row r="840" spans="1:94" x14ac:dyDescent="0.25">
      <c r="A840">
        <v>839</v>
      </c>
      <c r="B840">
        <v>57</v>
      </c>
      <c r="C840" s="23" t="s">
        <v>226</v>
      </c>
      <c r="D840" s="12">
        <v>0.68</v>
      </c>
      <c r="E840" s="13">
        <f t="shared" si="218"/>
        <v>0.66666666666666674</v>
      </c>
      <c r="F840" s="7">
        <v>1.02</v>
      </c>
      <c r="G840" s="7">
        <f t="shared" si="211"/>
        <v>1.3333333333333308E-2</v>
      </c>
      <c r="H840" s="15">
        <f t="shared" si="212"/>
        <v>1.3466666666666667</v>
      </c>
      <c r="I840" s="11">
        <f t="shared" si="213"/>
        <v>2.9730655662414812E-2</v>
      </c>
      <c r="J840" s="30">
        <f t="shared" si="214"/>
        <v>2.9147701629818445E-2</v>
      </c>
      <c r="K840" s="30">
        <f t="shared" si="215"/>
        <v>34.308022385442158</v>
      </c>
      <c r="L840" s="8">
        <v>0</v>
      </c>
      <c r="M840" s="9">
        <v>1</v>
      </c>
      <c r="N840" s="9">
        <v>0</v>
      </c>
      <c r="O840" s="9">
        <v>0</v>
      </c>
      <c r="P840" s="9">
        <v>0</v>
      </c>
      <c r="Q840" s="8">
        <v>1182</v>
      </c>
      <c r="R840" s="9">
        <v>5</v>
      </c>
      <c r="S840" s="9">
        <f t="shared" si="216"/>
        <v>1176</v>
      </c>
      <c r="T840" s="9">
        <f t="shared" si="217"/>
        <v>8</v>
      </c>
      <c r="U840" s="7">
        <v>8.2799999999999994</v>
      </c>
      <c r="V840" s="7">
        <f t="shared" si="219"/>
        <v>19.53</v>
      </c>
      <c r="W840" s="9">
        <v>1</v>
      </c>
      <c r="X840" s="9">
        <v>0</v>
      </c>
      <c r="Y840" s="9">
        <v>0</v>
      </c>
      <c r="Z840" s="9">
        <v>0</v>
      </c>
      <c r="AA840" s="9">
        <v>1</v>
      </c>
      <c r="AB840" s="27">
        <v>0</v>
      </c>
      <c r="AC840" s="9">
        <v>0</v>
      </c>
      <c r="AD840" s="9">
        <v>1</v>
      </c>
      <c r="AE840" s="27">
        <v>0</v>
      </c>
      <c r="AF840" s="9">
        <v>0</v>
      </c>
      <c r="AG840" s="27">
        <v>1</v>
      </c>
      <c r="AH840" s="19">
        <v>1996</v>
      </c>
      <c r="AI840" s="30">
        <v>0.1</v>
      </c>
      <c r="AJ840" s="30">
        <v>0.1</v>
      </c>
      <c r="AK840" s="30">
        <v>0.71</v>
      </c>
      <c r="AL840" s="37">
        <v>0.09</v>
      </c>
      <c r="AM840" s="36">
        <v>1</v>
      </c>
      <c r="AN840" s="17">
        <v>0</v>
      </c>
      <c r="AO840">
        <v>0.63</v>
      </c>
      <c r="AP840" s="34">
        <v>0.37</v>
      </c>
      <c r="AQ840" t="s">
        <v>89</v>
      </c>
      <c r="AR840" s="34" t="s">
        <v>89</v>
      </c>
      <c r="AS840">
        <v>0</v>
      </c>
      <c r="AT840" s="17">
        <v>1</v>
      </c>
      <c r="AU840">
        <v>1</v>
      </c>
      <c r="AV840" s="17">
        <v>0</v>
      </c>
      <c r="AW840" s="17" t="s">
        <v>5</v>
      </c>
      <c r="AX840">
        <v>0</v>
      </c>
      <c r="AY840">
        <v>1</v>
      </c>
      <c r="AZ840">
        <v>0</v>
      </c>
      <c r="BA840">
        <v>0</v>
      </c>
      <c r="BB840">
        <v>0</v>
      </c>
      <c r="BC840">
        <v>0</v>
      </c>
      <c r="BD840" s="17">
        <v>0</v>
      </c>
      <c r="BE840">
        <v>0</v>
      </c>
      <c r="BF840">
        <v>1</v>
      </c>
      <c r="BG840" s="17">
        <v>0</v>
      </c>
      <c r="BH840">
        <v>615</v>
      </c>
      <c r="BI840">
        <v>47</v>
      </c>
      <c r="BJ840" s="23">
        <v>0.28000000000000003</v>
      </c>
      <c r="BK840" s="23">
        <v>33.81</v>
      </c>
      <c r="BL840">
        <v>1</v>
      </c>
      <c r="BM840">
        <v>0</v>
      </c>
      <c r="BN840">
        <v>0</v>
      </c>
      <c r="BO840">
        <v>0</v>
      </c>
      <c r="BP840">
        <v>0</v>
      </c>
      <c r="BQ840" s="17">
        <v>0</v>
      </c>
      <c r="BR840">
        <v>0</v>
      </c>
      <c r="BS840">
        <v>0</v>
      </c>
      <c r="BT840">
        <v>1</v>
      </c>
      <c r="BU840" s="17">
        <v>0</v>
      </c>
      <c r="BV840">
        <v>0</v>
      </c>
      <c r="BW840">
        <v>0</v>
      </c>
      <c r="BX840" s="17">
        <v>0</v>
      </c>
      <c r="BY840">
        <v>0</v>
      </c>
      <c r="BZ840">
        <v>0</v>
      </c>
      <c r="CA840">
        <v>1</v>
      </c>
      <c r="CB840">
        <v>1</v>
      </c>
      <c r="CC840">
        <v>1</v>
      </c>
      <c r="CD840">
        <v>0</v>
      </c>
      <c r="CE840">
        <v>1</v>
      </c>
      <c r="CF840">
        <v>0</v>
      </c>
      <c r="CG840">
        <v>0</v>
      </c>
      <c r="CH840">
        <v>0</v>
      </c>
      <c r="CI840">
        <v>0</v>
      </c>
      <c r="CJ840" s="17">
        <v>0</v>
      </c>
      <c r="CK840">
        <v>0.29799999999999999</v>
      </c>
      <c r="CL840">
        <v>4</v>
      </c>
      <c r="CM840">
        <v>1</v>
      </c>
      <c r="CN840">
        <v>0</v>
      </c>
      <c r="CO840">
        <v>28</v>
      </c>
      <c r="CP840" s="31" t="s">
        <v>80</v>
      </c>
    </row>
    <row r="841" spans="1:94" x14ac:dyDescent="0.25">
      <c r="A841">
        <v>840</v>
      </c>
      <c r="B841">
        <v>57</v>
      </c>
      <c r="C841" s="23" t="s">
        <v>226</v>
      </c>
      <c r="D841" s="12">
        <v>0.71</v>
      </c>
      <c r="E841" s="13">
        <f t="shared" si="218"/>
        <v>0.70297029702970293</v>
      </c>
      <c r="F841" s="7">
        <v>1.01</v>
      </c>
      <c r="G841" s="7">
        <f t="shared" si="211"/>
        <v>7.0297029702970359E-3</v>
      </c>
      <c r="H841" s="15">
        <f t="shared" si="212"/>
        <v>1.4129702970297029</v>
      </c>
      <c r="I841" s="11">
        <f t="shared" si="213"/>
        <v>2.9439432512957893E-2</v>
      </c>
      <c r="J841" s="30">
        <f t="shared" si="214"/>
        <v>2.9147952983126627E-2</v>
      </c>
      <c r="K841" s="30">
        <f t="shared" si="215"/>
        <v>34.307726534994998</v>
      </c>
      <c r="L841" s="8">
        <v>0</v>
      </c>
      <c r="M841" s="9">
        <v>1</v>
      </c>
      <c r="N841" s="9">
        <v>0</v>
      </c>
      <c r="O841" s="9">
        <v>0</v>
      </c>
      <c r="P841" s="9">
        <v>0</v>
      </c>
      <c r="Q841" s="8">
        <v>1182</v>
      </c>
      <c r="R841" s="9">
        <v>5</v>
      </c>
      <c r="S841" s="9">
        <f t="shared" si="216"/>
        <v>1176</v>
      </c>
      <c r="T841" s="9">
        <f t="shared" si="217"/>
        <v>8</v>
      </c>
      <c r="U841" s="7">
        <v>8.2799999999999994</v>
      </c>
      <c r="V841" s="7">
        <f t="shared" si="219"/>
        <v>19.53</v>
      </c>
      <c r="W841" s="9">
        <v>1</v>
      </c>
      <c r="X841" s="9">
        <v>0</v>
      </c>
      <c r="Y841" s="9">
        <v>1</v>
      </c>
      <c r="Z841" s="9">
        <v>0</v>
      </c>
      <c r="AA841" s="9">
        <v>0</v>
      </c>
      <c r="AB841" s="27">
        <v>0</v>
      </c>
      <c r="AC841" s="9">
        <v>0</v>
      </c>
      <c r="AD841" s="9">
        <v>1</v>
      </c>
      <c r="AE841" s="27">
        <v>0</v>
      </c>
      <c r="AF841" s="9">
        <v>0</v>
      </c>
      <c r="AG841" s="27">
        <v>1</v>
      </c>
      <c r="AH841" s="19">
        <v>1996</v>
      </c>
      <c r="AI841" s="30">
        <v>0.1</v>
      </c>
      <c r="AJ841" s="30">
        <v>0.1</v>
      </c>
      <c r="AK841" s="30">
        <v>0.71</v>
      </c>
      <c r="AL841" s="37">
        <v>0.09</v>
      </c>
      <c r="AM841" s="36">
        <v>1</v>
      </c>
      <c r="AN841" s="17">
        <v>0</v>
      </c>
      <c r="AO841">
        <v>0.63</v>
      </c>
      <c r="AP841" s="34">
        <v>0.37</v>
      </c>
      <c r="AQ841" t="s">
        <v>89</v>
      </c>
      <c r="AR841" s="34" t="s">
        <v>89</v>
      </c>
      <c r="AS841">
        <v>0</v>
      </c>
      <c r="AT841" s="17">
        <v>1</v>
      </c>
      <c r="AU841">
        <v>1</v>
      </c>
      <c r="AV841" s="17">
        <v>0</v>
      </c>
      <c r="AW841" s="17" t="s">
        <v>5</v>
      </c>
      <c r="AX841">
        <v>0</v>
      </c>
      <c r="AY841">
        <v>1</v>
      </c>
      <c r="AZ841">
        <v>0</v>
      </c>
      <c r="BA841">
        <v>0</v>
      </c>
      <c r="BB841">
        <v>0</v>
      </c>
      <c r="BC841">
        <v>0</v>
      </c>
      <c r="BD841" s="17">
        <v>0</v>
      </c>
      <c r="BE841">
        <v>0</v>
      </c>
      <c r="BF841">
        <v>1</v>
      </c>
      <c r="BG841" s="17">
        <v>0</v>
      </c>
      <c r="BH841">
        <v>615</v>
      </c>
      <c r="BI841">
        <v>47</v>
      </c>
      <c r="BJ841" s="23">
        <v>0.28000000000000003</v>
      </c>
      <c r="BK841" s="23">
        <v>33.81</v>
      </c>
      <c r="BL841">
        <v>1</v>
      </c>
      <c r="BM841">
        <v>0</v>
      </c>
      <c r="BN841">
        <v>0</v>
      </c>
      <c r="BO841">
        <v>0</v>
      </c>
      <c r="BP841">
        <v>0</v>
      </c>
      <c r="BQ841" s="17">
        <v>0</v>
      </c>
      <c r="BR841">
        <v>0</v>
      </c>
      <c r="BS841">
        <v>0</v>
      </c>
      <c r="BT841">
        <v>1</v>
      </c>
      <c r="BU841" s="17">
        <v>0</v>
      </c>
      <c r="BV841">
        <v>0</v>
      </c>
      <c r="BW841">
        <v>0</v>
      </c>
      <c r="BX841" s="17">
        <v>0</v>
      </c>
      <c r="BY841">
        <v>0</v>
      </c>
      <c r="BZ841">
        <v>0</v>
      </c>
      <c r="CA841">
        <v>1</v>
      </c>
      <c r="CB841">
        <v>1</v>
      </c>
      <c r="CC841">
        <v>1</v>
      </c>
      <c r="CD841">
        <v>0</v>
      </c>
      <c r="CE841">
        <v>1</v>
      </c>
      <c r="CF841">
        <v>0</v>
      </c>
      <c r="CG841">
        <v>0</v>
      </c>
      <c r="CH841">
        <v>0</v>
      </c>
      <c r="CI841">
        <v>0</v>
      </c>
      <c r="CJ841" s="17">
        <v>0</v>
      </c>
      <c r="CK841">
        <v>0.29799999999999999</v>
      </c>
      <c r="CL841">
        <v>4</v>
      </c>
      <c r="CM841">
        <v>1</v>
      </c>
      <c r="CN841">
        <v>0</v>
      </c>
      <c r="CO841">
        <v>28</v>
      </c>
      <c r="CP841" s="31" t="s">
        <v>80</v>
      </c>
    </row>
    <row r="842" spans="1:94" x14ac:dyDescent="0.25">
      <c r="A842">
        <v>841</v>
      </c>
      <c r="B842">
        <v>57</v>
      </c>
      <c r="C842" s="23" t="s">
        <v>226</v>
      </c>
      <c r="D842" s="12">
        <v>1.1000000000000001</v>
      </c>
      <c r="E842" s="13">
        <f t="shared" si="218"/>
        <v>0.73825503355704702</v>
      </c>
      <c r="F842" s="7">
        <v>1.49</v>
      </c>
      <c r="G842" s="7">
        <f t="shared" si="211"/>
        <v>0.36174496644295306</v>
      </c>
      <c r="H842" s="15">
        <f t="shared" si="212"/>
        <v>1.8382550335570471</v>
      </c>
      <c r="I842" s="11">
        <f t="shared" si="213"/>
        <v>4.340832767047214E-2</v>
      </c>
      <c r="J842" s="30">
        <f t="shared" si="214"/>
        <v>2.9133105819108818E-2</v>
      </c>
      <c r="K842" s="30">
        <f t="shared" si="215"/>
        <v>34.32521085150097</v>
      </c>
      <c r="L842" s="8">
        <v>0</v>
      </c>
      <c r="M842" s="9">
        <v>1</v>
      </c>
      <c r="N842" s="9">
        <v>0</v>
      </c>
      <c r="O842" s="9">
        <v>0</v>
      </c>
      <c r="P842" s="9">
        <v>0</v>
      </c>
      <c r="Q842" s="8">
        <v>1182</v>
      </c>
      <c r="R842" s="9">
        <v>5</v>
      </c>
      <c r="S842" s="9">
        <f t="shared" si="216"/>
        <v>1176</v>
      </c>
      <c r="T842" s="9">
        <f t="shared" si="217"/>
        <v>8</v>
      </c>
      <c r="U842" s="7">
        <v>8.2799999999999994</v>
      </c>
      <c r="V842" s="7">
        <f t="shared" si="219"/>
        <v>19.53</v>
      </c>
      <c r="W842" s="9">
        <v>1</v>
      </c>
      <c r="X842" s="9">
        <v>0</v>
      </c>
      <c r="Y842" s="9">
        <v>1</v>
      </c>
      <c r="Z842" s="9">
        <v>0</v>
      </c>
      <c r="AA842" s="9">
        <v>0</v>
      </c>
      <c r="AB842" s="27">
        <v>0</v>
      </c>
      <c r="AC842" s="9">
        <v>0</v>
      </c>
      <c r="AD842" s="9">
        <v>1</v>
      </c>
      <c r="AE842" s="27">
        <v>0</v>
      </c>
      <c r="AF842" s="9">
        <v>0</v>
      </c>
      <c r="AG842" s="27">
        <v>1</v>
      </c>
      <c r="AH842" s="19">
        <v>1996</v>
      </c>
      <c r="AI842" s="30">
        <v>0.1</v>
      </c>
      <c r="AJ842" s="30">
        <v>0.1</v>
      </c>
      <c r="AK842" s="30">
        <v>0.71</v>
      </c>
      <c r="AL842" s="37">
        <v>0.09</v>
      </c>
      <c r="AM842" s="36">
        <v>1</v>
      </c>
      <c r="AN842" s="17">
        <v>0</v>
      </c>
      <c r="AO842">
        <v>0.63</v>
      </c>
      <c r="AP842" s="34">
        <v>0.37</v>
      </c>
      <c r="AQ842" t="s">
        <v>89</v>
      </c>
      <c r="AR842" s="34" t="s">
        <v>89</v>
      </c>
      <c r="AS842">
        <v>0</v>
      </c>
      <c r="AT842" s="17">
        <v>1</v>
      </c>
      <c r="AU842">
        <v>1</v>
      </c>
      <c r="AV842" s="17">
        <v>0</v>
      </c>
      <c r="AW842" s="17" t="s">
        <v>5</v>
      </c>
      <c r="AX842">
        <v>0</v>
      </c>
      <c r="AY842">
        <v>1</v>
      </c>
      <c r="AZ842">
        <v>0</v>
      </c>
      <c r="BA842">
        <v>0</v>
      </c>
      <c r="BB842">
        <v>0</v>
      </c>
      <c r="BC842">
        <v>0</v>
      </c>
      <c r="BD842" s="17">
        <v>0</v>
      </c>
      <c r="BE842">
        <v>0</v>
      </c>
      <c r="BF842">
        <v>1</v>
      </c>
      <c r="BG842" s="17">
        <v>0</v>
      </c>
      <c r="BH842">
        <v>615</v>
      </c>
      <c r="BI842">
        <v>47</v>
      </c>
      <c r="BJ842" s="23">
        <v>0.28000000000000003</v>
      </c>
      <c r="BK842" s="23">
        <v>33.81</v>
      </c>
      <c r="BL842">
        <v>1</v>
      </c>
      <c r="BM842">
        <v>0</v>
      </c>
      <c r="BN842">
        <v>0</v>
      </c>
      <c r="BO842">
        <v>0</v>
      </c>
      <c r="BP842">
        <v>0</v>
      </c>
      <c r="BQ842" s="17">
        <v>0</v>
      </c>
      <c r="BR842">
        <v>0</v>
      </c>
      <c r="BS842">
        <v>0</v>
      </c>
      <c r="BT842">
        <v>1</v>
      </c>
      <c r="BU842" s="17">
        <v>0</v>
      </c>
      <c r="BV842">
        <v>0</v>
      </c>
      <c r="BW842">
        <v>0</v>
      </c>
      <c r="BX842" s="17">
        <v>0</v>
      </c>
      <c r="BY842">
        <v>0</v>
      </c>
      <c r="BZ842">
        <v>0</v>
      </c>
      <c r="CA842">
        <v>1</v>
      </c>
      <c r="CB842">
        <v>1</v>
      </c>
      <c r="CC842">
        <v>1</v>
      </c>
      <c r="CD842">
        <v>0</v>
      </c>
      <c r="CE842">
        <v>1</v>
      </c>
      <c r="CF842">
        <v>0</v>
      </c>
      <c r="CG842">
        <v>0</v>
      </c>
      <c r="CH842">
        <v>0</v>
      </c>
      <c r="CI842">
        <v>0</v>
      </c>
      <c r="CJ842" s="17">
        <v>0</v>
      </c>
      <c r="CK842">
        <v>0.29799999999999999</v>
      </c>
      <c r="CL842">
        <v>4</v>
      </c>
      <c r="CM842">
        <v>1</v>
      </c>
      <c r="CN842">
        <v>0</v>
      </c>
      <c r="CO842">
        <v>28</v>
      </c>
      <c r="CP842" s="31" t="s">
        <v>80</v>
      </c>
    </row>
    <row r="843" spans="1:94" x14ac:dyDescent="0.25">
      <c r="A843">
        <v>842</v>
      </c>
      <c r="B843">
        <v>57</v>
      </c>
      <c r="C843" s="23" t="s">
        <v>226</v>
      </c>
      <c r="D843" s="12">
        <v>0.87</v>
      </c>
      <c r="E843" s="13">
        <f t="shared" si="218"/>
        <v>0.87878787878787878</v>
      </c>
      <c r="F843" s="7">
        <v>0.99</v>
      </c>
      <c r="G843" s="7">
        <f t="shared" si="211"/>
        <v>-8.787878787878789E-3</v>
      </c>
      <c r="H843" s="15">
        <f t="shared" si="212"/>
        <v>1.7487878787878788</v>
      </c>
      <c r="I843" s="11">
        <f t="shared" si="213"/>
        <v>2.8856963796815759E-2</v>
      </c>
      <c r="J843" s="30">
        <f t="shared" si="214"/>
        <v>2.9148448279611879E-2</v>
      </c>
      <c r="K843" s="30">
        <f t="shared" si="215"/>
        <v>34.307143570982412</v>
      </c>
      <c r="L843" s="8">
        <v>0</v>
      </c>
      <c r="M843" s="9">
        <v>1</v>
      </c>
      <c r="N843" s="9">
        <v>0</v>
      </c>
      <c r="O843" s="9">
        <v>0</v>
      </c>
      <c r="P843" s="9">
        <v>0</v>
      </c>
      <c r="Q843" s="8">
        <v>1182</v>
      </c>
      <c r="R843" s="9">
        <v>5</v>
      </c>
      <c r="S843" s="9">
        <f t="shared" si="216"/>
        <v>1176</v>
      </c>
      <c r="T843" s="9">
        <f t="shared" si="217"/>
        <v>8</v>
      </c>
      <c r="U843" s="7">
        <v>8.2799999999999994</v>
      </c>
      <c r="V843" s="7">
        <f t="shared" si="219"/>
        <v>19.53</v>
      </c>
      <c r="W843" s="9">
        <v>1</v>
      </c>
      <c r="X843" s="9">
        <v>0</v>
      </c>
      <c r="Y843" s="9">
        <v>1</v>
      </c>
      <c r="Z843" s="9">
        <v>0</v>
      </c>
      <c r="AA843" s="9">
        <v>0</v>
      </c>
      <c r="AB843" s="27">
        <v>0</v>
      </c>
      <c r="AC843" s="9">
        <v>0</v>
      </c>
      <c r="AD843" s="9">
        <v>1</v>
      </c>
      <c r="AE843" s="27">
        <v>0</v>
      </c>
      <c r="AF843" s="9">
        <v>0</v>
      </c>
      <c r="AG843" s="27">
        <v>1</v>
      </c>
      <c r="AH843" s="19">
        <v>1996</v>
      </c>
      <c r="AI843" s="30">
        <v>0.1</v>
      </c>
      <c r="AJ843" s="30">
        <v>0.1</v>
      </c>
      <c r="AK843" s="30">
        <v>0.71</v>
      </c>
      <c r="AL843" s="37">
        <v>0.09</v>
      </c>
      <c r="AM843" s="36">
        <v>1</v>
      </c>
      <c r="AN843" s="17">
        <v>0</v>
      </c>
      <c r="AO843">
        <v>0.63</v>
      </c>
      <c r="AP843" s="34">
        <v>0.37</v>
      </c>
      <c r="AQ843" t="s">
        <v>89</v>
      </c>
      <c r="AR843" s="34" t="s">
        <v>89</v>
      </c>
      <c r="AS843">
        <v>0</v>
      </c>
      <c r="AT843" s="17">
        <v>1</v>
      </c>
      <c r="AU843">
        <v>1</v>
      </c>
      <c r="AV843" s="17">
        <v>0</v>
      </c>
      <c r="AW843" s="17" t="s">
        <v>5</v>
      </c>
      <c r="AX843">
        <v>0</v>
      </c>
      <c r="AY843">
        <v>1</v>
      </c>
      <c r="AZ843">
        <v>0</v>
      </c>
      <c r="BA843">
        <v>0</v>
      </c>
      <c r="BB843">
        <v>0</v>
      </c>
      <c r="BC843">
        <v>0</v>
      </c>
      <c r="BD843" s="17">
        <v>0</v>
      </c>
      <c r="BE843">
        <v>0</v>
      </c>
      <c r="BF843">
        <v>1</v>
      </c>
      <c r="BG843" s="17">
        <v>0</v>
      </c>
      <c r="BH843">
        <v>615</v>
      </c>
      <c r="BI843">
        <v>47</v>
      </c>
      <c r="BJ843" s="23">
        <v>0.28000000000000003</v>
      </c>
      <c r="BK843" s="23">
        <v>33.81</v>
      </c>
      <c r="BL843">
        <v>0</v>
      </c>
      <c r="BM843">
        <v>0</v>
      </c>
      <c r="BN843">
        <v>1</v>
      </c>
      <c r="BO843">
        <v>0</v>
      </c>
      <c r="BP843">
        <v>0</v>
      </c>
      <c r="BQ843" s="17">
        <v>0</v>
      </c>
      <c r="BR843">
        <v>0</v>
      </c>
      <c r="BS843">
        <v>0</v>
      </c>
      <c r="BT843">
        <v>1</v>
      </c>
      <c r="BU843" s="17">
        <v>0</v>
      </c>
      <c r="BV843">
        <v>0</v>
      </c>
      <c r="BW843">
        <v>0</v>
      </c>
      <c r="BX843" s="17">
        <v>0</v>
      </c>
      <c r="BY843">
        <v>0</v>
      </c>
      <c r="BZ843">
        <v>0</v>
      </c>
      <c r="CA843">
        <v>1</v>
      </c>
      <c r="CB843">
        <v>1</v>
      </c>
      <c r="CC843">
        <v>1</v>
      </c>
      <c r="CD843">
        <v>0</v>
      </c>
      <c r="CE843">
        <v>1</v>
      </c>
      <c r="CF843">
        <v>0</v>
      </c>
      <c r="CG843">
        <v>0</v>
      </c>
      <c r="CH843">
        <v>0</v>
      </c>
      <c r="CI843">
        <v>0</v>
      </c>
      <c r="CJ843" s="17">
        <v>0</v>
      </c>
      <c r="CK843">
        <v>0.29799999999999999</v>
      </c>
      <c r="CL843">
        <v>4</v>
      </c>
      <c r="CM843">
        <v>1</v>
      </c>
      <c r="CN843">
        <v>0</v>
      </c>
      <c r="CO843">
        <v>28</v>
      </c>
      <c r="CP843" s="31" t="s">
        <v>80</v>
      </c>
    </row>
    <row r="844" spans="1:94" x14ac:dyDescent="0.25">
      <c r="A844">
        <v>843</v>
      </c>
      <c r="B844">
        <v>57</v>
      </c>
      <c r="C844" s="23" t="s">
        <v>226</v>
      </c>
      <c r="D844" s="12">
        <v>1.5</v>
      </c>
      <c r="E844" s="13">
        <f t="shared" si="218"/>
        <v>0.81521739130434778</v>
      </c>
      <c r="F844" s="7">
        <v>1.84</v>
      </c>
      <c r="G844" s="7">
        <f t="shared" si="211"/>
        <v>0.68478260869565222</v>
      </c>
      <c r="H844" s="15">
        <f t="shared" si="212"/>
        <v>2.3152173913043477</v>
      </c>
      <c r="I844" s="11">
        <f t="shared" si="213"/>
        <v>5.3578421263895587E-2</v>
      </c>
      <c r="J844" s="30">
        <f t="shared" si="214"/>
        <v>2.9118707208638905E-2</v>
      </c>
      <c r="K844" s="30">
        <f t="shared" si="215"/>
        <v>34.342183972484918</v>
      </c>
      <c r="L844" s="8">
        <v>0</v>
      </c>
      <c r="M844" s="9">
        <v>1</v>
      </c>
      <c r="N844" s="9">
        <v>0</v>
      </c>
      <c r="O844" s="9">
        <v>0</v>
      </c>
      <c r="P844" s="9">
        <v>0</v>
      </c>
      <c r="Q844" s="8">
        <v>1182</v>
      </c>
      <c r="R844" s="9">
        <v>5</v>
      </c>
      <c r="S844" s="9">
        <f t="shared" si="216"/>
        <v>1176</v>
      </c>
      <c r="T844" s="9">
        <f t="shared" si="217"/>
        <v>8</v>
      </c>
      <c r="U844" s="7">
        <v>8.2799999999999994</v>
      </c>
      <c r="V844" s="7">
        <f t="shared" si="219"/>
        <v>19.53</v>
      </c>
      <c r="W844" s="9">
        <v>1</v>
      </c>
      <c r="X844" s="9">
        <v>0</v>
      </c>
      <c r="Y844" s="9">
        <v>1</v>
      </c>
      <c r="Z844" s="9">
        <v>0</v>
      </c>
      <c r="AA844" s="9">
        <v>0</v>
      </c>
      <c r="AB844" s="27">
        <v>0</v>
      </c>
      <c r="AC844" s="9">
        <v>0</v>
      </c>
      <c r="AD844" s="9">
        <v>1</v>
      </c>
      <c r="AE844" s="27">
        <v>0</v>
      </c>
      <c r="AF844" s="9">
        <v>0</v>
      </c>
      <c r="AG844" s="27">
        <v>1</v>
      </c>
      <c r="AH844" s="19">
        <v>1996</v>
      </c>
      <c r="AI844" s="30">
        <v>0.1</v>
      </c>
      <c r="AJ844" s="30">
        <v>0.1</v>
      </c>
      <c r="AK844" s="30">
        <v>0.71</v>
      </c>
      <c r="AL844" s="37">
        <v>0.09</v>
      </c>
      <c r="AM844" s="36">
        <v>1</v>
      </c>
      <c r="AN844" s="17">
        <v>0</v>
      </c>
      <c r="AO844">
        <v>0.63</v>
      </c>
      <c r="AP844" s="34">
        <v>0.37</v>
      </c>
      <c r="AQ844" t="s">
        <v>89</v>
      </c>
      <c r="AR844" s="34" t="s">
        <v>89</v>
      </c>
      <c r="AS844">
        <v>0</v>
      </c>
      <c r="AT844" s="17">
        <v>1</v>
      </c>
      <c r="AU844">
        <v>1</v>
      </c>
      <c r="AV844" s="17">
        <v>0</v>
      </c>
      <c r="AW844" s="17" t="s">
        <v>5</v>
      </c>
      <c r="AX844">
        <v>0</v>
      </c>
      <c r="AY844">
        <v>1</v>
      </c>
      <c r="AZ844">
        <v>0</v>
      </c>
      <c r="BA844">
        <v>0</v>
      </c>
      <c r="BB844">
        <v>0</v>
      </c>
      <c r="BC844">
        <v>0</v>
      </c>
      <c r="BD844" s="17">
        <v>0</v>
      </c>
      <c r="BE844">
        <v>0</v>
      </c>
      <c r="BF844">
        <v>1</v>
      </c>
      <c r="BG844" s="17">
        <v>0</v>
      </c>
      <c r="BH844">
        <v>615</v>
      </c>
      <c r="BI844">
        <v>47</v>
      </c>
      <c r="BJ844" s="23">
        <v>0.28000000000000003</v>
      </c>
      <c r="BK844" s="23">
        <v>33.81</v>
      </c>
      <c r="BL844">
        <v>0</v>
      </c>
      <c r="BM844">
        <v>0</v>
      </c>
      <c r="BN844">
        <v>1</v>
      </c>
      <c r="BO844">
        <v>0</v>
      </c>
      <c r="BP844">
        <v>0</v>
      </c>
      <c r="BQ844" s="17">
        <v>0</v>
      </c>
      <c r="BR844">
        <v>0</v>
      </c>
      <c r="BS844">
        <v>0</v>
      </c>
      <c r="BT844">
        <v>1</v>
      </c>
      <c r="BU844" s="17">
        <v>0</v>
      </c>
      <c r="BV844">
        <v>0</v>
      </c>
      <c r="BW844">
        <v>0</v>
      </c>
      <c r="BX844" s="17">
        <v>0</v>
      </c>
      <c r="BY844">
        <v>0</v>
      </c>
      <c r="BZ844">
        <v>0</v>
      </c>
      <c r="CA844">
        <v>1</v>
      </c>
      <c r="CB844">
        <v>1</v>
      </c>
      <c r="CC844">
        <v>1</v>
      </c>
      <c r="CD844">
        <v>0</v>
      </c>
      <c r="CE844">
        <v>1</v>
      </c>
      <c r="CF844">
        <v>0</v>
      </c>
      <c r="CG844">
        <v>0</v>
      </c>
      <c r="CH844">
        <v>0</v>
      </c>
      <c r="CI844">
        <v>0</v>
      </c>
      <c r="CJ844" s="17">
        <v>0</v>
      </c>
      <c r="CK844">
        <v>0.29799999999999999</v>
      </c>
      <c r="CL844">
        <v>4</v>
      </c>
      <c r="CM844">
        <v>1</v>
      </c>
      <c r="CN844">
        <v>0</v>
      </c>
      <c r="CO844">
        <v>28</v>
      </c>
      <c r="CP844" s="31" t="s">
        <v>80</v>
      </c>
    </row>
    <row r="845" spans="1:94" x14ac:dyDescent="0.25">
      <c r="A845">
        <v>844</v>
      </c>
      <c r="B845">
        <v>58</v>
      </c>
      <c r="C845" s="23" t="s">
        <v>227</v>
      </c>
      <c r="D845" s="12">
        <v>7.2</v>
      </c>
      <c r="E845" s="13">
        <v>0.6</v>
      </c>
      <c r="F845" s="7">
        <f t="shared" ref="F845:F876" si="220">D845/E845</f>
        <v>12</v>
      </c>
      <c r="G845" s="7">
        <f t="shared" si="211"/>
        <v>6.6000000000000005</v>
      </c>
      <c r="H845" s="15">
        <f t="shared" si="212"/>
        <v>7.8</v>
      </c>
      <c r="I845" s="11">
        <f t="shared" si="213"/>
        <v>0.20433118274318615</v>
      </c>
      <c r="J845" s="30">
        <f t="shared" si="214"/>
        <v>1.7027598561932179E-2</v>
      </c>
      <c r="K845" s="30">
        <f t="shared" si="215"/>
        <v>58.728187440104094</v>
      </c>
      <c r="L845" s="8">
        <v>1</v>
      </c>
      <c r="M845" s="9">
        <v>0</v>
      </c>
      <c r="N845" s="9">
        <v>0</v>
      </c>
      <c r="O845" s="9">
        <v>0</v>
      </c>
      <c r="P845" s="9">
        <v>0</v>
      </c>
      <c r="Q845" s="8">
        <v>3316</v>
      </c>
      <c r="R845" s="9">
        <v>10</v>
      </c>
      <c r="S845" s="9">
        <f t="shared" si="216"/>
        <v>3305</v>
      </c>
      <c r="T845" s="9">
        <f t="shared" si="217"/>
        <v>14</v>
      </c>
      <c r="U845" s="7">
        <v>7.6</v>
      </c>
      <c r="V845" s="7">
        <v>4.5999999999999996</v>
      </c>
      <c r="W845" s="9">
        <v>1</v>
      </c>
      <c r="X845" s="9">
        <v>0</v>
      </c>
      <c r="Y845" s="9">
        <v>1</v>
      </c>
      <c r="Z845" s="9">
        <v>0</v>
      </c>
      <c r="AA845" s="9">
        <v>0</v>
      </c>
      <c r="AB845" s="27">
        <v>0</v>
      </c>
      <c r="AC845" s="9">
        <v>0</v>
      </c>
      <c r="AD845" s="9">
        <v>1</v>
      </c>
      <c r="AE845" s="27">
        <v>0</v>
      </c>
      <c r="AF845" s="9">
        <v>1</v>
      </c>
      <c r="AG845" s="27">
        <v>0</v>
      </c>
      <c r="AH845" s="19">
        <v>2009</v>
      </c>
      <c r="AI845" s="30">
        <v>0.09</v>
      </c>
      <c r="AJ845" s="30">
        <v>0.38</v>
      </c>
      <c r="AK845" s="30">
        <v>0.46</v>
      </c>
      <c r="AL845" s="37">
        <v>7.0000000000000007E-2</v>
      </c>
      <c r="AM845" s="36">
        <v>0.3</v>
      </c>
      <c r="AN845" s="17">
        <v>0.7</v>
      </c>
      <c r="AO845">
        <v>1</v>
      </c>
      <c r="AP845" s="34">
        <v>0</v>
      </c>
      <c r="AQ845">
        <v>0.9</v>
      </c>
      <c r="AR845" s="34">
        <v>0.1</v>
      </c>
      <c r="AS845">
        <v>0</v>
      </c>
      <c r="AT845" s="17">
        <v>1</v>
      </c>
      <c r="AU845">
        <v>0</v>
      </c>
      <c r="AV845" s="17">
        <v>1</v>
      </c>
      <c r="AW845" s="17" t="s">
        <v>5</v>
      </c>
      <c r="AX845">
        <v>0</v>
      </c>
      <c r="AY845">
        <v>1</v>
      </c>
      <c r="AZ845">
        <v>0</v>
      </c>
      <c r="BA845">
        <v>0</v>
      </c>
      <c r="BB845">
        <v>0</v>
      </c>
      <c r="BC845">
        <v>0</v>
      </c>
      <c r="BD845" s="17">
        <v>0</v>
      </c>
      <c r="BE845">
        <v>0</v>
      </c>
      <c r="BF845">
        <v>1</v>
      </c>
      <c r="BG845" s="17">
        <v>0</v>
      </c>
      <c r="BH845">
        <v>1732</v>
      </c>
      <c r="BI845">
        <v>201</v>
      </c>
      <c r="BJ845" s="23">
        <v>0.28199999999999997</v>
      </c>
      <c r="BK845" s="23">
        <v>38</v>
      </c>
      <c r="BL845">
        <v>1</v>
      </c>
      <c r="BM845">
        <v>0</v>
      </c>
      <c r="BN845">
        <v>0</v>
      </c>
      <c r="BO845">
        <v>0</v>
      </c>
      <c r="BP845">
        <v>0</v>
      </c>
      <c r="BQ845" s="17">
        <v>0</v>
      </c>
      <c r="BR845">
        <v>0</v>
      </c>
      <c r="BS845">
        <v>1</v>
      </c>
      <c r="BT845">
        <v>0</v>
      </c>
      <c r="BU845" s="17">
        <v>0</v>
      </c>
      <c r="BV845">
        <v>0</v>
      </c>
      <c r="BW845">
        <v>0</v>
      </c>
      <c r="BX845" s="17">
        <v>0</v>
      </c>
      <c r="BY845">
        <v>0</v>
      </c>
      <c r="BZ845">
        <v>0</v>
      </c>
      <c r="CA845">
        <v>1</v>
      </c>
      <c r="CB845">
        <v>1</v>
      </c>
      <c r="CC845">
        <v>0</v>
      </c>
      <c r="CD845">
        <v>0</v>
      </c>
      <c r="CE845">
        <v>0</v>
      </c>
      <c r="CF845">
        <v>1</v>
      </c>
      <c r="CG845">
        <v>0</v>
      </c>
      <c r="CH845">
        <v>1</v>
      </c>
      <c r="CI845">
        <v>0</v>
      </c>
      <c r="CJ845" s="17">
        <v>0</v>
      </c>
      <c r="CK845">
        <v>0</v>
      </c>
      <c r="CL845">
        <v>0</v>
      </c>
      <c r="CM845">
        <v>0</v>
      </c>
      <c r="CN845">
        <v>1</v>
      </c>
      <c r="CO845">
        <v>36</v>
      </c>
      <c r="CP845" s="31" t="s">
        <v>80</v>
      </c>
    </row>
    <row r="846" spans="1:94" x14ac:dyDescent="0.25">
      <c r="A846">
        <v>845</v>
      </c>
      <c r="B846">
        <v>58</v>
      </c>
      <c r="C846" s="23" t="s">
        <v>227</v>
      </c>
      <c r="D846" s="12">
        <v>9.1</v>
      </c>
      <c r="E846" s="13">
        <v>2.2999999999999998</v>
      </c>
      <c r="F846" s="7">
        <f t="shared" si="220"/>
        <v>3.956521739130435</v>
      </c>
      <c r="G846" s="7">
        <f t="shared" si="211"/>
        <v>6.8</v>
      </c>
      <c r="H846" s="15">
        <f t="shared" si="212"/>
        <v>11.399999999999999</v>
      </c>
      <c r="I846" s="11">
        <f t="shared" si="213"/>
        <v>6.8659674321075184E-2</v>
      </c>
      <c r="J846" s="30">
        <f t="shared" si="214"/>
        <v>1.7353544059172846E-2</v>
      </c>
      <c r="K846" s="30">
        <f t="shared" si="215"/>
        <v>57.625116609619212</v>
      </c>
      <c r="L846" s="8">
        <v>1</v>
      </c>
      <c r="M846" s="9">
        <v>0</v>
      </c>
      <c r="N846" s="9">
        <v>0</v>
      </c>
      <c r="O846" s="9">
        <v>0</v>
      </c>
      <c r="P846" s="9">
        <v>0</v>
      </c>
      <c r="Q846" s="8">
        <v>3316</v>
      </c>
      <c r="R846" s="9">
        <v>10</v>
      </c>
      <c r="S846" s="9">
        <f t="shared" si="216"/>
        <v>3305</v>
      </c>
      <c r="T846" s="9">
        <f t="shared" si="217"/>
        <v>14</v>
      </c>
      <c r="U846" s="7">
        <v>7.6</v>
      </c>
      <c r="V846" s="7">
        <v>4.5999999999999996</v>
      </c>
      <c r="W846" s="9">
        <v>1</v>
      </c>
      <c r="X846" s="9">
        <v>0</v>
      </c>
      <c r="Y846" s="9">
        <v>1</v>
      </c>
      <c r="Z846" s="9">
        <v>0</v>
      </c>
      <c r="AA846" s="9">
        <v>0</v>
      </c>
      <c r="AB846" s="27">
        <v>0</v>
      </c>
      <c r="AC846" s="9">
        <v>0</v>
      </c>
      <c r="AD846" s="9">
        <v>1</v>
      </c>
      <c r="AE846" s="27">
        <v>0</v>
      </c>
      <c r="AF846" s="9">
        <v>1</v>
      </c>
      <c r="AG846" s="27">
        <v>0</v>
      </c>
      <c r="AH846" s="19">
        <v>2009</v>
      </c>
      <c r="AI846" s="30">
        <v>0.09</v>
      </c>
      <c r="AJ846" s="30">
        <v>0.38</v>
      </c>
      <c r="AK846" s="30">
        <v>0.46</v>
      </c>
      <c r="AL846" s="37">
        <v>7.0000000000000007E-2</v>
      </c>
      <c r="AM846" s="36">
        <v>0.3</v>
      </c>
      <c r="AN846" s="17">
        <v>0.7</v>
      </c>
      <c r="AO846">
        <v>1</v>
      </c>
      <c r="AP846" s="34">
        <v>0</v>
      </c>
      <c r="AQ846">
        <v>0.9</v>
      </c>
      <c r="AR846" s="34">
        <v>0.1</v>
      </c>
      <c r="AS846">
        <v>0</v>
      </c>
      <c r="AT846" s="17">
        <v>1</v>
      </c>
      <c r="AU846">
        <v>0</v>
      </c>
      <c r="AV846" s="17">
        <v>1</v>
      </c>
      <c r="AW846" s="17" t="s">
        <v>5</v>
      </c>
      <c r="AX846">
        <v>0</v>
      </c>
      <c r="AY846">
        <v>1</v>
      </c>
      <c r="AZ846">
        <v>0</v>
      </c>
      <c r="BA846">
        <v>0</v>
      </c>
      <c r="BB846">
        <v>0</v>
      </c>
      <c r="BC846">
        <v>0</v>
      </c>
      <c r="BD846" s="17">
        <v>0</v>
      </c>
      <c r="BE846">
        <v>0</v>
      </c>
      <c r="BF846">
        <v>1</v>
      </c>
      <c r="BG846" s="17">
        <v>0</v>
      </c>
      <c r="BH846">
        <v>1732</v>
      </c>
      <c r="BI846">
        <v>201</v>
      </c>
      <c r="BJ846" s="23">
        <v>0.28199999999999997</v>
      </c>
      <c r="BK846" s="23">
        <v>38</v>
      </c>
      <c r="BL846">
        <v>0</v>
      </c>
      <c r="BM846">
        <v>0</v>
      </c>
      <c r="BN846">
        <v>0</v>
      </c>
      <c r="BO846">
        <v>0</v>
      </c>
      <c r="BP846">
        <v>0</v>
      </c>
      <c r="BQ846" s="17">
        <v>1</v>
      </c>
      <c r="BR846">
        <v>0</v>
      </c>
      <c r="BS846">
        <v>0</v>
      </c>
      <c r="BT846">
        <v>1</v>
      </c>
      <c r="BU846" s="17">
        <v>0</v>
      </c>
      <c r="BV846">
        <v>0</v>
      </c>
      <c r="BW846">
        <v>0</v>
      </c>
      <c r="BX846" s="17">
        <v>0</v>
      </c>
      <c r="BY846">
        <v>0</v>
      </c>
      <c r="BZ846">
        <v>0</v>
      </c>
      <c r="CA846">
        <v>1</v>
      </c>
      <c r="CB846">
        <v>1</v>
      </c>
      <c r="CC846">
        <v>0</v>
      </c>
      <c r="CD846">
        <v>0</v>
      </c>
      <c r="CE846">
        <v>0</v>
      </c>
      <c r="CF846">
        <v>1</v>
      </c>
      <c r="CG846">
        <v>0</v>
      </c>
      <c r="CH846">
        <v>1</v>
      </c>
      <c r="CI846">
        <v>0</v>
      </c>
      <c r="CJ846" s="17">
        <v>0</v>
      </c>
      <c r="CK846">
        <v>0</v>
      </c>
      <c r="CL846">
        <v>0</v>
      </c>
      <c r="CM846">
        <v>0</v>
      </c>
      <c r="CN846">
        <v>1</v>
      </c>
      <c r="CO846">
        <v>36</v>
      </c>
      <c r="CP846" s="31" t="s">
        <v>80</v>
      </c>
    </row>
    <row r="847" spans="1:94" x14ac:dyDescent="0.25">
      <c r="A847">
        <v>846</v>
      </c>
      <c r="B847">
        <v>58</v>
      </c>
      <c r="C847" s="23" t="s">
        <v>227</v>
      </c>
      <c r="D847" s="12">
        <v>5.7</v>
      </c>
      <c r="E847" s="13">
        <v>0.6</v>
      </c>
      <c r="F847" s="7">
        <f t="shared" si="220"/>
        <v>9.5</v>
      </c>
      <c r="G847" s="7">
        <f t="shared" si="211"/>
        <v>5.1000000000000005</v>
      </c>
      <c r="H847" s="15">
        <f t="shared" si="212"/>
        <v>6.3</v>
      </c>
      <c r="I847" s="11">
        <f t="shared" si="213"/>
        <v>0.1889355130790461</v>
      </c>
      <c r="J847" s="30">
        <f t="shared" si="214"/>
        <v>1.9887948745162747E-2</v>
      </c>
      <c r="K847" s="30">
        <f t="shared" si="215"/>
        <v>50.281706414957718</v>
      </c>
      <c r="L847" s="8">
        <v>1</v>
      </c>
      <c r="M847" s="9">
        <v>0</v>
      </c>
      <c r="N847" s="9">
        <v>0</v>
      </c>
      <c r="O847" s="9">
        <v>0</v>
      </c>
      <c r="P847" s="9">
        <v>0</v>
      </c>
      <c r="Q847" s="8">
        <v>2451</v>
      </c>
      <c r="R847" s="9">
        <v>12</v>
      </c>
      <c r="S847" s="9">
        <f t="shared" si="216"/>
        <v>2438</v>
      </c>
      <c r="T847" s="9">
        <f t="shared" si="217"/>
        <v>14</v>
      </c>
      <c r="U847" s="7">
        <v>7.6</v>
      </c>
      <c r="V847" s="7">
        <v>4.5999999999999996</v>
      </c>
      <c r="W847" s="9">
        <v>1</v>
      </c>
      <c r="X847" s="9">
        <v>0</v>
      </c>
      <c r="Y847" s="9">
        <v>1</v>
      </c>
      <c r="Z847" s="9">
        <v>0</v>
      </c>
      <c r="AA847" s="9">
        <v>0</v>
      </c>
      <c r="AB847" s="27">
        <v>0</v>
      </c>
      <c r="AC847" s="9">
        <v>0</v>
      </c>
      <c r="AD847" s="9">
        <v>1</v>
      </c>
      <c r="AE847" s="27">
        <v>0</v>
      </c>
      <c r="AF847" s="9">
        <v>1</v>
      </c>
      <c r="AG847" s="27">
        <v>0</v>
      </c>
      <c r="AH847" s="19">
        <v>2009</v>
      </c>
      <c r="AI847" s="30">
        <v>0.09</v>
      </c>
      <c r="AJ847" s="30">
        <v>0.38</v>
      </c>
      <c r="AK847" s="30">
        <v>0.46</v>
      </c>
      <c r="AL847" s="37">
        <v>7.0000000000000007E-2</v>
      </c>
      <c r="AM847" s="36">
        <v>0.3</v>
      </c>
      <c r="AN847" s="17">
        <v>0.7</v>
      </c>
      <c r="AO847">
        <v>0</v>
      </c>
      <c r="AP847" s="34">
        <v>1</v>
      </c>
      <c r="AQ847">
        <v>0.9</v>
      </c>
      <c r="AR847" s="34">
        <v>0.1</v>
      </c>
      <c r="AS847">
        <v>0</v>
      </c>
      <c r="AT847" s="17">
        <v>1</v>
      </c>
      <c r="AU847">
        <v>0</v>
      </c>
      <c r="AV847" s="17">
        <v>1</v>
      </c>
      <c r="AW847" s="17" t="s">
        <v>5</v>
      </c>
      <c r="AX847">
        <v>0</v>
      </c>
      <c r="AY847">
        <v>1</v>
      </c>
      <c r="AZ847">
        <v>0</v>
      </c>
      <c r="BA847">
        <v>0</v>
      </c>
      <c r="BB847">
        <v>0</v>
      </c>
      <c r="BC847">
        <v>0</v>
      </c>
      <c r="BD847" s="17">
        <v>0</v>
      </c>
      <c r="BE847">
        <v>0</v>
      </c>
      <c r="BF847">
        <v>1</v>
      </c>
      <c r="BG847" s="17">
        <v>0</v>
      </c>
      <c r="BH847">
        <v>1732</v>
      </c>
      <c r="BI847">
        <v>201</v>
      </c>
      <c r="BJ847" s="23">
        <v>0.28199999999999997</v>
      </c>
      <c r="BK847" s="23">
        <v>38</v>
      </c>
      <c r="BL847">
        <v>1</v>
      </c>
      <c r="BM847">
        <v>0</v>
      </c>
      <c r="BN847">
        <v>0</v>
      </c>
      <c r="BO847">
        <v>0</v>
      </c>
      <c r="BP847">
        <v>0</v>
      </c>
      <c r="BQ847" s="17">
        <v>0</v>
      </c>
      <c r="BR847">
        <v>0</v>
      </c>
      <c r="BS847">
        <v>0</v>
      </c>
      <c r="BT847">
        <v>0</v>
      </c>
      <c r="BU847" s="17">
        <v>0</v>
      </c>
      <c r="BV847">
        <v>0</v>
      </c>
      <c r="BW847">
        <v>0</v>
      </c>
      <c r="BX847" s="17">
        <v>0</v>
      </c>
      <c r="BY847">
        <v>0</v>
      </c>
      <c r="BZ847">
        <v>0</v>
      </c>
      <c r="CA847">
        <v>1</v>
      </c>
      <c r="CB847">
        <v>1</v>
      </c>
      <c r="CC847">
        <v>0</v>
      </c>
      <c r="CD847">
        <v>0</v>
      </c>
      <c r="CE847">
        <v>0</v>
      </c>
      <c r="CF847">
        <v>1</v>
      </c>
      <c r="CG847">
        <v>0</v>
      </c>
      <c r="CH847">
        <v>1</v>
      </c>
      <c r="CI847">
        <v>0</v>
      </c>
      <c r="CJ847" s="17">
        <v>0</v>
      </c>
      <c r="CK847">
        <v>0</v>
      </c>
      <c r="CL847">
        <v>0</v>
      </c>
      <c r="CM847">
        <v>0</v>
      </c>
      <c r="CN847">
        <v>1</v>
      </c>
      <c r="CO847">
        <v>36</v>
      </c>
      <c r="CP847" s="31" t="s">
        <v>80</v>
      </c>
    </row>
    <row r="848" spans="1:94" x14ac:dyDescent="0.25">
      <c r="A848">
        <v>847</v>
      </c>
      <c r="B848">
        <v>58</v>
      </c>
      <c r="C848" s="23" t="s">
        <v>227</v>
      </c>
      <c r="D848" s="12">
        <v>5.4</v>
      </c>
      <c r="E848" s="13">
        <v>0.6</v>
      </c>
      <c r="F848" s="7">
        <f t="shared" si="220"/>
        <v>9.0000000000000018</v>
      </c>
      <c r="G848" s="7">
        <f t="shared" si="211"/>
        <v>4.8000000000000007</v>
      </c>
      <c r="H848" s="15">
        <f t="shared" si="212"/>
        <v>6</v>
      </c>
      <c r="I848" s="11">
        <f t="shared" si="213"/>
        <v>0.15942318366671104</v>
      </c>
      <c r="J848" s="30">
        <f t="shared" si="214"/>
        <v>1.7713687074079002E-2</v>
      </c>
      <c r="K848" s="30">
        <f t="shared" si="215"/>
        <v>56.453520705089772</v>
      </c>
      <c r="L848" s="8">
        <v>1</v>
      </c>
      <c r="M848" s="9">
        <v>0</v>
      </c>
      <c r="N848" s="9">
        <v>0</v>
      </c>
      <c r="O848" s="9">
        <v>0</v>
      </c>
      <c r="P848" s="9">
        <v>0</v>
      </c>
      <c r="Q848" s="8">
        <v>3119</v>
      </c>
      <c r="R848" s="9">
        <v>12</v>
      </c>
      <c r="S848" s="9">
        <f t="shared" si="216"/>
        <v>3106</v>
      </c>
      <c r="T848" s="9">
        <f t="shared" si="217"/>
        <v>14</v>
      </c>
      <c r="U848" s="7">
        <v>7.6</v>
      </c>
      <c r="V848" s="7">
        <v>4.5999999999999996</v>
      </c>
      <c r="W848" s="9">
        <v>1</v>
      </c>
      <c r="X848" s="9">
        <v>0</v>
      </c>
      <c r="Y848" s="9">
        <v>1</v>
      </c>
      <c r="Z848" s="9">
        <v>0</v>
      </c>
      <c r="AA848" s="9">
        <v>0</v>
      </c>
      <c r="AB848" s="27">
        <v>0</v>
      </c>
      <c r="AC848" s="9">
        <v>0</v>
      </c>
      <c r="AD848" s="9">
        <v>1</v>
      </c>
      <c r="AE848" s="27">
        <v>0</v>
      </c>
      <c r="AF848" s="9">
        <v>1</v>
      </c>
      <c r="AG848" s="27">
        <v>0</v>
      </c>
      <c r="AH848" s="19">
        <v>2009</v>
      </c>
      <c r="AI848" s="30">
        <v>0.09</v>
      </c>
      <c r="AJ848" s="30">
        <v>0.38</v>
      </c>
      <c r="AK848" s="30">
        <v>0.46</v>
      </c>
      <c r="AL848" s="37">
        <v>7.0000000000000007E-2</v>
      </c>
      <c r="AM848" s="36">
        <v>0.3</v>
      </c>
      <c r="AN848" s="17">
        <v>0.7</v>
      </c>
      <c r="AO848">
        <v>0</v>
      </c>
      <c r="AP848" s="34">
        <v>1</v>
      </c>
      <c r="AQ848">
        <v>0.9</v>
      </c>
      <c r="AR848" s="34">
        <v>0.1</v>
      </c>
      <c r="AS848">
        <v>0</v>
      </c>
      <c r="AT848" s="17">
        <v>1</v>
      </c>
      <c r="AU848">
        <v>0</v>
      </c>
      <c r="AV848" s="17">
        <v>1</v>
      </c>
      <c r="AW848" s="17" t="s">
        <v>5</v>
      </c>
      <c r="AX848">
        <v>0</v>
      </c>
      <c r="AY848">
        <v>1</v>
      </c>
      <c r="AZ848">
        <v>0</v>
      </c>
      <c r="BA848">
        <v>0</v>
      </c>
      <c r="BB848">
        <v>0</v>
      </c>
      <c r="BC848">
        <v>0</v>
      </c>
      <c r="BD848" s="17">
        <v>0</v>
      </c>
      <c r="BE848">
        <v>0</v>
      </c>
      <c r="BF848">
        <v>1</v>
      </c>
      <c r="BG848" s="17">
        <v>0</v>
      </c>
      <c r="BH848">
        <v>1732</v>
      </c>
      <c r="BI848">
        <v>201</v>
      </c>
      <c r="BJ848" s="23">
        <v>0.28199999999999997</v>
      </c>
      <c r="BK848" s="23">
        <v>38</v>
      </c>
      <c r="BL848">
        <v>0</v>
      </c>
      <c r="BM848">
        <v>0</v>
      </c>
      <c r="BN848">
        <v>0</v>
      </c>
      <c r="BO848">
        <v>1</v>
      </c>
      <c r="BP848">
        <v>0</v>
      </c>
      <c r="BQ848" s="17">
        <v>0</v>
      </c>
      <c r="BR848">
        <v>0</v>
      </c>
      <c r="BS848">
        <v>0</v>
      </c>
      <c r="BT848">
        <v>1</v>
      </c>
      <c r="BU848" s="17">
        <v>0</v>
      </c>
      <c r="BV848">
        <v>0</v>
      </c>
      <c r="BW848">
        <v>0</v>
      </c>
      <c r="BX848" s="17">
        <v>0</v>
      </c>
      <c r="BY848">
        <v>0</v>
      </c>
      <c r="BZ848">
        <v>0</v>
      </c>
      <c r="CA848">
        <v>1</v>
      </c>
      <c r="CB848">
        <v>1</v>
      </c>
      <c r="CC848">
        <v>0</v>
      </c>
      <c r="CD848">
        <v>0</v>
      </c>
      <c r="CE848">
        <v>0</v>
      </c>
      <c r="CF848">
        <v>1</v>
      </c>
      <c r="CG848">
        <v>0</v>
      </c>
      <c r="CH848">
        <v>1</v>
      </c>
      <c r="CI848">
        <v>0</v>
      </c>
      <c r="CJ848" s="17">
        <v>0</v>
      </c>
      <c r="CK848">
        <v>0</v>
      </c>
      <c r="CL848">
        <v>0</v>
      </c>
      <c r="CM848">
        <v>0</v>
      </c>
      <c r="CN848">
        <v>1</v>
      </c>
      <c r="CO848">
        <v>36</v>
      </c>
      <c r="CP848" s="31" t="s">
        <v>80</v>
      </c>
    </row>
    <row r="849" spans="1:94" x14ac:dyDescent="0.25">
      <c r="A849">
        <v>848</v>
      </c>
      <c r="B849">
        <v>58</v>
      </c>
      <c r="C849" s="23" t="s">
        <v>227</v>
      </c>
      <c r="D849" s="12">
        <v>5</v>
      </c>
      <c r="E849" s="13">
        <v>1.5</v>
      </c>
      <c r="F849" s="7">
        <f t="shared" si="220"/>
        <v>3.3333333333333335</v>
      </c>
      <c r="G849" s="7">
        <f t="shared" si="211"/>
        <v>3.5</v>
      </c>
      <c r="H849" s="15">
        <f t="shared" si="212"/>
        <v>6.5</v>
      </c>
      <c r="I849" s="11">
        <f t="shared" si="213"/>
        <v>6.7341975958526951E-2</v>
      </c>
      <c r="J849" s="30">
        <f t="shared" si="214"/>
        <v>2.0202592787558083E-2</v>
      </c>
      <c r="K849" s="30">
        <f t="shared" si="215"/>
        <v>49.498597062049257</v>
      </c>
      <c r="L849" s="8">
        <v>1</v>
      </c>
      <c r="M849" s="9">
        <v>0</v>
      </c>
      <c r="N849" s="9">
        <v>0</v>
      </c>
      <c r="O849" s="9">
        <v>0</v>
      </c>
      <c r="P849" s="9">
        <v>0</v>
      </c>
      <c r="Q849" s="8">
        <v>2451</v>
      </c>
      <c r="R849" s="9">
        <v>11</v>
      </c>
      <c r="S849" s="9">
        <f t="shared" si="216"/>
        <v>2439</v>
      </c>
      <c r="T849" s="9">
        <f t="shared" si="217"/>
        <v>14</v>
      </c>
      <c r="U849" s="7">
        <v>7.6</v>
      </c>
      <c r="V849" s="7">
        <v>4.5999999999999996</v>
      </c>
      <c r="W849" s="9">
        <v>1</v>
      </c>
      <c r="X849" s="9">
        <v>0</v>
      </c>
      <c r="Y849" s="9">
        <v>1</v>
      </c>
      <c r="Z849" s="9">
        <v>0</v>
      </c>
      <c r="AA849" s="9">
        <v>0</v>
      </c>
      <c r="AB849" s="27">
        <v>0</v>
      </c>
      <c r="AC849" s="9">
        <v>0</v>
      </c>
      <c r="AD849" s="9">
        <v>1</v>
      </c>
      <c r="AE849" s="27">
        <v>0</v>
      </c>
      <c r="AF849" s="9">
        <v>1</v>
      </c>
      <c r="AG849" s="27">
        <v>0</v>
      </c>
      <c r="AH849" s="19">
        <v>2009</v>
      </c>
      <c r="AI849" s="30">
        <v>0.09</v>
      </c>
      <c r="AJ849" s="30">
        <v>0.38</v>
      </c>
      <c r="AK849" s="30">
        <v>0.46</v>
      </c>
      <c r="AL849" s="37">
        <v>7.0000000000000007E-2</v>
      </c>
      <c r="AM849" s="36">
        <v>0.3</v>
      </c>
      <c r="AN849" s="17">
        <v>0.7</v>
      </c>
      <c r="AO849">
        <v>0</v>
      </c>
      <c r="AP849" s="34">
        <v>1</v>
      </c>
      <c r="AQ849">
        <v>0.9</v>
      </c>
      <c r="AR849" s="34">
        <v>0.1</v>
      </c>
      <c r="AS849">
        <v>0</v>
      </c>
      <c r="AT849" s="17">
        <v>1</v>
      </c>
      <c r="AU849">
        <v>0</v>
      </c>
      <c r="AV849" s="17">
        <v>1</v>
      </c>
      <c r="AW849" s="17" t="s">
        <v>5</v>
      </c>
      <c r="AX849">
        <v>0</v>
      </c>
      <c r="AY849">
        <v>1</v>
      </c>
      <c r="AZ849">
        <v>0</v>
      </c>
      <c r="BA849">
        <v>0</v>
      </c>
      <c r="BB849">
        <v>0</v>
      </c>
      <c r="BC849">
        <v>0</v>
      </c>
      <c r="BD849" s="17">
        <v>0</v>
      </c>
      <c r="BE849">
        <v>0</v>
      </c>
      <c r="BF849">
        <v>1</v>
      </c>
      <c r="BG849" s="17">
        <v>0</v>
      </c>
      <c r="BH849">
        <v>1732</v>
      </c>
      <c r="BI849">
        <v>201</v>
      </c>
      <c r="BJ849" s="23">
        <v>0.28199999999999997</v>
      </c>
      <c r="BK849" s="23">
        <v>38</v>
      </c>
      <c r="BL849">
        <v>0</v>
      </c>
      <c r="BM849">
        <v>0</v>
      </c>
      <c r="BN849">
        <v>0</v>
      </c>
      <c r="BO849">
        <v>0</v>
      </c>
      <c r="BP849">
        <v>0</v>
      </c>
      <c r="BQ849" s="17">
        <v>1</v>
      </c>
      <c r="BR849">
        <v>0</v>
      </c>
      <c r="BS849">
        <v>1</v>
      </c>
      <c r="BT849">
        <v>0</v>
      </c>
      <c r="BU849" s="17">
        <v>0</v>
      </c>
      <c r="BV849">
        <v>0</v>
      </c>
      <c r="BW849">
        <v>0</v>
      </c>
      <c r="BX849" s="17">
        <v>0</v>
      </c>
      <c r="BY849">
        <v>0</v>
      </c>
      <c r="BZ849">
        <v>0</v>
      </c>
      <c r="CA849">
        <v>1</v>
      </c>
      <c r="CB849">
        <v>1</v>
      </c>
      <c r="CC849">
        <v>0</v>
      </c>
      <c r="CD849">
        <v>0</v>
      </c>
      <c r="CE849">
        <v>0</v>
      </c>
      <c r="CF849">
        <v>1</v>
      </c>
      <c r="CG849">
        <v>0</v>
      </c>
      <c r="CH849">
        <v>1</v>
      </c>
      <c r="CI849">
        <v>0</v>
      </c>
      <c r="CJ849" s="17">
        <v>0</v>
      </c>
      <c r="CK849">
        <v>0</v>
      </c>
      <c r="CL849">
        <v>0</v>
      </c>
      <c r="CM849">
        <v>0</v>
      </c>
      <c r="CN849">
        <v>1</v>
      </c>
      <c r="CO849">
        <v>36</v>
      </c>
      <c r="CP849" s="31" t="s">
        <v>80</v>
      </c>
    </row>
    <row r="850" spans="1:94" x14ac:dyDescent="0.25">
      <c r="A850">
        <v>849</v>
      </c>
      <c r="B850">
        <v>58</v>
      </c>
      <c r="C850" s="23" t="s">
        <v>227</v>
      </c>
      <c r="D850" s="12">
        <v>6.3</v>
      </c>
      <c r="E850" s="13">
        <v>1.3</v>
      </c>
      <c r="F850" s="7">
        <f t="shared" si="220"/>
        <v>4.8461538461538458</v>
      </c>
      <c r="G850" s="7">
        <f t="shared" si="211"/>
        <v>5</v>
      </c>
      <c r="H850" s="15">
        <f t="shared" si="212"/>
        <v>7.6</v>
      </c>
      <c r="I850" s="11">
        <f t="shared" si="213"/>
        <v>9.7678410112133671E-2</v>
      </c>
      <c r="J850" s="30">
        <f t="shared" si="214"/>
        <v>2.0155862404091077E-2</v>
      </c>
      <c r="K850" s="30">
        <f t="shared" si="215"/>
        <v>49.613357144025152</v>
      </c>
      <c r="L850" s="8">
        <v>1</v>
      </c>
      <c r="M850" s="9">
        <v>0</v>
      </c>
      <c r="N850" s="9">
        <v>0</v>
      </c>
      <c r="O850" s="9">
        <v>0</v>
      </c>
      <c r="P850" s="9">
        <v>0</v>
      </c>
      <c r="Q850" s="8">
        <v>2451</v>
      </c>
      <c r="R850" s="9">
        <v>12</v>
      </c>
      <c r="S850" s="9">
        <f t="shared" si="216"/>
        <v>2438</v>
      </c>
      <c r="T850" s="9">
        <f t="shared" si="217"/>
        <v>14</v>
      </c>
      <c r="U850" s="7">
        <v>7.6</v>
      </c>
      <c r="V850" s="7">
        <v>4.5999999999999996</v>
      </c>
      <c r="W850" s="9">
        <v>1</v>
      </c>
      <c r="X850" s="9">
        <v>0</v>
      </c>
      <c r="Y850" s="9">
        <v>1</v>
      </c>
      <c r="Z850" s="9">
        <v>0</v>
      </c>
      <c r="AA850" s="9">
        <v>0</v>
      </c>
      <c r="AB850" s="27">
        <v>0</v>
      </c>
      <c r="AC850" s="9">
        <v>0</v>
      </c>
      <c r="AD850" s="9">
        <v>1</v>
      </c>
      <c r="AE850" s="27">
        <v>0</v>
      </c>
      <c r="AF850" s="9">
        <v>1</v>
      </c>
      <c r="AG850" s="27">
        <v>0</v>
      </c>
      <c r="AH850" s="19">
        <v>2009</v>
      </c>
      <c r="AI850" s="30">
        <v>0.09</v>
      </c>
      <c r="AJ850" s="30">
        <v>0.38</v>
      </c>
      <c r="AK850" s="30">
        <v>0.46</v>
      </c>
      <c r="AL850" s="37">
        <v>7.0000000000000007E-2</v>
      </c>
      <c r="AM850" s="36">
        <v>0.3</v>
      </c>
      <c r="AN850" s="17">
        <v>0.7</v>
      </c>
      <c r="AO850">
        <v>0</v>
      </c>
      <c r="AP850" s="34">
        <v>1</v>
      </c>
      <c r="AQ850">
        <v>0.9</v>
      </c>
      <c r="AR850" s="34">
        <v>0.1</v>
      </c>
      <c r="AS850">
        <v>0</v>
      </c>
      <c r="AT850" s="17">
        <v>1</v>
      </c>
      <c r="AU850">
        <v>0</v>
      </c>
      <c r="AV850" s="17">
        <v>1</v>
      </c>
      <c r="AW850" s="17" t="s">
        <v>5</v>
      </c>
      <c r="AX850">
        <v>0</v>
      </c>
      <c r="AY850">
        <v>1</v>
      </c>
      <c r="AZ850">
        <v>0</v>
      </c>
      <c r="BA850">
        <v>0</v>
      </c>
      <c r="BB850">
        <v>0</v>
      </c>
      <c r="BC850">
        <v>0</v>
      </c>
      <c r="BD850" s="17">
        <v>0</v>
      </c>
      <c r="BE850">
        <v>0</v>
      </c>
      <c r="BF850">
        <v>1</v>
      </c>
      <c r="BG850" s="17">
        <v>0</v>
      </c>
      <c r="BH850">
        <v>1732</v>
      </c>
      <c r="BI850">
        <v>201</v>
      </c>
      <c r="BJ850" s="23">
        <v>0.28199999999999997</v>
      </c>
      <c r="BK850" s="23">
        <v>38</v>
      </c>
      <c r="BL850">
        <v>0</v>
      </c>
      <c r="BM850">
        <v>0</v>
      </c>
      <c r="BN850">
        <v>0</v>
      </c>
      <c r="BO850">
        <v>0</v>
      </c>
      <c r="BP850">
        <v>0</v>
      </c>
      <c r="BQ850" s="17">
        <v>1</v>
      </c>
      <c r="BR850">
        <v>0</v>
      </c>
      <c r="BS850">
        <v>1</v>
      </c>
      <c r="BT850">
        <v>0</v>
      </c>
      <c r="BU850" s="17">
        <v>0</v>
      </c>
      <c r="BV850">
        <v>0</v>
      </c>
      <c r="BW850">
        <v>0</v>
      </c>
      <c r="BX850" s="17">
        <v>0</v>
      </c>
      <c r="BY850">
        <v>0</v>
      </c>
      <c r="BZ850">
        <v>0</v>
      </c>
      <c r="CA850">
        <v>1</v>
      </c>
      <c r="CB850">
        <v>1</v>
      </c>
      <c r="CC850">
        <v>0</v>
      </c>
      <c r="CD850">
        <v>0</v>
      </c>
      <c r="CE850">
        <v>0</v>
      </c>
      <c r="CF850">
        <v>1</v>
      </c>
      <c r="CG850">
        <v>0</v>
      </c>
      <c r="CH850">
        <v>1</v>
      </c>
      <c r="CI850">
        <v>0</v>
      </c>
      <c r="CJ850" s="17">
        <v>0</v>
      </c>
      <c r="CK850">
        <v>0</v>
      </c>
      <c r="CL850">
        <v>0</v>
      </c>
      <c r="CM850">
        <v>0</v>
      </c>
      <c r="CN850">
        <v>1</v>
      </c>
      <c r="CO850">
        <v>36</v>
      </c>
      <c r="CP850" s="31" t="s">
        <v>80</v>
      </c>
    </row>
    <row r="851" spans="1:94" x14ac:dyDescent="0.25">
      <c r="A851">
        <v>850</v>
      </c>
      <c r="B851">
        <v>58</v>
      </c>
      <c r="C851" s="23" t="s">
        <v>227</v>
      </c>
      <c r="D851" s="12">
        <v>4.5</v>
      </c>
      <c r="E851" s="13">
        <v>0.9</v>
      </c>
      <c r="F851" s="7">
        <f t="shared" si="220"/>
        <v>5</v>
      </c>
      <c r="G851" s="7">
        <f t="shared" si="211"/>
        <v>3.6</v>
      </c>
      <c r="H851" s="15">
        <f t="shared" si="212"/>
        <v>5.4</v>
      </c>
      <c r="I851" s="11">
        <f t="shared" si="213"/>
        <v>0.13277976293203617</v>
      </c>
      <c r="J851" s="30">
        <f t="shared" si="214"/>
        <v>2.6555952586407236E-2</v>
      </c>
      <c r="K851" s="30">
        <f t="shared" si="215"/>
        <v>37.656340767525464</v>
      </c>
      <c r="L851" s="8">
        <v>1</v>
      </c>
      <c r="M851" s="9">
        <v>0</v>
      </c>
      <c r="N851" s="9">
        <v>0</v>
      </c>
      <c r="O851" s="9">
        <v>0</v>
      </c>
      <c r="P851" s="9">
        <v>0</v>
      </c>
      <c r="Q851" s="8">
        <v>1405</v>
      </c>
      <c r="R851" s="9">
        <v>11</v>
      </c>
      <c r="S851" s="9">
        <f t="shared" si="216"/>
        <v>1393</v>
      </c>
      <c r="T851" s="9">
        <f t="shared" si="217"/>
        <v>14</v>
      </c>
      <c r="U851" s="7">
        <v>7.6</v>
      </c>
      <c r="V851" s="7">
        <v>4.5999999999999996</v>
      </c>
      <c r="W851" s="9">
        <v>1</v>
      </c>
      <c r="X851" s="9">
        <v>0</v>
      </c>
      <c r="Y851" s="9">
        <v>1</v>
      </c>
      <c r="Z851" s="9">
        <v>0</v>
      </c>
      <c r="AA851" s="9">
        <v>0</v>
      </c>
      <c r="AB851" s="27">
        <v>0</v>
      </c>
      <c r="AC851" s="9">
        <v>0</v>
      </c>
      <c r="AD851" s="9">
        <v>1</v>
      </c>
      <c r="AE851" s="27">
        <v>0</v>
      </c>
      <c r="AF851" s="9">
        <v>1</v>
      </c>
      <c r="AG851" s="27">
        <v>0</v>
      </c>
      <c r="AH851" s="19">
        <v>2009</v>
      </c>
      <c r="AI851" s="30">
        <v>0.09</v>
      </c>
      <c r="AJ851" s="30">
        <v>0.38</v>
      </c>
      <c r="AK851" s="30">
        <v>0.46</v>
      </c>
      <c r="AL851" s="37">
        <v>7.0000000000000007E-2</v>
      </c>
      <c r="AM851" s="36">
        <v>0.3</v>
      </c>
      <c r="AN851" s="17">
        <v>0.7</v>
      </c>
      <c r="AO851">
        <v>1</v>
      </c>
      <c r="AP851" s="34">
        <v>0</v>
      </c>
      <c r="AQ851">
        <v>0.9</v>
      </c>
      <c r="AR851" s="34">
        <v>0.1</v>
      </c>
      <c r="AS851">
        <v>0</v>
      </c>
      <c r="AT851" s="17">
        <v>1</v>
      </c>
      <c r="AU851">
        <v>0.38</v>
      </c>
      <c r="AV851" s="17">
        <v>0.62</v>
      </c>
      <c r="AW851" s="17" t="s">
        <v>5</v>
      </c>
      <c r="AX851">
        <v>0</v>
      </c>
      <c r="AY851">
        <v>1</v>
      </c>
      <c r="AZ851">
        <v>0</v>
      </c>
      <c r="BA851">
        <v>0</v>
      </c>
      <c r="BB851">
        <v>0</v>
      </c>
      <c r="BC851">
        <v>0</v>
      </c>
      <c r="BD851" s="17">
        <v>0</v>
      </c>
      <c r="BE851">
        <v>0</v>
      </c>
      <c r="BF851">
        <v>1</v>
      </c>
      <c r="BG851" s="17">
        <v>0</v>
      </c>
      <c r="BH851">
        <v>1732</v>
      </c>
      <c r="BI851">
        <v>201</v>
      </c>
      <c r="BJ851" s="23">
        <v>0.28199999999999997</v>
      </c>
      <c r="BK851" s="23">
        <v>38</v>
      </c>
      <c r="BL851">
        <v>1</v>
      </c>
      <c r="BM851">
        <v>0</v>
      </c>
      <c r="BN851">
        <v>0</v>
      </c>
      <c r="BO851">
        <v>0</v>
      </c>
      <c r="BP851">
        <v>0</v>
      </c>
      <c r="BQ851" s="17">
        <v>0</v>
      </c>
      <c r="BR851">
        <v>0</v>
      </c>
      <c r="BS851">
        <v>0</v>
      </c>
      <c r="BT851">
        <v>1</v>
      </c>
      <c r="BU851" s="17">
        <v>0</v>
      </c>
      <c r="BV851">
        <v>0</v>
      </c>
      <c r="BW851">
        <v>0</v>
      </c>
      <c r="BX851" s="17">
        <v>0</v>
      </c>
      <c r="BY851">
        <v>0</v>
      </c>
      <c r="BZ851">
        <v>0</v>
      </c>
      <c r="CA851">
        <v>1</v>
      </c>
      <c r="CB851">
        <v>1</v>
      </c>
      <c r="CC851">
        <v>0</v>
      </c>
      <c r="CD851">
        <v>0</v>
      </c>
      <c r="CE851">
        <v>0</v>
      </c>
      <c r="CF851">
        <v>1</v>
      </c>
      <c r="CG851">
        <v>0</v>
      </c>
      <c r="CH851">
        <v>1</v>
      </c>
      <c r="CI851">
        <v>0</v>
      </c>
      <c r="CJ851" s="17">
        <v>0</v>
      </c>
      <c r="CK851">
        <v>0</v>
      </c>
      <c r="CL851">
        <v>0</v>
      </c>
      <c r="CM851">
        <v>0</v>
      </c>
      <c r="CN851">
        <v>1</v>
      </c>
      <c r="CO851">
        <v>36</v>
      </c>
      <c r="CP851" s="31" t="s">
        <v>80</v>
      </c>
    </row>
    <row r="852" spans="1:94" x14ac:dyDescent="0.25">
      <c r="A852">
        <v>851</v>
      </c>
      <c r="B852">
        <v>58</v>
      </c>
      <c r="C852" s="23" t="s">
        <v>227</v>
      </c>
      <c r="D852" s="12">
        <v>8</v>
      </c>
      <c r="E852" s="13">
        <v>3.4</v>
      </c>
      <c r="F852" s="7">
        <f t="shared" si="220"/>
        <v>2.3529411764705883</v>
      </c>
      <c r="G852" s="7">
        <f t="shared" si="211"/>
        <v>4.5999999999999996</v>
      </c>
      <c r="H852" s="15">
        <f t="shared" si="212"/>
        <v>11.4</v>
      </c>
      <c r="I852" s="11">
        <f t="shared" si="213"/>
        <v>6.2895414166532826E-2</v>
      </c>
      <c r="J852" s="30">
        <f t="shared" si="214"/>
        <v>2.6730551020776452E-2</v>
      </c>
      <c r="K852" s="30">
        <f t="shared" si="215"/>
        <v>37.410377332765982</v>
      </c>
      <c r="L852" s="8">
        <v>1</v>
      </c>
      <c r="M852" s="9">
        <v>0</v>
      </c>
      <c r="N852" s="9">
        <v>0</v>
      </c>
      <c r="O852" s="9">
        <v>0</v>
      </c>
      <c r="P852" s="9">
        <v>0</v>
      </c>
      <c r="Q852" s="8">
        <v>1405</v>
      </c>
      <c r="R852" s="9">
        <v>10</v>
      </c>
      <c r="S852" s="9">
        <f t="shared" si="216"/>
        <v>1394</v>
      </c>
      <c r="T852" s="9">
        <f t="shared" si="217"/>
        <v>14</v>
      </c>
      <c r="U852" s="7">
        <v>7.6</v>
      </c>
      <c r="V852" s="7">
        <v>4.5999999999999996</v>
      </c>
      <c r="W852" s="9">
        <v>1</v>
      </c>
      <c r="X852" s="9">
        <v>0</v>
      </c>
      <c r="Y852" s="9">
        <v>1</v>
      </c>
      <c r="Z852" s="9">
        <v>0</v>
      </c>
      <c r="AA852" s="9">
        <v>0</v>
      </c>
      <c r="AB852" s="27">
        <v>0</v>
      </c>
      <c r="AC852" s="9">
        <v>0</v>
      </c>
      <c r="AD852" s="9">
        <v>1</v>
      </c>
      <c r="AE852" s="27">
        <v>0</v>
      </c>
      <c r="AF852" s="9">
        <v>1</v>
      </c>
      <c r="AG852" s="27">
        <v>0</v>
      </c>
      <c r="AH852" s="19">
        <v>2009</v>
      </c>
      <c r="AI852" s="30">
        <v>0.09</v>
      </c>
      <c r="AJ852" s="30">
        <v>0.38</v>
      </c>
      <c r="AK852" s="30">
        <v>0.46</v>
      </c>
      <c r="AL852" s="37">
        <v>7.0000000000000007E-2</v>
      </c>
      <c r="AM852" s="36">
        <v>0.3</v>
      </c>
      <c r="AN852" s="17">
        <v>0.7</v>
      </c>
      <c r="AO852">
        <v>1</v>
      </c>
      <c r="AP852" s="34">
        <v>0</v>
      </c>
      <c r="AQ852">
        <v>0.9</v>
      </c>
      <c r="AR852" s="34">
        <v>0.1</v>
      </c>
      <c r="AS852">
        <v>0</v>
      </c>
      <c r="AT852" s="17">
        <v>1</v>
      </c>
      <c r="AU852">
        <v>0.38</v>
      </c>
      <c r="AV852" s="17">
        <v>0.62</v>
      </c>
      <c r="AW852" s="17" t="s">
        <v>5</v>
      </c>
      <c r="AX852">
        <v>0</v>
      </c>
      <c r="AY852">
        <v>1</v>
      </c>
      <c r="AZ852">
        <v>0</v>
      </c>
      <c r="BA852">
        <v>0</v>
      </c>
      <c r="BB852">
        <v>0</v>
      </c>
      <c r="BC852">
        <v>0</v>
      </c>
      <c r="BD852" s="17">
        <v>0</v>
      </c>
      <c r="BE852">
        <v>0</v>
      </c>
      <c r="BF852">
        <v>1</v>
      </c>
      <c r="BG852" s="17">
        <v>0</v>
      </c>
      <c r="BH852">
        <v>1732</v>
      </c>
      <c r="BI852">
        <v>201</v>
      </c>
      <c r="BJ852" s="23">
        <v>0.28199999999999997</v>
      </c>
      <c r="BK852" s="23">
        <v>38</v>
      </c>
      <c r="BL852">
        <v>0</v>
      </c>
      <c r="BM852">
        <v>0</v>
      </c>
      <c r="BN852">
        <v>0</v>
      </c>
      <c r="BO852">
        <v>0</v>
      </c>
      <c r="BP852">
        <v>0</v>
      </c>
      <c r="BQ852" s="17">
        <v>1</v>
      </c>
      <c r="BR852">
        <v>0</v>
      </c>
      <c r="BS852">
        <v>1</v>
      </c>
      <c r="BT852">
        <v>0</v>
      </c>
      <c r="BU852" s="17">
        <v>0</v>
      </c>
      <c r="BV852">
        <v>0</v>
      </c>
      <c r="BW852">
        <v>0</v>
      </c>
      <c r="BX852" s="17">
        <v>0</v>
      </c>
      <c r="BY852">
        <v>0</v>
      </c>
      <c r="BZ852">
        <v>0</v>
      </c>
      <c r="CA852">
        <v>1</v>
      </c>
      <c r="CB852">
        <v>1</v>
      </c>
      <c r="CC852">
        <v>0</v>
      </c>
      <c r="CD852">
        <v>0</v>
      </c>
      <c r="CE852">
        <v>0</v>
      </c>
      <c r="CF852">
        <v>1</v>
      </c>
      <c r="CG852">
        <v>0</v>
      </c>
      <c r="CH852">
        <v>1</v>
      </c>
      <c r="CI852">
        <v>0</v>
      </c>
      <c r="CJ852" s="17">
        <v>0</v>
      </c>
      <c r="CK852">
        <v>0</v>
      </c>
      <c r="CL852">
        <v>0</v>
      </c>
      <c r="CM852">
        <v>0</v>
      </c>
      <c r="CN852">
        <v>1</v>
      </c>
      <c r="CO852">
        <v>36</v>
      </c>
      <c r="CP852" s="31" t="s">
        <v>80</v>
      </c>
    </row>
    <row r="853" spans="1:94" x14ac:dyDescent="0.25">
      <c r="A853">
        <v>852</v>
      </c>
      <c r="B853">
        <v>58</v>
      </c>
      <c r="C853" s="23" t="s">
        <v>227</v>
      </c>
      <c r="D853" s="12">
        <v>8</v>
      </c>
      <c r="E853" s="13">
        <v>3.5</v>
      </c>
      <c r="F853" s="7">
        <f t="shared" si="220"/>
        <v>2.2857142857142856</v>
      </c>
      <c r="G853" s="7">
        <f t="shared" si="211"/>
        <v>4.5</v>
      </c>
      <c r="H853" s="15">
        <f t="shared" si="212"/>
        <v>11.5</v>
      </c>
      <c r="I853" s="11">
        <f t="shared" si="213"/>
        <v>6.1105210393711161E-2</v>
      </c>
      <c r="J853" s="30">
        <f t="shared" si="214"/>
        <v>2.6733529547248634E-2</v>
      </c>
      <c r="K853" s="30">
        <f t="shared" si="215"/>
        <v>37.406209241193075</v>
      </c>
      <c r="L853" s="8">
        <v>1</v>
      </c>
      <c r="M853" s="9">
        <v>0</v>
      </c>
      <c r="N853" s="9">
        <v>0</v>
      </c>
      <c r="O853" s="9">
        <v>0</v>
      </c>
      <c r="P853" s="9">
        <v>0</v>
      </c>
      <c r="Q853" s="8">
        <v>1405</v>
      </c>
      <c r="R853" s="9">
        <v>10</v>
      </c>
      <c r="S853" s="9">
        <f t="shared" si="216"/>
        <v>1394</v>
      </c>
      <c r="T853" s="9">
        <f t="shared" si="217"/>
        <v>14</v>
      </c>
      <c r="U853" s="7">
        <v>7.6</v>
      </c>
      <c r="V853" s="7">
        <v>4.5999999999999996</v>
      </c>
      <c r="W853" s="9">
        <v>1</v>
      </c>
      <c r="X853" s="9">
        <v>0</v>
      </c>
      <c r="Y853" s="9">
        <v>1</v>
      </c>
      <c r="Z853" s="9">
        <v>0</v>
      </c>
      <c r="AA853" s="9">
        <v>0</v>
      </c>
      <c r="AB853" s="27">
        <v>0</v>
      </c>
      <c r="AC853" s="9">
        <v>0</v>
      </c>
      <c r="AD853" s="9">
        <v>1</v>
      </c>
      <c r="AE853" s="27">
        <v>0</v>
      </c>
      <c r="AF853" s="9">
        <v>1</v>
      </c>
      <c r="AG853" s="27">
        <v>0</v>
      </c>
      <c r="AH853" s="19">
        <v>2009</v>
      </c>
      <c r="AI853" s="30">
        <v>0.09</v>
      </c>
      <c r="AJ853" s="30">
        <v>0.38</v>
      </c>
      <c r="AK853" s="30">
        <v>0.46</v>
      </c>
      <c r="AL853" s="37">
        <v>7.0000000000000007E-2</v>
      </c>
      <c r="AM853" s="36">
        <v>0.3</v>
      </c>
      <c r="AN853" s="17">
        <v>0.7</v>
      </c>
      <c r="AO853">
        <v>1</v>
      </c>
      <c r="AP853" s="34">
        <v>0</v>
      </c>
      <c r="AQ853">
        <v>0.9</v>
      </c>
      <c r="AR853" s="34">
        <v>0.1</v>
      </c>
      <c r="AS853">
        <v>0</v>
      </c>
      <c r="AT853" s="17">
        <v>1</v>
      </c>
      <c r="AU853">
        <v>0.38</v>
      </c>
      <c r="AV853" s="17">
        <v>0.62</v>
      </c>
      <c r="AW853" s="17" t="s">
        <v>5</v>
      </c>
      <c r="AX853">
        <v>0</v>
      </c>
      <c r="AY853">
        <v>1</v>
      </c>
      <c r="AZ853">
        <v>0</v>
      </c>
      <c r="BA853">
        <v>0</v>
      </c>
      <c r="BB853">
        <v>0</v>
      </c>
      <c r="BC853">
        <v>0</v>
      </c>
      <c r="BD853" s="17">
        <v>0</v>
      </c>
      <c r="BE853">
        <v>0</v>
      </c>
      <c r="BF853">
        <v>1</v>
      </c>
      <c r="BG853" s="17">
        <v>0</v>
      </c>
      <c r="BH853">
        <v>1732</v>
      </c>
      <c r="BI853">
        <v>201</v>
      </c>
      <c r="BJ853" s="23">
        <v>0.28199999999999997</v>
      </c>
      <c r="BK853" s="23">
        <v>38</v>
      </c>
      <c r="BL853">
        <v>0</v>
      </c>
      <c r="BM853">
        <v>0</v>
      </c>
      <c r="BN853">
        <v>0</v>
      </c>
      <c r="BO853">
        <v>0</v>
      </c>
      <c r="BP853">
        <v>0</v>
      </c>
      <c r="BQ853" s="17">
        <v>1</v>
      </c>
      <c r="BR853">
        <v>0</v>
      </c>
      <c r="BS853">
        <v>1</v>
      </c>
      <c r="BT853">
        <v>0</v>
      </c>
      <c r="BU853" s="17">
        <v>0</v>
      </c>
      <c r="BV853">
        <v>0</v>
      </c>
      <c r="BW853">
        <v>0</v>
      </c>
      <c r="BX853" s="17">
        <v>0</v>
      </c>
      <c r="BY853">
        <v>0</v>
      </c>
      <c r="BZ853">
        <v>0</v>
      </c>
      <c r="CA853">
        <v>1</v>
      </c>
      <c r="CB853">
        <v>1</v>
      </c>
      <c r="CC853">
        <v>0</v>
      </c>
      <c r="CD853">
        <v>0</v>
      </c>
      <c r="CE853">
        <v>0</v>
      </c>
      <c r="CF853">
        <v>1</v>
      </c>
      <c r="CG853">
        <v>0</v>
      </c>
      <c r="CH853">
        <v>1</v>
      </c>
      <c r="CI853">
        <v>0</v>
      </c>
      <c r="CJ853" s="17">
        <v>0</v>
      </c>
      <c r="CK853">
        <v>0</v>
      </c>
      <c r="CL853">
        <v>0</v>
      </c>
      <c r="CM853">
        <v>0</v>
      </c>
      <c r="CN853">
        <v>1</v>
      </c>
      <c r="CO853">
        <v>36</v>
      </c>
      <c r="CP853" s="31" t="s">
        <v>80</v>
      </c>
    </row>
    <row r="854" spans="1:94" x14ac:dyDescent="0.25">
      <c r="A854">
        <v>853</v>
      </c>
      <c r="B854">
        <v>58</v>
      </c>
      <c r="C854" s="23" t="s">
        <v>227</v>
      </c>
      <c r="D854" s="12">
        <v>8.4</v>
      </c>
      <c r="E854" s="13">
        <v>3.8</v>
      </c>
      <c r="F854" s="7">
        <f t="shared" si="220"/>
        <v>2.2105263157894739</v>
      </c>
      <c r="G854" s="7">
        <f t="shared" si="211"/>
        <v>4.6000000000000005</v>
      </c>
      <c r="H854" s="15">
        <f t="shared" si="212"/>
        <v>12.2</v>
      </c>
      <c r="I854" s="11">
        <f t="shared" si="213"/>
        <v>5.9102310791739193E-2</v>
      </c>
      <c r="J854" s="30">
        <f t="shared" si="214"/>
        <v>2.6736759643882013E-2</v>
      </c>
      <c r="K854" s="30">
        <f t="shared" si="215"/>
        <v>37.401690156900635</v>
      </c>
      <c r="L854" s="8">
        <v>1</v>
      </c>
      <c r="M854" s="9">
        <v>0</v>
      </c>
      <c r="N854" s="9">
        <v>0</v>
      </c>
      <c r="O854" s="9">
        <v>0</v>
      </c>
      <c r="P854" s="9">
        <v>0</v>
      </c>
      <c r="Q854" s="8">
        <v>1405</v>
      </c>
      <c r="R854" s="9">
        <v>10</v>
      </c>
      <c r="S854" s="9">
        <f t="shared" si="216"/>
        <v>1394</v>
      </c>
      <c r="T854" s="9">
        <f t="shared" si="217"/>
        <v>14</v>
      </c>
      <c r="U854" s="7">
        <v>7.6</v>
      </c>
      <c r="V854" s="7">
        <v>4.5999999999999996</v>
      </c>
      <c r="W854" s="9">
        <v>1</v>
      </c>
      <c r="X854" s="9">
        <v>0</v>
      </c>
      <c r="Y854" s="9">
        <v>1</v>
      </c>
      <c r="Z854" s="9">
        <v>0</v>
      </c>
      <c r="AA854" s="9">
        <v>0</v>
      </c>
      <c r="AB854" s="27">
        <v>0</v>
      </c>
      <c r="AC854" s="9">
        <v>0</v>
      </c>
      <c r="AD854" s="9">
        <v>1</v>
      </c>
      <c r="AE854" s="27">
        <v>0</v>
      </c>
      <c r="AF854" s="9">
        <v>1</v>
      </c>
      <c r="AG854" s="27">
        <v>0</v>
      </c>
      <c r="AH854" s="19">
        <v>2009</v>
      </c>
      <c r="AI854" s="30">
        <v>0.09</v>
      </c>
      <c r="AJ854" s="30">
        <v>0.38</v>
      </c>
      <c r="AK854" s="30">
        <v>0.46</v>
      </c>
      <c r="AL854" s="37">
        <v>7.0000000000000007E-2</v>
      </c>
      <c r="AM854" s="36">
        <v>0.3</v>
      </c>
      <c r="AN854" s="17">
        <v>0.7</v>
      </c>
      <c r="AO854">
        <v>1</v>
      </c>
      <c r="AP854" s="34">
        <v>0</v>
      </c>
      <c r="AQ854">
        <v>0.9</v>
      </c>
      <c r="AR854" s="34">
        <v>0.1</v>
      </c>
      <c r="AS854">
        <v>0</v>
      </c>
      <c r="AT854" s="17">
        <v>1</v>
      </c>
      <c r="AU854">
        <v>0.38</v>
      </c>
      <c r="AV854" s="17">
        <v>0.62</v>
      </c>
      <c r="AW854" s="17" t="s">
        <v>5</v>
      </c>
      <c r="AX854">
        <v>0</v>
      </c>
      <c r="AY854">
        <v>1</v>
      </c>
      <c r="AZ854">
        <v>0</v>
      </c>
      <c r="BA854">
        <v>0</v>
      </c>
      <c r="BB854">
        <v>0</v>
      </c>
      <c r="BC854">
        <v>0</v>
      </c>
      <c r="BD854" s="17">
        <v>0</v>
      </c>
      <c r="BE854">
        <v>0</v>
      </c>
      <c r="BF854">
        <v>1</v>
      </c>
      <c r="BG854" s="17">
        <v>0</v>
      </c>
      <c r="BH854">
        <v>1732</v>
      </c>
      <c r="BI854">
        <v>201</v>
      </c>
      <c r="BJ854" s="23">
        <v>0.28199999999999997</v>
      </c>
      <c r="BK854" s="23">
        <v>38</v>
      </c>
      <c r="BL854">
        <v>0</v>
      </c>
      <c r="BM854">
        <v>0</v>
      </c>
      <c r="BN854">
        <v>0</v>
      </c>
      <c r="BO854">
        <v>0</v>
      </c>
      <c r="BP854">
        <v>0</v>
      </c>
      <c r="BQ854" s="17">
        <v>1</v>
      </c>
      <c r="BR854">
        <v>0</v>
      </c>
      <c r="BS854">
        <v>1</v>
      </c>
      <c r="BT854">
        <v>0</v>
      </c>
      <c r="BU854" s="17">
        <v>0</v>
      </c>
      <c r="BV854">
        <v>0</v>
      </c>
      <c r="BW854">
        <v>0</v>
      </c>
      <c r="BX854" s="17">
        <v>0</v>
      </c>
      <c r="BY854">
        <v>0</v>
      </c>
      <c r="BZ854">
        <v>0</v>
      </c>
      <c r="CA854">
        <v>1</v>
      </c>
      <c r="CB854">
        <v>1</v>
      </c>
      <c r="CC854">
        <v>0</v>
      </c>
      <c r="CD854">
        <v>0</v>
      </c>
      <c r="CE854">
        <v>0</v>
      </c>
      <c r="CF854">
        <v>1</v>
      </c>
      <c r="CG854">
        <v>0</v>
      </c>
      <c r="CH854">
        <v>1</v>
      </c>
      <c r="CI854">
        <v>0</v>
      </c>
      <c r="CJ854" s="17">
        <v>0</v>
      </c>
      <c r="CK854">
        <v>0</v>
      </c>
      <c r="CL854">
        <v>0</v>
      </c>
      <c r="CM854">
        <v>0</v>
      </c>
      <c r="CN854">
        <v>1</v>
      </c>
      <c r="CO854">
        <v>36</v>
      </c>
      <c r="CP854" s="31" t="s">
        <v>80</v>
      </c>
    </row>
    <row r="855" spans="1:94" x14ac:dyDescent="0.25">
      <c r="A855">
        <v>854</v>
      </c>
      <c r="B855">
        <v>58</v>
      </c>
      <c r="C855" s="23" t="s">
        <v>227</v>
      </c>
      <c r="D855" s="12">
        <v>3.6</v>
      </c>
      <c r="E855" s="13">
        <v>0.8</v>
      </c>
      <c r="F855" s="7">
        <f t="shared" si="220"/>
        <v>4.5</v>
      </c>
      <c r="G855" s="7">
        <f t="shared" si="211"/>
        <v>2.8</v>
      </c>
      <c r="H855" s="15">
        <f t="shared" si="212"/>
        <v>4.4000000000000004</v>
      </c>
      <c r="I855" s="11">
        <f t="shared" si="213"/>
        <v>0.14575018235653436</v>
      </c>
      <c r="J855" s="30">
        <f t="shared" si="214"/>
        <v>3.2388929412563189E-2</v>
      </c>
      <c r="K855" s="30">
        <f t="shared" si="215"/>
        <v>30.874746962525865</v>
      </c>
      <c r="L855" s="8">
        <v>1</v>
      </c>
      <c r="M855" s="9">
        <v>0</v>
      </c>
      <c r="N855" s="9">
        <v>0</v>
      </c>
      <c r="O855" s="9">
        <v>0</v>
      </c>
      <c r="P855" s="9">
        <v>0</v>
      </c>
      <c r="Q855" s="8">
        <v>945</v>
      </c>
      <c r="R855" s="9">
        <v>11</v>
      </c>
      <c r="S855" s="9">
        <f t="shared" si="216"/>
        <v>933</v>
      </c>
      <c r="T855" s="9">
        <f t="shared" si="217"/>
        <v>14</v>
      </c>
      <c r="U855" s="7">
        <v>7.6</v>
      </c>
      <c r="V855" s="7">
        <v>4.5999999999999996</v>
      </c>
      <c r="W855" s="9">
        <v>1</v>
      </c>
      <c r="X855" s="9">
        <v>0</v>
      </c>
      <c r="Y855" s="9">
        <v>1</v>
      </c>
      <c r="Z855" s="9">
        <v>0</v>
      </c>
      <c r="AA855" s="9">
        <v>0</v>
      </c>
      <c r="AB855" s="27">
        <v>0</v>
      </c>
      <c r="AC855" s="9">
        <v>0</v>
      </c>
      <c r="AD855" s="9">
        <v>1</v>
      </c>
      <c r="AE855" s="27">
        <v>0</v>
      </c>
      <c r="AF855" s="9">
        <v>1</v>
      </c>
      <c r="AG855" s="27">
        <v>0</v>
      </c>
      <c r="AH855" s="19">
        <v>2009</v>
      </c>
      <c r="AI855" s="30">
        <v>0.09</v>
      </c>
      <c r="AJ855" s="30">
        <v>0.38</v>
      </c>
      <c r="AK855" s="30">
        <v>0.46</v>
      </c>
      <c r="AL855" s="37">
        <v>7.0000000000000007E-2</v>
      </c>
      <c r="AM855" s="36">
        <v>0.3</v>
      </c>
      <c r="AN855" s="17">
        <v>0.7</v>
      </c>
      <c r="AO855">
        <v>0</v>
      </c>
      <c r="AP855" s="34">
        <v>1</v>
      </c>
      <c r="AQ855">
        <v>0.9</v>
      </c>
      <c r="AR855" s="34">
        <v>0.1</v>
      </c>
      <c r="AS855">
        <v>0</v>
      </c>
      <c r="AT855" s="17">
        <v>1</v>
      </c>
      <c r="AU855">
        <v>0.38</v>
      </c>
      <c r="AV855" s="17">
        <v>0.62</v>
      </c>
      <c r="AW855" s="17" t="s">
        <v>5</v>
      </c>
      <c r="AX855">
        <v>0</v>
      </c>
      <c r="AY855">
        <v>1</v>
      </c>
      <c r="AZ855">
        <v>0</v>
      </c>
      <c r="BA855">
        <v>0</v>
      </c>
      <c r="BB855">
        <v>0</v>
      </c>
      <c r="BC855">
        <v>0</v>
      </c>
      <c r="BD855" s="17">
        <v>0</v>
      </c>
      <c r="BE855">
        <v>0</v>
      </c>
      <c r="BF855">
        <v>1</v>
      </c>
      <c r="BG855" s="17">
        <v>0</v>
      </c>
      <c r="BH855">
        <v>1732</v>
      </c>
      <c r="BI855">
        <v>201</v>
      </c>
      <c r="BJ855" s="23">
        <v>0.28199999999999997</v>
      </c>
      <c r="BK855" s="23">
        <v>38</v>
      </c>
      <c r="BL855">
        <v>1</v>
      </c>
      <c r="BM855">
        <v>0</v>
      </c>
      <c r="BN855">
        <v>0</v>
      </c>
      <c r="BO855">
        <v>0</v>
      </c>
      <c r="BP855">
        <v>0</v>
      </c>
      <c r="BQ855" s="17">
        <v>0</v>
      </c>
      <c r="BR855">
        <v>0</v>
      </c>
      <c r="BS855">
        <v>0</v>
      </c>
      <c r="BT855">
        <v>1</v>
      </c>
      <c r="BU855" s="17">
        <v>0</v>
      </c>
      <c r="BV855">
        <v>0</v>
      </c>
      <c r="BW855">
        <v>0</v>
      </c>
      <c r="BX855" s="17">
        <v>0</v>
      </c>
      <c r="BY855">
        <v>0</v>
      </c>
      <c r="BZ855">
        <v>0</v>
      </c>
      <c r="CA855">
        <v>1</v>
      </c>
      <c r="CB855">
        <v>1</v>
      </c>
      <c r="CC855">
        <v>0</v>
      </c>
      <c r="CD855">
        <v>0</v>
      </c>
      <c r="CE855">
        <v>0</v>
      </c>
      <c r="CF855">
        <v>1</v>
      </c>
      <c r="CG855">
        <v>0</v>
      </c>
      <c r="CH855">
        <v>1</v>
      </c>
      <c r="CI855">
        <v>0</v>
      </c>
      <c r="CJ855" s="17">
        <v>0</v>
      </c>
      <c r="CK855">
        <v>0</v>
      </c>
      <c r="CL855">
        <v>0</v>
      </c>
      <c r="CM855">
        <v>0</v>
      </c>
      <c r="CN855">
        <v>1</v>
      </c>
      <c r="CO855">
        <v>36</v>
      </c>
      <c r="CP855" s="31" t="s">
        <v>80</v>
      </c>
    </row>
    <row r="856" spans="1:94" x14ac:dyDescent="0.25">
      <c r="A856">
        <v>855</v>
      </c>
      <c r="B856">
        <v>58</v>
      </c>
      <c r="C856" s="23" t="s">
        <v>227</v>
      </c>
      <c r="D856" s="12">
        <v>3.3</v>
      </c>
      <c r="E856" s="13">
        <v>0.9</v>
      </c>
      <c r="F856" s="7">
        <f t="shared" si="220"/>
        <v>3.6666666666666665</v>
      </c>
      <c r="G856" s="7">
        <f t="shared" si="211"/>
        <v>2.4</v>
      </c>
      <c r="H856" s="15">
        <f t="shared" si="212"/>
        <v>4.2</v>
      </c>
      <c r="I856" s="11">
        <f t="shared" si="213"/>
        <v>0.11323970232334872</v>
      </c>
      <c r="J856" s="30">
        <f t="shared" si="214"/>
        <v>3.0883555179095103E-2</v>
      </c>
      <c r="K856" s="30">
        <f t="shared" si="215"/>
        <v>32.379691852215707</v>
      </c>
      <c r="L856" s="8">
        <v>1</v>
      </c>
      <c r="M856" s="9">
        <v>0</v>
      </c>
      <c r="N856" s="9">
        <v>0</v>
      </c>
      <c r="O856" s="9">
        <v>0</v>
      </c>
      <c r="P856" s="9">
        <v>0</v>
      </c>
      <c r="Q856" s="8">
        <v>1047</v>
      </c>
      <c r="R856" s="9">
        <v>11</v>
      </c>
      <c r="S856" s="9">
        <f t="shared" si="216"/>
        <v>1035</v>
      </c>
      <c r="T856" s="9">
        <f t="shared" si="217"/>
        <v>14</v>
      </c>
      <c r="U856" s="7">
        <v>7.6</v>
      </c>
      <c r="V856" s="7">
        <v>4.5999999999999996</v>
      </c>
      <c r="W856" s="9">
        <v>1</v>
      </c>
      <c r="X856" s="9">
        <v>0</v>
      </c>
      <c r="Y856" s="9">
        <v>1</v>
      </c>
      <c r="Z856" s="9">
        <v>0</v>
      </c>
      <c r="AA856" s="9">
        <v>0</v>
      </c>
      <c r="AB856" s="27">
        <v>0</v>
      </c>
      <c r="AC856" s="9">
        <v>0</v>
      </c>
      <c r="AD856" s="9">
        <v>1</v>
      </c>
      <c r="AE856" s="27">
        <v>0</v>
      </c>
      <c r="AF856" s="9">
        <v>1</v>
      </c>
      <c r="AG856" s="27">
        <v>0</v>
      </c>
      <c r="AH856" s="19">
        <v>2009</v>
      </c>
      <c r="AI856" s="30">
        <v>0.09</v>
      </c>
      <c r="AJ856" s="30">
        <v>0.38</v>
      </c>
      <c r="AK856" s="30">
        <v>0.46</v>
      </c>
      <c r="AL856" s="37">
        <v>7.0000000000000007E-2</v>
      </c>
      <c r="AM856" s="36">
        <v>0.3</v>
      </c>
      <c r="AN856" s="17">
        <v>0.7</v>
      </c>
      <c r="AO856">
        <v>0</v>
      </c>
      <c r="AP856" s="34">
        <v>1</v>
      </c>
      <c r="AQ856">
        <v>0.9</v>
      </c>
      <c r="AR856" s="34">
        <v>0.1</v>
      </c>
      <c r="AS856">
        <v>0</v>
      </c>
      <c r="AT856" s="17">
        <v>1</v>
      </c>
      <c r="AU856">
        <v>0.38</v>
      </c>
      <c r="AV856" s="17">
        <v>0.62</v>
      </c>
      <c r="AW856" s="17" t="s">
        <v>5</v>
      </c>
      <c r="AX856">
        <v>0</v>
      </c>
      <c r="AY856">
        <v>1</v>
      </c>
      <c r="AZ856">
        <v>0</v>
      </c>
      <c r="BA856">
        <v>0</v>
      </c>
      <c r="BB856">
        <v>0</v>
      </c>
      <c r="BC856">
        <v>0</v>
      </c>
      <c r="BD856" s="17">
        <v>0</v>
      </c>
      <c r="BE856">
        <v>0</v>
      </c>
      <c r="BF856">
        <v>1</v>
      </c>
      <c r="BG856" s="17">
        <v>0</v>
      </c>
      <c r="BH856">
        <v>1732</v>
      </c>
      <c r="BI856">
        <v>201</v>
      </c>
      <c r="BJ856" s="23">
        <v>0.28199999999999997</v>
      </c>
      <c r="BK856" s="23">
        <v>38</v>
      </c>
      <c r="BL856">
        <v>0</v>
      </c>
      <c r="BM856">
        <v>0</v>
      </c>
      <c r="BN856">
        <v>0</v>
      </c>
      <c r="BO856">
        <v>1</v>
      </c>
      <c r="BP856">
        <v>0</v>
      </c>
      <c r="BQ856" s="17">
        <v>0</v>
      </c>
      <c r="BR856">
        <v>0</v>
      </c>
      <c r="BS856">
        <v>0</v>
      </c>
      <c r="BT856">
        <v>1</v>
      </c>
      <c r="BU856" s="17">
        <v>0</v>
      </c>
      <c r="BV856">
        <v>0</v>
      </c>
      <c r="BW856">
        <v>0</v>
      </c>
      <c r="BX856" s="17">
        <v>0</v>
      </c>
      <c r="BY856">
        <v>0</v>
      </c>
      <c r="BZ856">
        <v>0</v>
      </c>
      <c r="CA856">
        <v>1</v>
      </c>
      <c r="CB856">
        <v>1</v>
      </c>
      <c r="CC856">
        <v>0</v>
      </c>
      <c r="CD856">
        <v>0</v>
      </c>
      <c r="CE856">
        <v>0</v>
      </c>
      <c r="CF856">
        <v>1</v>
      </c>
      <c r="CG856">
        <v>0</v>
      </c>
      <c r="CH856">
        <v>1</v>
      </c>
      <c r="CI856">
        <v>0</v>
      </c>
      <c r="CJ856" s="17">
        <v>0</v>
      </c>
      <c r="CK856">
        <v>0</v>
      </c>
      <c r="CL856">
        <v>0</v>
      </c>
      <c r="CM856">
        <v>0</v>
      </c>
      <c r="CN856">
        <v>1</v>
      </c>
      <c r="CO856">
        <v>36</v>
      </c>
      <c r="CP856" s="31" t="s">
        <v>80</v>
      </c>
    </row>
    <row r="857" spans="1:94" x14ac:dyDescent="0.25">
      <c r="A857">
        <v>856</v>
      </c>
      <c r="B857">
        <v>58</v>
      </c>
      <c r="C857" s="23" t="s">
        <v>227</v>
      </c>
      <c r="D857" s="12">
        <v>7.4</v>
      </c>
      <c r="E857" s="13">
        <v>3.2</v>
      </c>
      <c r="F857" s="7">
        <f t="shared" si="220"/>
        <v>2.3125</v>
      </c>
      <c r="G857" s="7">
        <f t="shared" si="211"/>
        <v>4.2</v>
      </c>
      <c r="H857" s="15">
        <f t="shared" si="212"/>
        <v>10.600000000000001</v>
      </c>
      <c r="I857" s="11">
        <f t="shared" si="213"/>
        <v>7.5451619050317345E-2</v>
      </c>
      <c r="J857" s="30">
        <f t="shared" si="214"/>
        <v>3.2627727156893979E-2</v>
      </c>
      <c r="K857" s="30">
        <f t="shared" si="215"/>
        <v>30.648779033592842</v>
      </c>
      <c r="L857" s="8">
        <v>1</v>
      </c>
      <c r="M857" s="9">
        <v>0</v>
      </c>
      <c r="N857" s="9">
        <v>0</v>
      </c>
      <c r="O857" s="9">
        <v>0</v>
      </c>
      <c r="P857" s="9">
        <v>0</v>
      </c>
      <c r="Q857" s="8">
        <v>945</v>
      </c>
      <c r="R857" s="9">
        <v>10</v>
      </c>
      <c r="S857" s="9">
        <f t="shared" si="216"/>
        <v>934</v>
      </c>
      <c r="T857" s="9">
        <f t="shared" si="217"/>
        <v>14</v>
      </c>
      <c r="U857" s="7">
        <v>7.6</v>
      </c>
      <c r="V857" s="7">
        <v>4.5999999999999996</v>
      </c>
      <c r="W857" s="9">
        <v>1</v>
      </c>
      <c r="X857" s="9">
        <v>0</v>
      </c>
      <c r="Y857" s="9">
        <v>1</v>
      </c>
      <c r="Z857" s="9">
        <v>0</v>
      </c>
      <c r="AA857" s="9">
        <v>0</v>
      </c>
      <c r="AB857" s="27">
        <v>0</v>
      </c>
      <c r="AC857" s="9">
        <v>0</v>
      </c>
      <c r="AD857" s="9">
        <v>1</v>
      </c>
      <c r="AE857" s="27">
        <v>0</v>
      </c>
      <c r="AF857" s="9">
        <v>1</v>
      </c>
      <c r="AG857" s="27">
        <v>0</v>
      </c>
      <c r="AH857" s="19">
        <v>2009</v>
      </c>
      <c r="AI857" s="30">
        <v>0.09</v>
      </c>
      <c r="AJ857" s="30">
        <v>0.38</v>
      </c>
      <c r="AK857" s="30">
        <v>0.46</v>
      </c>
      <c r="AL857" s="37">
        <v>7.0000000000000007E-2</v>
      </c>
      <c r="AM857" s="36">
        <v>0.3</v>
      </c>
      <c r="AN857" s="17">
        <v>0.7</v>
      </c>
      <c r="AO857">
        <v>0</v>
      </c>
      <c r="AP857" s="34">
        <v>1</v>
      </c>
      <c r="AQ857">
        <v>0.9</v>
      </c>
      <c r="AR857" s="34">
        <v>0.1</v>
      </c>
      <c r="AS857">
        <v>0</v>
      </c>
      <c r="AT857" s="17">
        <v>1</v>
      </c>
      <c r="AU857">
        <v>0.38</v>
      </c>
      <c r="AV857" s="17">
        <v>0.62</v>
      </c>
      <c r="AW857" s="17" t="s">
        <v>5</v>
      </c>
      <c r="AX857">
        <v>0</v>
      </c>
      <c r="AY857">
        <v>1</v>
      </c>
      <c r="AZ857">
        <v>0</v>
      </c>
      <c r="BA857">
        <v>0</v>
      </c>
      <c r="BB857">
        <v>0</v>
      </c>
      <c r="BC857">
        <v>0</v>
      </c>
      <c r="BD857" s="17">
        <v>0</v>
      </c>
      <c r="BE857">
        <v>0</v>
      </c>
      <c r="BF857">
        <v>1</v>
      </c>
      <c r="BG857" s="17">
        <v>0</v>
      </c>
      <c r="BH857">
        <v>1732</v>
      </c>
      <c r="BI857">
        <v>201</v>
      </c>
      <c r="BJ857" s="23">
        <v>0.28199999999999997</v>
      </c>
      <c r="BK857" s="23">
        <v>38</v>
      </c>
      <c r="BL857">
        <v>0</v>
      </c>
      <c r="BM857">
        <v>0</v>
      </c>
      <c r="BN857">
        <v>0</v>
      </c>
      <c r="BO857">
        <v>0</v>
      </c>
      <c r="BP857">
        <v>0</v>
      </c>
      <c r="BQ857" s="17">
        <v>1</v>
      </c>
      <c r="BR857">
        <v>0</v>
      </c>
      <c r="BS857">
        <v>1</v>
      </c>
      <c r="BT857">
        <v>0</v>
      </c>
      <c r="BU857" s="17">
        <v>0</v>
      </c>
      <c r="BV857">
        <v>0</v>
      </c>
      <c r="BW857">
        <v>0</v>
      </c>
      <c r="BX857" s="17">
        <v>0</v>
      </c>
      <c r="BY857">
        <v>0</v>
      </c>
      <c r="BZ857">
        <v>0</v>
      </c>
      <c r="CA857">
        <v>1</v>
      </c>
      <c r="CB857">
        <v>1</v>
      </c>
      <c r="CC857">
        <v>0</v>
      </c>
      <c r="CD857">
        <v>0</v>
      </c>
      <c r="CE857">
        <v>0</v>
      </c>
      <c r="CF857">
        <v>1</v>
      </c>
      <c r="CG857">
        <v>0</v>
      </c>
      <c r="CH857">
        <v>1</v>
      </c>
      <c r="CI857">
        <v>0</v>
      </c>
      <c r="CJ857" s="17">
        <v>0</v>
      </c>
      <c r="CK857">
        <v>0</v>
      </c>
      <c r="CL857">
        <v>0</v>
      </c>
      <c r="CM857">
        <v>0</v>
      </c>
      <c r="CN857">
        <v>1</v>
      </c>
      <c r="CO857">
        <v>36</v>
      </c>
      <c r="CP857" s="31" t="s">
        <v>80</v>
      </c>
    </row>
    <row r="858" spans="1:94" x14ac:dyDescent="0.25">
      <c r="A858">
        <v>857</v>
      </c>
      <c r="B858">
        <v>58</v>
      </c>
      <c r="C858" s="23" t="s">
        <v>227</v>
      </c>
      <c r="D858" s="12">
        <v>7.2</v>
      </c>
      <c r="E858" s="13">
        <v>4</v>
      </c>
      <c r="F858" s="7">
        <f t="shared" si="220"/>
        <v>1.8</v>
      </c>
      <c r="G858" s="7">
        <f t="shared" si="211"/>
        <v>3.2</v>
      </c>
      <c r="H858" s="15">
        <f t="shared" si="212"/>
        <v>11.2</v>
      </c>
      <c r="I858" s="11">
        <f t="shared" si="213"/>
        <v>5.8764565986251648E-2</v>
      </c>
      <c r="J858" s="30">
        <f t="shared" si="214"/>
        <v>3.2646981103473138E-2</v>
      </c>
      <c r="K858" s="30">
        <f t="shared" si="215"/>
        <v>30.630703550522632</v>
      </c>
      <c r="L858" s="8">
        <v>1</v>
      </c>
      <c r="M858" s="9">
        <v>0</v>
      </c>
      <c r="N858" s="9">
        <v>0</v>
      </c>
      <c r="O858" s="9">
        <v>0</v>
      </c>
      <c r="P858" s="9">
        <v>0</v>
      </c>
      <c r="Q858" s="8">
        <v>945</v>
      </c>
      <c r="R858" s="9">
        <v>9</v>
      </c>
      <c r="S858" s="9">
        <f t="shared" si="216"/>
        <v>935</v>
      </c>
      <c r="T858" s="9">
        <f t="shared" si="217"/>
        <v>14</v>
      </c>
      <c r="U858" s="7">
        <v>7.6</v>
      </c>
      <c r="V858" s="7">
        <v>4.5999999999999996</v>
      </c>
      <c r="W858" s="9">
        <v>1</v>
      </c>
      <c r="X858" s="9">
        <v>0</v>
      </c>
      <c r="Y858" s="9">
        <v>1</v>
      </c>
      <c r="Z858" s="9">
        <v>0</v>
      </c>
      <c r="AA858" s="9">
        <v>0</v>
      </c>
      <c r="AB858" s="27">
        <v>0</v>
      </c>
      <c r="AC858" s="9">
        <v>0</v>
      </c>
      <c r="AD858" s="9">
        <v>1</v>
      </c>
      <c r="AE858" s="27">
        <v>0</v>
      </c>
      <c r="AF858" s="9">
        <v>1</v>
      </c>
      <c r="AG858" s="27">
        <v>0</v>
      </c>
      <c r="AH858" s="19">
        <v>2009</v>
      </c>
      <c r="AI858" s="30">
        <v>0.09</v>
      </c>
      <c r="AJ858" s="30">
        <v>0.38</v>
      </c>
      <c r="AK858" s="30">
        <v>0.46</v>
      </c>
      <c r="AL858" s="37">
        <v>7.0000000000000007E-2</v>
      </c>
      <c r="AM858" s="36">
        <v>0.3</v>
      </c>
      <c r="AN858" s="17">
        <v>0.7</v>
      </c>
      <c r="AO858">
        <v>0</v>
      </c>
      <c r="AP858" s="34">
        <v>1</v>
      </c>
      <c r="AQ858">
        <v>0.9</v>
      </c>
      <c r="AR858" s="34">
        <v>0.1</v>
      </c>
      <c r="AS858">
        <v>0</v>
      </c>
      <c r="AT858" s="17">
        <v>1</v>
      </c>
      <c r="AU858">
        <v>0.38</v>
      </c>
      <c r="AV858" s="17">
        <v>0.62</v>
      </c>
      <c r="AW858" s="17" t="s">
        <v>5</v>
      </c>
      <c r="AX858">
        <v>0</v>
      </c>
      <c r="AY858">
        <v>1</v>
      </c>
      <c r="AZ858">
        <v>0</v>
      </c>
      <c r="BA858">
        <v>0</v>
      </c>
      <c r="BB858">
        <v>0</v>
      </c>
      <c r="BC858">
        <v>0</v>
      </c>
      <c r="BD858" s="17">
        <v>0</v>
      </c>
      <c r="BE858">
        <v>0</v>
      </c>
      <c r="BF858">
        <v>1</v>
      </c>
      <c r="BG858" s="17">
        <v>0</v>
      </c>
      <c r="BH858">
        <v>1732</v>
      </c>
      <c r="BI858">
        <v>201</v>
      </c>
      <c r="BJ858" s="23">
        <v>0.28199999999999997</v>
      </c>
      <c r="BK858" s="23">
        <v>38</v>
      </c>
      <c r="BL858">
        <v>0</v>
      </c>
      <c r="BM858">
        <v>0</v>
      </c>
      <c r="BN858">
        <v>0</v>
      </c>
      <c r="BO858">
        <v>0</v>
      </c>
      <c r="BP858">
        <v>0</v>
      </c>
      <c r="BQ858" s="17">
        <v>1</v>
      </c>
      <c r="BR858">
        <v>0</v>
      </c>
      <c r="BS858">
        <v>1</v>
      </c>
      <c r="BT858">
        <v>0</v>
      </c>
      <c r="BU858" s="17">
        <v>0</v>
      </c>
      <c r="BV858">
        <v>0</v>
      </c>
      <c r="BW858">
        <v>0</v>
      </c>
      <c r="BX858" s="17">
        <v>0</v>
      </c>
      <c r="BY858">
        <v>0</v>
      </c>
      <c r="BZ858">
        <v>0</v>
      </c>
      <c r="CA858">
        <v>1</v>
      </c>
      <c r="CB858">
        <v>1</v>
      </c>
      <c r="CC858">
        <v>0</v>
      </c>
      <c r="CD858">
        <v>0</v>
      </c>
      <c r="CE858">
        <v>0</v>
      </c>
      <c r="CF858">
        <v>1</v>
      </c>
      <c r="CG858">
        <v>0</v>
      </c>
      <c r="CH858">
        <v>1</v>
      </c>
      <c r="CI858">
        <v>0</v>
      </c>
      <c r="CJ858" s="17">
        <v>0</v>
      </c>
      <c r="CK858">
        <v>0</v>
      </c>
      <c r="CL858">
        <v>0</v>
      </c>
      <c r="CM858">
        <v>0</v>
      </c>
      <c r="CN858">
        <v>1</v>
      </c>
      <c r="CO858">
        <v>36</v>
      </c>
      <c r="CP858" s="31" t="s">
        <v>80</v>
      </c>
    </row>
    <row r="859" spans="1:94" x14ac:dyDescent="0.25">
      <c r="A859">
        <v>858</v>
      </c>
      <c r="B859">
        <v>59</v>
      </c>
      <c r="C859" s="23" t="s">
        <v>228</v>
      </c>
      <c r="D859" s="12">
        <v>10.4</v>
      </c>
      <c r="E859" s="13">
        <v>1.1000000000000001</v>
      </c>
      <c r="F859" s="7">
        <f t="shared" si="220"/>
        <v>9.4545454545454533</v>
      </c>
      <c r="G859" s="7">
        <f t="shared" si="211"/>
        <v>9.3000000000000007</v>
      </c>
      <c r="H859" s="15">
        <f t="shared" si="212"/>
        <v>11.5</v>
      </c>
      <c r="I859" s="11">
        <f t="shared" si="213"/>
        <v>0.29410936723884318</v>
      </c>
      <c r="J859" s="30">
        <f t="shared" si="214"/>
        <v>3.110772153487765E-2</v>
      </c>
      <c r="K859" s="30">
        <f t="shared" si="215"/>
        <v>32.146359510091749</v>
      </c>
      <c r="L859" s="8">
        <v>0</v>
      </c>
      <c r="M859" s="9">
        <v>0</v>
      </c>
      <c r="N859" s="9">
        <v>0</v>
      </c>
      <c r="O859" s="9">
        <v>1</v>
      </c>
      <c r="P859" s="9">
        <v>0</v>
      </c>
      <c r="Q859" s="8">
        <v>948</v>
      </c>
      <c r="R859" s="9">
        <v>3</v>
      </c>
      <c r="S859" s="9">
        <f t="shared" si="216"/>
        <v>944</v>
      </c>
      <c r="T859" s="9">
        <f t="shared" si="217"/>
        <v>12</v>
      </c>
      <c r="U859" s="7">
        <v>10.6</v>
      </c>
      <c r="V859" s="7">
        <v>20.3</v>
      </c>
      <c r="W859" s="9">
        <v>1</v>
      </c>
      <c r="X859" s="9">
        <v>0</v>
      </c>
      <c r="Y859" s="9">
        <v>0</v>
      </c>
      <c r="Z859" s="9">
        <v>0</v>
      </c>
      <c r="AA859" s="9">
        <v>0</v>
      </c>
      <c r="AB859" s="27">
        <v>1</v>
      </c>
      <c r="AC859" s="9">
        <v>1</v>
      </c>
      <c r="AD859" s="9">
        <v>0</v>
      </c>
      <c r="AE859" s="27">
        <v>0</v>
      </c>
      <c r="AF859" s="9">
        <v>0</v>
      </c>
      <c r="AG859" s="27">
        <v>1</v>
      </c>
      <c r="AH859" s="19">
        <v>1995</v>
      </c>
      <c r="AI859" s="30" t="s">
        <v>89</v>
      </c>
      <c r="AJ859" s="30" t="s">
        <v>89</v>
      </c>
      <c r="AK859" s="30" t="s">
        <v>89</v>
      </c>
      <c r="AL859" s="37" t="s">
        <v>89</v>
      </c>
      <c r="AM859" s="36" t="s">
        <v>89</v>
      </c>
      <c r="AN859" s="17" t="s">
        <v>89</v>
      </c>
      <c r="AO859" s="30" t="s">
        <v>89</v>
      </c>
      <c r="AP859" s="34" t="s">
        <v>89</v>
      </c>
      <c r="AQ859" t="s">
        <v>89</v>
      </c>
      <c r="AR859" s="34" t="s">
        <v>89</v>
      </c>
      <c r="AS859">
        <v>0</v>
      </c>
      <c r="AT859" s="17">
        <v>1</v>
      </c>
      <c r="AU859" t="s">
        <v>89</v>
      </c>
      <c r="AV859" s="17" t="s">
        <v>89</v>
      </c>
      <c r="AW859" s="17" t="s">
        <v>10</v>
      </c>
      <c r="AX859">
        <v>0</v>
      </c>
      <c r="AY859">
        <v>0</v>
      </c>
      <c r="AZ859">
        <v>0</v>
      </c>
      <c r="BA859">
        <v>0</v>
      </c>
      <c r="BB859">
        <v>0</v>
      </c>
      <c r="BC859">
        <v>0</v>
      </c>
      <c r="BD859" s="17">
        <v>1</v>
      </c>
      <c r="BE859">
        <v>0</v>
      </c>
      <c r="BF859">
        <v>0</v>
      </c>
      <c r="BG859" s="17">
        <v>1</v>
      </c>
      <c r="BH859" t="s">
        <v>89</v>
      </c>
      <c r="BI859">
        <v>27</v>
      </c>
      <c r="BJ859" s="23">
        <v>0.79100000000000004</v>
      </c>
      <c r="BK859" s="23">
        <v>36.799999999999997</v>
      </c>
      <c r="BL859">
        <v>1</v>
      </c>
      <c r="BM859">
        <v>0</v>
      </c>
      <c r="BN859">
        <v>0</v>
      </c>
      <c r="BO859">
        <v>0</v>
      </c>
      <c r="BP859">
        <v>0</v>
      </c>
      <c r="BQ859" s="17">
        <v>0</v>
      </c>
      <c r="BR859">
        <v>1</v>
      </c>
      <c r="BS859">
        <v>0</v>
      </c>
      <c r="BT859">
        <v>0</v>
      </c>
      <c r="BU859" s="17">
        <v>0</v>
      </c>
      <c r="BV859">
        <v>0</v>
      </c>
      <c r="BW859">
        <v>0</v>
      </c>
      <c r="BX859" s="17">
        <v>0</v>
      </c>
      <c r="BY859">
        <v>0</v>
      </c>
      <c r="BZ859">
        <v>0</v>
      </c>
      <c r="CA859">
        <v>1</v>
      </c>
      <c r="CB859">
        <v>1</v>
      </c>
      <c r="CC859">
        <v>0</v>
      </c>
      <c r="CD859">
        <v>0</v>
      </c>
      <c r="CE859">
        <v>0</v>
      </c>
      <c r="CF859">
        <v>0</v>
      </c>
      <c r="CG859">
        <v>0</v>
      </c>
      <c r="CH859">
        <v>0</v>
      </c>
      <c r="CI859">
        <v>0</v>
      </c>
      <c r="CJ859" s="17">
        <v>0</v>
      </c>
      <c r="CK859">
        <v>0</v>
      </c>
      <c r="CL859">
        <v>2</v>
      </c>
      <c r="CM859">
        <v>0</v>
      </c>
      <c r="CN859">
        <v>1</v>
      </c>
      <c r="CO859">
        <v>44</v>
      </c>
      <c r="CP859" s="31" t="s">
        <v>80</v>
      </c>
    </row>
    <row r="860" spans="1:94" x14ac:dyDescent="0.25">
      <c r="A860">
        <v>859</v>
      </c>
      <c r="B860">
        <v>59</v>
      </c>
      <c r="C860" s="23" t="s">
        <v>228</v>
      </c>
      <c r="D860" s="12">
        <v>7.4</v>
      </c>
      <c r="E860" s="13">
        <v>1.4</v>
      </c>
      <c r="F860" s="7">
        <f t="shared" si="220"/>
        <v>5.2857142857142865</v>
      </c>
      <c r="G860" s="7">
        <f t="shared" si="211"/>
        <v>6</v>
      </c>
      <c r="H860" s="15">
        <f t="shared" si="212"/>
        <v>8.8000000000000007</v>
      </c>
      <c r="I860" s="11">
        <f t="shared" si="213"/>
        <v>0.16963199170970289</v>
      </c>
      <c r="J860" s="30">
        <f t="shared" si="214"/>
        <v>3.2092538972105948E-2</v>
      </c>
      <c r="K860" s="30">
        <f t="shared" si="215"/>
        <v>31.159890492590055</v>
      </c>
      <c r="L860" s="8">
        <v>0</v>
      </c>
      <c r="M860" s="9">
        <v>0</v>
      </c>
      <c r="N860" s="9">
        <v>0</v>
      </c>
      <c r="O860" s="9">
        <v>1</v>
      </c>
      <c r="P860" s="9">
        <v>0</v>
      </c>
      <c r="Q860" s="8">
        <v>948</v>
      </c>
      <c r="R860" s="9">
        <v>4</v>
      </c>
      <c r="S860" s="9">
        <f t="shared" si="216"/>
        <v>943</v>
      </c>
      <c r="T860" s="9">
        <f t="shared" si="217"/>
        <v>12</v>
      </c>
      <c r="U860" s="7">
        <v>10.6</v>
      </c>
      <c r="V860" s="7">
        <v>20.3</v>
      </c>
      <c r="W860" s="9">
        <v>1</v>
      </c>
      <c r="X860" s="9">
        <v>0</v>
      </c>
      <c r="Y860" s="9">
        <v>0</v>
      </c>
      <c r="Z860" s="9">
        <v>0</v>
      </c>
      <c r="AA860" s="9">
        <v>0</v>
      </c>
      <c r="AB860" s="27">
        <v>1</v>
      </c>
      <c r="AC860" s="9">
        <v>1</v>
      </c>
      <c r="AD860" s="9">
        <v>0</v>
      </c>
      <c r="AE860" s="27">
        <v>0</v>
      </c>
      <c r="AF860" s="9">
        <v>0</v>
      </c>
      <c r="AG860" s="27">
        <v>1</v>
      </c>
      <c r="AH860" s="19">
        <v>1995</v>
      </c>
      <c r="AI860" s="30" t="s">
        <v>89</v>
      </c>
      <c r="AJ860" s="30" t="s">
        <v>89</v>
      </c>
      <c r="AK860" s="30" t="s">
        <v>89</v>
      </c>
      <c r="AL860" s="37" t="s">
        <v>89</v>
      </c>
      <c r="AM860" s="36" t="s">
        <v>89</v>
      </c>
      <c r="AN860" s="17" t="s">
        <v>89</v>
      </c>
      <c r="AO860" s="30" t="s">
        <v>89</v>
      </c>
      <c r="AP860" s="34" t="s">
        <v>89</v>
      </c>
      <c r="AQ860" t="s">
        <v>89</v>
      </c>
      <c r="AR860" s="34" t="s">
        <v>89</v>
      </c>
      <c r="AS860">
        <v>0</v>
      </c>
      <c r="AT860" s="17">
        <v>1</v>
      </c>
      <c r="AU860" t="s">
        <v>89</v>
      </c>
      <c r="AV860" s="17" t="s">
        <v>89</v>
      </c>
      <c r="AW860" s="17" t="s">
        <v>10</v>
      </c>
      <c r="AX860">
        <v>0</v>
      </c>
      <c r="AY860">
        <v>0</v>
      </c>
      <c r="AZ860">
        <v>0</v>
      </c>
      <c r="BA860">
        <v>0</v>
      </c>
      <c r="BB860">
        <v>0</v>
      </c>
      <c r="BC860">
        <v>0</v>
      </c>
      <c r="BD860" s="17">
        <v>1</v>
      </c>
      <c r="BE860">
        <v>0</v>
      </c>
      <c r="BF860">
        <v>0</v>
      </c>
      <c r="BG860" s="17">
        <v>1</v>
      </c>
      <c r="BH860" t="s">
        <v>89</v>
      </c>
      <c r="BI860">
        <v>27</v>
      </c>
      <c r="BJ860" s="23">
        <v>0.79100000000000004</v>
      </c>
      <c r="BK860" s="23">
        <v>36.799999999999997</v>
      </c>
      <c r="BL860">
        <v>0</v>
      </c>
      <c r="BM860">
        <v>1</v>
      </c>
      <c r="BN860">
        <v>0</v>
      </c>
      <c r="BO860">
        <v>0</v>
      </c>
      <c r="BP860">
        <v>0</v>
      </c>
      <c r="BQ860" s="17">
        <v>0</v>
      </c>
      <c r="BR860">
        <v>1</v>
      </c>
      <c r="BS860">
        <v>0</v>
      </c>
      <c r="BT860">
        <v>0</v>
      </c>
      <c r="BU860" s="17">
        <v>0</v>
      </c>
      <c r="BV860">
        <v>0</v>
      </c>
      <c r="BW860">
        <v>0</v>
      </c>
      <c r="BX860" s="17">
        <v>0</v>
      </c>
      <c r="BY860">
        <v>0</v>
      </c>
      <c r="BZ860">
        <v>0</v>
      </c>
      <c r="CA860">
        <v>1</v>
      </c>
      <c r="CB860">
        <v>1</v>
      </c>
      <c r="CC860">
        <v>0</v>
      </c>
      <c r="CD860">
        <v>0</v>
      </c>
      <c r="CE860">
        <v>0</v>
      </c>
      <c r="CF860">
        <v>0</v>
      </c>
      <c r="CG860">
        <v>0</v>
      </c>
      <c r="CH860">
        <v>0</v>
      </c>
      <c r="CI860">
        <v>1</v>
      </c>
      <c r="CJ860" s="17">
        <v>0</v>
      </c>
      <c r="CK860">
        <v>0</v>
      </c>
      <c r="CL860">
        <v>2</v>
      </c>
      <c r="CM860">
        <v>0</v>
      </c>
      <c r="CN860">
        <v>1</v>
      </c>
      <c r="CO860">
        <v>44</v>
      </c>
      <c r="CP860" s="31" t="s">
        <v>80</v>
      </c>
    </row>
    <row r="861" spans="1:94" x14ac:dyDescent="0.25">
      <c r="A861">
        <v>860</v>
      </c>
      <c r="B861">
        <v>59</v>
      </c>
      <c r="C861" s="23" t="s">
        <v>228</v>
      </c>
      <c r="D861" s="12">
        <v>8.1</v>
      </c>
      <c r="E861" s="13">
        <v>1.1000000000000001</v>
      </c>
      <c r="F861" s="7">
        <f t="shared" si="220"/>
        <v>7.3636363636363624</v>
      </c>
      <c r="G861" s="7">
        <f t="shared" si="211"/>
        <v>7</v>
      </c>
      <c r="H861" s="15">
        <f t="shared" si="212"/>
        <v>9.1999999999999993</v>
      </c>
      <c r="I861" s="11">
        <f t="shared" si="213"/>
        <v>0.23318261044731342</v>
      </c>
      <c r="J861" s="30">
        <f t="shared" si="214"/>
        <v>3.1666774258277137E-2</v>
      </c>
      <c r="K861" s="30">
        <f t="shared" si="215"/>
        <v>31.578840075212828</v>
      </c>
      <c r="L861" s="8">
        <v>0</v>
      </c>
      <c r="M861" s="9">
        <v>0</v>
      </c>
      <c r="N861" s="9">
        <v>0</v>
      </c>
      <c r="O861" s="9">
        <v>1</v>
      </c>
      <c r="P861" s="9">
        <v>0</v>
      </c>
      <c r="Q861" s="8">
        <v>948</v>
      </c>
      <c r="R861" s="9">
        <v>4</v>
      </c>
      <c r="S861" s="9">
        <f t="shared" si="216"/>
        <v>943</v>
      </c>
      <c r="T861" s="9">
        <f t="shared" si="217"/>
        <v>12</v>
      </c>
      <c r="U861" s="7">
        <v>10.6</v>
      </c>
      <c r="V861" s="7">
        <v>20.3</v>
      </c>
      <c r="W861" s="9">
        <v>1</v>
      </c>
      <c r="X861" s="9">
        <v>0</v>
      </c>
      <c r="Y861" s="9">
        <v>0</v>
      </c>
      <c r="Z861" s="9">
        <v>0</v>
      </c>
      <c r="AA861" s="9">
        <v>0</v>
      </c>
      <c r="AB861" s="27">
        <v>1</v>
      </c>
      <c r="AC861" s="9">
        <v>1</v>
      </c>
      <c r="AD861" s="9">
        <v>0</v>
      </c>
      <c r="AE861" s="27">
        <v>0</v>
      </c>
      <c r="AF861" s="9">
        <v>0</v>
      </c>
      <c r="AG861" s="27">
        <v>1</v>
      </c>
      <c r="AH861" s="19">
        <v>1995</v>
      </c>
      <c r="AI861" s="30" t="s">
        <v>89</v>
      </c>
      <c r="AJ861" s="30" t="s">
        <v>89</v>
      </c>
      <c r="AK861" s="30" t="s">
        <v>89</v>
      </c>
      <c r="AL861" s="37" t="s">
        <v>89</v>
      </c>
      <c r="AM861" s="36" t="s">
        <v>89</v>
      </c>
      <c r="AN861" s="17" t="s">
        <v>89</v>
      </c>
      <c r="AO861" s="30" t="s">
        <v>89</v>
      </c>
      <c r="AP861" s="34" t="s">
        <v>89</v>
      </c>
      <c r="AQ861" t="s">
        <v>89</v>
      </c>
      <c r="AR861" s="34" t="s">
        <v>89</v>
      </c>
      <c r="AS861">
        <v>0</v>
      </c>
      <c r="AT861" s="17">
        <v>1</v>
      </c>
      <c r="AU861" t="s">
        <v>89</v>
      </c>
      <c r="AV861" s="17" t="s">
        <v>89</v>
      </c>
      <c r="AW861" s="17" t="s">
        <v>10</v>
      </c>
      <c r="AX861">
        <v>0</v>
      </c>
      <c r="AY861">
        <v>0</v>
      </c>
      <c r="AZ861">
        <v>0</v>
      </c>
      <c r="BA861">
        <v>0</v>
      </c>
      <c r="BB861">
        <v>0</v>
      </c>
      <c r="BC861">
        <v>0</v>
      </c>
      <c r="BD861" s="17">
        <v>1</v>
      </c>
      <c r="BE861">
        <v>0</v>
      </c>
      <c r="BF861">
        <v>0</v>
      </c>
      <c r="BG861" s="17">
        <v>1</v>
      </c>
      <c r="BH861" t="s">
        <v>89</v>
      </c>
      <c r="BI861">
        <v>27</v>
      </c>
      <c r="BJ861" s="23">
        <v>0.79100000000000004</v>
      </c>
      <c r="BK861" s="23">
        <v>36.799999999999997</v>
      </c>
      <c r="BL861">
        <v>1</v>
      </c>
      <c r="BM861">
        <v>0</v>
      </c>
      <c r="BN861">
        <v>0</v>
      </c>
      <c r="BO861">
        <v>0</v>
      </c>
      <c r="BP861">
        <v>0</v>
      </c>
      <c r="BQ861" s="17">
        <v>0</v>
      </c>
      <c r="BR861">
        <v>1</v>
      </c>
      <c r="BS861">
        <v>0</v>
      </c>
      <c r="BT861">
        <v>0</v>
      </c>
      <c r="BU861" s="17">
        <v>0</v>
      </c>
      <c r="BV861">
        <v>0</v>
      </c>
      <c r="BW861">
        <v>0</v>
      </c>
      <c r="BX861" s="17">
        <v>0</v>
      </c>
      <c r="BY861">
        <v>0</v>
      </c>
      <c r="BZ861">
        <v>0</v>
      </c>
      <c r="CA861">
        <v>1</v>
      </c>
      <c r="CB861">
        <v>1</v>
      </c>
      <c r="CC861">
        <v>0</v>
      </c>
      <c r="CD861">
        <v>0</v>
      </c>
      <c r="CE861">
        <v>1</v>
      </c>
      <c r="CF861">
        <v>0</v>
      </c>
      <c r="CG861">
        <v>0</v>
      </c>
      <c r="CH861">
        <v>0</v>
      </c>
      <c r="CI861">
        <v>0</v>
      </c>
      <c r="CJ861" s="17">
        <v>0</v>
      </c>
      <c r="CK861">
        <v>0</v>
      </c>
      <c r="CL861">
        <v>2</v>
      </c>
      <c r="CM861">
        <v>0</v>
      </c>
      <c r="CN861">
        <v>1</v>
      </c>
      <c r="CO861">
        <v>44</v>
      </c>
      <c r="CP861" s="31" t="s">
        <v>80</v>
      </c>
    </row>
    <row r="862" spans="1:94" x14ac:dyDescent="0.25">
      <c r="A862">
        <v>861</v>
      </c>
      <c r="B862">
        <v>59</v>
      </c>
      <c r="C862" s="23" t="s">
        <v>228</v>
      </c>
      <c r="D862" s="12">
        <v>7.2</v>
      </c>
      <c r="E862" s="13">
        <v>1.6</v>
      </c>
      <c r="F862" s="7">
        <f t="shared" si="220"/>
        <v>4.5</v>
      </c>
      <c r="G862" s="7">
        <f t="shared" si="211"/>
        <v>5.6</v>
      </c>
      <c r="H862" s="15">
        <f t="shared" si="212"/>
        <v>8.8000000000000007</v>
      </c>
      <c r="I862" s="11">
        <f t="shared" si="213"/>
        <v>0.14506697461492843</v>
      </c>
      <c r="J862" s="30">
        <f t="shared" si="214"/>
        <v>3.2237105469984102E-2</v>
      </c>
      <c r="K862" s="30">
        <f t="shared" si="215"/>
        <v>31.020154738492195</v>
      </c>
      <c r="L862" s="8">
        <v>0</v>
      </c>
      <c r="M862" s="9">
        <v>0</v>
      </c>
      <c r="N862" s="9">
        <v>0</v>
      </c>
      <c r="O862" s="9">
        <v>1</v>
      </c>
      <c r="P862" s="9">
        <v>0</v>
      </c>
      <c r="Q862" s="8">
        <v>948</v>
      </c>
      <c r="R862" s="9">
        <v>5</v>
      </c>
      <c r="S862" s="9">
        <f t="shared" si="216"/>
        <v>942</v>
      </c>
      <c r="T862" s="9">
        <f t="shared" si="217"/>
        <v>12</v>
      </c>
      <c r="U862" s="7">
        <v>10.6</v>
      </c>
      <c r="V862" s="7">
        <v>20.3</v>
      </c>
      <c r="W862" s="9">
        <v>1</v>
      </c>
      <c r="X862" s="9">
        <v>0</v>
      </c>
      <c r="Y862" s="9">
        <v>0</v>
      </c>
      <c r="Z862" s="9">
        <v>0</v>
      </c>
      <c r="AA862" s="9">
        <v>0</v>
      </c>
      <c r="AB862" s="27">
        <v>1</v>
      </c>
      <c r="AC862" s="9">
        <v>1</v>
      </c>
      <c r="AD862" s="9">
        <v>0</v>
      </c>
      <c r="AE862" s="27">
        <v>0</v>
      </c>
      <c r="AF862" s="9">
        <v>0</v>
      </c>
      <c r="AG862" s="27">
        <v>1</v>
      </c>
      <c r="AH862" s="19">
        <v>1995</v>
      </c>
      <c r="AI862" s="30" t="s">
        <v>89</v>
      </c>
      <c r="AJ862" s="30" t="s">
        <v>89</v>
      </c>
      <c r="AK862" s="30" t="s">
        <v>89</v>
      </c>
      <c r="AL862" s="37" t="s">
        <v>89</v>
      </c>
      <c r="AM862" s="36" t="s">
        <v>89</v>
      </c>
      <c r="AN862" s="17" t="s">
        <v>89</v>
      </c>
      <c r="AO862" s="30" t="s">
        <v>89</v>
      </c>
      <c r="AP862" s="34" t="s">
        <v>89</v>
      </c>
      <c r="AQ862" t="s">
        <v>89</v>
      </c>
      <c r="AR862" s="34" t="s">
        <v>89</v>
      </c>
      <c r="AS862">
        <v>0</v>
      </c>
      <c r="AT862" s="17">
        <v>1</v>
      </c>
      <c r="AU862" t="s">
        <v>89</v>
      </c>
      <c r="AV862" s="17" t="s">
        <v>89</v>
      </c>
      <c r="AW862" s="17" t="s">
        <v>10</v>
      </c>
      <c r="AX862">
        <v>0</v>
      </c>
      <c r="AY862">
        <v>0</v>
      </c>
      <c r="AZ862">
        <v>0</v>
      </c>
      <c r="BA862">
        <v>0</v>
      </c>
      <c r="BB862">
        <v>0</v>
      </c>
      <c r="BC862">
        <v>0</v>
      </c>
      <c r="BD862" s="17">
        <v>1</v>
      </c>
      <c r="BE862">
        <v>0</v>
      </c>
      <c r="BF862">
        <v>0</v>
      </c>
      <c r="BG862" s="17">
        <v>1</v>
      </c>
      <c r="BH862" t="s">
        <v>89</v>
      </c>
      <c r="BI862">
        <v>27</v>
      </c>
      <c r="BJ862" s="23">
        <v>0.79100000000000004</v>
      </c>
      <c r="BK862" s="23">
        <v>36.799999999999997</v>
      </c>
      <c r="BL862">
        <v>0</v>
      </c>
      <c r="BM862">
        <v>1</v>
      </c>
      <c r="BN862">
        <v>0</v>
      </c>
      <c r="BO862">
        <v>0</v>
      </c>
      <c r="BP862">
        <v>0</v>
      </c>
      <c r="BQ862" s="17">
        <v>0</v>
      </c>
      <c r="BR862">
        <v>1</v>
      </c>
      <c r="BS862">
        <v>0</v>
      </c>
      <c r="BT862">
        <v>0</v>
      </c>
      <c r="BU862" s="17">
        <v>0</v>
      </c>
      <c r="BV862">
        <v>0</v>
      </c>
      <c r="BW862">
        <v>0</v>
      </c>
      <c r="BX862" s="17">
        <v>0</v>
      </c>
      <c r="BY862">
        <v>0</v>
      </c>
      <c r="BZ862">
        <v>0</v>
      </c>
      <c r="CA862">
        <v>1</v>
      </c>
      <c r="CB862">
        <v>1</v>
      </c>
      <c r="CC862">
        <v>0</v>
      </c>
      <c r="CD862">
        <v>0</v>
      </c>
      <c r="CE862">
        <v>1</v>
      </c>
      <c r="CF862">
        <v>0</v>
      </c>
      <c r="CG862">
        <v>0</v>
      </c>
      <c r="CH862">
        <v>0</v>
      </c>
      <c r="CI862">
        <v>1</v>
      </c>
      <c r="CJ862" s="17">
        <v>0</v>
      </c>
      <c r="CK862">
        <v>0</v>
      </c>
      <c r="CL862">
        <v>2</v>
      </c>
      <c r="CM862">
        <v>0</v>
      </c>
      <c r="CN862">
        <v>1</v>
      </c>
      <c r="CO862">
        <v>44</v>
      </c>
      <c r="CP862" s="31" t="s">
        <v>80</v>
      </c>
    </row>
    <row r="863" spans="1:94" x14ac:dyDescent="0.25">
      <c r="A863">
        <v>862</v>
      </c>
      <c r="B863">
        <v>59</v>
      </c>
      <c r="C863" s="23" t="s">
        <v>228</v>
      </c>
      <c r="D863" s="12">
        <v>11.2</v>
      </c>
      <c r="E863" s="13">
        <v>1.6</v>
      </c>
      <c r="F863" s="7">
        <f t="shared" si="220"/>
        <v>6.9999999999999991</v>
      </c>
      <c r="G863" s="7">
        <f t="shared" si="211"/>
        <v>9.6</v>
      </c>
      <c r="H863" s="15">
        <f t="shared" si="212"/>
        <v>12.799999999999999</v>
      </c>
      <c r="I863" s="11">
        <f t="shared" si="213"/>
        <v>0.22225022225033333</v>
      </c>
      <c r="J863" s="30">
        <f t="shared" si="214"/>
        <v>3.1750031750047626E-2</v>
      </c>
      <c r="K863" s="30">
        <f t="shared" si="215"/>
        <v>31.496031496047245</v>
      </c>
      <c r="L863" s="8">
        <v>0</v>
      </c>
      <c r="M863" s="9">
        <v>0</v>
      </c>
      <c r="N863" s="9">
        <v>0</v>
      </c>
      <c r="O863" s="9">
        <v>1</v>
      </c>
      <c r="P863" s="9">
        <v>0</v>
      </c>
      <c r="Q863" s="8">
        <v>948</v>
      </c>
      <c r="R863" s="9">
        <v>4</v>
      </c>
      <c r="S863" s="9">
        <f t="shared" si="216"/>
        <v>943</v>
      </c>
      <c r="T863" s="9">
        <f t="shared" si="217"/>
        <v>12</v>
      </c>
      <c r="U863" s="7">
        <v>10.6</v>
      </c>
      <c r="V863" s="7">
        <v>20.3</v>
      </c>
      <c r="W863" s="9">
        <v>1</v>
      </c>
      <c r="X863" s="9">
        <v>0</v>
      </c>
      <c r="Y863" s="9">
        <v>0</v>
      </c>
      <c r="Z863" s="9">
        <v>0</v>
      </c>
      <c r="AA863" s="9">
        <v>0</v>
      </c>
      <c r="AB863" s="27">
        <v>1</v>
      </c>
      <c r="AC863" s="9">
        <v>1</v>
      </c>
      <c r="AD863" s="9">
        <v>0</v>
      </c>
      <c r="AE863" s="27">
        <v>0</v>
      </c>
      <c r="AF863" s="9">
        <v>0</v>
      </c>
      <c r="AG863" s="27">
        <v>1</v>
      </c>
      <c r="AH863" s="19">
        <v>1995</v>
      </c>
      <c r="AI863" s="30" t="s">
        <v>89</v>
      </c>
      <c r="AJ863" s="30" t="s">
        <v>89</v>
      </c>
      <c r="AK863" s="30" t="s">
        <v>89</v>
      </c>
      <c r="AL863" s="37" t="s">
        <v>89</v>
      </c>
      <c r="AM863" s="36" t="s">
        <v>89</v>
      </c>
      <c r="AN863" s="17" t="s">
        <v>89</v>
      </c>
      <c r="AO863" s="30" t="s">
        <v>89</v>
      </c>
      <c r="AP863" s="34" t="s">
        <v>89</v>
      </c>
      <c r="AQ863" t="s">
        <v>89</v>
      </c>
      <c r="AR863" s="34" t="s">
        <v>89</v>
      </c>
      <c r="AS863">
        <v>0</v>
      </c>
      <c r="AT863" s="17">
        <v>1</v>
      </c>
      <c r="AU863" t="s">
        <v>89</v>
      </c>
      <c r="AV863" s="17" t="s">
        <v>89</v>
      </c>
      <c r="AW863" s="17" t="s">
        <v>10</v>
      </c>
      <c r="AX863">
        <v>0</v>
      </c>
      <c r="AY863">
        <v>0</v>
      </c>
      <c r="AZ863">
        <v>0</v>
      </c>
      <c r="BA863">
        <v>0</v>
      </c>
      <c r="BB863">
        <v>0</v>
      </c>
      <c r="BC863">
        <v>0</v>
      </c>
      <c r="BD863" s="17">
        <v>1</v>
      </c>
      <c r="BE863">
        <v>0</v>
      </c>
      <c r="BF863">
        <v>0</v>
      </c>
      <c r="BG863" s="17">
        <v>1</v>
      </c>
      <c r="BH863" t="s">
        <v>89</v>
      </c>
      <c r="BI863">
        <v>27</v>
      </c>
      <c r="BJ863" s="23">
        <v>0.79100000000000004</v>
      </c>
      <c r="BK863" s="23">
        <v>36.799999999999997</v>
      </c>
      <c r="BL863">
        <v>1</v>
      </c>
      <c r="BM863">
        <v>0</v>
      </c>
      <c r="BN863">
        <v>0</v>
      </c>
      <c r="BO863">
        <v>0</v>
      </c>
      <c r="BP863">
        <v>0</v>
      </c>
      <c r="BQ863" s="17">
        <v>0</v>
      </c>
      <c r="BR863">
        <v>1</v>
      </c>
      <c r="BS863">
        <v>0</v>
      </c>
      <c r="BT863">
        <v>0</v>
      </c>
      <c r="BU863" s="17">
        <v>0</v>
      </c>
      <c r="BV863">
        <v>0</v>
      </c>
      <c r="BW863">
        <v>0</v>
      </c>
      <c r="BX863" s="17">
        <v>0</v>
      </c>
      <c r="BY863">
        <v>0</v>
      </c>
      <c r="BZ863">
        <v>0</v>
      </c>
      <c r="CA863">
        <v>1</v>
      </c>
      <c r="CB863">
        <v>1</v>
      </c>
      <c r="CC863">
        <v>0</v>
      </c>
      <c r="CD863">
        <v>0</v>
      </c>
      <c r="CE863">
        <v>0</v>
      </c>
      <c r="CF863">
        <v>0</v>
      </c>
      <c r="CG863">
        <v>0</v>
      </c>
      <c r="CH863">
        <v>0</v>
      </c>
      <c r="CI863">
        <v>0</v>
      </c>
      <c r="CJ863" s="17">
        <v>0</v>
      </c>
      <c r="CK863">
        <v>0</v>
      </c>
      <c r="CL863">
        <v>2</v>
      </c>
      <c r="CM863">
        <v>0</v>
      </c>
      <c r="CN863">
        <v>1</v>
      </c>
      <c r="CO863">
        <v>44</v>
      </c>
      <c r="CP863" s="31" t="s">
        <v>80</v>
      </c>
    </row>
    <row r="864" spans="1:94" x14ac:dyDescent="0.25">
      <c r="A864">
        <v>863</v>
      </c>
      <c r="B864">
        <v>59</v>
      </c>
      <c r="C864" s="23" t="s">
        <v>228</v>
      </c>
      <c r="D864" s="12">
        <v>8.1999999999999993</v>
      </c>
      <c r="E864" s="13">
        <v>2</v>
      </c>
      <c r="F864" s="7">
        <f t="shared" si="220"/>
        <v>4.0999999999999996</v>
      </c>
      <c r="G864" s="7">
        <f t="shared" si="211"/>
        <v>6.1999999999999993</v>
      </c>
      <c r="H864" s="15">
        <f t="shared" si="212"/>
        <v>10.199999999999999</v>
      </c>
      <c r="I864" s="11">
        <f t="shared" si="213"/>
        <v>0.13240902245181604</v>
      </c>
      <c r="J864" s="30">
        <f t="shared" si="214"/>
        <v>3.2294883524833187E-2</v>
      </c>
      <c r="K864" s="30">
        <f t="shared" si="215"/>
        <v>30.964657272445304</v>
      </c>
      <c r="L864" s="8">
        <v>0</v>
      </c>
      <c r="M864" s="9">
        <v>0</v>
      </c>
      <c r="N864" s="9">
        <v>0</v>
      </c>
      <c r="O864" s="9">
        <v>1</v>
      </c>
      <c r="P864" s="9">
        <v>0</v>
      </c>
      <c r="Q864" s="8">
        <v>948</v>
      </c>
      <c r="R864" s="9">
        <v>5</v>
      </c>
      <c r="S864" s="9">
        <f t="shared" si="216"/>
        <v>942</v>
      </c>
      <c r="T864" s="9">
        <f t="shared" si="217"/>
        <v>12</v>
      </c>
      <c r="U864" s="7">
        <v>10.6</v>
      </c>
      <c r="V864" s="7">
        <v>20.3</v>
      </c>
      <c r="W864" s="9">
        <v>1</v>
      </c>
      <c r="X864" s="9">
        <v>0</v>
      </c>
      <c r="Y864" s="9">
        <v>0</v>
      </c>
      <c r="Z864" s="9">
        <v>0</v>
      </c>
      <c r="AA864" s="9">
        <v>0</v>
      </c>
      <c r="AB864" s="27">
        <v>1</v>
      </c>
      <c r="AC864" s="9">
        <v>1</v>
      </c>
      <c r="AD864" s="9">
        <v>0</v>
      </c>
      <c r="AE864" s="27">
        <v>0</v>
      </c>
      <c r="AF864" s="9">
        <v>0</v>
      </c>
      <c r="AG864" s="27">
        <v>1</v>
      </c>
      <c r="AH864" s="19">
        <v>1995</v>
      </c>
      <c r="AI864" s="30" t="s">
        <v>89</v>
      </c>
      <c r="AJ864" s="30" t="s">
        <v>89</v>
      </c>
      <c r="AK864" s="30" t="s">
        <v>89</v>
      </c>
      <c r="AL864" s="37" t="s">
        <v>89</v>
      </c>
      <c r="AM864" s="36" t="s">
        <v>89</v>
      </c>
      <c r="AN864" s="17" t="s">
        <v>89</v>
      </c>
      <c r="AO864" s="30" t="s">
        <v>89</v>
      </c>
      <c r="AP864" s="34" t="s">
        <v>89</v>
      </c>
      <c r="AQ864" t="s">
        <v>89</v>
      </c>
      <c r="AR864" s="34" t="s">
        <v>89</v>
      </c>
      <c r="AS864">
        <v>0</v>
      </c>
      <c r="AT864" s="17">
        <v>1</v>
      </c>
      <c r="AU864" t="s">
        <v>89</v>
      </c>
      <c r="AV864" s="17" t="s">
        <v>89</v>
      </c>
      <c r="AW864" s="17" t="s">
        <v>10</v>
      </c>
      <c r="AX864">
        <v>0</v>
      </c>
      <c r="AY864">
        <v>0</v>
      </c>
      <c r="AZ864">
        <v>0</v>
      </c>
      <c r="BA864">
        <v>0</v>
      </c>
      <c r="BB864">
        <v>0</v>
      </c>
      <c r="BC864">
        <v>0</v>
      </c>
      <c r="BD864" s="17">
        <v>1</v>
      </c>
      <c r="BE864">
        <v>0</v>
      </c>
      <c r="BF864">
        <v>0</v>
      </c>
      <c r="BG864" s="17">
        <v>1</v>
      </c>
      <c r="BH864" t="s">
        <v>89</v>
      </c>
      <c r="BI864">
        <v>27</v>
      </c>
      <c r="BJ864" s="23">
        <v>0.79100000000000004</v>
      </c>
      <c r="BK864" s="23">
        <v>36.799999999999997</v>
      </c>
      <c r="BL864">
        <v>0</v>
      </c>
      <c r="BM864">
        <v>1</v>
      </c>
      <c r="BN864">
        <v>0</v>
      </c>
      <c r="BO864">
        <v>0</v>
      </c>
      <c r="BP864">
        <v>0</v>
      </c>
      <c r="BQ864" s="17">
        <v>0</v>
      </c>
      <c r="BR864">
        <v>1</v>
      </c>
      <c r="BS864">
        <v>0</v>
      </c>
      <c r="BT864">
        <v>0</v>
      </c>
      <c r="BU864" s="17">
        <v>0</v>
      </c>
      <c r="BV864">
        <v>0</v>
      </c>
      <c r="BW864">
        <v>0</v>
      </c>
      <c r="BX864" s="17">
        <v>0</v>
      </c>
      <c r="BY864">
        <v>0</v>
      </c>
      <c r="BZ864">
        <v>0</v>
      </c>
      <c r="CA864">
        <v>1</v>
      </c>
      <c r="CB864">
        <v>1</v>
      </c>
      <c r="CC864">
        <v>0</v>
      </c>
      <c r="CD864">
        <v>0</v>
      </c>
      <c r="CE864">
        <v>0</v>
      </c>
      <c r="CF864">
        <v>0</v>
      </c>
      <c r="CG864">
        <v>0</v>
      </c>
      <c r="CH864">
        <v>0</v>
      </c>
      <c r="CI864">
        <v>1</v>
      </c>
      <c r="CJ864" s="17">
        <v>0</v>
      </c>
      <c r="CK864">
        <v>0</v>
      </c>
      <c r="CL864">
        <v>2</v>
      </c>
      <c r="CM864">
        <v>0</v>
      </c>
      <c r="CN864">
        <v>1</v>
      </c>
      <c r="CO864">
        <v>44</v>
      </c>
      <c r="CP864" s="31" t="s">
        <v>80</v>
      </c>
    </row>
    <row r="865" spans="1:94" x14ac:dyDescent="0.25">
      <c r="A865">
        <v>864</v>
      </c>
      <c r="B865">
        <v>59</v>
      </c>
      <c r="C865" s="23" t="s">
        <v>228</v>
      </c>
      <c r="D865" s="12">
        <v>10</v>
      </c>
      <c r="E865" s="13">
        <v>1.5</v>
      </c>
      <c r="F865" s="7">
        <f t="shared" si="220"/>
        <v>6.666666666666667</v>
      </c>
      <c r="G865" s="7">
        <f t="shared" si="211"/>
        <v>8.5</v>
      </c>
      <c r="H865" s="15">
        <f t="shared" si="212"/>
        <v>11.5</v>
      </c>
      <c r="I865" s="11">
        <f t="shared" si="213"/>
        <v>0.21226208472298677</v>
      </c>
      <c r="J865" s="30">
        <f t="shared" si="214"/>
        <v>3.1839312708448017E-2</v>
      </c>
      <c r="K865" s="30">
        <f t="shared" si="215"/>
        <v>31.407713136177939</v>
      </c>
      <c r="L865" s="8">
        <v>0</v>
      </c>
      <c r="M865" s="9">
        <v>0</v>
      </c>
      <c r="N865" s="9">
        <v>0</v>
      </c>
      <c r="O865" s="9">
        <v>1</v>
      </c>
      <c r="P865" s="9">
        <v>0</v>
      </c>
      <c r="Q865" s="8">
        <v>948</v>
      </c>
      <c r="R865" s="9">
        <v>5</v>
      </c>
      <c r="S865" s="9">
        <f t="shared" si="216"/>
        <v>942</v>
      </c>
      <c r="T865" s="9">
        <f t="shared" si="217"/>
        <v>12</v>
      </c>
      <c r="U865" s="7">
        <v>10.6</v>
      </c>
      <c r="V865" s="7">
        <v>20.3</v>
      </c>
      <c r="W865" s="9">
        <v>1</v>
      </c>
      <c r="X865" s="9">
        <v>0</v>
      </c>
      <c r="Y865" s="9">
        <v>0</v>
      </c>
      <c r="Z865" s="9">
        <v>0</v>
      </c>
      <c r="AA865" s="9">
        <v>0</v>
      </c>
      <c r="AB865" s="27">
        <v>1</v>
      </c>
      <c r="AC865" s="9">
        <v>1</v>
      </c>
      <c r="AD865" s="9">
        <v>0</v>
      </c>
      <c r="AE865" s="27">
        <v>0</v>
      </c>
      <c r="AF865" s="9">
        <v>0</v>
      </c>
      <c r="AG865" s="27">
        <v>1</v>
      </c>
      <c r="AH865" s="19">
        <v>1995</v>
      </c>
      <c r="AI865" s="30" t="s">
        <v>89</v>
      </c>
      <c r="AJ865" s="30" t="s">
        <v>89</v>
      </c>
      <c r="AK865" s="30" t="s">
        <v>89</v>
      </c>
      <c r="AL865" s="37" t="s">
        <v>89</v>
      </c>
      <c r="AM865" s="36" t="s">
        <v>89</v>
      </c>
      <c r="AN865" s="17" t="s">
        <v>89</v>
      </c>
      <c r="AO865" s="30" t="s">
        <v>89</v>
      </c>
      <c r="AP865" s="34" t="s">
        <v>89</v>
      </c>
      <c r="AQ865" t="s">
        <v>89</v>
      </c>
      <c r="AR865" s="34" t="s">
        <v>89</v>
      </c>
      <c r="AS865">
        <v>0</v>
      </c>
      <c r="AT865" s="17">
        <v>1</v>
      </c>
      <c r="AU865" t="s">
        <v>89</v>
      </c>
      <c r="AV865" s="17" t="s">
        <v>89</v>
      </c>
      <c r="AW865" s="17" t="s">
        <v>10</v>
      </c>
      <c r="AX865">
        <v>0</v>
      </c>
      <c r="AY865">
        <v>0</v>
      </c>
      <c r="AZ865">
        <v>0</v>
      </c>
      <c r="BA865">
        <v>0</v>
      </c>
      <c r="BB865">
        <v>0</v>
      </c>
      <c r="BC865">
        <v>0</v>
      </c>
      <c r="BD865" s="17">
        <v>1</v>
      </c>
      <c r="BE865">
        <v>0</v>
      </c>
      <c r="BF865">
        <v>0</v>
      </c>
      <c r="BG865" s="17">
        <v>1</v>
      </c>
      <c r="BH865" t="s">
        <v>89</v>
      </c>
      <c r="BI865">
        <v>27</v>
      </c>
      <c r="BJ865" s="23">
        <v>0.79100000000000004</v>
      </c>
      <c r="BK865" s="23">
        <v>36.799999999999997</v>
      </c>
      <c r="BL865">
        <v>1</v>
      </c>
      <c r="BM865">
        <v>0</v>
      </c>
      <c r="BN865">
        <v>0</v>
      </c>
      <c r="BO865">
        <v>0</v>
      </c>
      <c r="BP865">
        <v>0</v>
      </c>
      <c r="BQ865" s="17">
        <v>0</v>
      </c>
      <c r="BR865">
        <v>1</v>
      </c>
      <c r="BS865">
        <v>0</v>
      </c>
      <c r="BT865">
        <v>0</v>
      </c>
      <c r="BU865" s="17">
        <v>0</v>
      </c>
      <c r="BV865">
        <v>0</v>
      </c>
      <c r="BW865">
        <v>0</v>
      </c>
      <c r="BX865" s="17">
        <v>0</v>
      </c>
      <c r="BY865">
        <v>0</v>
      </c>
      <c r="BZ865">
        <v>0</v>
      </c>
      <c r="CA865">
        <v>1</v>
      </c>
      <c r="CB865">
        <v>1</v>
      </c>
      <c r="CC865">
        <v>0</v>
      </c>
      <c r="CD865">
        <v>0</v>
      </c>
      <c r="CE865">
        <v>1</v>
      </c>
      <c r="CF865">
        <v>0</v>
      </c>
      <c r="CG865">
        <v>0</v>
      </c>
      <c r="CH865">
        <v>0</v>
      </c>
      <c r="CI865">
        <v>0</v>
      </c>
      <c r="CJ865" s="17">
        <v>0</v>
      </c>
      <c r="CK865">
        <v>0</v>
      </c>
      <c r="CL865">
        <v>2</v>
      </c>
      <c r="CM865">
        <v>0</v>
      </c>
      <c r="CN865">
        <v>1</v>
      </c>
      <c r="CO865">
        <v>44</v>
      </c>
      <c r="CP865" s="31" t="s">
        <v>80</v>
      </c>
    </row>
    <row r="866" spans="1:94" x14ac:dyDescent="0.25">
      <c r="A866">
        <v>865</v>
      </c>
      <c r="B866">
        <v>59</v>
      </c>
      <c r="C866" s="23" t="s">
        <v>228</v>
      </c>
      <c r="D866" s="12">
        <v>8</v>
      </c>
      <c r="E866" s="13">
        <v>2</v>
      </c>
      <c r="F866" s="7">
        <f t="shared" si="220"/>
        <v>4</v>
      </c>
      <c r="G866" s="7">
        <f t="shared" si="211"/>
        <v>6</v>
      </c>
      <c r="H866" s="15">
        <f t="shared" si="212"/>
        <v>10</v>
      </c>
      <c r="I866" s="11">
        <f t="shared" si="213"/>
        <v>0.1293016367670472</v>
      </c>
      <c r="J866" s="30">
        <f t="shared" si="214"/>
        <v>3.2325409191761793E-2</v>
      </c>
      <c r="K866" s="30">
        <f t="shared" si="215"/>
        <v>30.935416596516042</v>
      </c>
      <c r="L866" s="8">
        <v>0</v>
      </c>
      <c r="M866" s="9">
        <v>0</v>
      </c>
      <c r="N866" s="9">
        <v>0</v>
      </c>
      <c r="O866" s="9">
        <v>1</v>
      </c>
      <c r="P866" s="9">
        <v>0</v>
      </c>
      <c r="Q866" s="8">
        <v>948</v>
      </c>
      <c r="R866" s="9">
        <v>6</v>
      </c>
      <c r="S866" s="9">
        <f t="shared" si="216"/>
        <v>941</v>
      </c>
      <c r="T866" s="9">
        <f t="shared" si="217"/>
        <v>12</v>
      </c>
      <c r="U866" s="7">
        <v>10.6</v>
      </c>
      <c r="V866" s="7">
        <v>20.3</v>
      </c>
      <c r="W866" s="9">
        <v>1</v>
      </c>
      <c r="X866" s="9">
        <v>0</v>
      </c>
      <c r="Y866" s="9">
        <v>0</v>
      </c>
      <c r="Z866" s="9">
        <v>0</v>
      </c>
      <c r="AA866" s="9">
        <v>0</v>
      </c>
      <c r="AB866" s="27">
        <v>1</v>
      </c>
      <c r="AC866" s="9">
        <v>1</v>
      </c>
      <c r="AD866" s="9">
        <v>0</v>
      </c>
      <c r="AE866" s="27">
        <v>0</v>
      </c>
      <c r="AF866" s="9">
        <v>0</v>
      </c>
      <c r="AG866" s="27">
        <v>1</v>
      </c>
      <c r="AH866" s="19">
        <v>1995</v>
      </c>
      <c r="AI866" s="30" t="s">
        <v>89</v>
      </c>
      <c r="AJ866" s="30" t="s">
        <v>89</v>
      </c>
      <c r="AK866" s="30" t="s">
        <v>89</v>
      </c>
      <c r="AL866" s="37" t="s">
        <v>89</v>
      </c>
      <c r="AM866" s="36" t="s">
        <v>89</v>
      </c>
      <c r="AN866" s="17" t="s">
        <v>89</v>
      </c>
      <c r="AO866" s="30" t="s">
        <v>89</v>
      </c>
      <c r="AP866" s="34" t="s">
        <v>89</v>
      </c>
      <c r="AQ866" t="s">
        <v>89</v>
      </c>
      <c r="AR866" s="34" t="s">
        <v>89</v>
      </c>
      <c r="AS866">
        <v>0</v>
      </c>
      <c r="AT866" s="17">
        <v>1</v>
      </c>
      <c r="AU866" t="s">
        <v>89</v>
      </c>
      <c r="AV866" s="17" t="s">
        <v>89</v>
      </c>
      <c r="AW866" s="17" t="s">
        <v>10</v>
      </c>
      <c r="AX866">
        <v>0</v>
      </c>
      <c r="AY866">
        <v>0</v>
      </c>
      <c r="AZ866">
        <v>0</v>
      </c>
      <c r="BA866">
        <v>0</v>
      </c>
      <c r="BB866">
        <v>0</v>
      </c>
      <c r="BC866">
        <v>0</v>
      </c>
      <c r="BD866" s="17">
        <v>1</v>
      </c>
      <c r="BE866">
        <v>0</v>
      </c>
      <c r="BF866">
        <v>0</v>
      </c>
      <c r="BG866" s="17">
        <v>1</v>
      </c>
      <c r="BH866" t="s">
        <v>89</v>
      </c>
      <c r="BI866">
        <v>27</v>
      </c>
      <c r="BJ866" s="23">
        <v>0.79100000000000004</v>
      </c>
      <c r="BK866" s="23">
        <v>36.799999999999997</v>
      </c>
      <c r="BL866">
        <v>0</v>
      </c>
      <c r="BM866">
        <v>1</v>
      </c>
      <c r="BN866">
        <v>0</v>
      </c>
      <c r="BO866">
        <v>0</v>
      </c>
      <c r="BP866">
        <v>0</v>
      </c>
      <c r="BQ866" s="17">
        <v>0</v>
      </c>
      <c r="BR866">
        <v>1</v>
      </c>
      <c r="BS866">
        <v>0</v>
      </c>
      <c r="BT866">
        <v>0</v>
      </c>
      <c r="BU866" s="17">
        <v>0</v>
      </c>
      <c r="BV866">
        <v>0</v>
      </c>
      <c r="BW866">
        <v>0</v>
      </c>
      <c r="BX866" s="17">
        <v>0</v>
      </c>
      <c r="BY866">
        <v>0</v>
      </c>
      <c r="BZ866">
        <v>0</v>
      </c>
      <c r="CA866">
        <v>1</v>
      </c>
      <c r="CB866">
        <v>1</v>
      </c>
      <c r="CC866">
        <v>0</v>
      </c>
      <c r="CD866">
        <v>0</v>
      </c>
      <c r="CE866">
        <v>1</v>
      </c>
      <c r="CF866">
        <v>0</v>
      </c>
      <c r="CG866">
        <v>0</v>
      </c>
      <c r="CH866">
        <v>0</v>
      </c>
      <c r="CI866">
        <v>1</v>
      </c>
      <c r="CJ866" s="17">
        <v>0</v>
      </c>
      <c r="CK866">
        <v>0</v>
      </c>
      <c r="CL866">
        <v>2</v>
      </c>
      <c r="CM866">
        <v>0</v>
      </c>
      <c r="CN866">
        <v>1</v>
      </c>
      <c r="CO866">
        <v>44</v>
      </c>
      <c r="CP866" s="31" t="s">
        <v>80</v>
      </c>
    </row>
    <row r="867" spans="1:94" x14ac:dyDescent="0.25">
      <c r="A867">
        <v>866</v>
      </c>
      <c r="B867">
        <v>59</v>
      </c>
      <c r="C867" s="23" t="s">
        <v>228</v>
      </c>
      <c r="D867" s="12">
        <v>9.6999999999999993</v>
      </c>
      <c r="E867" s="13">
        <v>1</v>
      </c>
      <c r="F867" s="7">
        <f t="shared" si="220"/>
        <v>9.6999999999999993</v>
      </c>
      <c r="G867" s="7">
        <f t="shared" si="211"/>
        <v>8.6999999999999993</v>
      </c>
      <c r="H867" s="15">
        <f t="shared" si="212"/>
        <v>10.7</v>
      </c>
      <c r="I867" s="11">
        <f t="shared" si="213"/>
        <v>0.30120592524269102</v>
      </c>
      <c r="J867" s="30">
        <f t="shared" si="214"/>
        <v>3.1052157241514538E-2</v>
      </c>
      <c r="K867" s="30">
        <f t="shared" si="215"/>
        <v>32.203881753602317</v>
      </c>
      <c r="L867" s="8">
        <v>0</v>
      </c>
      <c r="M867" s="9">
        <v>0</v>
      </c>
      <c r="N867" s="9">
        <v>0</v>
      </c>
      <c r="O867" s="9">
        <v>1</v>
      </c>
      <c r="P867" s="9">
        <v>0</v>
      </c>
      <c r="Q867" s="8">
        <v>948</v>
      </c>
      <c r="R867" s="9">
        <v>4</v>
      </c>
      <c r="S867" s="9">
        <f t="shared" si="216"/>
        <v>943</v>
      </c>
      <c r="T867" s="9">
        <f t="shared" si="217"/>
        <v>12</v>
      </c>
      <c r="U867" s="7">
        <v>10.6</v>
      </c>
      <c r="V867" s="7">
        <v>20.3</v>
      </c>
      <c r="W867" s="9">
        <v>1</v>
      </c>
      <c r="X867" s="9">
        <v>0</v>
      </c>
      <c r="Y867" s="9">
        <v>0</v>
      </c>
      <c r="Z867" s="9">
        <v>0</v>
      </c>
      <c r="AA867" s="9">
        <v>0</v>
      </c>
      <c r="AB867" s="27">
        <v>1</v>
      </c>
      <c r="AC867" s="9">
        <v>1</v>
      </c>
      <c r="AD867" s="9">
        <v>0</v>
      </c>
      <c r="AE867" s="27">
        <v>0</v>
      </c>
      <c r="AF867" s="9">
        <v>0</v>
      </c>
      <c r="AG867" s="27">
        <v>1</v>
      </c>
      <c r="AH867" s="19">
        <v>1995</v>
      </c>
      <c r="AI867" s="30" t="s">
        <v>89</v>
      </c>
      <c r="AJ867" s="30" t="s">
        <v>89</v>
      </c>
      <c r="AK867" s="30" t="s">
        <v>89</v>
      </c>
      <c r="AL867" s="37" t="s">
        <v>89</v>
      </c>
      <c r="AM867" s="36" t="s">
        <v>89</v>
      </c>
      <c r="AN867" s="17" t="s">
        <v>89</v>
      </c>
      <c r="AO867" s="30" t="s">
        <v>89</v>
      </c>
      <c r="AP867" s="34" t="s">
        <v>89</v>
      </c>
      <c r="AQ867" t="s">
        <v>89</v>
      </c>
      <c r="AR867" s="34" t="s">
        <v>89</v>
      </c>
      <c r="AS867">
        <v>0</v>
      </c>
      <c r="AT867" s="17">
        <v>1</v>
      </c>
      <c r="AU867" t="s">
        <v>89</v>
      </c>
      <c r="AV867" s="17" t="s">
        <v>89</v>
      </c>
      <c r="AW867" s="17" t="s">
        <v>10</v>
      </c>
      <c r="AX867">
        <v>0</v>
      </c>
      <c r="AY867">
        <v>0</v>
      </c>
      <c r="AZ867">
        <v>0</v>
      </c>
      <c r="BA867">
        <v>0</v>
      </c>
      <c r="BB867">
        <v>0</v>
      </c>
      <c r="BC867">
        <v>0</v>
      </c>
      <c r="BD867" s="17">
        <v>1</v>
      </c>
      <c r="BE867">
        <v>0</v>
      </c>
      <c r="BF867">
        <v>0</v>
      </c>
      <c r="BG867" s="17">
        <v>1</v>
      </c>
      <c r="BH867" t="s">
        <v>89</v>
      </c>
      <c r="BI867">
        <v>27</v>
      </c>
      <c r="BJ867" s="23">
        <v>0.79100000000000004</v>
      </c>
      <c r="BK867" s="23">
        <v>36.799999999999997</v>
      </c>
      <c r="BL867">
        <v>1</v>
      </c>
      <c r="BM867">
        <v>0</v>
      </c>
      <c r="BN867">
        <v>0</v>
      </c>
      <c r="BO867">
        <v>0</v>
      </c>
      <c r="BP867">
        <v>0</v>
      </c>
      <c r="BQ867" s="17">
        <v>0</v>
      </c>
      <c r="BR867">
        <v>1</v>
      </c>
      <c r="BS867">
        <v>0</v>
      </c>
      <c r="BT867">
        <v>0</v>
      </c>
      <c r="BU867" s="17">
        <v>0</v>
      </c>
      <c r="BV867">
        <v>0</v>
      </c>
      <c r="BW867">
        <v>0</v>
      </c>
      <c r="BX867" s="17">
        <v>0</v>
      </c>
      <c r="BY867">
        <v>0</v>
      </c>
      <c r="BZ867">
        <v>0</v>
      </c>
      <c r="CA867">
        <v>1</v>
      </c>
      <c r="CB867">
        <v>1</v>
      </c>
      <c r="CC867">
        <v>0</v>
      </c>
      <c r="CD867">
        <v>0</v>
      </c>
      <c r="CE867">
        <v>0</v>
      </c>
      <c r="CF867">
        <v>0</v>
      </c>
      <c r="CG867">
        <v>0</v>
      </c>
      <c r="CH867">
        <v>0</v>
      </c>
      <c r="CI867">
        <v>0</v>
      </c>
      <c r="CJ867" s="17">
        <v>0</v>
      </c>
      <c r="CK867">
        <v>0</v>
      </c>
      <c r="CL867">
        <v>2</v>
      </c>
      <c r="CM867">
        <v>0</v>
      </c>
      <c r="CN867">
        <v>1</v>
      </c>
      <c r="CO867">
        <v>44</v>
      </c>
      <c r="CP867" s="31" t="s">
        <v>80</v>
      </c>
    </row>
    <row r="868" spans="1:94" x14ac:dyDescent="0.25">
      <c r="A868">
        <v>867</v>
      </c>
      <c r="B868">
        <v>59</v>
      </c>
      <c r="C868" s="23" t="s">
        <v>228</v>
      </c>
      <c r="D868" s="12">
        <v>7.5</v>
      </c>
      <c r="E868" s="13">
        <v>1.4</v>
      </c>
      <c r="F868" s="7">
        <f t="shared" si="220"/>
        <v>5.3571428571428577</v>
      </c>
      <c r="G868" s="7">
        <f t="shared" si="211"/>
        <v>6.1</v>
      </c>
      <c r="H868" s="15">
        <f t="shared" si="212"/>
        <v>8.9</v>
      </c>
      <c r="I868" s="11">
        <f t="shared" si="213"/>
        <v>0.17194555021002075</v>
      </c>
      <c r="J868" s="30">
        <f t="shared" si="214"/>
        <v>3.2096502705870535E-2</v>
      </c>
      <c r="K868" s="30">
        <f t="shared" si="215"/>
        <v>31.156042425055155</v>
      </c>
      <c r="L868" s="8">
        <v>0</v>
      </c>
      <c r="M868" s="9">
        <v>0</v>
      </c>
      <c r="N868" s="9">
        <v>0</v>
      </c>
      <c r="O868" s="9">
        <v>1</v>
      </c>
      <c r="P868" s="9">
        <v>0</v>
      </c>
      <c r="Q868" s="8">
        <v>948</v>
      </c>
      <c r="R868" s="9">
        <v>5</v>
      </c>
      <c r="S868" s="9">
        <f t="shared" si="216"/>
        <v>942</v>
      </c>
      <c r="T868" s="9">
        <f t="shared" si="217"/>
        <v>12</v>
      </c>
      <c r="U868" s="7">
        <v>10.6</v>
      </c>
      <c r="V868" s="7">
        <v>20.3</v>
      </c>
      <c r="W868" s="9">
        <v>1</v>
      </c>
      <c r="X868" s="9">
        <v>0</v>
      </c>
      <c r="Y868" s="9">
        <v>0</v>
      </c>
      <c r="Z868" s="9">
        <v>0</v>
      </c>
      <c r="AA868" s="9">
        <v>0</v>
      </c>
      <c r="AB868" s="27">
        <v>1</v>
      </c>
      <c r="AC868" s="9">
        <v>1</v>
      </c>
      <c r="AD868" s="9">
        <v>0</v>
      </c>
      <c r="AE868" s="27">
        <v>0</v>
      </c>
      <c r="AF868" s="9">
        <v>0</v>
      </c>
      <c r="AG868" s="27">
        <v>1</v>
      </c>
      <c r="AH868" s="19">
        <v>1995</v>
      </c>
      <c r="AI868" s="30" t="s">
        <v>89</v>
      </c>
      <c r="AJ868" s="30" t="s">
        <v>89</v>
      </c>
      <c r="AK868" s="30" t="s">
        <v>89</v>
      </c>
      <c r="AL868" s="37" t="s">
        <v>89</v>
      </c>
      <c r="AM868" s="36" t="s">
        <v>89</v>
      </c>
      <c r="AN868" s="17" t="s">
        <v>89</v>
      </c>
      <c r="AO868" s="30" t="s">
        <v>89</v>
      </c>
      <c r="AP868" s="34" t="s">
        <v>89</v>
      </c>
      <c r="AQ868" t="s">
        <v>89</v>
      </c>
      <c r="AR868" s="34" t="s">
        <v>89</v>
      </c>
      <c r="AS868">
        <v>0</v>
      </c>
      <c r="AT868" s="17">
        <v>1</v>
      </c>
      <c r="AU868" t="s">
        <v>89</v>
      </c>
      <c r="AV868" s="17" t="s">
        <v>89</v>
      </c>
      <c r="AW868" s="17" t="s">
        <v>10</v>
      </c>
      <c r="AX868">
        <v>0</v>
      </c>
      <c r="AY868">
        <v>0</v>
      </c>
      <c r="AZ868">
        <v>0</v>
      </c>
      <c r="BA868">
        <v>0</v>
      </c>
      <c r="BB868">
        <v>0</v>
      </c>
      <c r="BC868">
        <v>0</v>
      </c>
      <c r="BD868" s="17">
        <v>1</v>
      </c>
      <c r="BE868">
        <v>0</v>
      </c>
      <c r="BF868">
        <v>0</v>
      </c>
      <c r="BG868" s="17">
        <v>1</v>
      </c>
      <c r="BH868" t="s">
        <v>89</v>
      </c>
      <c r="BI868">
        <v>27</v>
      </c>
      <c r="BJ868" s="23">
        <v>0.79100000000000004</v>
      </c>
      <c r="BK868" s="23">
        <v>36.799999999999997</v>
      </c>
      <c r="BL868">
        <v>0</v>
      </c>
      <c r="BM868">
        <v>1</v>
      </c>
      <c r="BN868">
        <v>0</v>
      </c>
      <c r="BO868">
        <v>0</v>
      </c>
      <c r="BP868">
        <v>0</v>
      </c>
      <c r="BQ868" s="17">
        <v>0</v>
      </c>
      <c r="BR868">
        <v>1</v>
      </c>
      <c r="BS868">
        <v>0</v>
      </c>
      <c r="BT868">
        <v>0</v>
      </c>
      <c r="BU868" s="17">
        <v>0</v>
      </c>
      <c r="BV868">
        <v>0</v>
      </c>
      <c r="BW868">
        <v>0</v>
      </c>
      <c r="BX868" s="17">
        <v>0</v>
      </c>
      <c r="BY868">
        <v>0</v>
      </c>
      <c r="BZ868">
        <v>0</v>
      </c>
      <c r="CA868">
        <v>1</v>
      </c>
      <c r="CB868">
        <v>1</v>
      </c>
      <c r="CC868">
        <v>0</v>
      </c>
      <c r="CD868">
        <v>0</v>
      </c>
      <c r="CE868">
        <v>0</v>
      </c>
      <c r="CF868">
        <v>0</v>
      </c>
      <c r="CG868">
        <v>0</v>
      </c>
      <c r="CH868">
        <v>0</v>
      </c>
      <c r="CI868">
        <v>1</v>
      </c>
      <c r="CJ868" s="17">
        <v>0</v>
      </c>
      <c r="CK868">
        <v>0</v>
      </c>
      <c r="CL868">
        <v>2</v>
      </c>
      <c r="CM868">
        <v>0</v>
      </c>
      <c r="CN868">
        <v>1</v>
      </c>
      <c r="CO868">
        <v>44</v>
      </c>
      <c r="CP868" s="31" t="s">
        <v>80</v>
      </c>
    </row>
    <row r="869" spans="1:94" x14ac:dyDescent="0.25">
      <c r="A869">
        <v>868</v>
      </c>
      <c r="B869">
        <v>59</v>
      </c>
      <c r="C869" s="23" t="s">
        <v>228</v>
      </c>
      <c r="D869" s="12">
        <v>9</v>
      </c>
      <c r="E869" s="13">
        <v>1.1000000000000001</v>
      </c>
      <c r="F869" s="7">
        <f t="shared" si="220"/>
        <v>8.1818181818181817</v>
      </c>
      <c r="G869" s="7">
        <f t="shared" si="211"/>
        <v>7.9</v>
      </c>
      <c r="H869" s="15">
        <f t="shared" si="212"/>
        <v>10.1</v>
      </c>
      <c r="I869" s="11">
        <f t="shared" si="213"/>
        <v>0.25758270030408748</v>
      </c>
      <c r="J869" s="30">
        <f t="shared" si="214"/>
        <v>3.1482330037166245E-2</v>
      </c>
      <c r="K869" s="30">
        <f t="shared" si="215"/>
        <v>31.763849715680415</v>
      </c>
      <c r="L869" s="8">
        <v>0</v>
      </c>
      <c r="M869" s="9">
        <v>0</v>
      </c>
      <c r="N869" s="9">
        <v>0</v>
      </c>
      <c r="O869" s="9">
        <v>1</v>
      </c>
      <c r="P869" s="9">
        <v>0</v>
      </c>
      <c r="Q869" s="8">
        <v>948</v>
      </c>
      <c r="R869" s="9">
        <v>5</v>
      </c>
      <c r="S869" s="9">
        <f t="shared" si="216"/>
        <v>942</v>
      </c>
      <c r="T869" s="9">
        <f t="shared" si="217"/>
        <v>12</v>
      </c>
      <c r="U869" s="7">
        <v>10.6</v>
      </c>
      <c r="V869" s="7">
        <v>20.3</v>
      </c>
      <c r="W869" s="9">
        <v>1</v>
      </c>
      <c r="X869" s="9">
        <v>0</v>
      </c>
      <c r="Y869" s="9">
        <v>0</v>
      </c>
      <c r="Z869" s="9">
        <v>0</v>
      </c>
      <c r="AA869" s="9">
        <v>0</v>
      </c>
      <c r="AB869" s="27">
        <v>1</v>
      </c>
      <c r="AC869" s="9">
        <v>1</v>
      </c>
      <c r="AD869" s="9">
        <v>0</v>
      </c>
      <c r="AE869" s="27">
        <v>0</v>
      </c>
      <c r="AF869" s="9">
        <v>0</v>
      </c>
      <c r="AG869" s="27">
        <v>1</v>
      </c>
      <c r="AH869" s="19">
        <v>1995</v>
      </c>
      <c r="AI869" s="30" t="s">
        <v>89</v>
      </c>
      <c r="AJ869" s="30" t="s">
        <v>89</v>
      </c>
      <c r="AK869" s="30" t="s">
        <v>89</v>
      </c>
      <c r="AL869" s="37" t="s">
        <v>89</v>
      </c>
      <c r="AM869" s="36" t="s">
        <v>89</v>
      </c>
      <c r="AN869" s="17" t="s">
        <v>89</v>
      </c>
      <c r="AO869" s="30" t="s">
        <v>89</v>
      </c>
      <c r="AP869" s="34" t="s">
        <v>89</v>
      </c>
      <c r="AQ869" t="s">
        <v>89</v>
      </c>
      <c r="AR869" s="34" t="s">
        <v>89</v>
      </c>
      <c r="AS869">
        <v>0</v>
      </c>
      <c r="AT869" s="17">
        <v>1</v>
      </c>
      <c r="AU869" t="s">
        <v>89</v>
      </c>
      <c r="AV869" s="17" t="s">
        <v>89</v>
      </c>
      <c r="AW869" s="17" t="s">
        <v>10</v>
      </c>
      <c r="AX869">
        <v>0</v>
      </c>
      <c r="AY869">
        <v>0</v>
      </c>
      <c r="AZ869">
        <v>0</v>
      </c>
      <c r="BA869">
        <v>0</v>
      </c>
      <c r="BB869">
        <v>0</v>
      </c>
      <c r="BC869">
        <v>0</v>
      </c>
      <c r="BD869" s="17">
        <v>1</v>
      </c>
      <c r="BE869">
        <v>0</v>
      </c>
      <c r="BF869">
        <v>0</v>
      </c>
      <c r="BG869" s="17">
        <v>1</v>
      </c>
      <c r="BH869" t="s">
        <v>89</v>
      </c>
      <c r="BI869">
        <v>27</v>
      </c>
      <c r="BJ869" s="23">
        <v>0.79100000000000004</v>
      </c>
      <c r="BK869" s="23">
        <v>36.799999999999997</v>
      </c>
      <c r="BL869">
        <v>1</v>
      </c>
      <c r="BM869">
        <v>0</v>
      </c>
      <c r="BN869">
        <v>0</v>
      </c>
      <c r="BO869">
        <v>0</v>
      </c>
      <c r="BP869">
        <v>0</v>
      </c>
      <c r="BQ869" s="17">
        <v>0</v>
      </c>
      <c r="BR869">
        <v>1</v>
      </c>
      <c r="BS869">
        <v>0</v>
      </c>
      <c r="BT869">
        <v>0</v>
      </c>
      <c r="BU869" s="17">
        <v>0</v>
      </c>
      <c r="BV869">
        <v>0</v>
      </c>
      <c r="BW869">
        <v>0</v>
      </c>
      <c r="BX869" s="17">
        <v>0</v>
      </c>
      <c r="BY869">
        <v>0</v>
      </c>
      <c r="BZ869">
        <v>0</v>
      </c>
      <c r="CA869">
        <v>1</v>
      </c>
      <c r="CB869">
        <v>1</v>
      </c>
      <c r="CC869">
        <v>0</v>
      </c>
      <c r="CD869">
        <v>0</v>
      </c>
      <c r="CE869">
        <v>1</v>
      </c>
      <c r="CF869">
        <v>0</v>
      </c>
      <c r="CG869">
        <v>0</v>
      </c>
      <c r="CH869">
        <v>0</v>
      </c>
      <c r="CI869">
        <v>0</v>
      </c>
      <c r="CJ869" s="17">
        <v>0</v>
      </c>
      <c r="CK869">
        <v>0</v>
      </c>
      <c r="CL869">
        <v>2</v>
      </c>
      <c r="CM869">
        <v>0</v>
      </c>
      <c r="CN869">
        <v>1</v>
      </c>
      <c r="CO869">
        <v>44</v>
      </c>
      <c r="CP869" s="31" t="s">
        <v>80</v>
      </c>
    </row>
    <row r="870" spans="1:94" x14ac:dyDescent="0.25">
      <c r="A870">
        <v>869</v>
      </c>
      <c r="B870">
        <v>59</v>
      </c>
      <c r="C870" s="23" t="s">
        <v>228</v>
      </c>
      <c r="D870" s="12">
        <v>7.2</v>
      </c>
      <c r="E870" s="13">
        <v>1.6</v>
      </c>
      <c r="F870" s="7">
        <f t="shared" si="220"/>
        <v>4.5</v>
      </c>
      <c r="G870" s="7">
        <f t="shared" si="211"/>
        <v>5.6</v>
      </c>
      <c r="H870" s="15">
        <f t="shared" si="212"/>
        <v>8.8000000000000007</v>
      </c>
      <c r="I870" s="11">
        <f t="shared" si="213"/>
        <v>0.14514241246434065</v>
      </c>
      <c r="J870" s="30">
        <f t="shared" si="214"/>
        <v>3.2253869436520144E-2</v>
      </c>
      <c r="K870" s="30">
        <f t="shared" si="215"/>
        <v>31.004031995854994</v>
      </c>
      <c r="L870" s="8">
        <v>0</v>
      </c>
      <c r="M870" s="9">
        <v>0</v>
      </c>
      <c r="N870" s="9">
        <v>0</v>
      </c>
      <c r="O870" s="9">
        <v>1</v>
      </c>
      <c r="P870" s="9">
        <v>0</v>
      </c>
      <c r="Q870" s="8">
        <v>948</v>
      </c>
      <c r="R870" s="9">
        <v>6</v>
      </c>
      <c r="S870" s="9">
        <f t="shared" si="216"/>
        <v>941</v>
      </c>
      <c r="T870" s="9">
        <f t="shared" si="217"/>
        <v>12</v>
      </c>
      <c r="U870" s="7">
        <v>10.6</v>
      </c>
      <c r="V870" s="7">
        <v>20.3</v>
      </c>
      <c r="W870" s="9">
        <v>1</v>
      </c>
      <c r="X870" s="9">
        <v>0</v>
      </c>
      <c r="Y870" s="9">
        <v>0</v>
      </c>
      <c r="Z870" s="9">
        <v>0</v>
      </c>
      <c r="AA870" s="9">
        <v>0</v>
      </c>
      <c r="AB870" s="27">
        <v>1</v>
      </c>
      <c r="AC870" s="9">
        <v>1</v>
      </c>
      <c r="AD870" s="9">
        <v>0</v>
      </c>
      <c r="AE870" s="27">
        <v>0</v>
      </c>
      <c r="AF870" s="9">
        <v>0</v>
      </c>
      <c r="AG870" s="27">
        <v>1</v>
      </c>
      <c r="AH870" s="19">
        <v>1995</v>
      </c>
      <c r="AI870" s="30" t="s">
        <v>89</v>
      </c>
      <c r="AJ870" s="30" t="s">
        <v>89</v>
      </c>
      <c r="AK870" s="30" t="s">
        <v>89</v>
      </c>
      <c r="AL870" s="37" t="s">
        <v>89</v>
      </c>
      <c r="AM870" s="36" t="s">
        <v>89</v>
      </c>
      <c r="AN870" s="17" t="s">
        <v>89</v>
      </c>
      <c r="AO870" s="30" t="s">
        <v>89</v>
      </c>
      <c r="AP870" s="34" t="s">
        <v>89</v>
      </c>
      <c r="AQ870" t="s">
        <v>89</v>
      </c>
      <c r="AR870" s="34" t="s">
        <v>89</v>
      </c>
      <c r="AS870">
        <v>0</v>
      </c>
      <c r="AT870" s="17">
        <v>1</v>
      </c>
      <c r="AU870" t="s">
        <v>89</v>
      </c>
      <c r="AV870" s="17" t="s">
        <v>89</v>
      </c>
      <c r="AW870" s="17" t="s">
        <v>10</v>
      </c>
      <c r="AX870">
        <v>0</v>
      </c>
      <c r="AY870">
        <v>0</v>
      </c>
      <c r="AZ870">
        <v>0</v>
      </c>
      <c r="BA870">
        <v>0</v>
      </c>
      <c r="BB870">
        <v>0</v>
      </c>
      <c r="BC870">
        <v>0</v>
      </c>
      <c r="BD870" s="17">
        <v>1</v>
      </c>
      <c r="BE870">
        <v>0</v>
      </c>
      <c r="BF870">
        <v>0</v>
      </c>
      <c r="BG870" s="17">
        <v>1</v>
      </c>
      <c r="BH870" t="s">
        <v>89</v>
      </c>
      <c r="BI870">
        <v>27</v>
      </c>
      <c r="BJ870" s="23">
        <v>0.79100000000000004</v>
      </c>
      <c r="BK870" s="23">
        <v>36.799999999999997</v>
      </c>
      <c r="BL870">
        <v>0</v>
      </c>
      <c r="BM870">
        <v>1</v>
      </c>
      <c r="BN870">
        <v>0</v>
      </c>
      <c r="BO870">
        <v>0</v>
      </c>
      <c r="BP870">
        <v>0</v>
      </c>
      <c r="BQ870" s="17">
        <v>0</v>
      </c>
      <c r="BR870">
        <v>1</v>
      </c>
      <c r="BS870">
        <v>0</v>
      </c>
      <c r="BT870">
        <v>0</v>
      </c>
      <c r="BU870" s="17">
        <v>0</v>
      </c>
      <c r="BV870">
        <v>0</v>
      </c>
      <c r="BW870">
        <v>0</v>
      </c>
      <c r="BX870" s="17">
        <v>0</v>
      </c>
      <c r="BY870">
        <v>0</v>
      </c>
      <c r="BZ870">
        <v>0</v>
      </c>
      <c r="CA870">
        <v>1</v>
      </c>
      <c r="CB870">
        <v>1</v>
      </c>
      <c r="CC870">
        <v>0</v>
      </c>
      <c r="CD870">
        <v>0</v>
      </c>
      <c r="CE870">
        <v>1</v>
      </c>
      <c r="CF870">
        <v>0</v>
      </c>
      <c r="CG870">
        <v>0</v>
      </c>
      <c r="CH870">
        <v>0</v>
      </c>
      <c r="CI870">
        <v>1</v>
      </c>
      <c r="CJ870" s="17">
        <v>0</v>
      </c>
      <c r="CK870">
        <v>0</v>
      </c>
      <c r="CL870">
        <v>2</v>
      </c>
      <c r="CM870">
        <v>0</v>
      </c>
      <c r="CN870">
        <v>1</v>
      </c>
      <c r="CO870">
        <v>44</v>
      </c>
      <c r="CP870" s="31" t="s">
        <v>80</v>
      </c>
    </row>
    <row r="871" spans="1:94" x14ac:dyDescent="0.25">
      <c r="A871">
        <v>870</v>
      </c>
      <c r="B871">
        <v>60</v>
      </c>
      <c r="C871" s="23" t="s">
        <v>229</v>
      </c>
      <c r="D871" s="12">
        <v>7.22</v>
      </c>
      <c r="E871" s="13">
        <v>0.08</v>
      </c>
      <c r="F871" s="7">
        <f t="shared" si="220"/>
        <v>90.25</v>
      </c>
      <c r="G871" s="7">
        <f t="shared" si="211"/>
        <v>7.14</v>
      </c>
      <c r="H871" s="15">
        <f t="shared" si="212"/>
        <v>7.3</v>
      </c>
      <c r="I871" s="11">
        <f t="shared" si="213"/>
        <v>0.25320966566246955</v>
      </c>
      <c r="J871" s="30">
        <f t="shared" si="214"/>
        <v>2.8056472649581115E-3</v>
      </c>
      <c r="K871" s="30">
        <f t="shared" si="215"/>
        <v>356.42399259870257</v>
      </c>
      <c r="L871" s="8">
        <v>0</v>
      </c>
      <c r="M871" s="9">
        <v>0</v>
      </c>
      <c r="N871" s="9">
        <v>1</v>
      </c>
      <c r="O871" s="9">
        <v>0</v>
      </c>
      <c r="P871" s="9">
        <v>0</v>
      </c>
      <c r="Q871" s="8">
        <v>118899</v>
      </c>
      <c r="R871" s="9">
        <v>5</v>
      </c>
      <c r="S871" s="9">
        <f t="shared" si="216"/>
        <v>118893</v>
      </c>
      <c r="T871" s="9">
        <f t="shared" si="217"/>
        <v>15</v>
      </c>
      <c r="U871" s="7">
        <v>13.5</v>
      </c>
      <c r="V871" s="7">
        <v>20.399999999999999</v>
      </c>
      <c r="W871" s="9">
        <v>1</v>
      </c>
      <c r="X871" s="9">
        <v>0</v>
      </c>
      <c r="Y871" s="9">
        <v>0</v>
      </c>
      <c r="Z871" s="9">
        <v>0</v>
      </c>
      <c r="AA871" s="9">
        <v>0</v>
      </c>
      <c r="AB871" s="27">
        <v>1</v>
      </c>
      <c r="AC871" s="9">
        <v>0</v>
      </c>
      <c r="AD871" s="9">
        <v>1</v>
      </c>
      <c r="AE871" s="27">
        <v>0</v>
      </c>
      <c r="AF871" s="9">
        <v>0</v>
      </c>
      <c r="AG871" s="27">
        <v>1</v>
      </c>
      <c r="AH871" s="19">
        <v>2009</v>
      </c>
      <c r="AI871" s="30">
        <v>0.11799999999999999</v>
      </c>
      <c r="AJ871" s="30">
        <v>0.11899999999999999</v>
      </c>
      <c r="AK871" s="30">
        <v>0.54600000000000004</v>
      </c>
      <c r="AL871" s="37">
        <v>0.217</v>
      </c>
      <c r="AM871" s="36" t="s">
        <v>89</v>
      </c>
      <c r="AN871" s="17" t="s">
        <v>89</v>
      </c>
      <c r="AO871" s="30">
        <v>0.51</v>
      </c>
      <c r="AP871" s="34">
        <v>0.49</v>
      </c>
      <c r="AQ871" t="s">
        <v>89</v>
      </c>
      <c r="AR871" s="34" t="s">
        <v>89</v>
      </c>
      <c r="AS871">
        <v>0</v>
      </c>
      <c r="AT871" s="17">
        <v>1</v>
      </c>
      <c r="AU871" t="s">
        <v>89</v>
      </c>
      <c r="AV871" s="17" t="s">
        <v>89</v>
      </c>
      <c r="AW871" s="17" t="s">
        <v>2</v>
      </c>
      <c r="AX871">
        <v>1</v>
      </c>
      <c r="AY871">
        <v>0</v>
      </c>
      <c r="AZ871">
        <v>0</v>
      </c>
      <c r="BA871">
        <v>0</v>
      </c>
      <c r="BB871">
        <v>0</v>
      </c>
      <c r="BC871">
        <v>0</v>
      </c>
      <c r="BD871" s="17">
        <v>0</v>
      </c>
      <c r="BE871">
        <v>1</v>
      </c>
      <c r="BF871">
        <v>0</v>
      </c>
      <c r="BG871" s="17">
        <v>0</v>
      </c>
      <c r="BH871">
        <v>29551</v>
      </c>
      <c r="BI871">
        <v>1918</v>
      </c>
      <c r="BJ871" s="23">
        <v>0.92300000000000004</v>
      </c>
      <c r="BK871" s="23">
        <v>38.9</v>
      </c>
      <c r="BL871">
        <v>1</v>
      </c>
      <c r="BM871">
        <v>0</v>
      </c>
      <c r="BN871">
        <v>0</v>
      </c>
      <c r="BO871">
        <v>0</v>
      </c>
      <c r="BP871">
        <v>0</v>
      </c>
      <c r="BQ871" s="17">
        <v>0</v>
      </c>
      <c r="BR871">
        <v>0</v>
      </c>
      <c r="BS871">
        <v>0</v>
      </c>
      <c r="BT871">
        <v>1</v>
      </c>
      <c r="BU871" s="17">
        <v>0</v>
      </c>
      <c r="BV871">
        <v>0</v>
      </c>
      <c r="BW871">
        <v>0</v>
      </c>
      <c r="BX871" s="17">
        <v>0</v>
      </c>
      <c r="BY871">
        <v>0</v>
      </c>
      <c r="BZ871">
        <v>0</v>
      </c>
      <c r="CA871">
        <v>1</v>
      </c>
      <c r="CB871">
        <v>1</v>
      </c>
      <c r="CC871">
        <v>0</v>
      </c>
      <c r="CD871">
        <v>1</v>
      </c>
      <c r="CE871">
        <v>1</v>
      </c>
      <c r="CF871">
        <v>0</v>
      </c>
      <c r="CG871">
        <v>0</v>
      </c>
      <c r="CH871">
        <v>0</v>
      </c>
      <c r="CI871">
        <v>0</v>
      </c>
      <c r="CJ871" s="17">
        <v>0</v>
      </c>
      <c r="CK871">
        <v>4.2000000000000003E-2</v>
      </c>
      <c r="CL871">
        <v>6</v>
      </c>
      <c r="CM871">
        <v>1</v>
      </c>
      <c r="CN871">
        <v>0</v>
      </c>
      <c r="CO871">
        <v>41</v>
      </c>
      <c r="CP871" s="31" t="s">
        <v>80</v>
      </c>
    </row>
    <row r="872" spans="1:94" x14ac:dyDescent="0.25">
      <c r="A872">
        <v>871</v>
      </c>
      <c r="B872">
        <v>60</v>
      </c>
      <c r="C872" s="23" t="s">
        <v>229</v>
      </c>
      <c r="D872" s="12">
        <v>7.43</v>
      </c>
      <c r="E872" s="13">
        <v>0.06</v>
      </c>
      <c r="F872" s="7">
        <f t="shared" si="220"/>
        <v>123.83333333333333</v>
      </c>
      <c r="G872" s="7">
        <f t="shared" si="211"/>
        <v>7.37</v>
      </c>
      <c r="H872" s="15">
        <f t="shared" si="212"/>
        <v>7.4899999999999993</v>
      </c>
      <c r="I872" s="11">
        <f t="shared" si="213"/>
        <v>0.28926572343898205</v>
      </c>
      <c r="J872" s="30">
        <f t="shared" si="214"/>
        <v>2.3359277801263691E-3</v>
      </c>
      <c r="K872" s="30">
        <f t="shared" si="215"/>
        <v>428.09542679692862</v>
      </c>
      <c r="L872" s="8">
        <v>0</v>
      </c>
      <c r="M872" s="9">
        <v>0</v>
      </c>
      <c r="N872" s="9">
        <v>1</v>
      </c>
      <c r="O872" s="9">
        <v>0</v>
      </c>
      <c r="P872" s="9">
        <v>0</v>
      </c>
      <c r="Q872" s="8">
        <v>167937</v>
      </c>
      <c r="R872" s="9">
        <v>5</v>
      </c>
      <c r="S872" s="9">
        <f t="shared" si="216"/>
        <v>167931</v>
      </c>
      <c r="T872" s="9">
        <f t="shared" si="217"/>
        <v>15</v>
      </c>
      <c r="U872" s="7">
        <v>13.5</v>
      </c>
      <c r="V872" s="7">
        <v>20.399999999999999</v>
      </c>
      <c r="W872" s="9">
        <v>1</v>
      </c>
      <c r="X872" s="9">
        <v>0</v>
      </c>
      <c r="Y872" s="9">
        <v>0</v>
      </c>
      <c r="Z872" s="9">
        <v>0</v>
      </c>
      <c r="AA872" s="9">
        <v>0</v>
      </c>
      <c r="AB872" s="27">
        <v>1</v>
      </c>
      <c r="AC872" s="9">
        <v>0</v>
      </c>
      <c r="AD872" s="9">
        <v>1</v>
      </c>
      <c r="AE872" s="27">
        <v>0</v>
      </c>
      <c r="AF872" s="9">
        <v>0</v>
      </c>
      <c r="AG872" s="27">
        <v>1</v>
      </c>
      <c r="AH872" s="19">
        <v>2009</v>
      </c>
      <c r="AI872" s="30">
        <v>0.11799999999999999</v>
      </c>
      <c r="AJ872" s="30">
        <v>0.11899999999999999</v>
      </c>
      <c r="AK872" s="30">
        <v>0.54600000000000004</v>
      </c>
      <c r="AL872" s="37">
        <v>0.217</v>
      </c>
      <c r="AM872" s="36" t="s">
        <v>89</v>
      </c>
      <c r="AN872" s="17" t="s">
        <v>89</v>
      </c>
      <c r="AO872" s="30">
        <v>0.51</v>
      </c>
      <c r="AP872" s="34">
        <v>0.49</v>
      </c>
      <c r="AQ872" t="s">
        <v>89</v>
      </c>
      <c r="AR872" s="34" t="s">
        <v>89</v>
      </c>
      <c r="AS872">
        <v>0</v>
      </c>
      <c r="AT872" s="17">
        <v>1</v>
      </c>
      <c r="AU872" t="s">
        <v>89</v>
      </c>
      <c r="AV872" s="17" t="s">
        <v>89</v>
      </c>
      <c r="AW872" s="17" t="s">
        <v>2</v>
      </c>
      <c r="AX872">
        <v>1</v>
      </c>
      <c r="AY872">
        <v>0</v>
      </c>
      <c r="AZ872">
        <v>0</v>
      </c>
      <c r="BA872">
        <v>0</v>
      </c>
      <c r="BB872">
        <v>0</v>
      </c>
      <c r="BC872">
        <v>0</v>
      </c>
      <c r="BD872" s="17">
        <v>0</v>
      </c>
      <c r="BE872">
        <v>1</v>
      </c>
      <c r="BF872">
        <v>0</v>
      </c>
      <c r="BG872" s="17">
        <v>0</v>
      </c>
      <c r="BH872">
        <v>29551</v>
      </c>
      <c r="BI872">
        <v>1918</v>
      </c>
      <c r="BJ872" s="23">
        <v>0.92300000000000004</v>
      </c>
      <c r="BK872" s="23">
        <v>38.9</v>
      </c>
      <c r="BL872">
        <v>0</v>
      </c>
      <c r="BM872">
        <v>0</v>
      </c>
      <c r="BN872">
        <v>0</v>
      </c>
      <c r="BO872">
        <v>1</v>
      </c>
      <c r="BP872">
        <v>0</v>
      </c>
      <c r="BQ872" s="17">
        <v>0</v>
      </c>
      <c r="BR872">
        <v>0</v>
      </c>
      <c r="BS872">
        <v>0</v>
      </c>
      <c r="BT872">
        <v>1</v>
      </c>
      <c r="BU872" s="17">
        <v>0</v>
      </c>
      <c r="BV872">
        <v>0</v>
      </c>
      <c r="BW872">
        <v>0</v>
      </c>
      <c r="BX872" s="17">
        <v>0</v>
      </c>
      <c r="BY872">
        <v>0</v>
      </c>
      <c r="BZ872">
        <v>0</v>
      </c>
      <c r="CA872">
        <v>1</v>
      </c>
      <c r="CB872">
        <v>1</v>
      </c>
      <c r="CC872">
        <v>0</v>
      </c>
      <c r="CD872">
        <v>1</v>
      </c>
      <c r="CE872">
        <v>1</v>
      </c>
      <c r="CF872">
        <v>0</v>
      </c>
      <c r="CG872">
        <v>0</v>
      </c>
      <c r="CH872">
        <v>0</v>
      </c>
      <c r="CI872">
        <v>0</v>
      </c>
      <c r="CJ872" s="17">
        <v>0</v>
      </c>
      <c r="CK872">
        <v>4.2000000000000003E-2</v>
      </c>
      <c r="CL872">
        <v>6</v>
      </c>
      <c r="CM872">
        <v>1</v>
      </c>
      <c r="CN872">
        <v>0</v>
      </c>
      <c r="CO872">
        <v>41</v>
      </c>
      <c r="CP872" s="31" t="s">
        <v>80</v>
      </c>
    </row>
    <row r="873" spans="1:94" x14ac:dyDescent="0.25">
      <c r="A873">
        <v>872</v>
      </c>
      <c r="B873">
        <v>60</v>
      </c>
      <c r="C873" s="23" t="s">
        <v>229</v>
      </c>
      <c r="D873" s="12">
        <v>7.99</v>
      </c>
      <c r="E873" s="13">
        <v>0.2</v>
      </c>
      <c r="F873" s="7">
        <f t="shared" si="220"/>
        <v>39.949999999999996</v>
      </c>
      <c r="G873" s="7">
        <f t="shared" si="211"/>
        <v>7.79</v>
      </c>
      <c r="H873" s="15">
        <f t="shared" si="212"/>
        <v>8.19</v>
      </c>
      <c r="I873" s="11">
        <f t="shared" si="213"/>
        <v>0.17914437518349499</v>
      </c>
      <c r="J873" s="30">
        <f t="shared" si="214"/>
        <v>4.4842146478972474E-3</v>
      </c>
      <c r="K873" s="30">
        <f t="shared" si="215"/>
        <v>223.00448986511458</v>
      </c>
      <c r="L873" s="8">
        <v>0</v>
      </c>
      <c r="M873" s="9">
        <v>0</v>
      </c>
      <c r="N873" s="9">
        <v>1</v>
      </c>
      <c r="O873" s="9">
        <v>0</v>
      </c>
      <c r="P873" s="9">
        <v>0</v>
      </c>
      <c r="Q873" s="8">
        <v>48141</v>
      </c>
      <c r="R873" s="9">
        <v>5</v>
      </c>
      <c r="S873" s="9">
        <f t="shared" si="216"/>
        <v>48135</v>
      </c>
      <c r="T873" s="9">
        <f t="shared" si="217"/>
        <v>15</v>
      </c>
      <c r="U873" s="7">
        <v>13.5</v>
      </c>
      <c r="V873" s="7">
        <v>20.399999999999999</v>
      </c>
      <c r="W873" s="9">
        <v>1</v>
      </c>
      <c r="X873" s="9">
        <v>0</v>
      </c>
      <c r="Y873" s="9">
        <v>0</v>
      </c>
      <c r="Z873" s="9">
        <v>0</v>
      </c>
      <c r="AA873" s="9">
        <v>0</v>
      </c>
      <c r="AB873" s="27">
        <v>1</v>
      </c>
      <c r="AC873" s="9">
        <v>0</v>
      </c>
      <c r="AD873" s="9">
        <v>1</v>
      </c>
      <c r="AE873" s="27">
        <v>0</v>
      </c>
      <c r="AF873" s="9">
        <v>0</v>
      </c>
      <c r="AG873" s="27">
        <v>1</v>
      </c>
      <c r="AH873" s="19">
        <v>2009</v>
      </c>
      <c r="AI873" s="30">
        <v>0.11799999999999999</v>
      </c>
      <c r="AJ873" s="30">
        <v>0.11899999999999999</v>
      </c>
      <c r="AK873" s="30">
        <v>0.54600000000000004</v>
      </c>
      <c r="AL873" s="37">
        <v>0.217</v>
      </c>
      <c r="AM873" s="36" t="s">
        <v>89</v>
      </c>
      <c r="AN873" s="17" t="s">
        <v>89</v>
      </c>
      <c r="AO873" s="30">
        <v>0.51</v>
      </c>
      <c r="AP873" s="34">
        <v>0.49</v>
      </c>
      <c r="AQ873" t="s">
        <v>89</v>
      </c>
      <c r="AR873" s="34" t="s">
        <v>89</v>
      </c>
      <c r="AS873">
        <v>0</v>
      </c>
      <c r="AT873" s="17">
        <v>1</v>
      </c>
      <c r="AU873" t="s">
        <v>89</v>
      </c>
      <c r="AV873" s="17" t="s">
        <v>89</v>
      </c>
      <c r="AW873" s="17" t="s">
        <v>2</v>
      </c>
      <c r="AX873">
        <v>1</v>
      </c>
      <c r="AY873">
        <v>0</v>
      </c>
      <c r="AZ873">
        <v>0</v>
      </c>
      <c r="BA873">
        <v>0</v>
      </c>
      <c r="BB873">
        <v>0</v>
      </c>
      <c r="BC873">
        <v>0</v>
      </c>
      <c r="BD873" s="17">
        <v>0</v>
      </c>
      <c r="BE873">
        <v>1</v>
      </c>
      <c r="BF873">
        <v>0</v>
      </c>
      <c r="BG873" s="17">
        <v>0</v>
      </c>
      <c r="BH873">
        <v>29551</v>
      </c>
      <c r="BI873">
        <v>1918</v>
      </c>
      <c r="BJ873" s="23">
        <v>0.92300000000000004</v>
      </c>
      <c r="BK873" s="23">
        <v>38.9</v>
      </c>
      <c r="BL873">
        <v>1</v>
      </c>
      <c r="BM873">
        <v>0</v>
      </c>
      <c r="BN873">
        <v>0</v>
      </c>
      <c r="BO873">
        <v>0</v>
      </c>
      <c r="BP873">
        <v>0</v>
      </c>
      <c r="BQ873" s="17">
        <v>0</v>
      </c>
      <c r="BR873">
        <v>0</v>
      </c>
      <c r="BS873">
        <v>0</v>
      </c>
      <c r="BT873">
        <v>1</v>
      </c>
      <c r="BU873" s="17">
        <v>0</v>
      </c>
      <c r="BV873">
        <v>0</v>
      </c>
      <c r="BW873">
        <v>0</v>
      </c>
      <c r="BX873" s="17">
        <v>0</v>
      </c>
      <c r="BY873">
        <v>0</v>
      </c>
      <c r="BZ873">
        <v>0</v>
      </c>
      <c r="CA873">
        <v>1</v>
      </c>
      <c r="CB873">
        <v>1</v>
      </c>
      <c r="CC873">
        <v>0</v>
      </c>
      <c r="CD873">
        <v>1</v>
      </c>
      <c r="CE873">
        <v>1</v>
      </c>
      <c r="CF873">
        <v>0</v>
      </c>
      <c r="CG873">
        <v>0</v>
      </c>
      <c r="CH873">
        <v>0</v>
      </c>
      <c r="CI873">
        <v>0</v>
      </c>
      <c r="CJ873" s="17">
        <v>0</v>
      </c>
      <c r="CK873">
        <v>4.2000000000000003E-2</v>
      </c>
      <c r="CL873">
        <v>6</v>
      </c>
      <c r="CM873">
        <v>1</v>
      </c>
      <c r="CN873">
        <v>0</v>
      </c>
      <c r="CO873">
        <v>41</v>
      </c>
      <c r="CP873" s="31" t="s">
        <v>80</v>
      </c>
    </row>
    <row r="874" spans="1:94" x14ac:dyDescent="0.25">
      <c r="A874">
        <v>873</v>
      </c>
      <c r="B874">
        <v>60</v>
      </c>
      <c r="C874" s="23" t="s">
        <v>229</v>
      </c>
      <c r="D874" s="12">
        <v>4.32</v>
      </c>
      <c r="E874" s="13">
        <v>0.19</v>
      </c>
      <c r="F874" s="7">
        <f t="shared" si="220"/>
        <v>22.736842105263158</v>
      </c>
      <c r="G874" s="7">
        <f t="shared" si="211"/>
        <v>4.13</v>
      </c>
      <c r="H874" s="15">
        <f t="shared" si="212"/>
        <v>4.5100000000000007</v>
      </c>
      <c r="I874" s="11">
        <f t="shared" si="213"/>
        <v>8.5168681316683814E-2</v>
      </c>
      <c r="J874" s="30">
        <f t="shared" si="214"/>
        <v>3.7458447801319269E-3</v>
      </c>
      <c r="K874" s="30">
        <f t="shared" si="215"/>
        <v>266.96247674330499</v>
      </c>
      <c r="L874" s="8">
        <v>0</v>
      </c>
      <c r="M874" s="9">
        <v>0</v>
      </c>
      <c r="N874" s="9">
        <v>1</v>
      </c>
      <c r="O874" s="9">
        <v>0</v>
      </c>
      <c r="P874" s="9">
        <v>0</v>
      </c>
      <c r="Q874" s="8">
        <v>70758</v>
      </c>
      <c r="R874" s="9">
        <v>5</v>
      </c>
      <c r="S874" s="9">
        <f t="shared" si="216"/>
        <v>70752</v>
      </c>
      <c r="T874" s="9">
        <f t="shared" si="217"/>
        <v>15</v>
      </c>
      <c r="U874" s="7">
        <v>13.5</v>
      </c>
      <c r="V874" s="7">
        <v>20.399999999999999</v>
      </c>
      <c r="W874" s="9">
        <v>1</v>
      </c>
      <c r="X874" s="9">
        <v>0</v>
      </c>
      <c r="Y874" s="9">
        <v>0</v>
      </c>
      <c r="Z874" s="9">
        <v>0</v>
      </c>
      <c r="AA874" s="9">
        <v>0</v>
      </c>
      <c r="AB874" s="27">
        <v>1</v>
      </c>
      <c r="AC874" s="9">
        <v>0</v>
      </c>
      <c r="AD874" s="9">
        <v>1</v>
      </c>
      <c r="AE874" s="27">
        <v>0</v>
      </c>
      <c r="AF874" s="9">
        <v>0</v>
      </c>
      <c r="AG874" s="27">
        <v>1</v>
      </c>
      <c r="AH874" s="19">
        <v>2009</v>
      </c>
      <c r="AI874" s="30">
        <v>0.11799999999999999</v>
      </c>
      <c r="AJ874" s="30">
        <v>0.11899999999999999</v>
      </c>
      <c r="AK874" s="30">
        <v>0.54600000000000004</v>
      </c>
      <c r="AL874" s="37">
        <v>0.217</v>
      </c>
      <c r="AM874" s="36" t="s">
        <v>89</v>
      </c>
      <c r="AN874" s="17" t="s">
        <v>89</v>
      </c>
      <c r="AO874" s="30">
        <v>0.51</v>
      </c>
      <c r="AP874" s="34">
        <v>0.49</v>
      </c>
      <c r="AQ874" t="s">
        <v>89</v>
      </c>
      <c r="AR874" s="34" t="s">
        <v>89</v>
      </c>
      <c r="AS874">
        <v>0</v>
      </c>
      <c r="AT874" s="17">
        <v>1</v>
      </c>
      <c r="AU874" t="s">
        <v>89</v>
      </c>
      <c r="AV874" s="17" t="s">
        <v>89</v>
      </c>
      <c r="AW874" s="17" t="s">
        <v>2</v>
      </c>
      <c r="AX874">
        <v>1</v>
      </c>
      <c r="AY874">
        <v>0</v>
      </c>
      <c r="AZ874">
        <v>0</v>
      </c>
      <c r="BA874">
        <v>0</v>
      </c>
      <c r="BB874">
        <v>0</v>
      </c>
      <c r="BC874">
        <v>0</v>
      </c>
      <c r="BD874" s="17">
        <v>0</v>
      </c>
      <c r="BE874">
        <v>1</v>
      </c>
      <c r="BF874">
        <v>0</v>
      </c>
      <c r="BG874" s="17">
        <v>0</v>
      </c>
      <c r="BH874">
        <v>29551</v>
      </c>
      <c r="BI874">
        <v>1918</v>
      </c>
      <c r="BJ874" s="23">
        <v>0.92300000000000004</v>
      </c>
      <c r="BK874" s="23">
        <v>38.9</v>
      </c>
      <c r="BL874">
        <v>1</v>
      </c>
      <c r="BM874">
        <v>0</v>
      </c>
      <c r="BN874">
        <v>0</v>
      </c>
      <c r="BO874">
        <v>0</v>
      </c>
      <c r="BP874">
        <v>0</v>
      </c>
      <c r="BQ874" s="17">
        <v>0</v>
      </c>
      <c r="BR874">
        <v>0</v>
      </c>
      <c r="BS874">
        <v>0</v>
      </c>
      <c r="BT874">
        <v>1</v>
      </c>
      <c r="BU874" s="17">
        <v>0</v>
      </c>
      <c r="BV874">
        <v>0</v>
      </c>
      <c r="BW874">
        <v>0</v>
      </c>
      <c r="BX874" s="17">
        <v>0</v>
      </c>
      <c r="BY874">
        <v>0</v>
      </c>
      <c r="BZ874">
        <v>0</v>
      </c>
      <c r="CA874">
        <v>1</v>
      </c>
      <c r="CB874">
        <v>1</v>
      </c>
      <c r="CC874">
        <v>0</v>
      </c>
      <c r="CD874">
        <v>1</v>
      </c>
      <c r="CE874">
        <v>1</v>
      </c>
      <c r="CF874">
        <v>0</v>
      </c>
      <c r="CG874">
        <v>0</v>
      </c>
      <c r="CH874">
        <v>0</v>
      </c>
      <c r="CI874">
        <v>0</v>
      </c>
      <c r="CJ874" s="17">
        <v>0</v>
      </c>
      <c r="CK874">
        <v>4.2000000000000003E-2</v>
      </c>
      <c r="CL874">
        <v>6</v>
      </c>
      <c r="CM874">
        <v>1</v>
      </c>
      <c r="CN874">
        <v>0</v>
      </c>
      <c r="CO874">
        <v>41</v>
      </c>
      <c r="CP874" s="31" t="s">
        <v>80</v>
      </c>
    </row>
    <row r="875" spans="1:94" x14ac:dyDescent="0.25">
      <c r="A875">
        <v>874</v>
      </c>
      <c r="B875">
        <v>60</v>
      </c>
      <c r="C875" s="23" t="s">
        <v>229</v>
      </c>
      <c r="D875" s="12">
        <v>6.36</v>
      </c>
      <c r="E875" s="13">
        <v>0.14000000000000001</v>
      </c>
      <c r="F875" s="7">
        <f t="shared" si="220"/>
        <v>45.428571428571423</v>
      </c>
      <c r="G875" s="7">
        <f t="shared" si="211"/>
        <v>6.2200000000000006</v>
      </c>
      <c r="H875" s="15">
        <f t="shared" si="212"/>
        <v>6.5</v>
      </c>
      <c r="I875" s="11">
        <f t="shared" si="213"/>
        <v>0.21046241267144386</v>
      </c>
      <c r="J875" s="30">
        <f t="shared" si="214"/>
        <v>4.632820404717318E-3</v>
      </c>
      <c r="K875" s="30">
        <f t="shared" si="215"/>
        <v>215.85123372832695</v>
      </c>
      <c r="L875" s="8">
        <v>0</v>
      </c>
      <c r="M875" s="9">
        <v>0</v>
      </c>
      <c r="N875" s="9">
        <v>1</v>
      </c>
      <c r="O875" s="9">
        <v>0</v>
      </c>
      <c r="P875" s="9">
        <v>0</v>
      </c>
      <c r="Q875" s="8">
        <v>44534</v>
      </c>
      <c r="R875" s="9">
        <v>5</v>
      </c>
      <c r="S875" s="9">
        <f t="shared" si="216"/>
        <v>44528</v>
      </c>
      <c r="T875" s="9">
        <f t="shared" si="217"/>
        <v>15</v>
      </c>
      <c r="U875" s="7">
        <v>13.5</v>
      </c>
      <c r="V875" s="7">
        <v>20.399999999999999</v>
      </c>
      <c r="W875" s="9">
        <v>1</v>
      </c>
      <c r="X875" s="9">
        <v>0</v>
      </c>
      <c r="Y875" s="9">
        <v>0</v>
      </c>
      <c r="Z875" s="9">
        <v>0</v>
      </c>
      <c r="AA875" s="9">
        <v>0</v>
      </c>
      <c r="AB875" s="27">
        <v>1</v>
      </c>
      <c r="AC875" s="9">
        <v>0</v>
      </c>
      <c r="AD875" s="9">
        <v>1</v>
      </c>
      <c r="AE875" s="27">
        <v>0</v>
      </c>
      <c r="AF875" s="9">
        <v>0</v>
      </c>
      <c r="AG875" s="27">
        <v>1</v>
      </c>
      <c r="AH875" s="19">
        <v>2009</v>
      </c>
      <c r="AI875" s="30">
        <v>0.11799999999999999</v>
      </c>
      <c r="AJ875" s="30">
        <v>0.11899999999999999</v>
      </c>
      <c r="AK875" s="30">
        <v>0.54600000000000004</v>
      </c>
      <c r="AL875" s="37">
        <v>0.217</v>
      </c>
      <c r="AM875" s="36" t="s">
        <v>89</v>
      </c>
      <c r="AN875" s="17" t="s">
        <v>89</v>
      </c>
      <c r="AO875" s="30">
        <v>0.51</v>
      </c>
      <c r="AP875" s="34">
        <v>0.49</v>
      </c>
      <c r="AQ875" t="s">
        <v>89</v>
      </c>
      <c r="AR875" s="34" t="s">
        <v>89</v>
      </c>
      <c r="AS875">
        <v>0</v>
      </c>
      <c r="AT875" s="17">
        <v>1</v>
      </c>
      <c r="AU875" t="s">
        <v>89</v>
      </c>
      <c r="AV875" s="17" t="s">
        <v>89</v>
      </c>
      <c r="AW875" s="17" t="s">
        <v>2</v>
      </c>
      <c r="AX875">
        <v>1</v>
      </c>
      <c r="AY875">
        <v>0</v>
      </c>
      <c r="AZ875">
        <v>0</v>
      </c>
      <c r="BA875">
        <v>0</v>
      </c>
      <c r="BB875">
        <v>0</v>
      </c>
      <c r="BC875">
        <v>0</v>
      </c>
      <c r="BD875" s="17">
        <v>0</v>
      </c>
      <c r="BE875">
        <v>1</v>
      </c>
      <c r="BF875">
        <v>0</v>
      </c>
      <c r="BG875" s="17">
        <v>0</v>
      </c>
      <c r="BH875">
        <v>29551</v>
      </c>
      <c r="BI875">
        <v>1918</v>
      </c>
      <c r="BJ875" s="23">
        <v>0.92300000000000004</v>
      </c>
      <c r="BK875" s="23">
        <v>38.9</v>
      </c>
      <c r="BL875">
        <v>1</v>
      </c>
      <c r="BM875">
        <v>0</v>
      </c>
      <c r="BN875">
        <v>0</v>
      </c>
      <c r="BO875">
        <v>0</v>
      </c>
      <c r="BP875">
        <v>0</v>
      </c>
      <c r="BQ875" s="17">
        <v>0</v>
      </c>
      <c r="BR875">
        <v>0</v>
      </c>
      <c r="BS875">
        <v>0</v>
      </c>
      <c r="BT875">
        <v>1</v>
      </c>
      <c r="BU875" s="17">
        <v>0</v>
      </c>
      <c r="BV875">
        <v>0</v>
      </c>
      <c r="BW875">
        <v>0</v>
      </c>
      <c r="BX875" s="17">
        <v>0</v>
      </c>
      <c r="BY875">
        <v>0</v>
      </c>
      <c r="BZ875">
        <v>0</v>
      </c>
      <c r="CA875">
        <v>1</v>
      </c>
      <c r="CB875">
        <v>1</v>
      </c>
      <c r="CC875">
        <v>0</v>
      </c>
      <c r="CD875">
        <v>1</v>
      </c>
      <c r="CE875">
        <v>1</v>
      </c>
      <c r="CF875">
        <v>0</v>
      </c>
      <c r="CG875">
        <v>0</v>
      </c>
      <c r="CH875">
        <v>0</v>
      </c>
      <c r="CI875">
        <v>0</v>
      </c>
      <c r="CJ875" s="17">
        <v>0</v>
      </c>
      <c r="CK875">
        <v>4.2000000000000003E-2</v>
      </c>
      <c r="CL875">
        <v>6</v>
      </c>
      <c r="CM875">
        <v>1</v>
      </c>
      <c r="CN875">
        <v>0</v>
      </c>
      <c r="CO875">
        <v>41</v>
      </c>
      <c r="CP875" s="31" t="s">
        <v>80</v>
      </c>
    </row>
    <row r="876" spans="1:94" x14ac:dyDescent="0.25">
      <c r="A876">
        <v>875</v>
      </c>
      <c r="B876">
        <v>60</v>
      </c>
      <c r="C876" s="23" t="s">
        <v>229</v>
      </c>
      <c r="D876" s="12">
        <v>4.1100000000000003</v>
      </c>
      <c r="E876" s="13">
        <v>0.12</v>
      </c>
      <c r="F876" s="7">
        <f t="shared" si="220"/>
        <v>34.250000000000007</v>
      </c>
      <c r="G876" s="7">
        <f t="shared" si="211"/>
        <v>3.99</v>
      </c>
      <c r="H876" s="15">
        <f t="shared" si="212"/>
        <v>4.2300000000000004</v>
      </c>
      <c r="I876" s="11">
        <f t="shared" si="213"/>
        <v>0.12462205370365272</v>
      </c>
      <c r="J876" s="30">
        <f t="shared" si="214"/>
        <v>3.638600108135845E-3</v>
      </c>
      <c r="K876" s="30">
        <f t="shared" si="215"/>
        <v>274.83097078022337</v>
      </c>
      <c r="L876" s="8">
        <v>0</v>
      </c>
      <c r="M876" s="9">
        <v>0</v>
      </c>
      <c r="N876" s="9">
        <v>1</v>
      </c>
      <c r="O876" s="9">
        <v>0</v>
      </c>
      <c r="P876" s="9">
        <v>0</v>
      </c>
      <c r="Q876" s="8">
        <v>74365</v>
      </c>
      <c r="R876" s="9">
        <v>5</v>
      </c>
      <c r="S876" s="9">
        <f t="shared" si="216"/>
        <v>74359</v>
      </c>
      <c r="T876" s="9">
        <f t="shared" si="217"/>
        <v>15</v>
      </c>
      <c r="U876" s="7">
        <v>13.5</v>
      </c>
      <c r="V876" s="7">
        <v>20.399999999999999</v>
      </c>
      <c r="W876" s="9">
        <v>1</v>
      </c>
      <c r="X876" s="9">
        <v>0</v>
      </c>
      <c r="Y876" s="9">
        <v>0</v>
      </c>
      <c r="Z876" s="9">
        <v>0</v>
      </c>
      <c r="AA876" s="9">
        <v>0</v>
      </c>
      <c r="AB876" s="27">
        <v>1</v>
      </c>
      <c r="AC876" s="9">
        <v>0</v>
      </c>
      <c r="AD876" s="9">
        <v>1</v>
      </c>
      <c r="AE876" s="27">
        <v>0</v>
      </c>
      <c r="AF876" s="9">
        <v>0</v>
      </c>
      <c r="AG876" s="27">
        <v>1</v>
      </c>
      <c r="AH876" s="19">
        <v>2009</v>
      </c>
      <c r="AI876" s="30">
        <v>0.11799999999999999</v>
      </c>
      <c r="AJ876" s="30">
        <v>0.11899999999999999</v>
      </c>
      <c r="AK876" s="30">
        <v>0.54600000000000004</v>
      </c>
      <c r="AL876" s="37">
        <v>0.217</v>
      </c>
      <c r="AM876" s="36" t="s">
        <v>89</v>
      </c>
      <c r="AN876" s="17" t="s">
        <v>89</v>
      </c>
      <c r="AO876" s="30">
        <v>0.51</v>
      </c>
      <c r="AP876" s="34">
        <v>0.49</v>
      </c>
      <c r="AQ876" t="s">
        <v>89</v>
      </c>
      <c r="AR876" s="34" t="s">
        <v>89</v>
      </c>
      <c r="AS876">
        <v>0</v>
      </c>
      <c r="AT876" s="17">
        <v>1</v>
      </c>
      <c r="AU876" t="s">
        <v>89</v>
      </c>
      <c r="AV876" s="17" t="s">
        <v>89</v>
      </c>
      <c r="AW876" s="17" t="s">
        <v>2</v>
      </c>
      <c r="AX876">
        <v>1</v>
      </c>
      <c r="AY876">
        <v>0</v>
      </c>
      <c r="AZ876">
        <v>0</v>
      </c>
      <c r="BA876">
        <v>0</v>
      </c>
      <c r="BB876">
        <v>0</v>
      </c>
      <c r="BC876">
        <v>0</v>
      </c>
      <c r="BD876" s="17">
        <v>0</v>
      </c>
      <c r="BE876">
        <v>1</v>
      </c>
      <c r="BF876">
        <v>0</v>
      </c>
      <c r="BG876" s="17">
        <v>0</v>
      </c>
      <c r="BH876">
        <v>29551</v>
      </c>
      <c r="BI876">
        <v>1918</v>
      </c>
      <c r="BJ876" s="23">
        <v>0.92300000000000004</v>
      </c>
      <c r="BK876" s="23">
        <v>38.9</v>
      </c>
      <c r="BL876">
        <v>1</v>
      </c>
      <c r="BM876">
        <v>0</v>
      </c>
      <c r="BN876">
        <v>0</v>
      </c>
      <c r="BO876">
        <v>0</v>
      </c>
      <c r="BP876">
        <v>0</v>
      </c>
      <c r="BQ876" s="17">
        <v>0</v>
      </c>
      <c r="BR876">
        <v>0</v>
      </c>
      <c r="BS876">
        <v>0</v>
      </c>
      <c r="BT876">
        <v>1</v>
      </c>
      <c r="BU876" s="17">
        <v>0</v>
      </c>
      <c r="BV876">
        <v>0</v>
      </c>
      <c r="BW876">
        <v>0</v>
      </c>
      <c r="BX876" s="17">
        <v>0</v>
      </c>
      <c r="BY876">
        <v>0</v>
      </c>
      <c r="BZ876">
        <v>0</v>
      </c>
      <c r="CA876">
        <v>1</v>
      </c>
      <c r="CB876">
        <v>1</v>
      </c>
      <c r="CC876">
        <v>0</v>
      </c>
      <c r="CD876">
        <v>1</v>
      </c>
      <c r="CE876">
        <v>1</v>
      </c>
      <c r="CF876">
        <v>0</v>
      </c>
      <c r="CG876">
        <v>0</v>
      </c>
      <c r="CH876">
        <v>0</v>
      </c>
      <c r="CI876">
        <v>0</v>
      </c>
      <c r="CJ876" s="17">
        <v>0</v>
      </c>
      <c r="CK876">
        <v>4.2000000000000003E-2</v>
      </c>
      <c r="CL876">
        <v>6</v>
      </c>
      <c r="CM876">
        <v>1</v>
      </c>
      <c r="CN876">
        <v>0</v>
      </c>
      <c r="CO876">
        <v>41</v>
      </c>
      <c r="CP876" s="31" t="s">
        <v>80</v>
      </c>
    </row>
    <row r="877" spans="1:94" x14ac:dyDescent="0.25">
      <c r="A877">
        <v>876</v>
      </c>
      <c r="B877">
        <v>60</v>
      </c>
      <c r="C877" s="23" t="s">
        <v>229</v>
      </c>
      <c r="D877" s="12">
        <v>8.17</v>
      </c>
      <c r="E877" s="13">
        <v>0.17</v>
      </c>
      <c r="F877" s="7">
        <f t="shared" ref="F877:F908" si="221">D877/E877</f>
        <v>48.058823529411761</v>
      </c>
      <c r="G877" s="7">
        <f t="shared" si="211"/>
        <v>8</v>
      </c>
      <c r="H877" s="15">
        <f t="shared" si="212"/>
        <v>8.34</v>
      </c>
      <c r="I877" s="11">
        <f t="shared" si="213"/>
        <v>0.19129694933617142</v>
      </c>
      <c r="J877" s="30">
        <f t="shared" si="214"/>
        <v>3.9804750779864314E-3</v>
      </c>
      <c r="K877" s="30">
        <f t="shared" si="215"/>
        <v>251.22629344682679</v>
      </c>
      <c r="L877" s="8">
        <v>0</v>
      </c>
      <c r="M877" s="9">
        <v>0</v>
      </c>
      <c r="N877" s="9">
        <v>1</v>
      </c>
      <c r="O877" s="9">
        <v>0</v>
      </c>
      <c r="P877" s="9">
        <v>0</v>
      </c>
      <c r="Q877" s="8">
        <v>60811</v>
      </c>
      <c r="R877" s="9">
        <v>5</v>
      </c>
      <c r="S877" s="9">
        <f t="shared" si="216"/>
        <v>60805</v>
      </c>
      <c r="T877" s="9">
        <f t="shared" si="217"/>
        <v>15</v>
      </c>
      <c r="U877" s="7">
        <v>13.5</v>
      </c>
      <c r="V877" s="7">
        <v>20.399999999999999</v>
      </c>
      <c r="W877" s="9">
        <v>1</v>
      </c>
      <c r="X877" s="9">
        <v>0</v>
      </c>
      <c r="Y877" s="9">
        <v>0</v>
      </c>
      <c r="Z877" s="9">
        <v>0</v>
      </c>
      <c r="AA877" s="9">
        <v>0</v>
      </c>
      <c r="AB877" s="27">
        <v>1</v>
      </c>
      <c r="AC877" s="9">
        <v>0</v>
      </c>
      <c r="AD877" s="9">
        <v>1</v>
      </c>
      <c r="AE877" s="27">
        <v>0</v>
      </c>
      <c r="AF877" s="9">
        <v>0</v>
      </c>
      <c r="AG877" s="27">
        <v>1</v>
      </c>
      <c r="AH877" s="19">
        <v>2009</v>
      </c>
      <c r="AI877" s="30">
        <v>0.11799999999999999</v>
      </c>
      <c r="AJ877" s="30">
        <v>0.11899999999999999</v>
      </c>
      <c r="AK877" s="30">
        <v>0.54600000000000004</v>
      </c>
      <c r="AL877" s="37">
        <v>0.217</v>
      </c>
      <c r="AM877" s="36" t="s">
        <v>89</v>
      </c>
      <c r="AN877" s="17" t="s">
        <v>89</v>
      </c>
      <c r="AO877" s="30">
        <v>0.51</v>
      </c>
      <c r="AP877" s="34">
        <v>0.49</v>
      </c>
      <c r="AQ877" t="s">
        <v>89</v>
      </c>
      <c r="AR877" s="34" t="s">
        <v>89</v>
      </c>
      <c r="AS877">
        <v>0</v>
      </c>
      <c r="AT877" s="17">
        <v>1</v>
      </c>
      <c r="AU877" t="s">
        <v>89</v>
      </c>
      <c r="AV877" s="17" t="s">
        <v>89</v>
      </c>
      <c r="AW877" s="17" t="s">
        <v>2</v>
      </c>
      <c r="AX877">
        <v>1</v>
      </c>
      <c r="AY877">
        <v>0</v>
      </c>
      <c r="AZ877">
        <v>0</v>
      </c>
      <c r="BA877">
        <v>0</v>
      </c>
      <c r="BB877">
        <v>0</v>
      </c>
      <c r="BC877">
        <v>0</v>
      </c>
      <c r="BD877" s="17">
        <v>0</v>
      </c>
      <c r="BE877">
        <v>1</v>
      </c>
      <c r="BF877">
        <v>0</v>
      </c>
      <c r="BG877" s="17">
        <v>0</v>
      </c>
      <c r="BH877">
        <v>29551</v>
      </c>
      <c r="BI877">
        <v>1918</v>
      </c>
      <c r="BJ877" s="23">
        <v>0.92300000000000004</v>
      </c>
      <c r="BK877" s="23">
        <v>38.9</v>
      </c>
      <c r="BL877">
        <v>0</v>
      </c>
      <c r="BM877">
        <v>0</v>
      </c>
      <c r="BN877">
        <v>0</v>
      </c>
      <c r="BO877">
        <v>1</v>
      </c>
      <c r="BP877">
        <v>0</v>
      </c>
      <c r="BQ877" s="17">
        <v>0</v>
      </c>
      <c r="BR877">
        <v>0</v>
      </c>
      <c r="BS877">
        <v>0</v>
      </c>
      <c r="BT877">
        <v>1</v>
      </c>
      <c r="BU877" s="17">
        <v>0</v>
      </c>
      <c r="BV877">
        <v>0</v>
      </c>
      <c r="BW877">
        <v>0</v>
      </c>
      <c r="BX877" s="17">
        <v>0</v>
      </c>
      <c r="BY877">
        <v>0</v>
      </c>
      <c r="BZ877">
        <v>0</v>
      </c>
      <c r="CA877">
        <v>1</v>
      </c>
      <c r="CB877">
        <v>1</v>
      </c>
      <c r="CC877">
        <v>0</v>
      </c>
      <c r="CD877">
        <v>1</v>
      </c>
      <c r="CE877">
        <v>1</v>
      </c>
      <c r="CF877">
        <v>0</v>
      </c>
      <c r="CG877">
        <v>0</v>
      </c>
      <c r="CH877">
        <v>0</v>
      </c>
      <c r="CI877">
        <v>0</v>
      </c>
      <c r="CJ877" s="17">
        <v>0</v>
      </c>
      <c r="CK877">
        <v>4.2000000000000003E-2</v>
      </c>
      <c r="CL877">
        <v>6</v>
      </c>
      <c r="CM877">
        <v>1</v>
      </c>
      <c r="CN877">
        <v>0</v>
      </c>
      <c r="CO877">
        <v>41</v>
      </c>
      <c r="CP877" s="31" t="s">
        <v>80</v>
      </c>
    </row>
    <row r="878" spans="1:94" x14ac:dyDescent="0.25">
      <c r="A878">
        <v>877</v>
      </c>
      <c r="B878">
        <v>60</v>
      </c>
      <c r="C878" s="23" t="s">
        <v>229</v>
      </c>
      <c r="D878" s="12">
        <v>4.05</v>
      </c>
      <c r="E878" s="13">
        <v>0.14000000000000001</v>
      </c>
      <c r="F878" s="7">
        <f t="shared" si="221"/>
        <v>28.928571428571423</v>
      </c>
      <c r="G878" s="7">
        <f t="shared" si="211"/>
        <v>3.9099999999999997</v>
      </c>
      <c r="H878" s="15">
        <f t="shared" si="212"/>
        <v>4.1899999999999995</v>
      </c>
      <c r="I878" s="11">
        <f t="shared" si="213"/>
        <v>8.8044424868352289E-2</v>
      </c>
      <c r="J878" s="30">
        <f t="shared" si="214"/>
        <v>3.0435109831035367E-3</v>
      </c>
      <c r="K878" s="30">
        <f t="shared" si="215"/>
        <v>328.56789594374243</v>
      </c>
      <c r="L878" s="8">
        <v>0</v>
      </c>
      <c r="M878" s="9">
        <v>0</v>
      </c>
      <c r="N878" s="9">
        <v>1</v>
      </c>
      <c r="O878" s="9">
        <v>0</v>
      </c>
      <c r="P878" s="9">
        <v>0</v>
      </c>
      <c r="Q878" s="8">
        <v>107126</v>
      </c>
      <c r="R878" s="9">
        <v>5</v>
      </c>
      <c r="S878" s="9">
        <f t="shared" si="216"/>
        <v>107120</v>
      </c>
      <c r="T878" s="9">
        <f t="shared" si="217"/>
        <v>15</v>
      </c>
      <c r="U878" s="7">
        <v>13.5</v>
      </c>
      <c r="V878" s="7">
        <v>20.399999999999999</v>
      </c>
      <c r="W878" s="9">
        <v>1</v>
      </c>
      <c r="X878" s="9">
        <v>0</v>
      </c>
      <c r="Y878" s="9">
        <v>0</v>
      </c>
      <c r="Z878" s="9">
        <v>0</v>
      </c>
      <c r="AA878" s="9">
        <v>0</v>
      </c>
      <c r="AB878" s="27">
        <v>1</v>
      </c>
      <c r="AC878" s="9">
        <v>0</v>
      </c>
      <c r="AD878" s="9">
        <v>1</v>
      </c>
      <c r="AE878" s="27">
        <v>0</v>
      </c>
      <c r="AF878" s="9">
        <v>0</v>
      </c>
      <c r="AG878" s="27">
        <v>1</v>
      </c>
      <c r="AH878" s="19">
        <v>2009</v>
      </c>
      <c r="AI878" s="30">
        <v>0.11799999999999999</v>
      </c>
      <c r="AJ878" s="30">
        <v>0.11899999999999999</v>
      </c>
      <c r="AK878" s="30">
        <v>0.54600000000000004</v>
      </c>
      <c r="AL878" s="37">
        <v>0.217</v>
      </c>
      <c r="AM878" s="36" t="s">
        <v>89</v>
      </c>
      <c r="AN878" s="17" t="s">
        <v>89</v>
      </c>
      <c r="AO878" s="30">
        <v>0.51</v>
      </c>
      <c r="AP878" s="34">
        <v>0.49</v>
      </c>
      <c r="AQ878" t="s">
        <v>89</v>
      </c>
      <c r="AR878" s="34" t="s">
        <v>89</v>
      </c>
      <c r="AS878">
        <v>0</v>
      </c>
      <c r="AT878" s="17">
        <v>1</v>
      </c>
      <c r="AU878" t="s">
        <v>89</v>
      </c>
      <c r="AV878" s="17" t="s">
        <v>89</v>
      </c>
      <c r="AW878" s="17" t="s">
        <v>2</v>
      </c>
      <c r="AX878">
        <v>1</v>
      </c>
      <c r="AY878">
        <v>0</v>
      </c>
      <c r="AZ878">
        <v>0</v>
      </c>
      <c r="BA878">
        <v>0</v>
      </c>
      <c r="BB878">
        <v>0</v>
      </c>
      <c r="BC878">
        <v>0</v>
      </c>
      <c r="BD878" s="17">
        <v>0</v>
      </c>
      <c r="BE878">
        <v>1</v>
      </c>
      <c r="BF878">
        <v>0</v>
      </c>
      <c r="BG878" s="17">
        <v>0</v>
      </c>
      <c r="BH878">
        <v>29551</v>
      </c>
      <c r="BI878">
        <v>1918</v>
      </c>
      <c r="BJ878" s="23">
        <v>0.92300000000000004</v>
      </c>
      <c r="BK878" s="23">
        <v>38.9</v>
      </c>
      <c r="BL878">
        <v>0</v>
      </c>
      <c r="BM878">
        <v>0</v>
      </c>
      <c r="BN878">
        <v>0</v>
      </c>
      <c r="BO878">
        <v>1</v>
      </c>
      <c r="BP878">
        <v>0</v>
      </c>
      <c r="BQ878" s="17">
        <v>0</v>
      </c>
      <c r="BR878">
        <v>0</v>
      </c>
      <c r="BS878">
        <v>0</v>
      </c>
      <c r="BT878">
        <v>1</v>
      </c>
      <c r="BU878" s="17">
        <v>0</v>
      </c>
      <c r="BV878">
        <v>0</v>
      </c>
      <c r="BW878">
        <v>0</v>
      </c>
      <c r="BX878" s="17">
        <v>0</v>
      </c>
      <c r="BY878">
        <v>0</v>
      </c>
      <c r="BZ878">
        <v>0</v>
      </c>
      <c r="CA878">
        <v>1</v>
      </c>
      <c r="CB878">
        <v>1</v>
      </c>
      <c r="CC878">
        <v>0</v>
      </c>
      <c r="CD878">
        <v>1</v>
      </c>
      <c r="CE878">
        <v>1</v>
      </c>
      <c r="CF878">
        <v>0</v>
      </c>
      <c r="CG878">
        <v>0</v>
      </c>
      <c r="CH878">
        <v>0</v>
      </c>
      <c r="CI878">
        <v>0</v>
      </c>
      <c r="CJ878" s="17">
        <v>0</v>
      </c>
      <c r="CK878">
        <v>4.2000000000000003E-2</v>
      </c>
      <c r="CL878">
        <v>6</v>
      </c>
      <c r="CM878">
        <v>1</v>
      </c>
      <c r="CN878">
        <v>0</v>
      </c>
      <c r="CO878">
        <v>41</v>
      </c>
      <c r="CP878" s="31" t="s">
        <v>80</v>
      </c>
    </row>
    <row r="879" spans="1:94" x14ac:dyDescent="0.25">
      <c r="A879">
        <v>878</v>
      </c>
      <c r="B879">
        <v>60</v>
      </c>
      <c r="C879" s="23" t="s">
        <v>229</v>
      </c>
      <c r="D879" s="12">
        <v>6.74</v>
      </c>
      <c r="E879" s="13">
        <v>0.11</v>
      </c>
      <c r="F879" s="7">
        <f t="shared" si="221"/>
        <v>61.272727272727273</v>
      </c>
      <c r="G879" s="7">
        <f t="shared" si="211"/>
        <v>6.63</v>
      </c>
      <c r="H879" s="15">
        <f t="shared" si="212"/>
        <v>6.8500000000000005</v>
      </c>
      <c r="I879" s="11">
        <f t="shared" si="213"/>
        <v>0.26258316884075517</v>
      </c>
      <c r="J879" s="30">
        <f t="shared" si="214"/>
        <v>4.2854819840479333E-3</v>
      </c>
      <c r="K879" s="30">
        <f t="shared" si="215"/>
        <v>233.34598155408204</v>
      </c>
      <c r="L879" s="8">
        <v>0</v>
      </c>
      <c r="M879" s="9">
        <v>0</v>
      </c>
      <c r="N879" s="9">
        <v>1</v>
      </c>
      <c r="O879" s="9">
        <v>0</v>
      </c>
      <c r="P879" s="9">
        <v>0</v>
      </c>
      <c r="Q879" s="8">
        <v>50702</v>
      </c>
      <c r="R879" s="9">
        <v>5</v>
      </c>
      <c r="S879" s="9">
        <f t="shared" si="216"/>
        <v>50696</v>
      </c>
      <c r="T879" s="9">
        <f t="shared" si="217"/>
        <v>15</v>
      </c>
      <c r="U879" s="7">
        <v>13.5</v>
      </c>
      <c r="V879" s="7">
        <v>20.399999999999999</v>
      </c>
      <c r="W879" s="9">
        <v>1</v>
      </c>
      <c r="X879" s="9">
        <v>0</v>
      </c>
      <c r="Y879" s="9">
        <v>0</v>
      </c>
      <c r="Z879" s="9">
        <v>0</v>
      </c>
      <c r="AA879" s="9">
        <v>0</v>
      </c>
      <c r="AB879" s="27">
        <v>1</v>
      </c>
      <c r="AC879" s="9">
        <v>0</v>
      </c>
      <c r="AD879" s="9">
        <v>1</v>
      </c>
      <c r="AE879" s="27">
        <v>0</v>
      </c>
      <c r="AF879" s="9">
        <v>0</v>
      </c>
      <c r="AG879" s="27">
        <v>1</v>
      </c>
      <c r="AH879" s="19">
        <v>2009</v>
      </c>
      <c r="AI879" s="30">
        <v>0.11799999999999999</v>
      </c>
      <c r="AJ879" s="30">
        <v>0.11899999999999999</v>
      </c>
      <c r="AK879" s="30">
        <v>0.54600000000000004</v>
      </c>
      <c r="AL879" s="37">
        <v>0.217</v>
      </c>
      <c r="AM879" s="36" t="s">
        <v>89</v>
      </c>
      <c r="AN879" s="17" t="s">
        <v>89</v>
      </c>
      <c r="AO879" s="30">
        <v>0.51</v>
      </c>
      <c r="AP879" s="34">
        <v>0.49</v>
      </c>
      <c r="AQ879" t="s">
        <v>89</v>
      </c>
      <c r="AR879" s="34" t="s">
        <v>89</v>
      </c>
      <c r="AS879">
        <v>0</v>
      </c>
      <c r="AT879" s="17">
        <v>1</v>
      </c>
      <c r="AU879" t="s">
        <v>89</v>
      </c>
      <c r="AV879" s="17" t="s">
        <v>89</v>
      </c>
      <c r="AW879" s="17" t="s">
        <v>2</v>
      </c>
      <c r="AX879">
        <v>1</v>
      </c>
      <c r="AY879">
        <v>0</v>
      </c>
      <c r="AZ879">
        <v>0</v>
      </c>
      <c r="BA879">
        <v>0</v>
      </c>
      <c r="BB879">
        <v>0</v>
      </c>
      <c r="BC879">
        <v>0</v>
      </c>
      <c r="BD879" s="17">
        <v>0</v>
      </c>
      <c r="BE879">
        <v>1</v>
      </c>
      <c r="BF879">
        <v>0</v>
      </c>
      <c r="BG879" s="17">
        <v>0</v>
      </c>
      <c r="BH879">
        <v>29551</v>
      </c>
      <c r="BI879">
        <v>1918</v>
      </c>
      <c r="BJ879" s="23">
        <v>0.92300000000000004</v>
      </c>
      <c r="BK879" s="23">
        <v>38.9</v>
      </c>
      <c r="BL879">
        <v>0</v>
      </c>
      <c r="BM879">
        <v>0</v>
      </c>
      <c r="BN879">
        <v>0</v>
      </c>
      <c r="BO879">
        <v>1</v>
      </c>
      <c r="BP879">
        <v>0</v>
      </c>
      <c r="BQ879" s="17">
        <v>0</v>
      </c>
      <c r="BR879">
        <v>0</v>
      </c>
      <c r="BS879">
        <v>0</v>
      </c>
      <c r="BT879">
        <v>1</v>
      </c>
      <c r="BU879" s="17">
        <v>0</v>
      </c>
      <c r="BV879">
        <v>0</v>
      </c>
      <c r="BW879">
        <v>0</v>
      </c>
      <c r="BX879" s="17">
        <v>0</v>
      </c>
      <c r="BY879">
        <v>0</v>
      </c>
      <c r="BZ879">
        <v>0</v>
      </c>
      <c r="CA879">
        <v>1</v>
      </c>
      <c r="CB879">
        <v>1</v>
      </c>
      <c r="CC879">
        <v>0</v>
      </c>
      <c r="CD879">
        <v>1</v>
      </c>
      <c r="CE879">
        <v>1</v>
      </c>
      <c r="CF879">
        <v>0</v>
      </c>
      <c r="CG879">
        <v>0</v>
      </c>
      <c r="CH879">
        <v>0</v>
      </c>
      <c r="CI879">
        <v>0</v>
      </c>
      <c r="CJ879" s="17">
        <v>0</v>
      </c>
      <c r="CK879">
        <v>4.2000000000000003E-2</v>
      </c>
      <c r="CL879">
        <v>6</v>
      </c>
      <c r="CM879">
        <v>1</v>
      </c>
      <c r="CN879">
        <v>0</v>
      </c>
      <c r="CO879">
        <v>41</v>
      </c>
      <c r="CP879" s="31" t="s">
        <v>80</v>
      </c>
    </row>
    <row r="880" spans="1:94" x14ac:dyDescent="0.25">
      <c r="A880">
        <v>879</v>
      </c>
      <c r="B880">
        <v>60</v>
      </c>
      <c r="C880" s="23" t="s">
        <v>229</v>
      </c>
      <c r="D880" s="12">
        <v>4.0999999999999996</v>
      </c>
      <c r="E880" s="13">
        <v>0.08</v>
      </c>
      <c r="F880" s="7">
        <f t="shared" si="221"/>
        <v>51.249999999999993</v>
      </c>
      <c r="G880" s="7">
        <f t="shared" si="211"/>
        <v>4.0199999999999996</v>
      </c>
      <c r="H880" s="15">
        <f t="shared" si="212"/>
        <v>4.18</v>
      </c>
      <c r="I880" s="11">
        <f t="shared" si="213"/>
        <v>0.14803512423470547</v>
      </c>
      <c r="J880" s="30">
        <f t="shared" si="214"/>
        <v>2.8884902289698635E-3</v>
      </c>
      <c r="K880" s="30">
        <f t="shared" si="215"/>
        <v>346.20162116893675</v>
      </c>
      <c r="L880" s="8">
        <v>0</v>
      </c>
      <c r="M880" s="9">
        <v>0</v>
      </c>
      <c r="N880" s="9">
        <v>1</v>
      </c>
      <c r="O880" s="9">
        <v>0</v>
      </c>
      <c r="P880" s="9">
        <v>0</v>
      </c>
      <c r="Q880" s="8">
        <v>117235</v>
      </c>
      <c r="R880" s="9">
        <v>5</v>
      </c>
      <c r="S880" s="9">
        <f t="shared" si="216"/>
        <v>117229</v>
      </c>
      <c r="T880" s="9">
        <f t="shared" si="217"/>
        <v>15</v>
      </c>
      <c r="U880" s="7">
        <v>13.5</v>
      </c>
      <c r="V880" s="7">
        <v>20.399999999999999</v>
      </c>
      <c r="W880" s="9">
        <v>1</v>
      </c>
      <c r="X880" s="9">
        <v>0</v>
      </c>
      <c r="Y880" s="9">
        <v>0</v>
      </c>
      <c r="Z880" s="9">
        <v>0</v>
      </c>
      <c r="AA880" s="9">
        <v>0</v>
      </c>
      <c r="AB880" s="27">
        <v>1</v>
      </c>
      <c r="AC880" s="9">
        <v>0</v>
      </c>
      <c r="AD880" s="9">
        <v>1</v>
      </c>
      <c r="AE880" s="27">
        <v>0</v>
      </c>
      <c r="AF880" s="9">
        <v>0</v>
      </c>
      <c r="AG880" s="27">
        <v>1</v>
      </c>
      <c r="AH880" s="19">
        <v>2009</v>
      </c>
      <c r="AI880" s="30">
        <v>0.11799999999999999</v>
      </c>
      <c r="AJ880" s="30">
        <v>0.11899999999999999</v>
      </c>
      <c r="AK880" s="30">
        <v>0.54600000000000004</v>
      </c>
      <c r="AL880" s="37">
        <v>0.217</v>
      </c>
      <c r="AM880" s="36" t="s">
        <v>89</v>
      </c>
      <c r="AN880" s="17" t="s">
        <v>89</v>
      </c>
      <c r="AO880" s="30">
        <v>0.51</v>
      </c>
      <c r="AP880" s="34">
        <v>0.49</v>
      </c>
      <c r="AQ880" t="s">
        <v>89</v>
      </c>
      <c r="AR880" s="34" t="s">
        <v>89</v>
      </c>
      <c r="AS880">
        <v>0</v>
      </c>
      <c r="AT880" s="17">
        <v>1</v>
      </c>
      <c r="AU880" t="s">
        <v>89</v>
      </c>
      <c r="AV880" s="17" t="s">
        <v>89</v>
      </c>
      <c r="AW880" s="17" t="s">
        <v>2</v>
      </c>
      <c r="AX880">
        <v>1</v>
      </c>
      <c r="AY880">
        <v>0</v>
      </c>
      <c r="AZ880">
        <v>0</v>
      </c>
      <c r="BA880">
        <v>0</v>
      </c>
      <c r="BB880">
        <v>0</v>
      </c>
      <c r="BC880">
        <v>0</v>
      </c>
      <c r="BD880" s="17">
        <v>0</v>
      </c>
      <c r="BE880">
        <v>1</v>
      </c>
      <c r="BF880">
        <v>0</v>
      </c>
      <c r="BG880" s="17">
        <v>0</v>
      </c>
      <c r="BH880">
        <v>29551</v>
      </c>
      <c r="BI880">
        <v>1918</v>
      </c>
      <c r="BJ880" s="23">
        <v>0.92300000000000004</v>
      </c>
      <c r="BK880" s="23">
        <v>38.9</v>
      </c>
      <c r="BL880">
        <v>0</v>
      </c>
      <c r="BM880">
        <v>0</v>
      </c>
      <c r="BN880">
        <v>0</v>
      </c>
      <c r="BO880">
        <v>1</v>
      </c>
      <c r="BP880">
        <v>0</v>
      </c>
      <c r="BQ880" s="17">
        <v>0</v>
      </c>
      <c r="BR880">
        <v>0</v>
      </c>
      <c r="BS880">
        <v>0</v>
      </c>
      <c r="BT880">
        <v>1</v>
      </c>
      <c r="BU880" s="17">
        <v>0</v>
      </c>
      <c r="BV880">
        <v>0</v>
      </c>
      <c r="BW880">
        <v>0</v>
      </c>
      <c r="BX880" s="17">
        <v>0</v>
      </c>
      <c r="BY880">
        <v>0</v>
      </c>
      <c r="BZ880">
        <v>0</v>
      </c>
      <c r="CA880">
        <v>1</v>
      </c>
      <c r="CB880">
        <v>1</v>
      </c>
      <c r="CC880">
        <v>0</v>
      </c>
      <c r="CD880">
        <v>1</v>
      </c>
      <c r="CE880">
        <v>1</v>
      </c>
      <c r="CF880">
        <v>0</v>
      </c>
      <c r="CG880">
        <v>0</v>
      </c>
      <c r="CH880">
        <v>0</v>
      </c>
      <c r="CI880">
        <v>0</v>
      </c>
      <c r="CJ880" s="17">
        <v>0</v>
      </c>
      <c r="CK880">
        <v>4.2000000000000003E-2</v>
      </c>
      <c r="CL880">
        <v>6</v>
      </c>
      <c r="CM880">
        <v>1</v>
      </c>
      <c r="CN880">
        <v>0</v>
      </c>
      <c r="CO880">
        <v>41</v>
      </c>
      <c r="CP880" s="31" t="s">
        <v>80</v>
      </c>
    </row>
    <row r="881" spans="1:94" x14ac:dyDescent="0.25">
      <c r="A881">
        <v>880</v>
      </c>
      <c r="B881">
        <v>60</v>
      </c>
      <c r="C881" s="23" t="s">
        <v>229</v>
      </c>
      <c r="D881" s="12">
        <v>10.49</v>
      </c>
      <c r="E881" s="13">
        <v>0.22</v>
      </c>
      <c r="F881" s="7">
        <f t="shared" si="221"/>
        <v>47.68181818181818</v>
      </c>
      <c r="G881" s="7">
        <f t="shared" si="211"/>
        <v>10.27</v>
      </c>
      <c r="H881" s="15">
        <f t="shared" si="212"/>
        <v>10.71</v>
      </c>
      <c r="I881" s="11">
        <f t="shared" si="213"/>
        <v>0.20000763401791363</v>
      </c>
      <c r="J881" s="30">
        <f t="shared" si="214"/>
        <v>4.194631028021068E-3</v>
      </c>
      <c r="K881" s="30">
        <f t="shared" si="215"/>
        <v>238.39999116007525</v>
      </c>
      <c r="L881" s="8">
        <v>0</v>
      </c>
      <c r="M881" s="9">
        <v>0</v>
      </c>
      <c r="N881" s="9">
        <v>1</v>
      </c>
      <c r="O881" s="9">
        <v>0</v>
      </c>
      <c r="P881" s="9">
        <v>0</v>
      </c>
      <c r="Q881" s="8">
        <v>54567</v>
      </c>
      <c r="R881" s="9">
        <v>5</v>
      </c>
      <c r="S881" s="9">
        <f t="shared" si="216"/>
        <v>54561</v>
      </c>
      <c r="T881" s="9">
        <f t="shared" si="217"/>
        <v>15</v>
      </c>
      <c r="U881" s="7">
        <v>13.5</v>
      </c>
      <c r="V881" s="7">
        <v>20.399999999999999</v>
      </c>
      <c r="W881" s="9">
        <v>1</v>
      </c>
      <c r="X881" s="9">
        <v>0</v>
      </c>
      <c r="Y881" s="9">
        <v>0</v>
      </c>
      <c r="Z881" s="9">
        <v>0</v>
      </c>
      <c r="AA881" s="9">
        <v>0</v>
      </c>
      <c r="AB881" s="27">
        <v>1</v>
      </c>
      <c r="AC881" s="9">
        <v>0</v>
      </c>
      <c r="AD881" s="9">
        <v>1</v>
      </c>
      <c r="AE881" s="27">
        <v>0</v>
      </c>
      <c r="AF881" s="9">
        <v>0</v>
      </c>
      <c r="AG881" s="27">
        <v>1</v>
      </c>
      <c r="AH881" s="19">
        <v>2009</v>
      </c>
      <c r="AI881" s="30">
        <v>0.11799999999999999</v>
      </c>
      <c r="AJ881" s="30">
        <v>0.11899999999999999</v>
      </c>
      <c r="AK881" s="30">
        <v>0.54600000000000004</v>
      </c>
      <c r="AL881" s="37">
        <v>0.217</v>
      </c>
      <c r="AM881" s="36" t="s">
        <v>89</v>
      </c>
      <c r="AN881" s="17" t="s">
        <v>89</v>
      </c>
      <c r="AO881" s="30">
        <v>0.51</v>
      </c>
      <c r="AP881" s="34">
        <v>0.49</v>
      </c>
      <c r="AQ881" t="s">
        <v>89</v>
      </c>
      <c r="AR881" s="34" t="s">
        <v>89</v>
      </c>
      <c r="AS881">
        <v>0</v>
      </c>
      <c r="AT881" s="17">
        <v>1</v>
      </c>
      <c r="AU881" t="s">
        <v>89</v>
      </c>
      <c r="AV881" s="17" t="s">
        <v>89</v>
      </c>
      <c r="AW881" s="17" t="s">
        <v>2</v>
      </c>
      <c r="AX881">
        <v>1</v>
      </c>
      <c r="AY881">
        <v>0</v>
      </c>
      <c r="AZ881">
        <v>0</v>
      </c>
      <c r="BA881">
        <v>0</v>
      </c>
      <c r="BB881">
        <v>0</v>
      </c>
      <c r="BC881">
        <v>0</v>
      </c>
      <c r="BD881" s="17">
        <v>0</v>
      </c>
      <c r="BE881">
        <v>1</v>
      </c>
      <c r="BF881">
        <v>0</v>
      </c>
      <c r="BG881" s="17">
        <v>0</v>
      </c>
      <c r="BH881">
        <v>29551</v>
      </c>
      <c r="BI881">
        <v>1918</v>
      </c>
      <c r="BJ881" s="23">
        <v>0.92300000000000004</v>
      </c>
      <c r="BK881" s="23">
        <v>38.9</v>
      </c>
      <c r="BL881">
        <v>0</v>
      </c>
      <c r="BM881">
        <v>0</v>
      </c>
      <c r="BN881">
        <v>0</v>
      </c>
      <c r="BO881">
        <v>0</v>
      </c>
      <c r="BP881">
        <v>0</v>
      </c>
      <c r="BQ881" s="17">
        <v>1</v>
      </c>
      <c r="BR881">
        <v>0</v>
      </c>
      <c r="BS881">
        <v>1</v>
      </c>
      <c r="BT881">
        <v>0</v>
      </c>
      <c r="BU881" s="17">
        <v>0</v>
      </c>
      <c r="BV881">
        <v>0</v>
      </c>
      <c r="BW881">
        <v>0</v>
      </c>
      <c r="BX881" s="17">
        <v>0</v>
      </c>
      <c r="BY881">
        <v>0</v>
      </c>
      <c r="BZ881">
        <v>0</v>
      </c>
      <c r="CA881">
        <v>1</v>
      </c>
      <c r="CB881">
        <v>1</v>
      </c>
      <c r="CC881">
        <v>0</v>
      </c>
      <c r="CD881">
        <v>1</v>
      </c>
      <c r="CE881">
        <v>1</v>
      </c>
      <c r="CF881">
        <v>0</v>
      </c>
      <c r="CG881">
        <v>0</v>
      </c>
      <c r="CH881">
        <v>0</v>
      </c>
      <c r="CI881">
        <v>0</v>
      </c>
      <c r="CJ881" s="17">
        <v>0</v>
      </c>
      <c r="CK881">
        <v>4.2000000000000003E-2</v>
      </c>
      <c r="CL881">
        <v>6</v>
      </c>
      <c r="CM881">
        <v>1</v>
      </c>
      <c r="CN881">
        <v>0</v>
      </c>
      <c r="CO881">
        <v>41</v>
      </c>
      <c r="CP881" s="31" t="s">
        <v>80</v>
      </c>
    </row>
    <row r="882" spans="1:94" x14ac:dyDescent="0.25">
      <c r="A882">
        <v>881</v>
      </c>
      <c r="B882">
        <v>60</v>
      </c>
      <c r="C882" s="23" t="s">
        <v>229</v>
      </c>
      <c r="D882" s="12">
        <v>9.18</v>
      </c>
      <c r="E882" s="13">
        <v>0.45</v>
      </c>
      <c r="F882" s="7">
        <f t="shared" si="221"/>
        <v>20.399999999999999</v>
      </c>
      <c r="G882" s="7">
        <f t="shared" si="211"/>
        <v>8.73</v>
      </c>
      <c r="H882" s="15">
        <f t="shared" si="212"/>
        <v>9.629999999999999</v>
      </c>
      <c r="I882" s="11">
        <f t="shared" si="213"/>
        <v>6.9862538467178478E-2</v>
      </c>
      <c r="J882" s="30">
        <f t="shared" si="214"/>
        <v>3.4246342385871801E-3</v>
      </c>
      <c r="K882" s="30">
        <f t="shared" si="215"/>
        <v>292.00198629461408</v>
      </c>
      <c r="L882" s="8">
        <v>0</v>
      </c>
      <c r="M882" s="9">
        <v>0</v>
      </c>
      <c r="N882" s="9">
        <v>1</v>
      </c>
      <c r="O882" s="9">
        <v>0</v>
      </c>
      <c r="P882" s="9">
        <v>0</v>
      </c>
      <c r="Q882" s="8">
        <v>84855</v>
      </c>
      <c r="R882" s="9">
        <v>5</v>
      </c>
      <c r="S882" s="9">
        <f t="shared" si="216"/>
        <v>84849</v>
      </c>
      <c r="T882" s="9">
        <f t="shared" si="217"/>
        <v>15</v>
      </c>
      <c r="U882" s="7">
        <v>13.5</v>
      </c>
      <c r="V882" s="7">
        <v>20.399999999999999</v>
      </c>
      <c r="W882" s="9">
        <v>1</v>
      </c>
      <c r="X882" s="9">
        <v>0</v>
      </c>
      <c r="Y882" s="9">
        <v>0</v>
      </c>
      <c r="Z882" s="9">
        <v>0</v>
      </c>
      <c r="AA882" s="9">
        <v>0</v>
      </c>
      <c r="AB882" s="27">
        <v>1</v>
      </c>
      <c r="AC882" s="9">
        <v>0</v>
      </c>
      <c r="AD882" s="9">
        <v>1</v>
      </c>
      <c r="AE882" s="27">
        <v>0</v>
      </c>
      <c r="AF882" s="9">
        <v>0</v>
      </c>
      <c r="AG882" s="27">
        <v>1</v>
      </c>
      <c r="AH882" s="19">
        <v>2009</v>
      </c>
      <c r="AI882" s="30">
        <v>0.11799999999999999</v>
      </c>
      <c r="AJ882" s="30">
        <v>0.11899999999999999</v>
      </c>
      <c r="AK882" s="30">
        <v>0.54600000000000004</v>
      </c>
      <c r="AL882" s="37">
        <v>0.217</v>
      </c>
      <c r="AM882" s="36" t="s">
        <v>89</v>
      </c>
      <c r="AN882" s="17" t="s">
        <v>89</v>
      </c>
      <c r="AO882" s="30">
        <v>0.51</v>
      </c>
      <c r="AP882" s="34">
        <v>0.49</v>
      </c>
      <c r="AQ882" t="s">
        <v>89</v>
      </c>
      <c r="AR882" s="34" t="s">
        <v>89</v>
      </c>
      <c r="AS882">
        <v>0</v>
      </c>
      <c r="AT882" s="17">
        <v>1</v>
      </c>
      <c r="AU882" t="s">
        <v>89</v>
      </c>
      <c r="AV882" s="17" t="s">
        <v>89</v>
      </c>
      <c r="AW882" s="17" t="s">
        <v>2</v>
      </c>
      <c r="AX882">
        <v>1</v>
      </c>
      <c r="AY882">
        <v>0</v>
      </c>
      <c r="AZ882">
        <v>0</v>
      </c>
      <c r="BA882">
        <v>0</v>
      </c>
      <c r="BB882">
        <v>0</v>
      </c>
      <c r="BC882">
        <v>0</v>
      </c>
      <c r="BD882" s="17">
        <v>0</v>
      </c>
      <c r="BE882">
        <v>1</v>
      </c>
      <c r="BF882">
        <v>0</v>
      </c>
      <c r="BG882" s="17">
        <v>0</v>
      </c>
      <c r="BH882">
        <v>29551</v>
      </c>
      <c r="BI882">
        <v>1918</v>
      </c>
      <c r="BJ882" s="23">
        <v>0.92300000000000004</v>
      </c>
      <c r="BK882" s="23">
        <v>38.9</v>
      </c>
      <c r="BL882">
        <v>0</v>
      </c>
      <c r="BM882">
        <v>0</v>
      </c>
      <c r="BN882">
        <v>0</v>
      </c>
      <c r="BO882">
        <v>0</v>
      </c>
      <c r="BP882">
        <v>0</v>
      </c>
      <c r="BQ882" s="17">
        <v>1</v>
      </c>
      <c r="BR882">
        <v>0</v>
      </c>
      <c r="BS882">
        <v>1</v>
      </c>
      <c r="BT882">
        <v>0</v>
      </c>
      <c r="BU882" s="17">
        <v>0</v>
      </c>
      <c r="BV882">
        <v>0</v>
      </c>
      <c r="BW882">
        <v>0</v>
      </c>
      <c r="BX882" s="17">
        <v>0</v>
      </c>
      <c r="BY882">
        <v>0</v>
      </c>
      <c r="BZ882">
        <v>0</v>
      </c>
      <c r="CA882">
        <v>1</v>
      </c>
      <c r="CB882">
        <v>1</v>
      </c>
      <c r="CC882">
        <v>0</v>
      </c>
      <c r="CD882">
        <v>1</v>
      </c>
      <c r="CE882">
        <v>1</v>
      </c>
      <c r="CF882">
        <v>0</v>
      </c>
      <c r="CG882">
        <v>0</v>
      </c>
      <c r="CH882">
        <v>0</v>
      </c>
      <c r="CI882">
        <v>0</v>
      </c>
      <c r="CJ882" s="17">
        <v>0</v>
      </c>
      <c r="CK882">
        <v>4.2000000000000003E-2</v>
      </c>
      <c r="CL882">
        <v>6</v>
      </c>
      <c r="CM882">
        <v>1</v>
      </c>
      <c r="CN882">
        <v>0</v>
      </c>
      <c r="CO882">
        <v>41</v>
      </c>
      <c r="CP882" s="31" t="s">
        <v>80</v>
      </c>
    </row>
    <row r="883" spans="1:94" x14ac:dyDescent="0.25">
      <c r="A883">
        <v>882</v>
      </c>
      <c r="B883">
        <v>60</v>
      </c>
      <c r="C883" s="23" t="s">
        <v>229</v>
      </c>
      <c r="D883" s="12">
        <v>10.63</v>
      </c>
      <c r="E883" s="13">
        <v>0.65</v>
      </c>
      <c r="F883" s="7">
        <f t="shared" si="221"/>
        <v>16.353846153846156</v>
      </c>
      <c r="G883" s="7">
        <f t="shared" si="211"/>
        <v>9.98</v>
      </c>
      <c r="H883" s="15">
        <f t="shared" si="212"/>
        <v>11.280000000000001</v>
      </c>
      <c r="I883" s="11">
        <f t="shared" si="213"/>
        <v>5.536192568228316E-2</v>
      </c>
      <c r="J883" s="30">
        <f t="shared" si="214"/>
        <v>3.3852541574302965E-3</v>
      </c>
      <c r="K883" s="30">
        <f t="shared" si="215"/>
        <v>295.39879533272244</v>
      </c>
      <c r="L883" s="8">
        <v>0</v>
      </c>
      <c r="M883" s="9">
        <v>0</v>
      </c>
      <c r="N883" s="9">
        <v>1</v>
      </c>
      <c r="O883" s="9">
        <v>0</v>
      </c>
      <c r="P883" s="9">
        <v>0</v>
      </c>
      <c r="Q883" s="8">
        <v>86999</v>
      </c>
      <c r="R883" s="9">
        <v>5</v>
      </c>
      <c r="S883" s="9">
        <f t="shared" si="216"/>
        <v>86993</v>
      </c>
      <c r="T883" s="9">
        <f t="shared" si="217"/>
        <v>15</v>
      </c>
      <c r="U883" s="7">
        <v>13.5</v>
      </c>
      <c r="V883" s="7">
        <v>20.399999999999999</v>
      </c>
      <c r="W883" s="9">
        <v>1</v>
      </c>
      <c r="X883" s="9">
        <v>0</v>
      </c>
      <c r="Y883" s="9">
        <v>0</v>
      </c>
      <c r="Z883" s="9">
        <v>0</v>
      </c>
      <c r="AA883" s="9">
        <v>0</v>
      </c>
      <c r="AB883" s="27">
        <v>1</v>
      </c>
      <c r="AC883" s="9">
        <v>0</v>
      </c>
      <c r="AD883" s="9">
        <v>1</v>
      </c>
      <c r="AE883" s="27">
        <v>0</v>
      </c>
      <c r="AF883" s="9">
        <v>0</v>
      </c>
      <c r="AG883" s="27">
        <v>1</v>
      </c>
      <c r="AH883" s="19">
        <v>2009</v>
      </c>
      <c r="AI883" s="30">
        <v>0.11799999999999999</v>
      </c>
      <c r="AJ883" s="30">
        <v>0.11899999999999999</v>
      </c>
      <c r="AK883" s="30">
        <v>0.54600000000000004</v>
      </c>
      <c r="AL883" s="37">
        <v>0.217</v>
      </c>
      <c r="AM883" s="36" t="s">
        <v>89</v>
      </c>
      <c r="AN883" s="17" t="s">
        <v>89</v>
      </c>
      <c r="AO883" s="30">
        <v>0.51</v>
      </c>
      <c r="AP883" s="34">
        <v>0.49</v>
      </c>
      <c r="AQ883" t="s">
        <v>89</v>
      </c>
      <c r="AR883" s="34" t="s">
        <v>89</v>
      </c>
      <c r="AS883">
        <v>0</v>
      </c>
      <c r="AT883" s="17">
        <v>1</v>
      </c>
      <c r="AU883" t="s">
        <v>89</v>
      </c>
      <c r="AV883" s="17" t="s">
        <v>89</v>
      </c>
      <c r="AW883" s="17" t="s">
        <v>2</v>
      </c>
      <c r="AX883">
        <v>1</v>
      </c>
      <c r="AY883">
        <v>0</v>
      </c>
      <c r="AZ883">
        <v>0</v>
      </c>
      <c r="BA883">
        <v>0</v>
      </c>
      <c r="BB883">
        <v>0</v>
      </c>
      <c r="BC883">
        <v>0</v>
      </c>
      <c r="BD883" s="17">
        <v>0</v>
      </c>
      <c r="BE883">
        <v>1</v>
      </c>
      <c r="BF883">
        <v>0</v>
      </c>
      <c r="BG883" s="17">
        <v>0</v>
      </c>
      <c r="BH883">
        <v>29551</v>
      </c>
      <c r="BI883">
        <v>1918</v>
      </c>
      <c r="BJ883" s="23">
        <v>0.92300000000000004</v>
      </c>
      <c r="BK883" s="23">
        <v>38.9</v>
      </c>
      <c r="BL883">
        <v>0</v>
      </c>
      <c r="BM883">
        <v>0</v>
      </c>
      <c r="BN883">
        <v>0</v>
      </c>
      <c r="BO883">
        <v>0</v>
      </c>
      <c r="BP883">
        <v>0</v>
      </c>
      <c r="BQ883" s="17">
        <v>1</v>
      </c>
      <c r="BR883">
        <v>0</v>
      </c>
      <c r="BS883">
        <v>1</v>
      </c>
      <c r="BT883">
        <v>0</v>
      </c>
      <c r="BU883" s="17">
        <v>0</v>
      </c>
      <c r="BV883">
        <v>0</v>
      </c>
      <c r="BW883">
        <v>0</v>
      </c>
      <c r="BX883" s="17">
        <v>0</v>
      </c>
      <c r="BY883">
        <v>0</v>
      </c>
      <c r="BZ883">
        <v>0</v>
      </c>
      <c r="CA883">
        <v>1</v>
      </c>
      <c r="CB883">
        <v>1</v>
      </c>
      <c r="CC883">
        <v>0</v>
      </c>
      <c r="CD883">
        <v>1</v>
      </c>
      <c r="CE883">
        <v>1</v>
      </c>
      <c r="CF883">
        <v>0</v>
      </c>
      <c r="CG883">
        <v>0</v>
      </c>
      <c r="CH883">
        <v>0</v>
      </c>
      <c r="CI883">
        <v>0</v>
      </c>
      <c r="CJ883" s="17">
        <v>0</v>
      </c>
      <c r="CK883">
        <v>4.2000000000000003E-2</v>
      </c>
      <c r="CL883">
        <v>6</v>
      </c>
      <c r="CM883">
        <v>1</v>
      </c>
      <c r="CN883">
        <v>0</v>
      </c>
      <c r="CO883">
        <v>41</v>
      </c>
      <c r="CP883" s="31" t="s">
        <v>80</v>
      </c>
    </row>
    <row r="884" spans="1:94" x14ac:dyDescent="0.25">
      <c r="A884">
        <v>883</v>
      </c>
      <c r="B884">
        <v>60</v>
      </c>
      <c r="C884" s="23" t="s">
        <v>229</v>
      </c>
      <c r="D884" s="12">
        <v>8.39</v>
      </c>
      <c r="E884" s="13">
        <v>0.51</v>
      </c>
      <c r="F884" s="7">
        <f t="shared" si="221"/>
        <v>16.450980392156865</v>
      </c>
      <c r="G884" s="7">
        <f t="shared" si="211"/>
        <v>7.8800000000000008</v>
      </c>
      <c r="H884" s="15">
        <f t="shared" si="212"/>
        <v>8.9</v>
      </c>
      <c r="I884" s="11">
        <f t="shared" si="213"/>
        <v>5.5173068869910705E-2</v>
      </c>
      <c r="J884" s="30">
        <f t="shared" si="214"/>
        <v>3.3537860695654893E-3</v>
      </c>
      <c r="K884" s="30">
        <f t="shared" si="215"/>
        <v>298.17047935009111</v>
      </c>
      <c r="L884" s="8">
        <v>0</v>
      </c>
      <c r="M884" s="9">
        <v>0</v>
      </c>
      <c r="N884" s="9">
        <v>1</v>
      </c>
      <c r="O884" s="9">
        <v>0</v>
      </c>
      <c r="P884" s="9">
        <v>0</v>
      </c>
      <c r="Q884" s="8">
        <v>88641</v>
      </c>
      <c r="R884" s="9">
        <v>5</v>
      </c>
      <c r="S884" s="9">
        <f t="shared" si="216"/>
        <v>88635</v>
      </c>
      <c r="T884" s="9">
        <f t="shared" si="217"/>
        <v>15</v>
      </c>
      <c r="U884" s="7">
        <v>13.5</v>
      </c>
      <c r="V884" s="7">
        <v>20.399999999999999</v>
      </c>
      <c r="W884" s="9">
        <v>1</v>
      </c>
      <c r="X884" s="9">
        <v>0</v>
      </c>
      <c r="Y884" s="9">
        <v>0</v>
      </c>
      <c r="Z884" s="9">
        <v>0</v>
      </c>
      <c r="AA884" s="9">
        <v>0</v>
      </c>
      <c r="AB884" s="27">
        <v>1</v>
      </c>
      <c r="AC884" s="9">
        <v>0</v>
      </c>
      <c r="AD884" s="9">
        <v>1</v>
      </c>
      <c r="AE884" s="27">
        <v>0</v>
      </c>
      <c r="AF884" s="9">
        <v>0</v>
      </c>
      <c r="AG884" s="27">
        <v>1</v>
      </c>
      <c r="AH884" s="19">
        <v>2009</v>
      </c>
      <c r="AI884" s="30">
        <v>0.11799999999999999</v>
      </c>
      <c r="AJ884" s="30">
        <v>0.11899999999999999</v>
      </c>
      <c r="AK884" s="30">
        <v>0.54600000000000004</v>
      </c>
      <c r="AL884" s="37">
        <v>0.217</v>
      </c>
      <c r="AM884" s="36" t="s">
        <v>89</v>
      </c>
      <c r="AN884" s="17" t="s">
        <v>89</v>
      </c>
      <c r="AO884" s="30">
        <v>0.51</v>
      </c>
      <c r="AP884" s="34">
        <v>0.49</v>
      </c>
      <c r="AQ884" t="s">
        <v>89</v>
      </c>
      <c r="AR884" s="34" t="s">
        <v>89</v>
      </c>
      <c r="AS884">
        <v>0</v>
      </c>
      <c r="AT884" s="17">
        <v>1</v>
      </c>
      <c r="AU884" t="s">
        <v>89</v>
      </c>
      <c r="AV884" s="17" t="s">
        <v>89</v>
      </c>
      <c r="AW884" s="17" t="s">
        <v>2</v>
      </c>
      <c r="AX884">
        <v>1</v>
      </c>
      <c r="AY884">
        <v>0</v>
      </c>
      <c r="AZ884">
        <v>0</v>
      </c>
      <c r="BA884">
        <v>0</v>
      </c>
      <c r="BB884">
        <v>0</v>
      </c>
      <c r="BC884">
        <v>0</v>
      </c>
      <c r="BD884" s="17">
        <v>0</v>
      </c>
      <c r="BE884">
        <v>1</v>
      </c>
      <c r="BF884">
        <v>0</v>
      </c>
      <c r="BG884" s="17">
        <v>0</v>
      </c>
      <c r="BH884">
        <v>29551</v>
      </c>
      <c r="BI884">
        <v>1918</v>
      </c>
      <c r="BJ884" s="23">
        <v>0.92300000000000004</v>
      </c>
      <c r="BK884" s="23">
        <v>38.9</v>
      </c>
      <c r="BL884">
        <v>0</v>
      </c>
      <c r="BM884">
        <v>0</v>
      </c>
      <c r="BN884">
        <v>0</v>
      </c>
      <c r="BO884">
        <v>0</v>
      </c>
      <c r="BP884">
        <v>0</v>
      </c>
      <c r="BQ884" s="17">
        <v>1</v>
      </c>
      <c r="BR884">
        <v>0</v>
      </c>
      <c r="BS884">
        <v>1</v>
      </c>
      <c r="BT884">
        <v>0</v>
      </c>
      <c r="BU884" s="17">
        <v>0</v>
      </c>
      <c r="BV884">
        <v>0</v>
      </c>
      <c r="BW884">
        <v>0</v>
      </c>
      <c r="BX884" s="17">
        <v>0</v>
      </c>
      <c r="BY884">
        <v>0</v>
      </c>
      <c r="BZ884">
        <v>0</v>
      </c>
      <c r="CA884">
        <v>1</v>
      </c>
      <c r="CB884">
        <v>1</v>
      </c>
      <c r="CC884">
        <v>0</v>
      </c>
      <c r="CD884">
        <v>1</v>
      </c>
      <c r="CE884">
        <v>1</v>
      </c>
      <c r="CF884">
        <v>0</v>
      </c>
      <c r="CG884">
        <v>0</v>
      </c>
      <c r="CH884">
        <v>0</v>
      </c>
      <c r="CI884">
        <v>0</v>
      </c>
      <c r="CJ884" s="17">
        <v>0</v>
      </c>
      <c r="CK884">
        <v>4.2000000000000003E-2</v>
      </c>
      <c r="CL884">
        <v>6</v>
      </c>
      <c r="CM884">
        <v>1</v>
      </c>
      <c r="CN884">
        <v>0</v>
      </c>
      <c r="CO884">
        <v>41</v>
      </c>
      <c r="CP884" s="31" t="s">
        <v>80</v>
      </c>
    </row>
    <row r="885" spans="1:94" x14ac:dyDescent="0.25">
      <c r="A885">
        <v>884</v>
      </c>
      <c r="B885">
        <v>60</v>
      </c>
      <c r="C885" s="23" t="s">
        <v>229</v>
      </c>
      <c r="D885" s="12">
        <v>10.35</v>
      </c>
      <c r="E885" s="13">
        <v>0.2</v>
      </c>
      <c r="F885" s="7">
        <f t="shared" si="221"/>
        <v>51.749999999999993</v>
      </c>
      <c r="G885" s="7">
        <f t="shared" si="211"/>
        <v>10.15</v>
      </c>
      <c r="H885" s="15">
        <f t="shared" si="212"/>
        <v>10.549999999999999</v>
      </c>
      <c r="I885" s="11">
        <f t="shared" si="213"/>
        <v>0.18457784471900096</v>
      </c>
      <c r="J885" s="30">
        <f t="shared" si="214"/>
        <v>3.5667216370821445E-3</v>
      </c>
      <c r="K885" s="30">
        <f t="shared" si="215"/>
        <v>280.36951064621843</v>
      </c>
      <c r="L885" s="8">
        <v>0</v>
      </c>
      <c r="M885" s="9">
        <v>0</v>
      </c>
      <c r="N885" s="9">
        <v>1</v>
      </c>
      <c r="O885" s="9">
        <v>0</v>
      </c>
      <c r="P885" s="9">
        <v>0</v>
      </c>
      <c r="Q885" s="8">
        <v>75935</v>
      </c>
      <c r="R885" s="9">
        <v>5</v>
      </c>
      <c r="S885" s="9">
        <f t="shared" si="216"/>
        <v>75929</v>
      </c>
      <c r="T885" s="9">
        <f t="shared" si="217"/>
        <v>15</v>
      </c>
      <c r="U885" s="7">
        <v>13.5</v>
      </c>
      <c r="V885" s="7">
        <v>20.399999999999999</v>
      </c>
      <c r="W885" s="9">
        <v>1</v>
      </c>
      <c r="X885" s="9">
        <v>0</v>
      </c>
      <c r="Y885" s="9">
        <v>0</v>
      </c>
      <c r="Z885" s="9">
        <v>0</v>
      </c>
      <c r="AA885" s="9">
        <v>0</v>
      </c>
      <c r="AB885" s="27">
        <v>1</v>
      </c>
      <c r="AC885" s="9">
        <v>0</v>
      </c>
      <c r="AD885" s="9">
        <v>1</v>
      </c>
      <c r="AE885" s="27">
        <v>0</v>
      </c>
      <c r="AF885" s="9">
        <v>0</v>
      </c>
      <c r="AG885" s="27">
        <v>1</v>
      </c>
      <c r="AH885" s="19">
        <v>2009</v>
      </c>
      <c r="AI885" s="30">
        <v>0.11799999999999999</v>
      </c>
      <c r="AJ885" s="30">
        <v>0.11899999999999999</v>
      </c>
      <c r="AK885" s="30">
        <v>0.54600000000000004</v>
      </c>
      <c r="AL885" s="37">
        <v>0.217</v>
      </c>
      <c r="AM885" s="36" t="s">
        <v>89</v>
      </c>
      <c r="AN885" s="17" t="s">
        <v>89</v>
      </c>
      <c r="AO885" s="30">
        <v>0.51</v>
      </c>
      <c r="AP885" s="34">
        <v>0.49</v>
      </c>
      <c r="AQ885" t="s">
        <v>89</v>
      </c>
      <c r="AR885" s="34" t="s">
        <v>89</v>
      </c>
      <c r="AS885">
        <v>0</v>
      </c>
      <c r="AT885" s="17">
        <v>1</v>
      </c>
      <c r="AU885" t="s">
        <v>89</v>
      </c>
      <c r="AV885" s="17" t="s">
        <v>89</v>
      </c>
      <c r="AW885" s="17" t="s">
        <v>2</v>
      </c>
      <c r="AX885">
        <v>1</v>
      </c>
      <c r="AY885">
        <v>0</v>
      </c>
      <c r="AZ885">
        <v>0</v>
      </c>
      <c r="BA885">
        <v>0</v>
      </c>
      <c r="BB885">
        <v>0</v>
      </c>
      <c r="BC885">
        <v>0</v>
      </c>
      <c r="BD885" s="17">
        <v>0</v>
      </c>
      <c r="BE885">
        <v>1</v>
      </c>
      <c r="BF885">
        <v>0</v>
      </c>
      <c r="BG885" s="17">
        <v>0</v>
      </c>
      <c r="BH885">
        <v>29551</v>
      </c>
      <c r="BI885">
        <v>1918</v>
      </c>
      <c r="BJ885" s="23">
        <v>0.92300000000000004</v>
      </c>
      <c r="BK885" s="23">
        <v>38.9</v>
      </c>
      <c r="BL885">
        <v>0</v>
      </c>
      <c r="BM885">
        <v>0</v>
      </c>
      <c r="BN885">
        <v>0</v>
      </c>
      <c r="BO885">
        <v>0</v>
      </c>
      <c r="BP885">
        <v>0</v>
      </c>
      <c r="BQ885" s="17">
        <v>1</v>
      </c>
      <c r="BR885">
        <v>0</v>
      </c>
      <c r="BS885">
        <v>1</v>
      </c>
      <c r="BT885">
        <v>0</v>
      </c>
      <c r="BU885" s="17">
        <v>0</v>
      </c>
      <c r="BV885">
        <v>0</v>
      </c>
      <c r="BW885">
        <v>0</v>
      </c>
      <c r="BX885" s="17">
        <v>0</v>
      </c>
      <c r="BY885">
        <v>0</v>
      </c>
      <c r="BZ885">
        <v>0</v>
      </c>
      <c r="CA885">
        <v>1</v>
      </c>
      <c r="CB885">
        <v>1</v>
      </c>
      <c r="CC885">
        <v>0</v>
      </c>
      <c r="CD885">
        <v>1</v>
      </c>
      <c r="CE885">
        <v>1</v>
      </c>
      <c r="CF885">
        <v>0</v>
      </c>
      <c r="CG885">
        <v>0</v>
      </c>
      <c r="CH885">
        <v>0</v>
      </c>
      <c r="CI885">
        <v>0</v>
      </c>
      <c r="CJ885" s="17">
        <v>0</v>
      </c>
      <c r="CK885">
        <v>4.2000000000000003E-2</v>
      </c>
      <c r="CL885">
        <v>6</v>
      </c>
      <c r="CM885">
        <v>1</v>
      </c>
      <c r="CN885">
        <v>0</v>
      </c>
      <c r="CO885">
        <v>41</v>
      </c>
      <c r="CP885" s="31" t="s">
        <v>80</v>
      </c>
    </row>
    <row r="886" spans="1:94" x14ac:dyDescent="0.25">
      <c r="A886">
        <v>885</v>
      </c>
      <c r="B886">
        <v>61</v>
      </c>
      <c r="C886" s="23" t="s">
        <v>230</v>
      </c>
      <c r="D886" s="12">
        <v>6.24</v>
      </c>
      <c r="E886" s="13">
        <v>0.21</v>
      </c>
      <c r="F886" s="7">
        <f t="shared" si="221"/>
        <v>29.714285714285715</v>
      </c>
      <c r="G886" s="7">
        <f t="shared" si="211"/>
        <v>6.03</v>
      </c>
      <c r="H886" s="15">
        <f t="shared" si="212"/>
        <v>6.45</v>
      </c>
      <c r="I886" s="11">
        <f t="shared" si="213"/>
        <v>0.2789989064094901</v>
      </c>
      <c r="J886" s="30">
        <f t="shared" si="214"/>
        <v>9.3893862733963017E-3</v>
      </c>
      <c r="K886" s="30">
        <f t="shared" si="215"/>
        <v>106.50323363875016</v>
      </c>
      <c r="L886" s="8">
        <v>0</v>
      </c>
      <c r="M886" s="9">
        <v>1</v>
      </c>
      <c r="N886" s="9">
        <v>0</v>
      </c>
      <c r="O886" s="9">
        <v>0</v>
      </c>
      <c r="P886" s="9">
        <v>0</v>
      </c>
      <c r="Q886" s="8">
        <v>10466</v>
      </c>
      <c r="R886" s="9">
        <v>5</v>
      </c>
      <c r="S886" s="9">
        <f t="shared" si="216"/>
        <v>10460</v>
      </c>
      <c r="T886" s="9">
        <f t="shared" si="217"/>
        <v>12</v>
      </c>
      <c r="U886" s="7">
        <f>AVERAGE(U887,U888)</f>
        <v>10.74</v>
      </c>
      <c r="V886" s="7">
        <f>AVERAGE(V887,V888)</f>
        <v>21.614999999999998</v>
      </c>
      <c r="W886" s="9">
        <v>1</v>
      </c>
      <c r="X886" s="9">
        <v>0</v>
      </c>
      <c r="Y886" s="9">
        <v>1</v>
      </c>
      <c r="Z886" s="9">
        <v>0</v>
      </c>
      <c r="AA886" s="9">
        <v>0</v>
      </c>
      <c r="AB886" s="27">
        <v>0</v>
      </c>
      <c r="AC886" s="9">
        <v>0</v>
      </c>
      <c r="AD886" s="9">
        <v>1</v>
      </c>
      <c r="AE886" s="27">
        <v>0</v>
      </c>
      <c r="AF886" s="9">
        <v>0</v>
      </c>
      <c r="AG886" s="27">
        <v>1</v>
      </c>
      <c r="AH886" s="19">
        <v>1995</v>
      </c>
      <c r="AI886" s="30" t="s">
        <v>89</v>
      </c>
      <c r="AJ886" s="30" t="s">
        <v>89</v>
      </c>
      <c r="AK886" s="30" t="s">
        <v>89</v>
      </c>
      <c r="AL886" s="37" t="s">
        <v>89</v>
      </c>
      <c r="AM886" s="36">
        <v>1</v>
      </c>
      <c r="AN886" s="17">
        <v>0</v>
      </c>
      <c r="AO886" s="30">
        <v>0.52739999999999998</v>
      </c>
      <c r="AP886" s="34">
        <f t="shared" ref="AP886:AP919" si="222">1-AO886</f>
        <v>0.47260000000000002</v>
      </c>
      <c r="AQ886" t="s">
        <v>89</v>
      </c>
      <c r="AR886" s="34" t="s">
        <v>89</v>
      </c>
      <c r="AS886">
        <v>0</v>
      </c>
      <c r="AT886" s="17">
        <v>1</v>
      </c>
      <c r="AU886">
        <v>0</v>
      </c>
      <c r="AV886" s="17">
        <v>1</v>
      </c>
      <c r="AW886" s="17" t="s">
        <v>5</v>
      </c>
      <c r="AX886">
        <v>0</v>
      </c>
      <c r="AY886">
        <v>1</v>
      </c>
      <c r="AZ886">
        <v>0</v>
      </c>
      <c r="BA886">
        <v>0</v>
      </c>
      <c r="BB886">
        <v>0</v>
      </c>
      <c r="BC886">
        <v>0</v>
      </c>
      <c r="BD886" s="17">
        <v>0</v>
      </c>
      <c r="BE886">
        <v>0</v>
      </c>
      <c r="BF886">
        <v>1</v>
      </c>
      <c r="BG886" s="17">
        <v>0</v>
      </c>
      <c r="BH886">
        <v>557</v>
      </c>
      <c r="BI886">
        <v>41</v>
      </c>
      <c r="BJ886" s="23">
        <v>0.26800000000000002</v>
      </c>
      <c r="BK886" s="23">
        <f>AVERAGE(BK887:BK888)</f>
        <v>38.355000000000004</v>
      </c>
      <c r="BL886">
        <v>1</v>
      </c>
      <c r="BM886">
        <v>0</v>
      </c>
      <c r="BN886">
        <v>0</v>
      </c>
      <c r="BO886">
        <v>0</v>
      </c>
      <c r="BP886">
        <v>0</v>
      </c>
      <c r="BQ886" s="17">
        <v>0</v>
      </c>
      <c r="BR886">
        <v>0</v>
      </c>
      <c r="BS886">
        <v>0</v>
      </c>
      <c r="BT886">
        <v>1</v>
      </c>
      <c r="BU886" s="17">
        <v>0</v>
      </c>
      <c r="BV886">
        <v>0</v>
      </c>
      <c r="BW886">
        <v>0</v>
      </c>
      <c r="BX886" s="17">
        <v>0</v>
      </c>
      <c r="BY886">
        <v>0</v>
      </c>
      <c r="BZ886">
        <v>0</v>
      </c>
      <c r="CA886">
        <v>1</v>
      </c>
      <c r="CB886">
        <v>0</v>
      </c>
      <c r="CC886">
        <v>1</v>
      </c>
      <c r="CD886">
        <v>0</v>
      </c>
      <c r="CE886">
        <v>1</v>
      </c>
      <c r="CF886">
        <v>0</v>
      </c>
      <c r="CG886">
        <v>0</v>
      </c>
      <c r="CH886">
        <v>0</v>
      </c>
      <c r="CI886">
        <v>1</v>
      </c>
      <c r="CJ886" s="17">
        <v>0</v>
      </c>
      <c r="CK886">
        <v>0</v>
      </c>
      <c r="CL886">
        <v>0</v>
      </c>
      <c r="CM886">
        <v>0</v>
      </c>
      <c r="CN886">
        <v>1</v>
      </c>
      <c r="CO886">
        <v>33</v>
      </c>
      <c r="CP886" s="31" t="s">
        <v>80</v>
      </c>
    </row>
    <row r="887" spans="1:94" x14ac:dyDescent="0.25">
      <c r="A887">
        <v>886</v>
      </c>
      <c r="B887">
        <v>61</v>
      </c>
      <c r="C887" s="23" t="s">
        <v>230</v>
      </c>
      <c r="D887" s="12">
        <v>5.41</v>
      </c>
      <c r="E887" s="13">
        <v>0.28000000000000003</v>
      </c>
      <c r="F887" s="7">
        <f t="shared" si="221"/>
        <v>19.321428571428569</v>
      </c>
      <c r="G887" s="7">
        <f t="shared" si="211"/>
        <v>5.13</v>
      </c>
      <c r="H887" s="15">
        <f t="shared" si="212"/>
        <v>5.69</v>
      </c>
      <c r="I887" s="11">
        <f t="shared" si="213"/>
        <v>0.25181436494337711</v>
      </c>
      <c r="J887" s="30">
        <f t="shared" si="214"/>
        <v>1.3032906133853158E-2</v>
      </c>
      <c r="K887" s="30">
        <f t="shared" si="215"/>
        <v>76.728857687579435</v>
      </c>
      <c r="L887" s="8">
        <v>0</v>
      </c>
      <c r="M887" s="9">
        <v>1</v>
      </c>
      <c r="N887" s="9">
        <v>0</v>
      </c>
      <c r="O887" s="9">
        <v>0</v>
      </c>
      <c r="P887" s="9">
        <v>0</v>
      </c>
      <c r="Q887" s="8">
        <v>5520</v>
      </c>
      <c r="R887" s="9">
        <v>5</v>
      </c>
      <c r="S887" s="9">
        <f t="shared" si="216"/>
        <v>5514</v>
      </c>
      <c r="T887" s="9">
        <f t="shared" si="217"/>
        <v>12</v>
      </c>
      <c r="U887" s="7">
        <v>11.05</v>
      </c>
      <c r="V887" s="7">
        <v>22.58</v>
      </c>
      <c r="W887" s="9">
        <v>1</v>
      </c>
      <c r="X887" s="9">
        <v>0</v>
      </c>
      <c r="Y887" s="9">
        <v>1</v>
      </c>
      <c r="Z887" s="9">
        <v>0</v>
      </c>
      <c r="AA887" s="9">
        <v>0</v>
      </c>
      <c r="AB887" s="27">
        <v>0</v>
      </c>
      <c r="AC887" s="9">
        <v>0</v>
      </c>
      <c r="AD887" s="9">
        <v>1</v>
      </c>
      <c r="AE887" s="27">
        <v>0</v>
      </c>
      <c r="AF887" s="9">
        <v>0</v>
      </c>
      <c r="AG887" s="27">
        <v>1</v>
      </c>
      <c r="AH887" s="19">
        <v>1995</v>
      </c>
      <c r="AI887" s="30" t="s">
        <v>89</v>
      </c>
      <c r="AJ887" s="30" t="s">
        <v>89</v>
      </c>
      <c r="AK887" s="30" t="s">
        <v>89</v>
      </c>
      <c r="AL887" s="37" t="s">
        <v>89</v>
      </c>
      <c r="AM887" s="36">
        <v>1</v>
      </c>
      <c r="AN887" s="17">
        <v>0</v>
      </c>
      <c r="AO887" s="30">
        <v>0.52739999999999998</v>
      </c>
      <c r="AP887" s="34">
        <f t="shared" si="222"/>
        <v>0.47260000000000002</v>
      </c>
      <c r="AQ887" t="s">
        <v>89</v>
      </c>
      <c r="AR887" s="34" t="s">
        <v>89</v>
      </c>
      <c r="AS887">
        <v>0</v>
      </c>
      <c r="AT887" s="17">
        <v>1</v>
      </c>
      <c r="AU887">
        <v>0</v>
      </c>
      <c r="AV887" s="17">
        <v>1</v>
      </c>
      <c r="AW887" s="17" t="s">
        <v>5</v>
      </c>
      <c r="AX887">
        <v>0</v>
      </c>
      <c r="AY887">
        <v>1</v>
      </c>
      <c r="AZ887">
        <v>0</v>
      </c>
      <c r="BA887">
        <v>0</v>
      </c>
      <c r="BB887">
        <v>0</v>
      </c>
      <c r="BC887">
        <v>0</v>
      </c>
      <c r="BD887" s="17">
        <v>0</v>
      </c>
      <c r="BE887">
        <v>0</v>
      </c>
      <c r="BF887">
        <v>1</v>
      </c>
      <c r="BG887" s="17">
        <v>0</v>
      </c>
      <c r="BH887">
        <v>557</v>
      </c>
      <c r="BI887">
        <v>41</v>
      </c>
      <c r="BJ887" s="23">
        <v>0.26800000000000002</v>
      </c>
      <c r="BK887" s="23">
        <v>39.630000000000003</v>
      </c>
      <c r="BL887">
        <v>1</v>
      </c>
      <c r="BM887">
        <v>0</v>
      </c>
      <c r="BN887">
        <v>0</v>
      </c>
      <c r="BO887">
        <v>0</v>
      </c>
      <c r="BP887">
        <v>0</v>
      </c>
      <c r="BQ887" s="17">
        <v>0</v>
      </c>
      <c r="BR887">
        <v>0</v>
      </c>
      <c r="BS887">
        <v>0</v>
      </c>
      <c r="BT887">
        <v>1</v>
      </c>
      <c r="BU887" s="17">
        <v>0</v>
      </c>
      <c r="BV887">
        <v>0</v>
      </c>
      <c r="BW887">
        <v>0</v>
      </c>
      <c r="BX887" s="17">
        <v>0</v>
      </c>
      <c r="BY887">
        <v>0</v>
      </c>
      <c r="BZ887">
        <v>0</v>
      </c>
      <c r="CA887">
        <v>1</v>
      </c>
      <c r="CB887">
        <v>0</v>
      </c>
      <c r="CC887">
        <v>1</v>
      </c>
      <c r="CD887">
        <v>0</v>
      </c>
      <c r="CE887">
        <v>1</v>
      </c>
      <c r="CF887">
        <v>0</v>
      </c>
      <c r="CG887">
        <v>0</v>
      </c>
      <c r="CH887">
        <v>0</v>
      </c>
      <c r="CI887">
        <v>1</v>
      </c>
      <c r="CJ887" s="17">
        <v>0</v>
      </c>
      <c r="CK887">
        <v>0</v>
      </c>
      <c r="CL887">
        <v>0</v>
      </c>
      <c r="CM887">
        <v>0</v>
      </c>
      <c r="CN887">
        <v>1</v>
      </c>
      <c r="CO887">
        <v>33</v>
      </c>
      <c r="CP887" s="31" t="s">
        <v>80</v>
      </c>
    </row>
    <row r="888" spans="1:94" x14ac:dyDescent="0.25">
      <c r="A888">
        <v>887</v>
      </c>
      <c r="B888">
        <v>61</v>
      </c>
      <c r="C888" s="23" t="s">
        <v>230</v>
      </c>
      <c r="D888" s="12">
        <v>7.24</v>
      </c>
      <c r="E888" s="13">
        <v>0.33</v>
      </c>
      <c r="F888" s="7">
        <f t="shared" si="221"/>
        <v>21.939393939393938</v>
      </c>
      <c r="G888" s="7">
        <f t="shared" si="211"/>
        <v>6.91</v>
      </c>
      <c r="H888" s="15">
        <f t="shared" si="212"/>
        <v>7.57</v>
      </c>
      <c r="I888" s="11">
        <f t="shared" si="213"/>
        <v>0.29796923347960869</v>
      </c>
      <c r="J888" s="30">
        <f t="shared" si="214"/>
        <v>1.3581470586777744E-2</v>
      </c>
      <c r="K888" s="30">
        <f t="shared" si="215"/>
        <v>73.62972909381044</v>
      </c>
      <c r="L888" s="8">
        <v>0</v>
      </c>
      <c r="M888" s="9">
        <v>1</v>
      </c>
      <c r="N888" s="9">
        <v>0</v>
      </c>
      <c r="O888" s="9">
        <v>0</v>
      </c>
      <c r="P888" s="9">
        <v>0</v>
      </c>
      <c r="Q888" s="8">
        <v>4946</v>
      </c>
      <c r="R888" s="9">
        <v>5</v>
      </c>
      <c r="S888" s="9">
        <f t="shared" si="216"/>
        <v>4940</v>
      </c>
      <c r="T888" s="9">
        <f t="shared" si="217"/>
        <v>12</v>
      </c>
      <c r="U888" s="7">
        <v>10.43</v>
      </c>
      <c r="V888" s="7">
        <v>20.65</v>
      </c>
      <c r="W888" s="9">
        <v>1</v>
      </c>
      <c r="X888" s="9">
        <v>0</v>
      </c>
      <c r="Y888" s="9">
        <v>1</v>
      </c>
      <c r="Z888" s="9">
        <v>0</v>
      </c>
      <c r="AA888" s="9">
        <v>0</v>
      </c>
      <c r="AB888" s="27">
        <v>0</v>
      </c>
      <c r="AC888" s="9">
        <v>0</v>
      </c>
      <c r="AD888" s="9">
        <v>1</v>
      </c>
      <c r="AE888" s="27">
        <v>0</v>
      </c>
      <c r="AF888" s="9">
        <v>0</v>
      </c>
      <c r="AG888" s="27">
        <v>1</v>
      </c>
      <c r="AH888" s="19">
        <v>1995</v>
      </c>
      <c r="AI888" s="30" t="s">
        <v>89</v>
      </c>
      <c r="AJ888" s="30" t="s">
        <v>89</v>
      </c>
      <c r="AK888" s="30" t="s">
        <v>89</v>
      </c>
      <c r="AL888" s="37" t="s">
        <v>89</v>
      </c>
      <c r="AM888" s="36">
        <v>1</v>
      </c>
      <c r="AN888" s="17">
        <v>0</v>
      </c>
      <c r="AO888" s="30">
        <v>0.52739999999999998</v>
      </c>
      <c r="AP888" s="34">
        <f t="shared" si="222"/>
        <v>0.47260000000000002</v>
      </c>
      <c r="AQ888" t="s">
        <v>89</v>
      </c>
      <c r="AR888" s="34" t="s">
        <v>89</v>
      </c>
      <c r="AS888">
        <v>0</v>
      </c>
      <c r="AT888" s="17">
        <v>1</v>
      </c>
      <c r="AU888">
        <v>0</v>
      </c>
      <c r="AV888" s="17">
        <v>1</v>
      </c>
      <c r="AW888" s="17" t="s">
        <v>5</v>
      </c>
      <c r="AX888">
        <v>0</v>
      </c>
      <c r="AY888">
        <v>1</v>
      </c>
      <c r="AZ888">
        <v>0</v>
      </c>
      <c r="BA888">
        <v>0</v>
      </c>
      <c r="BB888">
        <v>0</v>
      </c>
      <c r="BC888">
        <v>0</v>
      </c>
      <c r="BD888" s="17">
        <v>0</v>
      </c>
      <c r="BE888">
        <v>0</v>
      </c>
      <c r="BF888">
        <v>1</v>
      </c>
      <c r="BG888" s="17">
        <v>0</v>
      </c>
      <c r="BH888">
        <v>557</v>
      </c>
      <c r="BI888">
        <v>41</v>
      </c>
      <c r="BJ888" s="23">
        <v>0.26800000000000002</v>
      </c>
      <c r="BK888" s="23">
        <v>37.08</v>
      </c>
      <c r="BL888">
        <v>1</v>
      </c>
      <c r="BM888">
        <v>0</v>
      </c>
      <c r="BN888">
        <v>0</v>
      </c>
      <c r="BO888">
        <v>0</v>
      </c>
      <c r="BP888">
        <v>0</v>
      </c>
      <c r="BQ888" s="17">
        <v>0</v>
      </c>
      <c r="BR888">
        <v>0</v>
      </c>
      <c r="BS888">
        <v>0</v>
      </c>
      <c r="BT888">
        <v>1</v>
      </c>
      <c r="BU888" s="17">
        <v>0</v>
      </c>
      <c r="BV888">
        <v>0</v>
      </c>
      <c r="BW888">
        <v>0</v>
      </c>
      <c r="BX888" s="17">
        <v>0</v>
      </c>
      <c r="BY888">
        <v>0</v>
      </c>
      <c r="BZ888">
        <v>0</v>
      </c>
      <c r="CA888">
        <v>1</v>
      </c>
      <c r="CB888">
        <v>0</v>
      </c>
      <c r="CC888">
        <v>1</v>
      </c>
      <c r="CD888">
        <v>0</v>
      </c>
      <c r="CE888">
        <v>1</v>
      </c>
      <c r="CF888">
        <v>0</v>
      </c>
      <c r="CG888">
        <v>0</v>
      </c>
      <c r="CH888">
        <v>0</v>
      </c>
      <c r="CI888">
        <v>1</v>
      </c>
      <c r="CJ888" s="17">
        <v>0</v>
      </c>
      <c r="CK888">
        <v>0</v>
      </c>
      <c r="CL888">
        <v>0</v>
      </c>
      <c r="CM888">
        <v>0</v>
      </c>
      <c r="CN888">
        <v>1</v>
      </c>
      <c r="CO888">
        <v>33</v>
      </c>
      <c r="CP888" s="31" t="s">
        <v>80</v>
      </c>
    </row>
    <row r="889" spans="1:94" x14ac:dyDescent="0.25">
      <c r="A889">
        <v>888</v>
      </c>
      <c r="B889">
        <v>61</v>
      </c>
      <c r="C889" s="23" t="s">
        <v>230</v>
      </c>
      <c r="D889" s="12">
        <v>8.99</v>
      </c>
      <c r="E889" s="13">
        <v>0.27</v>
      </c>
      <c r="F889" s="7">
        <f t="shared" si="221"/>
        <v>33.296296296296298</v>
      </c>
      <c r="G889" s="7">
        <f t="shared" si="211"/>
        <v>8.7200000000000006</v>
      </c>
      <c r="H889" s="15">
        <f t="shared" si="212"/>
        <v>9.26</v>
      </c>
      <c r="I889" s="11">
        <f t="shared" si="213"/>
        <v>0.32348396438344396</v>
      </c>
      <c r="J889" s="30">
        <f t="shared" si="214"/>
        <v>9.7153137245305759E-3</v>
      </c>
      <c r="K889" s="30">
        <f t="shared" si="215"/>
        <v>102.93028391610873</v>
      </c>
      <c r="L889" s="8">
        <v>0</v>
      </c>
      <c r="M889" s="9">
        <v>1</v>
      </c>
      <c r="N889" s="9">
        <v>0</v>
      </c>
      <c r="O889" s="9">
        <v>0</v>
      </c>
      <c r="P889" s="9">
        <v>0</v>
      </c>
      <c r="Q889" s="8">
        <v>9492</v>
      </c>
      <c r="R889" s="9">
        <v>5</v>
      </c>
      <c r="S889" s="9">
        <f t="shared" si="216"/>
        <v>9486</v>
      </c>
      <c r="T889" s="9">
        <f t="shared" si="217"/>
        <v>12</v>
      </c>
      <c r="U889" s="7">
        <f>AVERAGE(U890,U891)</f>
        <v>11.515000000000001</v>
      </c>
      <c r="V889" s="7">
        <f>AVERAGE(V890,V891)</f>
        <v>22.734999999999999</v>
      </c>
      <c r="W889" s="9">
        <v>1</v>
      </c>
      <c r="X889" s="9">
        <v>0</v>
      </c>
      <c r="Y889" s="9">
        <v>1</v>
      </c>
      <c r="Z889" s="9">
        <v>0</v>
      </c>
      <c r="AA889" s="9">
        <v>0</v>
      </c>
      <c r="AB889" s="27">
        <v>0</v>
      </c>
      <c r="AC889" s="9">
        <v>0</v>
      </c>
      <c r="AD889" s="9">
        <v>1</v>
      </c>
      <c r="AE889" s="27">
        <v>0</v>
      </c>
      <c r="AF889" s="9">
        <v>0</v>
      </c>
      <c r="AG889" s="27">
        <v>1</v>
      </c>
      <c r="AH889" s="19">
        <v>2002</v>
      </c>
      <c r="AI889" s="30" t="s">
        <v>89</v>
      </c>
      <c r="AJ889" s="30" t="s">
        <v>89</v>
      </c>
      <c r="AK889" s="30" t="s">
        <v>89</v>
      </c>
      <c r="AL889" s="37" t="s">
        <v>89</v>
      </c>
      <c r="AM889" s="36">
        <v>1</v>
      </c>
      <c r="AN889" s="17">
        <v>0</v>
      </c>
      <c r="AO889" s="30">
        <v>0.52739999999999998</v>
      </c>
      <c r="AP889" s="34">
        <f t="shared" si="222"/>
        <v>0.47260000000000002</v>
      </c>
      <c r="AQ889" t="s">
        <v>89</v>
      </c>
      <c r="AR889" s="34" t="s">
        <v>89</v>
      </c>
      <c r="AS889">
        <v>0</v>
      </c>
      <c r="AT889" s="17">
        <v>1</v>
      </c>
      <c r="AU889">
        <v>0</v>
      </c>
      <c r="AV889" s="17">
        <v>1</v>
      </c>
      <c r="AW889" s="17" t="s">
        <v>5</v>
      </c>
      <c r="AX889">
        <v>0</v>
      </c>
      <c r="AY889">
        <v>1</v>
      </c>
      <c r="AZ889">
        <v>0</v>
      </c>
      <c r="BA889">
        <v>0</v>
      </c>
      <c r="BB889">
        <v>0</v>
      </c>
      <c r="BC889">
        <v>0</v>
      </c>
      <c r="BD889" s="17">
        <v>0</v>
      </c>
      <c r="BE889">
        <v>0</v>
      </c>
      <c r="BF889">
        <v>1</v>
      </c>
      <c r="BG889" s="17">
        <v>0</v>
      </c>
      <c r="BH889">
        <v>942</v>
      </c>
      <c r="BI889">
        <v>131</v>
      </c>
      <c r="BJ889" s="23">
        <v>0.29299999999999998</v>
      </c>
      <c r="BK889" s="23">
        <f>AVERAGE(BK890:BK891)</f>
        <v>40.25</v>
      </c>
      <c r="BL889">
        <v>1</v>
      </c>
      <c r="BM889">
        <v>0</v>
      </c>
      <c r="BN889">
        <v>0</v>
      </c>
      <c r="BO889">
        <v>0</v>
      </c>
      <c r="BP889">
        <v>0</v>
      </c>
      <c r="BQ889" s="17">
        <v>0</v>
      </c>
      <c r="BR889">
        <v>0</v>
      </c>
      <c r="BS889">
        <v>0</v>
      </c>
      <c r="BT889">
        <v>1</v>
      </c>
      <c r="BU889" s="17">
        <v>0</v>
      </c>
      <c r="BV889">
        <v>0</v>
      </c>
      <c r="BW889">
        <v>0</v>
      </c>
      <c r="BX889" s="17">
        <v>0</v>
      </c>
      <c r="BY889">
        <v>0</v>
      </c>
      <c r="BZ889">
        <v>0</v>
      </c>
      <c r="CA889">
        <v>1</v>
      </c>
      <c r="CB889">
        <v>0</v>
      </c>
      <c r="CC889">
        <v>1</v>
      </c>
      <c r="CD889">
        <v>0</v>
      </c>
      <c r="CE889">
        <v>1</v>
      </c>
      <c r="CF889">
        <v>0</v>
      </c>
      <c r="CG889">
        <v>0</v>
      </c>
      <c r="CH889">
        <v>0</v>
      </c>
      <c r="CI889">
        <v>1</v>
      </c>
      <c r="CJ889" s="17">
        <v>0</v>
      </c>
      <c r="CK889">
        <v>0</v>
      </c>
      <c r="CL889">
        <v>0</v>
      </c>
      <c r="CM889">
        <v>0</v>
      </c>
      <c r="CN889">
        <v>1</v>
      </c>
      <c r="CO889">
        <v>33</v>
      </c>
      <c r="CP889" s="31" t="s">
        <v>80</v>
      </c>
    </row>
    <row r="890" spans="1:94" x14ac:dyDescent="0.25">
      <c r="A890">
        <v>889</v>
      </c>
      <c r="B890">
        <v>61</v>
      </c>
      <c r="C890" s="23" t="s">
        <v>230</v>
      </c>
      <c r="D890" s="12">
        <v>8</v>
      </c>
      <c r="E890" s="13">
        <v>0.34</v>
      </c>
      <c r="F890" s="7">
        <f t="shared" si="221"/>
        <v>23.52941176470588</v>
      </c>
      <c r="G890" s="7">
        <f t="shared" si="211"/>
        <v>7.66</v>
      </c>
      <c r="H890" s="15">
        <f t="shared" si="212"/>
        <v>8.34</v>
      </c>
      <c r="I890" s="11">
        <f t="shared" si="213"/>
        <v>0.30872663043685711</v>
      </c>
      <c r="J890" s="30">
        <f t="shared" si="214"/>
        <v>1.3120881793566429E-2</v>
      </c>
      <c r="K890" s="30">
        <f t="shared" si="215"/>
        <v>76.21438983547057</v>
      </c>
      <c r="L890" s="8">
        <v>0</v>
      </c>
      <c r="M890" s="9">
        <v>1</v>
      </c>
      <c r="N890" s="9">
        <v>0</v>
      </c>
      <c r="O890" s="9">
        <v>0</v>
      </c>
      <c r="P890" s="9">
        <v>0</v>
      </c>
      <c r="Q890" s="8">
        <v>5261</v>
      </c>
      <c r="R890" s="9">
        <v>5</v>
      </c>
      <c r="S890" s="9">
        <f t="shared" si="216"/>
        <v>5255</v>
      </c>
      <c r="T890" s="9">
        <f t="shared" si="217"/>
        <v>12</v>
      </c>
      <c r="U890" s="7">
        <v>11.57</v>
      </c>
      <c r="V890" s="7">
        <v>24.15</v>
      </c>
      <c r="W890" s="9">
        <v>1</v>
      </c>
      <c r="X890" s="9">
        <v>0</v>
      </c>
      <c r="Y890" s="9">
        <v>1</v>
      </c>
      <c r="Z890" s="9">
        <v>0</v>
      </c>
      <c r="AA890" s="9">
        <v>0</v>
      </c>
      <c r="AB890" s="27">
        <v>0</v>
      </c>
      <c r="AC890" s="9">
        <v>0</v>
      </c>
      <c r="AD890" s="9">
        <v>1</v>
      </c>
      <c r="AE890" s="27">
        <v>0</v>
      </c>
      <c r="AF890" s="9">
        <v>0</v>
      </c>
      <c r="AG890" s="27">
        <v>1</v>
      </c>
      <c r="AH890" s="19">
        <v>2002</v>
      </c>
      <c r="AI890" s="30" t="s">
        <v>89</v>
      </c>
      <c r="AJ890" s="30" t="s">
        <v>89</v>
      </c>
      <c r="AK890" s="30" t="s">
        <v>89</v>
      </c>
      <c r="AL890" s="37" t="s">
        <v>89</v>
      </c>
      <c r="AM890" s="36">
        <v>1</v>
      </c>
      <c r="AN890" s="17">
        <v>0</v>
      </c>
      <c r="AO890" s="30">
        <v>0.52739999999999998</v>
      </c>
      <c r="AP890" s="34">
        <f t="shared" si="222"/>
        <v>0.47260000000000002</v>
      </c>
      <c r="AQ890" t="s">
        <v>89</v>
      </c>
      <c r="AR890" s="34" t="s">
        <v>89</v>
      </c>
      <c r="AS890">
        <v>0</v>
      </c>
      <c r="AT890" s="17">
        <v>1</v>
      </c>
      <c r="AU890">
        <v>0</v>
      </c>
      <c r="AV890" s="17">
        <v>1</v>
      </c>
      <c r="AW890" s="17" t="s">
        <v>5</v>
      </c>
      <c r="AX890">
        <v>0</v>
      </c>
      <c r="AY890">
        <v>1</v>
      </c>
      <c r="AZ890">
        <v>0</v>
      </c>
      <c r="BA890">
        <v>0</v>
      </c>
      <c r="BB890">
        <v>0</v>
      </c>
      <c r="BC890">
        <v>0</v>
      </c>
      <c r="BD890" s="17">
        <v>0</v>
      </c>
      <c r="BE890">
        <v>0</v>
      </c>
      <c r="BF890">
        <v>1</v>
      </c>
      <c r="BG890" s="17">
        <v>0</v>
      </c>
      <c r="BH890">
        <v>942</v>
      </c>
      <c r="BI890">
        <v>131</v>
      </c>
      <c r="BJ890" s="23">
        <v>0.29299999999999998</v>
      </c>
      <c r="BK890" s="23">
        <v>41.72</v>
      </c>
      <c r="BL890">
        <v>1</v>
      </c>
      <c r="BM890">
        <v>0</v>
      </c>
      <c r="BN890">
        <v>0</v>
      </c>
      <c r="BO890">
        <v>0</v>
      </c>
      <c r="BP890">
        <v>0</v>
      </c>
      <c r="BQ890" s="17">
        <v>0</v>
      </c>
      <c r="BR890">
        <v>0</v>
      </c>
      <c r="BS890">
        <v>0</v>
      </c>
      <c r="BT890">
        <v>1</v>
      </c>
      <c r="BU890" s="17">
        <v>0</v>
      </c>
      <c r="BV890">
        <v>0</v>
      </c>
      <c r="BW890">
        <v>0</v>
      </c>
      <c r="BX890" s="17">
        <v>0</v>
      </c>
      <c r="BY890">
        <v>0</v>
      </c>
      <c r="BZ890">
        <v>0</v>
      </c>
      <c r="CA890">
        <v>1</v>
      </c>
      <c r="CB890">
        <v>0</v>
      </c>
      <c r="CC890">
        <v>1</v>
      </c>
      <c r="CD890">
        <v>0</v>
      </c>
      <c r="CE890">
        <v>1</v>
      </c>
      <c r="CF890">
        <v>0</v>
      </c>
      <c r="CG890">
        <v>0</v>
      </c>
      <c r="CH890">
        <v>0</v>
      </c>
      <c r="CI890">
        <v>1</v>
      </c>
      <c r="CJ890" s="17">
        <v>0</v>
      </c>
      <c r="CK890">
        <v>0</v>
      </c>
      <c r="CL890">
        <v>0</v>
      </c>
      <c r="CM890">
        <v>0</v>
      </c>
      <c r="CN890">
        <v>1</v>
      </c>
      <c r="CO890">
        <v>33</v>
      </c>
      <c r="CP890" s="31" t="s">
        <v>80</v>
      </c>
    </row>
    <row r="891" spans="1:94" x14ac:dyDescent="0.25">
      <c r="A891">
        <v>890</v>
      </c>
      <c r="B891">
        <v>61</v>
      </c>
      <c r="C891" s="23" t="s">
        <v>230</v>
      </c>
      <c r="D891" s="12">
        <v>10.36</v>
      </c>
      <c r="E891" s="13">
        <v>0.44</v>
      </c>
      <c r="F891" s="7">
        <f t="shared" si="221"/>
        <v>23.545454545454543</v>
      </c>
      <c r="G891" s="7">
        <f t="shared" si="211"/>
        <v>9.92</v>
      </c>
      <c r="H891" s="15">
        <f t="shared" si="212"/>
        <v>10.799999999999999</v>
      </c>
      <c r="I891" s="11">
        <f t="shared" si="213"/>
        <v>0.3405813910739538</v>
      </c>
      <c r="J891" s="30">
        <f t="shared" si="214"/>
        <v>1.4464846725148618E-2</v>
      </c>
      <c r="K891" s="30">
        <f t="shared" si="215"/>
        <v>69.133121076312378</v>
      </c>
      <c r="L891" s="8">
        <v>0</v>
      </c>
      <c r="M891" s="9">
        <v>1</v>
      </c>
      <c r="N891" s="9">
        <v>0</v>
      </c>
      <c r="O891" s="9">
        <v>0</v>
      </c>
      <c r="P891" s="9">
        <v>0</v>
      </c>
      <c r="Q891" s="8">
        <v>4231</v>
      </c>
      <c r="R891" s="9">
        <v>5</v>
      </c>
      <c r="S891" s="9">
        <f t="shared" si="216"/>
        <v>4225</v>
      </c>
      <c r="T891" s="9">
        <f t="shared" si="217"/>
        <v>12</v>
      </c>
      <c r="U891" s="7">
        <v>11.46</v>
      </c>
      <c r="V891" s="7">
        <v>21.32</v>
      </c>
      <c r="W891" s="9">
        <v>1</v>
      </c>
      <c r="X891" s="9">
        <v>0</v>
      </c>
      <c r="Y891" s="9">
        <v>1</v>
      </c>
      <c r="Z891" s="9">
        <v>0</v>
      </c>
      <c r="AA891" s="9">
        <v>0</v>
      </c>
      <c r="AB891" s="27">
        <v>0</v>
      </c>
      <c r="AC891" s="9">
        <v>0</v>
      </c>
      <c r="AD891" s="9">
        <v>1</v>
      </c>
      <c r="AE891" s="27">
        <v>0</v>
      </c>
      <c r="AF891" s="9">
        <v>0</v>
      </c>
      <c r="AG891" s="27">
        <v>1</v>
      </c>
      <c r="AH891" s="19">
        <v>2002</v>
      </c>
      <c r="AI891" s="30" t="s">
        <v>89</v>
      </c>
      <c r="AJ891" s="30" t="s">
        <v>89</v>
      </c>
      <c r="AK891" s="30" t="s">
        <v>89</v>
      </c>
      <c r="AL891" s="37" t="s">
        <v>89</v>
      </c>
      <c r="AM891" s="36">
        <v>1</v>
      </c>
      <c r="AN891" s="17">
        <v>0</v>
      </c>
      <c r="AO891" s="30">
        <v>0.52739999999999998</v>
      </c>
      <c r="AP891" s="34">
        <f t="shared" si="222"/>
        <v>0.47260000000000002</v>
      </c>
      <c r="AQ891" t="s">
        <v>89</v>
      </c>
      <c r="AR891" s="34" t="s">
        <v>89</v>
      </c>
      <c r="AS891">
        <v>0</v>
      </c>
      <c r="AT891" s="17">
        <v>1</v>
      </c>
      <c r="AU891">
        <v>0</v>
      </c>
      <c r="AV891" s="17">
        <v>1</v>
      </c>
      <c r="AW891" s="17" t="s">
        <v>5</v>
      </c>
      <c r="AX891">
        <v>0</v>
      </c>
      <c r="AY891">
        <v>1</v>
      </c>
      <c r="AZ891">
        <v>0</v>
      </c>
      <c r="BA891">
        <v>0</v>
      </c>
      <c r="BB891">
        <v>0</v>
      </c>
      <c r="BC891">
        <v>0</v>
      </c>
      <c r="BD891" s="17">
        <v>0</v>
      </c>
      <c r="BE891">
        <v>0</v>
      </c>
      <c r="BF891">
        <v>1</v>
      </c>
      <c r="BG891" s="17">
        <v>0</v>
      </c>
      <c r="BH891">
        <v>942</v>
      </c>
      <c r="BI891">
        <v>131</v>
      </c>
      <c r="BJ891" s="23">
        <v>0.29299999999999998</v>
      </c>
      <c r="BK891" s="23">
        <v>38.78</v>
      </c>
      <c r="BL891">
        <v>1</v>
      </c>
      <c r="BM891">
        <v>0</v>
      </c>
      <c r="BN891">
        <v>0</v>
      </c>
      <c r="BO891">
        <v>0</v>
      </c>
      <c r="BP891">
        <v>0</v>
      </c>
      <c r="BQ891" s="17">
        <v>0</v>
      </c>
      <c r="BR891">
        <v>0</v>
      </c>
      <c r="BS891">
        <v>0</v>
      </c>
      <c r="BT891">
        <v>1</v>
      </c>
      <c r="BU891" s="17">
        <v>0</v>
      </c>
      <c r="BV891">
        <v>0</v>
      </c>
      <c r="BW891">
        <v>0</v>
      </c>
      <c r="BX891" s="17">
        <v>0</v>
      </c>
      <c r="BY891">
        <v>0</v>
      </c>
      <c r="BZ891">
        <v>0</v>
      </c>
      <c r="CA891">
        <v>1</v>
      </c>
      <c r="CB891">
        <v>0</v>
      </c>
      <c r="CC891">
        <v>1</v>
      </c>
      <c r="CD891">
        <v>0</v>
      </c>
      <c r="CE891">
        <v>1</v>
      </c>
      <c r="CF891">
        <v>0</v>
      </c>
      <c r="CG891">
        <v>0</v>
      </c>
      <c r="CH891">
        <v>0</v>
      </c>
      <c r="CI891">
        <v>1</v>
      </c>
      <c r="CJ891" s="17">
        <v>0</v>
      </c>
      <c r="CK891">
        <v>0</v>
      </c>
      <c r="CL891">
        <v>0</v>
      </c>
      <c r="CM891">
        <v>0</v>
      </c>
      <c r="CN891">
        <v>1</v>
      </c>
      <c r="CO891">
        <v>33</v>
      </c>
      <c r="CP891" s="31" t="s">
        <v>80</v>
      </c>
    </row>
    <row r="892" spans="1:94" x14ac:dyDescent="0.25">
      <c r="A892">
        <v>891</v>
      </c>
      <c r="B892">
        <v>61</v>
      </c>
      <c r="C892" s="23" t="s">
        <v>230</v>
      </c>
      <c r="D892" s="12">
        <v>6.99</v>
      </c>
      <c r="E892" s="13">
        <v>0.2</v>
      </c>
      <c r="F892" s="7">
        <f t="shared" si="221"/>
        <v>34.949999999999996</v>
      </c>
      <c r="G892" s="7">
        <f t="shared" si="211"/>
        <v>6.79</v>
      </c>
      <c r="H892" s="15">
        <f t="shared" si="212"/>
        <v>7.19</v>
      </c>
      <c r="I892" s="11">
        <f t="shared" si="213"/>
        <v>0.32336858551691083</v>
      </c>
      <c r="J892" s="30">
        <f t="shared" si="214"/>
        <v>9.2523200434023144E-3</v>
      </c>
      <c r="K892" s="30">
        <f t="shared" si="215"/>
        <v>108.08099971780423</v>
      </c>
      <c r="L892" s="8">
        <v>0</v>
      </c>
      <c r="M892" s="9">
        <v>1</v>
      </c>
      <c r="N892" s="9">
        <v>0</v>
      </c>
      <c r="O892" s="9">
        <v>0</v>
      </c>
      <c r="P892" s="9">
        <v>0</v>
      </c>
      <c r="Q892" s="8">
        <v>10466</v>
      </c>
      <c r="R892" s="9">
        <v>5</v>
      </c>
      <c r="S892" s="9">
        <f t="shared" si="216"/>
        <v>10460</v>
      </c>
      <c r="T892" s="9">
        <f t="shared" si="217"/>
        <v>12</v>
      </c>
      <c r="U892" s="7">
        <f>AVERAGE(U893,U894)</f>
        <v>10.74</v>
      </c>
      <c r="V892" s="7">
        <f>AVERAGE(V893,V894)</f>
        <v>21.614999999999998</v>
      </c>
      <c r="W892" s="9">
        <v>1</v>
      </c>
      <c r="X892" s="9">
        <v>0</v>
      </c>
      <c r="Y892" s="9">
        <v>1</v>
      </c>
      <c r="Z892" s="9">
        <v>0</v>
      </c>
      <c r="AA892" s="9">
        <v>0</v>
      </c>
      <c r="AB892" s="27">
        <v>0</v>
      </c>
      <c r="AC892" s="9">
        <v>0</v>
      </c>
      <c r="AD892" s="9">
        <v>1</v>
      </c>
      <c r="AE892" s="27">
        <v>0</v>
      </c>
      <c r="AF892" s="9">
        <v>0</v>
      </c>
      <c r="AG892" s="27">
        <v>1</v>
      </c>
      <c r="AH892" s="19">
        <v>1995</v>
      </c>
      <c r="AI892" s="30" t="s">
        <v>89</v>
      </c>
      <c r="AJ892" s="30" t="s">
        <v>89</v>
      </c>
      <c r="AK892" s="30" t="s">
        <v>89</v>
      </c>
      <c r="AL892" s="37" t="s">
        <v>89</v>
      </c>
      <c r="AM892" s="36">
        <v>1</v>
      </c>
      <c r="AN892" s="17">
        <v>0</v>
      </c>
      <c r="AO892" s="30">
        <v>0.55420000000000003</v>
      </c>
      <c r="AP892" s="34">
        <f t="shared" si="222"/>
        <v>0.44579999999999997</v>
      </c>
      <c r="AQ892" t="s">
        <v>89</v>
      </c>
      <c r="AR892" s="34" t="s">
        <v>89</v>
      </c>
      <c r="AS892">
        <v>0</v>
      </c>
      <c r="AT892" s="17">
        <v>1</v>
      </c>
      <c r="AU892">
        <v>0</v>
      </c>
      <c r="AV892" s="17">
        <v>1</v>
      </c>
      <c r="AW892" s="17" t="s">
        <v>5</v>
      </c>
      <c r="AX892">
        <v>0</v>
      </c>
      <c r="AY892">
        <v>1</v>
      </c>
      <c r="AZ892">
        <v>0</v>
      </c>
      <c r="BA892">
        <v>0</v>
      </c>
      <c r="BB892">
        <v>0</v>
      </c>
      <c r="BC892">
        <v>0</v>
      </c>
      <c r="BD892" s="17">
        <v>0</v>
      </c>
      <c r="BE892">
        <v>0</v>
      </c>
      <c r="BF892">
        <v>1</v>
      </c>
      <c r="BG892" s="17">
        <v>0</v>
      </c>
      <c r="BH892">
        <v>557</v>
      </c>
      <c r="BI892">
        <v>41</v>
      </c>
      <c r="BJ892" s="23">
        <v>0.26800000000000002</v>
      </c>
      <c r="BK892" s="23">
        <f>AVERAGE(BK893:BK894)</f>
        <v>38.355000000000004</v>
      </c>
      <c r="BL892">
        <v>1</v>
      </c>
      <c r="BM892">
        <v>0</v>
      </c>
      <c r="BN892">
        <v>0</v>
      </c>
      <c r="BO892">
        <v>0</v>
      </c>
      <c r="BP892">
        <v>0</v>
      </c>
      <c r="BQ892" s="17">
        <v>0</v>
      </c>
      <c r="BR892">
        <v>0</v>
      </c>
      <c r="BS892">
        <v>0</v>
      </c>
      <c r="BT892">
        <v>1</v>
      </c>
      <c r="BU892" s="17">
        <v>0</v>
      </c>
      <c r="BV892">
        <v>0</v>
      </c>
      <c r="BW892">
        <v>0</v>
      </c>
      <c r="BX892" s="17">
        <v>0</v>
      </c>
      <c r="BY892">
        <v>0</v>
      </c>
      <c r="BZ892">
        <v>0</v>
      </c>
      <c r="CA892">
        <v>1</v>
      </c>
      <c r="CB892">
        <v>0</v>
      </c>
      <c r="CC892">
        <v>1</v>
      </c>
      <c r="CD892">
        <v>0</v>
      </c>
      <c r="CE892">
        <v>1</v>
      </c>
      <c r="CF892">
        <v>0</v>
      </c>
      <c r="CG892">
        <v>0</v>
      </c>
      <c r="CH892">
        <v>0</v>
      </c>
      <c r="CI892">
        <v>1</v>
      </c>
      <c r="CJ892" s="17">
        <v>0</v>
      </c>
      <c r="CK892">
        <v>0</v>
      </c>
      <c r="CL892">
        <v>0</v>
      </c>
      <c r="CM892">
        <v>0</v>
      </c>
      <c r="CN892">
        <v>1</v>
      </c>
      <c r="CO892">
        <v>33</v>
      </c>
      <c r="CP892" s="31" t="s">
        <v>80</v>
      </c>
    </row>
    <row r="893" spans="1:94" x14ac:dyDescent="0.25">
      <c r="A893">
        <v>892</v>
      </c>
      <c r="B893">
        <v>61</v>
      </c>
      <c r="C893" s="23" t="s">
        <v>230</v>
      </c>
      <c r="D893" s="12">
        <v>6.24</v>
      </c>
      <c r="E893" s="13">
        <v>0.24</v>
      </c>
      <c r="F893" s="7">
        <f t="shared" si="221"/>
        <v>26.000000000000004</v>
      </c>
      <c r="G893" s="7">
        <f t="shared" si="211"/>
        <v>6</v>
      </c>
      <c r="H893" s="15">
        <f t="shared" si="212"/>
        <v>6.48</v>
      </c>
      <c r="I893" s="11">
        <f t="shared" si="213"/>
        <v>0.33046694334865567</v>
      </c>
      <c r="J893" s="30">
        <f t="shared" si="214"/>
        <v>1.2710267051871369E-2</v>
      </c>
      <c r="K893" s="30">
        <f t="shared" si="215"/>
        <v>78.676553051083786</v>
      </c>
      <c r="L893" s="8">
        <v>0</v>
      </c>
      <c r="M893" s="9">
        <v>1</v>
      </c>
      <c r="N893" s="9">
        <v>0</v>
      </c>
      <c r="O893" s="9">
        <v>0</v>
      </c>
      <c r="P893" s="9">
        <v>0</v>
      </c>
      <c r="Q893" s="8">
        <v>5520</v>
      </c>
      <c r="R893" s="9">
        <v>5</v>
      </c>
      <c r="S893" s="9">
        <f t="shared" si="216"/>
        <v>5514</v>
      </c>
      <c r="T893" s="9">
        <f t="shared" si="217"/>
        <v>12</v>
      </c>
      <c r="U893" s="7">
        <v>11.05</v>
      </c>
      <c r="V893" s="7">
        <v>22.58</v>
      </c>
      <c r="W893" s="9">
        <v>1</v>
      </c>
      <c r="X893" s="9">
        <v>0</v>
      </c>
      <c r="Y893" s="9">
        <v>1</v>
      </c>
      <c r="Z893" s="9">
        <v>0</v>
      </c>
      <c r="AA893" s="9">
        <v>0</v>
      </c>
      <c r="AB893" s="27">
        <v>0</v>
      </c>
      <c r="AC893" s="9">
        <v>0</v>
      </c>
      <c r="AD893" s="9">
        <v>1</v>
      </c>
      <c r="AE893" s="27">
        <v>0</v>
      </c>
      <c r="AF893" s="9">
        <v>0</v>
      </c>
      <c r="AG893" s="27">
        <v>1</v>
      </c>
      <c r="AH893" s="19">
        <v>1995</v>
      </c>
      <c r="AI893" s="30" t="s">
        <v>89</v>
      </c>
      <c r="AJ893" s="30" t="s">
        <v>89</v>
      </c>
      <c r="AK893" s="30" t="s">
        <v>89</v>
      </c>
      <c r="AL893" s="37" t="s">
        <v>89</v>
      </c>
      <c r="AM893" s="36">
        <v>1</v>
      </c>
      <c r="AN893" s="17">
        <v>0</v>
      </c>
      <c r="AO893" s="30">
        <v>0.55420000000000003</v>
      </c>
      <c r="AP893" s="34">
        <f t="shared" si="222"/>
        <v>0.44579999999999997</v>
      </c>
      <c r="AQ893" t="s">
        <v>89</v>
      </c>
      <c r="AR893" s="34" t="s">
        <v>89</v>
      </c>
      <c r="AS893">
        <v>0</v>
      </c>
      <c r="AT893" s="17">
        <v>1</v>
      </c>
      <c r="AU893">
        <v>0</v>
      </c>
      <c r="AV893" s="17">
        <v>1</v>
      </c>
      <c r="AW893" s="17" t="s">
        <v>5</v>
      </c>
      <c r="AX893">
        <v>0</v>
      </c>
      <c r="AY893">
        <v>1</v>
      </c>
      <c r="AZ893">
        <v>0</v>
      </c>
      <c r="BA893">
        <v>0</v>
      </c>
      <c r="BB893">
        <v>0</v>
      </c>
      <c r="BC893">
        <v>0</v>
      </c>
      <c r="BD893" s="17">
        <v>0</v>
      </c>
      <c r="BE893">
        <v>0</v>
      </c>
      <c r="BF893">
        <v>1</v>
      </c>
      <c r="BG893" s="17">
        <v>0</v>
      </c>
      <c r="BH893">
        <v>557</v>
      </c>
      <c r="BI893">
        <v>41</v>
      </c>
      <c r="BJ893" s="23">
        <v>0.26800000000000002</v>
      </c>
      <c r="BK893" s="23">
        <v>39.630000000000003</v>
      </c>
      <c r="BL893">
        <v>1</v>
      </c>
      <c r="BM893">
        <v>0</v>
      </c>
      <c r="BN893">
        <v>0</v>
      </c>
      <c r="BO893">
        <v>0</v>
      </c>
      <c r="BP893">
        <v>0</v>
      </c>
      <c r="BQ893" s="17">
        <v>0</v>
      </c>
      <c r="BR893">
        <v>0</v>
      </c>
      <c r="BS893">
        <v>0</v>
      </c>
      <c r="BT893">
        <v>1</v>
      </c>
      <c r="BU893" s="17">
        <v>0</v>
      </c>
      <c r="BV893">
        <v>0</v>
      </c>
      <c r="BW893">
        <v>0</v>
      </c>
      <c r="BX893" s="17">
        <v>0</v>
      </c>
      <c r="BY893">
        <v>0</v>
      </c>
      <c r="BZ893">
        <v>0</v>
      </c>
      <c r="CA893">
        <v>1</v>
      </c>
      <c r="CB893">
        <v>0</v>
      </c>
      <c r="CC893">
        <v>1</v>
      </c>
      <c r="CD893">
        <v>0</v>
      </c>
      <c r="CE893">
        <v>1</v>
      </c>
      <c r="CF893">
        <v>0</v>
      </c>
      <c r="CG893">
        <v>0</v>
      </c>
      <c r="CH893">
        <v>0</v>
      </c>
      <c r="CI893">
        <v>1</v>
      </c>
      <c r="CJ893" s="17">
        <v>0</v>
      </c>
      <c r="CK893">
        <v>0</v>
      </c>
      <c r="CL893">
        <v>0</v>
      </c>
      <c r="CM893">
        <v>0</v>
      </c>
      <c r="CN893">
        <v>1</v>
      </c>
      <c r="CO893">
        <v>33</v>
      </c>
      <c r="CP893" s="31" t="s">
        <v>80</v>
      </c>
    </row>
    <row r="894" spans="1:94" x14ac:dyDescent="0.25">
      <c r="A894">
        <v>893</v>
      </c>
      <c r="B894">
        <v>61</v>
      </c>
      <c r="C894" s="23" t="s">
        <v>230</v>
      </c>
      <c r="D894" s="12">
        <v>7.82</v>
      </c>
      <c r="E894" s="13">
        <v>0.27</v>
      </c>
      <c r="F894" s="7">
        <f t="shared" si="221"/>
        <v>28.962962962962962</v>
      </c>
      <c r="G894" s="7">
        <f t="shared" si="211"/>
        <v>7.5500000000000007</v>
      </c>
      <c r="H894" s="15">
        <f t="shared" si="212"/>
        <v>8.09</v>
      </c>
      <c r="I894" s="11">
        <f t="shared" si="213"/>
        <v>0.38099752713393192</v>
      </c>
      <c r="J894" s="30">
        <f t="shared" si="214"/>
        <v>1.3154646077514275E-2</v>
      </c>
      <c r="K894" s="30">
        <f t="shared" si="215"/>
        <v>76.018768890281066</v>
      </c>
      <c r="L894" s="8">
        <v>0</v>
      </c>
      <c r="M894" s="9">
        <v>1</v>
      </c>
      <c r="N894" s="9">
        <v>0</v>
      </c>
      <c r="O894" s="9">
        <v>0</v>
      </c>
      <c r="P894" s="9">
        <v>0</v>
      </c>
      <c r="Q894" s="8">
        <v>4946</v>
      </c>
      <c r="R894" s="9">
        <v>5</v>
      </c>
      <c r="S894" s="9">
        <f t="shared" si="216"/>
        <v>4940</v>
      </c>
      <c r="T894" s="9">
        <f t="shared" si="217"/>
        <v>12</v>
      </c>
      <c r="U894" s="7">
        <v>10.43</v>
      </c>
      <c r="V894" s="7">
        <v>20.65</v>
      </c>
      <c r="W894" s="9">
        <v>1</v>
      </c>
      <c r="X894" s="9">
        <v>0</v>
      </c>
      <c r="Y894" s="9">
        <v>1</v>
      </c>
      <c r="Z894" s="9">
        <v>0</v>
      </c>
      <c r="AA894" s="9">
        <v>0</v>
      </c>
      <c r="AB894" s="27">
        <v>0</v>
      </c>
      <c r="AC894" s="9">
        <v>0</v>
      </c>
      <c r="AD894" s="9">
        <v>1</v>
      </c>
      <c r="AE894" s="27">
        <v>0</v>
      </c>
      <c r="AF894" s="9">
        <v>0</v>
      </c>
      <c r="AG894" s="27">
        <v>1</v>
      </c>
      <c r="AH894" s="19">
        <v>1995</v>
      </c>
      <c r="AI894" s="30" t="s">
        <v>89</v>
      </c>
      <c r="AJ894" s="30" t="s">
        <v>89</v>
      </c>
      <c r="AK894" s="30" t="s">
        <v>89</v>
      </c>
      <c r="AL894" s="37" t="s">
        <v>89</v>
      </c>
      <c r="AM894" s="36">
        <v>1</v>
      </c>
      <c r="AN894" s="17">
        <v>0</v>
      </c>
      <c r="AO894" s="30">
        <v>0.55420000000000003</v>
      </c>
      <c r="AP894" s="34">
        <f t="shared" si="222"/>
        <v>0.44579999999999997</v>
      </c>
      <c r="AQ894" t="s">
        <v>89</v>
      </c>
      <c r="AR894" s="34" t="s">
        <v>89</v>
      </c>
      <c r="AS894">
        <v>0</v>
      </c>
      <c r="AT894" s="17">
        <v>1</v>
      </c>
      <c r="AU894">
        <v>0</v>
      </c>
      <c r="AV894" s="17">
        <v>1</v>
      </c>
      <c r="AW894" s="17" t="s">
        <v>5</v>
      </c>
      <c r="AX894">
        <v>0</v>
      </c>
      <c r="AY894">
        <v>1</v>
      </c>
      <c r="AZ894">
        <v>0</v>
      </c>
      <c r="BA894">
        <v>0</v>
      </c>
      <c r="BB894">
        <v>0</v>
      </c>
      <c r="BC894">
        <v>0</v>
      </c>
      <c r="BD894" s="17">
        <v>0</v>
      </c>
      <c r="BE894">
        <v>0</v>
      </c>
      <c r="BF894">
        <v>1</v>
      </c>
      <c r="BG894" s="17">
        <v>0</v>
      </c>
      <c r="BH894">
        <v>557</v>
      </c>
      <c r="BI894">
        <v>41</v>
      </c>
      <c r="BJ894" s="23">
        <v>0.26800000000000002</v>
      </c>
      <c r="BK894" s="23">
        <v>37.08</v>
      </c>
      <c r="BL894">
        <v>1</v>
      </c>
      <c r="BM894">
        <v>0</v>
      </c>
      <c r="BN894">
        <v>0</v>
      </c>
      <c r="BO894">
        <v>0</v>
      </c>
      <c r="BP894">
        <v>0</v>
      </c>
      <c r="BQ894" s="17">
        <v>0</v>
      </c>
      <c r="BR894">
        <v>0</v>
      </c>
      <c r="BS894">
        <v>0</v>
      </c>
      <c r="BT894">
        <v>1</v>
      </c>
      <c r="BU894" s="17">
        <v>0</v>
      </c>
      <c r="BV894">
        <v>0</v>
      </c>
      <c r="BW894">
        <v>0</v>
      </c>
      <c r="BX894" s="17">
        <v>0</v>
      </c>
      <c r="BY894">
        <v>0</v>
      </c>
      <c r="BZ894">
        <v>0</v>
      </c>
      <c r="CA894">
        <v>1</v>
      </c>
      <c r="CB894">
        <v>0</v>
      </c>
      <c r="CC894">
        <v>1</v>
      </c>
      <c r="CD894">
        <v>0</v>
      </c>
      <c r="CE894">
        <v>1</v>
      </c>
      <c r="CF894">
        <v>0</v>
      </c>
      <c r="CG894">
        <v>0</v>
      </c>
      <c r="CH894">
        <v>0</v>
      </c>
      <c r="CI894">
        <v>1</v>
      </c>
      <c r="CJ894" s="17">
        <v>0</v>
      </c>
      <c r="CK894">
        <v>0</v>
      </c>
      <c r="CL894">
        <v>0</v>
      </c>
      <c r="CM894">
        <v>0</v>
      </c>
      <c r="CN894">
        <v>1</v>
      </c>
      <c r="CO894">
        <v>33</v>
      </c>
      <c r="CP894" s="31" t="s">
        <v>80</v>
      </c>
    </row>
    <row r="895" spans="1:94" x14ac:dyDescent="0.25">
      <c r="A895">
        <v>894</v>
      </c>
      <c r="B895">
        <v>61</v>
      </c>
      <c r="C895" s="23" t="s">
        <v>230</v>
      </c>
      <c r="D895" s="12">
        <v>10.14</v>
      </c>
      <c r="E895" s="13">
        <v>0.27</v>
      </c>
      <c r="F895" s="7">
        <f t="shared" si="221"/>
        <v>37.555555555555557</v>
      </c>
      <c r="G895" s="7">
        <f t="shared" si="211"/>
        <v>9.870000000000001</v>
      </c>
      <c r="H895" s="15">
        <f t="shared" si="212"/>
        <v>10.41</v>
      </c>
      <c r="I895" s="11">
        <f t="shared" si="213"/>
        <v>0.35977607409251577</v>
      </c>
      <c r="J895" s="30">
        <f t="shared" si="214"/>
        <v>9.579836292404267E-3</v>
      </c>
      <c r="K895" s="30">
        <f t="shared" si="215"/>
        <v>104.38591740788802</v>
      </c>
      <c r="L895" s="8">
        <v>0</v>
      </c>
      <c r="M895" s="9">
        <v>1</v>
      </c>
      <c r="N895" s="9">
        <v>0</v>
      </c>
      <c r="O895" s="9">
        <v>0</v>
      </c>
      <c r="P895" s="9">
        <v>0</v>
      </c>
      <c r="Q895" s="8">
        <v>9492</v>
      </c>
      <c r="R895" s="9">
        <v>5</v>
      </c>
      <c r="S895" s="9">
        <f t="shared" si="216"/>
        <v>9486</v>
      </c>
      <c r="T895" s="9">
        <f t="shared" si="217"/>
        <v>12</v>
      </c>
      <c r="U895" s="7">
        <f>AVERAGE(U896,U897)</f>
        <v>11.515000000000001</v>
      </c>
      <c r="V895" s="7">
        <f>AVERAGE(V896,V897)</f>
        <v>22.734999999999999</v>
      </c>
      <c r="W895" s="9">
        <v>1</v>
      </c>
      <c r="X895" s="9">
        <v>0</v>
      </c>
      <c r="Y895" s="9">
        <v>1</v>
      </c>
      <c r="Z895" s="9">
        <v>0</v>
      </c>
      <c r="AA895" s="9">
        <v>0</v>
      </c>
      <c r="AB895" s="27">
        <v>0</v>
      </c>
      <c r="AC895" s="9">
        <v>0</v>
      </c>
      <c r="AD895" s="9">
        <v>1</v>
      </c>
      <c r="AE895" s="27">
        <v>0</v>
      </c>
      <c r="AF895" s="9">
        <v>0</v>
      </c>
      <c r="AG895" s="27">
        <v>1</v>
      </c>
      <c r="AH895" s="19">
        <v>2002</v>
      </c>
      <c r="AI895" s="30" t="s">
        <v>89</v>
      </c>
      <c r="AJ895" s="30" t="s">
        <v>89</v>
      </c>
      <c r="AK895" s="30" t="s">
        <v>89</v>
      </c>
      <c r="AL895" s="37" t="s">
        <v>89</v>
      </c>
      <c r="AM895" s="36">
        <v>1</v>
      </c>
      <c r="AN895" s="17">
        <v>0</v>
      </c>
      <c r="AO895" s="30">
        <v>0.55420000000000003</v>
      </c>
      <c r="AP895" s="34">
        <f t="shared" si="222"/>
        <v>0.44579999999999997</v>
      </c>
      <c r="AQ895" t="s">
        <v>89</v>
      </c>
      <c r="AR895" s="34" t="s">
        <v>89</v>
      </c>
      <c r="AS895">
        <v>0</v>
      </c>
      <c r="AT895" s="17">
        <v>1</v>
      </c>
      <c r="AU895">
        <v>0</v>
      </c>
      <c r="AV895" s="17">
        <v>1</v>
      </c>
      <c r="AW895" s="17" t="s">
        <v>5</v>
      </c>
      <c r="AX895">
        <v>0</v>
      </c>
      <c r="AY895">
        <v>1</v>
      </c>
      <c r="AZ895">
        <v>0</v>
      </c>
      <c r="BA895">
        <v>0</v>
      </c>
      <c r="BB895">
        <v>0</v>
      </c>
      <c r="BC895">
        <v>0</v>
      </c>
      <c r="BD895" s="17">
        <v>0</v>
      </c>
      <c r="BE895">
        <v>0</v>
      </c>
      <c r="BF895">
        <v>1</v>
      </c>
      <c r="BG895" s="17">
        <v>0</v>
      </c>
      <c r="BH895">
        <v>942</v>
      </c>
      <c r="BI895">
        <v>131</v>
      </c>
      <c r="BJ895" s="23">
        <v>0.29299999999999998</v>
      </c>
      <c r="BK895" s="23">
        <f>AVERAGE(BK896:BK897)</f>
        <v>40.25</v>
      </c>
      <c r="BL895">
        <v>1</v>
      </c>
      <c r="BM895">
        <v>0</v>
      </c>
      <c r="BN895">
        <v>0</v>
      </c>
      <c r="BO895">
        <v>0</v>
      </c>
      <c r="BP895">
        <v>0</v>
      </c>
      <c r="BQ895" s="17">
        <v>0</v>
      </c>
      <c r="BR895">
        <v>0</v>
      </c>
      <c r="BS895">
        <v>0</v>
      </c>
      <c r="BT895">
        <v>1</v>
      </c>
      <c r="BU895" s="17">
        <v>0</v>
      </c>
      <c r="BV895">
        <v>0</v>
      </c>
      <c r="BW895">
        <v>0</v>
      </c>
      <c r="BX895" s="17">
        <v>0</v>
      </c>
      <c r="BY895">
        <v>0</v>
      </c>
      <c r="BZ895">
        <v>0</v>
      </c>
      <c r="CA895">
        <v>1</v>
      </c>
      <c r="CB895">
        <v>0</v>
      </c>
      <c r="CC895">
        <v>1</v>
      </c>
      <c r="CD895">
        <v>0</v>
      </c>
      <c r="CE895">
        <v>1</v>
      </c>
      <c r="CF895">
        <v>0</v>
      </c>
      <c r="CG895">
        <v>0</v>
      </c>
      <c r="CH895">
        <v>0</v>
      </c>
      <c r="CI895">
        <v>1</v>
      </c>
      <c r="CJ895" s="17">
        <v>0</v>
      </c>
      <c r="CK895">
        <v>0</v>
      </c>
      <c r="CL895">
        <v>0</v>
      </c>
      <c r="CM895">
        <v>0</v>
      </c>
      <c r="CN895">
        <v>1</v>
      </c>
      <c r="CO895">
        <v>33</v>
      </c>
      <c r="CP895" s="31" t="s">
        <v>80</v>
      </c>
    </row>
    <row r="896" spans="1:94" x14ac:dyDescent="0.25">
      <c r="A896">
        <v>895</v>
      </c>
      <c r="B896">
        <v>61</v>
      </c>
      <c r="C896" s="23" t="s">
        <v>230</v>
      </c>
      <c r="D896" s="12">
        <v>9.32</v>
      </c>
      <c r="E896" s="13">
        <v>0.32</v>
      </c>
      <c r="F896" s="7">
        <f t="shared" si="221"/>
        <v>29.125</v>
      </c>
      <c r="G896" s="7">
        <f t="shared" si="211"/>
        <v>9</v>
      </c>
      <c r="H896" s="15">
        <f t="shared" si="212"/>
        <v>9.64</v>
      </c>
      <c r="I896" s="11">
        <f t="shared" si="213"/>
        <v>0.37280763517855348</v>
      </c>
      <c r="J896" s="30">
        <f t="shared" si="214"/>
        <v>1.2800262152053338E-2</v>
      </c>
      <c r="K896" s="30">
        <f t="shared" si="215"/>
        <v>78.12339998361567</v>
      </c>
      <c r="L896" s="8">
        <v>0</v>
      </c>
      <c r="M896" s="9">
        <v>1</v>
      </c>
      <c r="N896" s="9">
        <v>0</v>
      </c>
      <c r="O896" s="9">
        <v>0</v>
      </c>
      <c r="P896" s="9">
        <v>0</v>
      </c>
      <c r="Q896" s="8">
        <v>5261</v>
      </c>
      <c r="R896" s="9">
        <v>5</v>
      </c>
      <c r="S896" s="9">
        <f t="shared" si="216"/>
        <v>5255</v>
      </c>
      <c r="T896" s="9">
        <f t="shared" si="217"/>
        <v>12</v>
      </c>
      <c r="U896" s="7">
        <v>11.57</v>
      </c>
      <c r="V896" s="7">
        <v>24.15</v>
      </c>
      <c r="W896" s="9">
        <v>1</v>
      </c>
      <c r="X896" s="9">
        <v>0</v>
      </c>
      <c r="Y896" s="9">
        <v>1</v>
      </c>
      <c r="Z896" s="9">
        <v>0</v>
      </c>
      <c r="AA896" s="9">
        <v>0</v>
      </c>
      <c r="AB896" s="27">
        <v>0</v>
      </c>
      <c r="AC896" s="9">
        <v>0</v>
      </c>
      <c r="AD896" s="9">
        <v>1</v>
      </c>
      <c r="AE896" s="27">
        <v>0</v>
      </c>
      <c r="AF896" s="9">
        <v>0</v>
      </c>
      <c r="AG896" s="27">
        <v>1</v>
      </c>
      <c r="AH896" s="19">
        <v>2002</v>
      </c>
      <c r="AI896" s="30" t="s">
        <v>89</v>
      </c>
      <c r="AJ896" s="30" t="s">
        <v>89</v>
      </c>
      <c r="AK896" s="30" t="s">
        <v>89</v>
      </c>
      <c r="AL896" s="37" t="s">
        <v>89</v>
      </c>
      <c r="AM896" s="36">
        <v>1</v>
      </c>
      <c r="AN896" s="17">
        <v>0</v>
      </c>
      <c r="AO896" s="30">
        <v>0.55420000000000003</v>
      </c>
      <c r="AP896" s="34">
        <f t="shared" si="222"/>
        <v>0.44579999999999997</v>
      </c>
      <c r="AQ896" t="s">
        <v>89</v>
      </c>
      <c r="AR896" s="34" t="s">
        <v>89</v>
      </c>
      <c r="AS896">
        <v>0</v>
      </c>
      <c r="AT896" s="17">
        <v>1</v>
      </c>
      <c r="AU896">
        <v>0</v>
      </c>
      <c r="AV896" s="17">
        <v>1</v>
      </c>
      <c r="AW896" s="17" t="s">
        <v>5</v>
      </c>
      <c r="AX896">
        <v>0</v>
      </c>
      <c r="AY896">
        <v>1</v>
      </c>
      <c r="AZ896">
        <v>0</v>
      </c>
      <c r="BA896">
        <v>0</v>
      </c>
      <c r="BB896">
        <v>0</v>
      </c>
      <c r="BC896">
        <v>0</v>
      </c>
      <c r="BD896" s="17">
        <v>0</v>
      </c>
      <c r="BE896">
        <v>0</v>
      </c>
      <c r="BF896">
        <v>1</v>
      </c>
      <c r="BG896" s="17">
        <v>0</v>
      </c>
      <c r="BH896">
        <v>942</v>
      </c>
      <c r="BI896">
        <v>131</v>
      </c>
      <c r="BJ896" s="23">
        <v>0.29299999999999998</v>
      </c>
      <c r="BK896" s="23">
        <v>41.72</v>
      </c>
      <c r="BL896">
        <v>1</v>
      </c>
      <c r="BM896">
        <v>0</v>
      </c>
      <c r="BN896">
        <v>0</v>
      </c>
      <c r="BO896">
        <v>0</v>
      </c>
      <c r="BP896">
        <v>0</v>
      </c>
      <c r="BQ896" s="17">
        <v>0</v>
      </c>
      <c r="BR896">
        <v>0</v>
      </c>
      <c r="BS896">
        <v>0</v>
      </c>
      <c r="BT896">
        <v>1</v>
      </c>
      <c r="BU896" s="17">
        <v>0</v>
      </c>
      <c r="BV896">
        <v>0</v>
      </c>
      <c r="BW896">
        <v>0</v>
      </c>
      <c r="BX896" s="17">
        <v>0</v>
      </c>
      <c r="BY896">
        <v>0</v>
      </c>
      <c r="BZ896">
        <v>0</v>
      </c>
      <c r="CA896">
        <v>1</v>
      </c>
      <c r="CB896">
        <v>0</v>
      </c>
      <c r="CC896">
        <v>1</v>
      </c>
      <c r="CD896">
        <v>0</v>
      </c>
      <c r="CE896">
        <v>1</v>
      </c>
      <c r="CF896">
        <v>0</v>
      </c>
      <c r="CG896">
        <v>0</v>
      </c>
      <c r="CH896">
        <v>0</v>
      </c>
      <c r="CI896">
        <v>1</v>
      </c>
      <c r="CJ896" s="17">
        <v>0</v>
      </c>
      <c r="CK896">
        <v>0</v>
      </c>
      <c r="CL896">
        <v>0</v>
      </c>
      <c r="CM896">
        <v>0</v>
      </c>
      <c r="CN896">
        <v>1</v>
      </c>
      <c r="CO896">
        <v>33</v>
      </c>
      <c r="CP896" s="31" t="s">
        <v>80</v>
      </c>
    </row>
    <row r="897" spans="1:94" x14ac:dyDescent="0.25">
      <c r="A897">
        <v>896</v>
      </c>
      <c r="B897">
        <v>61</v>
      </c>
      <c r="C897" s="23" t="s">
        <v>230</v>
      </c>
      <c r="D897" s="12">
        <v>11.15</v>
      </c>
      <c r="E897" s="13">
        <v>0.35</v>
      </c>
      <c r="F897" s="7">
        <f t="shared" si="221"/>
        <v>31.857142857142861</v>
      </c>
      <c r="G897" s="7">
        <f t="shared" si="211"/>
        <v>10.8</v>
      </c>
      <c r="H897" s="15">
        <f t="shared" si="212"/>
        <v>11.5</v>
      </c>
      <c r="I897" s="11">
        <f t="shared" si="213"/>
        <v>0.44009481702202752</v>
      </c>
      <c r="J897" s="30">
        <f t="shared" si="214"/>
        <v>1.3814635511902209E-2</v>
      </c>
      <c r="K897" s="30">
        <f t="shared" si="215"/>
        <v>72.386998494345718</v>
      </c>
      <c r="L897" s="8">
        <v>0</v>
      </c>
      <c r="M897" s="9">
        <v>1</v>
      </c>
      <c r="N897" s="9">
        <v>0</v>
      </c>
      <c r="O897" s="9">
        <v>0</v>
      </c>
      <c r="P897" s="9">
        <v>0</v>
      </c>
      <c r="Q897" s="8">
        <v>4231</v>
      </c>
      <c r="R897" s="9">
        <v>5</v>
      </c>
      <c r="S897" s="9">
        <f t="shared" si="216"/>
        <v>4225</v>
      </c>
      <c r="T897" s="9">
        <f t="shared" si="217"/>
        <v>12</v>
      </c>
      <c r="U897" s="7">
        <v>11.46</v>
      </c>
      <c r="V897" s="7">
        <v>21.32</v>
      </c>
      <c r="W897" s="9">
        <v>1</v>
      </c>
      <c r="X897" s="9">
        <v>0</v>
      </c>
      <c r="Y897" s="9">
        <v>1</v>
      </c>
      <c r="Z897" s="9">
        <v>0</v>
      </c>
      <c r="AA897" s="9">
        <v>0</v>
      </c>
      <c r="AB897" s="27">
        <v>0</v>
      </c>
      <c r="AC897" s="9">
        <v>0</v>
      </c>
      <c r="AD897" s="9">
        <v>1</v>
      </c>
      <c r="AE897" s="27">
        <v>0</v>
      </c>
      <c r="AF897" s="9">
        <v>0</v>
      </c>
      <c r="AG897" s="27">
        <v>1</v>
      </c>
      <c r="AH897" s="19">
        <v>2002</v>
      </c>
      <c r="AI897" s="30" t="s">
        <v>89</v>
      </c>
      <c r="AJ897" s="30" t="s">
        <v>89</v>
      </c>
      <c r="AK897" s="30" t="s">
        <v>89</v>
      </c>
      <c r="AL897" s="37" t="s">
        <v>89</v>
      </c>
      <c r="AM897" s="36">
        <v>1</v>
      </c>
      <c r="AN897" s="17">
        <v>0</v>
      </c>
      <c r="AO897" s="30">
        <v>0.55420000000000003</v>
      </c>
      <c r="AP897" s="34">
        <f t="shared" si="222"/>
        <v>0.44579999999999997</v>
      </c>
      <c r="AQ897" t="s">
        <v>89</v>
      </c>
      <c r="AR897" s="34" t="s">
        <v>89</v>
      </c>
      <c r="AS897">
        <v>0</v>
      </c>
      <c r="AT897" s="17">
        <v>1</v>
      </c>
      <c r="AU897">
        <v>0</v>
      </c>
      <c r="AV897" s="17">
        <v>1</v>
      </c>
      <c r="AW897" s="17" t="s">
        <v>5</v>
      </c>
      <c r="AX897">
        <v>0</v>
      </c>
      <c r="AY897">
        <v>1</v>
      </c>
      <c r="AZ897">
        <v>0</v>
      </c>
      <c r="BA897">
        <v>0</v>
      </c>
      <c r="BB897">
        <v>0</v>
      </c>
      <c r="BC897">
        <v>0</v>
      </c>
      <c r="BD897" s="17">
        <v>0</v>
      </c>
      <c r="BE897">
        <v>0</v>
      </c>
      <c r="BF897">
        <v>1</v>
      </c>
      <c r="BG897" s="17">
        <v>0</v>
      </c>
      <c r="BH897">
        <v>942</v>
      </c>
      <c r="BI897">
        <v>131</v>
      </c>
      <c r="BJ897" s="23">
        <v>0.29299999999999998</v>
      </c>
      <c r="BK897" s="23">
        <v>38.78</v>
      </c>
      <c r="BL897">
        <v>1</v>
      </c>
      <c r="BM897">
        <v>0</v>
      </c>
      <c r="BN897">
        <v>0</v>
      </c>
      <c r="BO897">
        <v>0</v>
      </c>
      <c r="BP897">
        <v>0</v>
      </c>
      <c r="BQ897" s="17">
        <v>0</v>
      </c>
      <c r="BR897">
        <v>0</v>
      </c>
      <c r="BS897">
        <v>0</v>
      </c>
      <c r="BT897">
        <v>1</v>
      </c>
      <c r="BU897" s="17">
        <v>0</v>
      </c>
      <c r="BV897">
        <v>0</v>
      </c>
      <c r="BW897">
        <v>0</v>
      </c>
      <c r="BX897" s="17">
        <v>0</v>
      </c>
      <c r="BY897">
        <v>0</v>
      </c>
      <c r="BZ897">
        <v>0</v>
      </c>
      <c r="CA897">
        <v>1</v>
      </c>
      <c r="CB897">
        <v>0</v>
      </c>
      <c r="CC897">
        <v>1</v>
      </c>
      <c r="CD897">
        <v>0</v>
      </c>
      <c r="CE897">
        <v>1</v>
      </c>
      <c r="CF897">
        <v>0</v>
      </c>
      <c r="CG897">
        <v>0</v>
      </c>
      <c r="CH897">
        <v>0</v>
      </c>
      <c r="CI897">
        <v>1</v>
      </c>
      <c r="CJ897" s="17">
        <v>0</v>
      </c>
      <c r="CK897">
        <v>0</v>
      </c>
      <c r="CL897">
        <v>0</v>
      </c>
      <c r="CM897">
        <v>0</v>
      </c>
      <c r="CN897">
        <v>1</v>
      </c>
      <c r="CO897">
        <v>33</v>
      </c>
      <c r="CP897" s="31" t="s">
        <v>80</v>
      </c>
    </row>
    <row r="898" spans="1:94" x14ac:dyDescent="0.25">
      <c r="A898">
        <v>897</v>
      </c>
      <c r="B898">
        <v>62</v>
      </c>
      <c r="C898" s="23" t="s">
        <v>231</v>
      </c>
      <c r="D898" s="12">
        <v>4.2679999999999998</v>
      </c>
      <c r="E898" s="13">
        <v>0.50080000000000002</v>
      </c>
      <c r="F898" s="7">
        <f t="shared" si="221"/>
        <v>8.5223642172523952</v>
      </c>
      <c r="G898" s="7">
        <f t="shared" ref="G898:G961" si="223">D898-E898</f>
        <v>3.7671999999999999</v>
      </c>
      <c r="H898" s="15">
        <f t="shared" ref="H898:H961" si="224">D898+E898</f>
        <v>4.7687999999999997</v>
      </c>
      <c r="I898" s="11">
        <f t="shared" ref="I898:I961" si="225">IFERROR(F898/SQRT(F898^2+S898), "X")</f>
        <v>0.27743360268328471</v>
      </c>
      <c r="J898" s="30">
        <f t="shared" ref="J898:J961" si="226">IFERROR(SQRT((1-I898^2)/S898), "X")</f>
        <v>3.2553596116164242E-2</v>
      </c>
      <c r="K898" s="30">
        <f t="shared" ref="K898:K961" si="227">IFERROR(1/J898, "X")</f>
        <v>30.718572425350498</v>
      </c>
      <c r="L898" s="8">
        <v>0</v>
      </c>
      <c r="M898" s="9">
        <v>0</v>
      </c>
      <c r="N898" s="9">
        <v>0</v>
      </c>
      <c r="O898" s="9">
        <v>1</v>
      </c>
      <c r="P898" s="9">
        <v>0</v>
      </c>
      <c r="Q898" s="8">
        <v>874</v>
      </c>
      <c r="R898" s="9">
        <v>2</v>
      </c>
      <c r="S898" s="9">
        <f t="shared" ref="S898:S961" si="228">Q898-R898-1</f>
        <v>871</v>
      </c>
      <c r="T898" s="9">
        <f t="shared" ref="T898:T961" si="229">COUNTIF(B:B,B898)</f>
        <v>20</v>
      </c>
      <c r="U898" s="7">
        <v>12.16</v>
      </c>
      <c r="V898" s="7">
        <v>23.74</v>
      </c>
      <c r="W898" s="9">
        <v>1</v>
      </c>
      <c r="X898" s="9">
        <v>0</v>
      </c>
      <c r="Y898" s="9">
        <v>1</v>
      </c>
      <c r="Z898" s="9">
        <v>0</v>
      </c>
      <c r="AA898" s="9">
        <v>0</v>
      </c>
      <c r="AB898" s="27">
        <v>0</v>
      </c>
      <c r="AC898" s="9">
        <v>0</v>
      </c>
      <c r="AD898" s="9">
        <v>1</v>
      </c>
      <c r="AE898" s="27">
        <v>0</v>
      </c>
      <c r="AF898" s="9">
        <v>0</v>
      </c>
      <c r="AG898" s="27">
        <v>1</v>
      </c>
      <c r="AH898" s="19">
        <v>1997</v>
      </c>
      <c r="AI898" s="30">
        <v>0.05</v>
      </c>
      <c r="AJ898" s="30">
        <v>0.109</v>
      </c>
      <c r="AK898" s="30">
        <v>0.65</v>
      </c>
      <c r="AL898" s="37">
        <v>0.191</v>
      </c>
      <c r="AM898" s="36" t="s">
        <v>89</v>
      </c>
      <c r="AN898" s="17" t="s">
        <v>89</v>
      </c>
      <c r="AO898">
        <v>0.5</v>
      </c>
      <c r="AP898" s="34">
        <f t="shared" si="222"/>
        <v>0.5</v>
      </c>
      <c r="AQ898">
        <v>0.72</v>
      </c>
      <c r="AR898" s="34">
        <v>0.28000000000000003</v>
      </c>
      <c r="AS898">
        <v>1</v>
      </c>
      <c r="AT898" s="17">
        <v>0</v>
      </c>
      <c r="AU898" t="s">
        <v>89</v>
      </c>
      <c r="AV898" s="17" t="s">
        <v>89</v>
      </c>
      <c r="AW898" s="17" t="s">
        <v>201</v>
      </c>
      <c r="AX898">
        <v>1</v>
      </c>
      <c r="AY898">
        <v>0</v>
      </c>
      <c r="AZ898">
        <v>0</v>
      </c>
      <c r="BA898">
        <v>0</v>
      </c>
      <c r="BB898">
        <v>0</v>
      </c>
      <c r="BC898">
        <v>0</v>
      </c>
      <c r="BD898" s="17">
        <v>0</v>
      </c>
      <c r="BE898">
        <v>1</v>
      </c>
      <c r="BF898">
        <v>0</v>
      </c>
      <c r="BG898" s="17">
        <v>0</v>
      </c>
      <c r="BH898">
        <v>16471</v>
      </c>
      <c r="BI898">
        <v>1190</v>
      </c>
      <c r="BJ898" s="23">
        <v>0.95099999999999996</v>
      </c>
      <c r="BK898" s="23">
        <v>43.52</v>
      </c>
      <c r="BL898">
        <v>1</v>
      </c>
      <c r="BM898">
        <v>0</v>
      </c>
      <c r="BN898">
        <v>0</v>
      </c>
      <c r="BO898">
        <v>0</v>
      </c>
      <c r="BP898">
        <v>0</v>
      </c>
      <c r="BQ898" s="17">
        <v>0</v>
      </c>
      <c r="BR898">
        <v>0</v>
      </c>
      <c r="BS898">
        <v>0</v>
      </c>
      <c r="BT898">
        <v>1</v>
      </c>
      <c r="BU898" s="17">
        <v>0</v>
      </c>
      <c r="BV898">
        <v>0</v>
      </c>
      <c r="BW898">
        <v>0</v>
      </c>
      <c r="BX898" s="17">
        <v>0</v>
      </c>
      <c r="BY898">
        <v>0</v>
      </c>
      <c r="BZ898">
        <v>0</v>
      </c>
      <c r="CA898">
        <v>1</v>
      </c>
      <c r="CB898">
        <v>1</v>
      </c>
      <c r="CC898">
        <v>0</v>
      </c>
      <c r="CD898">
        <v>0</v>
      </c>
      <c r="CE898">
        <v>0</v>
      </c>
      <c r="CF898">
        <v>1</v>
      </c>
      <c r="CG898">
        <v>0</v>
      </c>
      <c r="CH898">
        <v>0</v>
      </c>
      <c r="CI898">
        <v>0</v>
      </c>
      <c r="CJ898" s="17">
        <v>0</v>
      </c>
      <c r="CK898">
        <v>0</v>
      </c>
      <c r="CL898">
        <v>0</v>
      </c>
      <c r="CM898">
        <v>0</v>
      </c>
      <c r="CN898">
        <v>1</v>
      </c>
      <c r="CO898">
        <v>39</v>
      </c>
      <c r="CP898" s="31" t="s">
        <v>80</v>
      </c>
    </row>
    <row r="899" spans="1:94" x14ac:dyDescent="0.25">
      <c r="A899">
        <v>898</v>
      </c>
      <c r="B899">
        <v>62</v>
      </c>
      <c r="C899" s="23" t="s">
        <v>231</v>
      </c>
      <c r="D899" s="12">
        <v>4.077</v>
      </c>
      <c r="E899" s="13">
        <v>0.4496</v>
      </c>
      <c r="F899" s="7">
        <f t="shared" si="221"/>
        <v>9.0680604982206408</v>
      </c>
      <c r="G899" s="7">
        <f t="shared" si="223"/>
        <v>3.6273999999999997</v>
      </c>
      <c r="H899" s="15">
        <f t="shared" si="224"/>
        <v>4.5266000000000002</v>
      </c>
      <c r="I899" s="11">
        <f t="shared" si="225"/>
        <v>0.28306887228097272</v>
      </c>
      <c r="J899" s="30">
        <f t="shared" si="226"/>
        <v>3.1216032616513446E-2</v>
      </c>
      <c r="K899" s="30">
        <f t="shared" si="227"/>
        <v>32.034820448995646</v>
      </c>
      <c r="L899" s="8">
        <v>0</v>
      </c>
      <c r="M899" s="9">
        <v>0</v>
      </c>
      <c r="N899" s="9">
        <v>0</v>
      </c>
      <c r="O899" s="9">
        <v>1</v>
      </c>
      <c r="P899" s="9">
        <v>0</v>
      </c>
      <c r="Q899" s="8">
        <v>947</v>
      </c>
      <c r="R899" s="9">
        <v>2</v>
      </c>
      <c r="S899" s="9">
        <f t="shared" si="228"/>
        <v>944</v>
      </c>
      <c r="T899" s="9">
        <f t="shared" si="229"/>
        <v>20</v>
      </c>
      <c r="U899" s="7">
        <v>12.49</v>
      </c>
      <c r="V899" s="7">
        <v>24.01</v>
      </c>
      <c r="W899" s="9">
        <v>1</v>
      </c>
      <c r="X899" s="9">
        <v>0</v>
      </c>
      <c r="Y899" s="9">
        <v>1</v>
      </c>
      <c r="Z899" s="9">
        <v>0</v>
      </c>
      <c r="AA899" s="9">
        <v>0</v>
      </c>
      <c r="AB899" s="27">
        <v>0</v>
      </c>
      <c r="AC899" s="9">
        <v>0</v>
      </c>
      <c r="AD899" s="9">
        <v>1</v>
      </c>
      <c r="AE899" s="27">
        <v>0</v>
      </c>
      <c r="AF899" s="9">
        <v>0</v>
      </c>
      <c r="AG899" s="27">
        <v>1</v>
      </c>
      <c r="AH899" s="19">
        <v>2005</v>
      </c>
      <c r="AI899" s="30">
        <v>0.05</v>
      </c>
      <c r="AJ899" s="30">
        <v>0.109</v>
      </c>
      <c r="AK899" s="30">
        <v>0.65</v>
      </c>
      <c r="AL899" s="37">
        <v>0.191</v>
      </c>
      <c r="AM899" s="36" t="s">
        <v>89</v>
      </c>
      <c r="AN899" s="17" t="s">
        <v>89</v>
      </c>
      <c r="AO899">
        <v>0.49</v>
      </c>
      <c r="AP899" s="34">
        <f t="shared" si="222"/>
        <v>0.51</v>
      </c>
      <c r="AQ899">
        <v>0.72</v>
      </c>
      <c r="AR899" s="34">
        <v>0.28000000000000003</v>
      </c>
      <c r="AS899">
        <v>1</v>
      </c>
      <c r="AT899" s="17">
        <v>0</v>
      </c>
      <c r="AU899" t="s">
        <v>89</v>
      </c>
      <c r="AV899" s="17" t="s">
        <v>89</v>
      </c>
      <c r="AW899" s="17" t="s">
        <v>201</v>
      </c>
      <c r="AX899">
        <v>1</v>
      </c>
      <c r="AY899">
        <v>0</v>
      </c>
      <c r="AZ899">
        <v>0</v>
      </c>
      <c r="BA899">
        <v>0</v>
      </c>
      <c r="BB899">
        <v>0</v>
      </c>
      <c r="BC899">
        <v>0</v>
      </c>
      <c r="BD899" s="17">
        <v>0</v>
      </c>
      <c r="BE899">
        <v>1</v>
      </c>
      <c r="BF899">
        <v>0</v>
      </c>
      <c r="BG899" s="17">
        <v>0</v>
      </c>
      <c r="BH899">
        <v>20349</v>
      </c>
      <c r="BI899">
        <v>1351</v>
      </c>
      <c r="BJ899" s="23">
        <v>0.95099999999999996</v>
      </c>
      <c r="BK899" s="23">
        <v>44.02</v>
      </c>
      <c r="BL899">
        <v>1</v>
      </c>
      <c r="BM899">
        <v>0</v>
      </c>
      <c r="BN899">
        <v>0</v>
      </c>
      <c r="BO899">
        <v>0</v>
      </c>
      <c r="BP899">
        <v>0</v>
      </c>
      <c r="BQ899" s="17">
        <v>0</v>
      </c>
      <c r="BR899">
        <v>0</v>
      </c>
      <c r="BS899">
        <v>0</v>
      </c>
      <c r="BT899">
        <v>1</v>
      </c>
      <c r="BU899" s="17">
        <v>0</v>
      </c>
      <c r="BV899">
        <v>0</v>
      </c>
      <c r="BW899">
        <v>0</v>
      </c>
      <c r="BX899" s="17">
        <v>0</v>
      </c>
      <c r="BY899">
        <v>0</v>
      </c>
      <c r="BZ899">
        <v>0</v>
      </c>
      <c r="CA899">
        <v>1</v>
      </c>
      <c r="CB899">
        <v>1</v>
      </c>
      <c r="CC899">
        <v>0</v>
      </c>
      <c r="CD899">
        <v>0</v>
      </c>
      <c r="CE899">
        <v>0</v>
      </c>
      <c r="CF899">
        <v>1</v>
      </c>
      <c r="CG899">
        <v>0</v>
      </c>
      <c r="CH899">
        <v>0</v>
      </c>
      <c r="CI899">
        <v>0</v>
      </c>
      <c r="CJ899" s="17">
        <v>0</v>
      </c>
      <c r="CK899">
        <v>0</v>
      </c>
      <c r="CL899">
        <v>0</v>
      </c>
      <c r="CM899">
        <v>0</v>
      </c>
      <c r="CN899">
        <v>1</v>
      </c>
      <c r="CO899">
        <v>39</v>
      </c>
      <c r="CP899" s="31" t="s">
        <v>80</v>
      </c>
    </row>
    <row r="900" spans="1:94" x14ac:dyDescent="0.25">
      <c r="A900">
        <v>899</v>
      </c>
      <c r="B900">
        <v>62</v>
      </c>
      <c r="C900" s="23" t="s">
        <v>231</v>
      </c>
      <c r="D900" s="12">
        <v>3.968</v>
      </c>
      <c r="E900" s="13">
        <v>0.59989999999999999</v>
      </c>
      <c r="F900" s="7">
        <f t="shared" si="221"/>
        <v>6.614435739289882</v>
      </c>
      <c r="G900" s="7">
        <f t="shared" si="223"/>
        <v>3.3681000000000001</v>
      </c>
      <c r="H900" s="15">
        <f t="shared" si="224"/>
        <v>4.5678999999999998</v>
      </c>
      <c r="I900" s="11">
        <f t="shared" si="225"/>
        <v>0.24569621253382809</v>
      </c>
      <c r="J900" s="30">
        <f t="shared" si="226"/>
        <v>3.7145453099557323E-2</v>
      </c>
      <c r="K900" s="30">
        <f t="shared" si="227"/>
        <v>26.92119536999045</v>
      </c>
      <c r="L900" s="8">
        <v>0</v>
      </c>
      <c r="M900" s="9">
        <v>0</v>
      </c>
      <c r="N900" s="9">
        <v>0</v>
      </c>
      <c r="O900" s="9">
        <v>1</v>
      </c>
      <c r="P900" s="9">
        <v>0</v>
      </c>
      <c r="Q900" s="8">
        <v>684</v>
      </c>
      <c r="R900" s="9">
        <v>2</v>
      </c>
      <c r="S900" s="9">
        <f t="shared" si="228"/>
        <v>681</v>
      </c>
      <c r="T900" s="9">
        <f t="shared" si="229"/>
        <v>20</v>
      </c>
      <c r="U900" s="7">
        <v>14.19</v>
      </c>
      <c r="V900" s="7">
        <v>26.43</v>
      </c>
      <c r="W900" s="9">
        <v>1</v>
      </c>
      <c r="X900" s="9">
        <v>0</v>
      </c>
      <c r="Y900" s="9">
        <v>1</v>
      </c>
      <c r="Z900" s="9">
        <v>0</v>
      </c>
      <c r="AA900" s="9">
        <v>0</v>
      </c>
      <c r="AB900" s="27">
        <v>0</v>
      </c>
      <c r="AC900" s="9">
        <v>0</v>
      </c>
      <c r="AD900" s="9">
        <v>1</v>
      </c>
      <c r="AE900" s="27">
        <v>0</v>
      </c>
      <c r="AF900" s="9">
        <v>0</v>
      </c>
      <c r="AG900" s="27">
        <v>1</v>
      </c>
      <c r="AH900" s="19">
        <v>2015</v>
      </c>
      <c r="AI900" s="30">
        <v>0.05</v>
      </c>
      <c r="AJ900" s="30">
        <v>0.109</v>
      </c>
      <c r="AK900" s="30">
        <v>0.65</v>
      </c>
      <c r="AL900" s="37">
        <v>0.191</v>
      </c>
      <c r="AM900" s="36" t="s">
        <v>89</v>
      </c>
      <c r="AN900" s="17" t="s">
        <v>89</v>
      </c>
      <c r="AO900">
        <v>0.53</v>
      </c>
      <c r="AP900" s="34">
        <f t="shared" si="222"/>
        <v>0.47</v>
      </c>
      <c r="AQ900">
        <v>0.72</v>
      </c>
      <c r="AR900" s="34">
        <v>0.28000000000000003</v>
      </c>
      <c r="AS900">
        <v>1</v>
      </c>
      <c r="AT900" s="17">
        <v>0</v>
      </c>
      <c r="AU900" t="s">
        <v>89</v>
      </c>
      <c r="AV900" s="17" t="s">
        <v>89</v>
      </c>
      <c r="AW900" s="17" t="s">
        <v>201</v>
      </c>
      <c r="AX900">
        <v>1</v>
      </c>
      <c r="AY900">
        <v>0</v>
      </c>
      <c r="AZ900">
        <v>0</v>
      </c>
      <c r="BA900">
        <v>0</v>
      </c>
      <c r="BB900">
        <v>0</v>
      </c>
      <c r="BC900">
        <v>0</v>
      </c>
      <c r="BD900" s="17">
        <v>0</v>
      </c>
      <c r="BE900">
        <v>1</v>
      </c>
      <c r="BF900">
        <v>0</v>
      </c>
      <c r="BG900" s="17">
        <v>0</v>
      </c>
      <c r="BH900">
        <v>23733</v>
      </c>
      <c r="BI900">
        <v>1419</v>
      </c>
      <c r="BJ900" s="23">
        <v>0.95099999999999996</v>
      </c>
      <c r="BK900" s="23">
        <v>46.7</v>
      </c>
      <c r="BL900">
        <v>1</v>
      </c>
      <c r="BM900">
        <v>0</v>
      </c>
      <c r="BN900">
        <v>0</v>
      </c>
      <c r="BO900">
        <v>0</v>
      </c>
      <c r="BP900">
        <v>0</v>
      </c>
      <c r="BQ900" s="17">
        <v>0</v>
      </c>
      <c r="BR900">
        <v>0</v>
      </c>
      <c r="BS900">
        <v>0</v>
      </c>
      <c r="BT900">
        <v>1</v>
      </c>
      <c r="BU900" s="17">
        <v>0</v>
      </c>
      <c r="BV900">
        <v>0</v>
      </c>
      <c r="BW900">
        <v>0</v>
      </c>
      <c r="BX900" s="17">
        <v>0</v>
      </c>
      <c r="BY900">
        <v>0</v>
      </c>
      <c r="BZ900">
        <v>0</v>
      </c>
      <c r="CA900">
        <v>1</v>
      </c>
      <c r="CB900">
        <v>1</v>
      </c>
      <c r="CC900">
        <v>0</v>
      </c>
      <c r="CD900">
        <v>0</v>
      </c>
      <c r="CE900">
        <v>0</v>
      </c>
      <c r="CF900">
        <v>1</v>
      </c>
      <c r="CG900">
        <v>0</v>
      </c>
      <c r="CH900">
        <v>0</v>
      </c>
      <c r="CI900">
        <v>0</v>
      </c>
      <c r="CJ900" s="17">
        <v>0</v>
      </c>
      <c r="CK900">
        <v>0</v>
      </c>
      <c r="CL900">
        <v>0</v>
      </c>
      <c r="CM900">
        <v>0</v>
      </c>
      <c r="CN900">
        <v>1</v>
      </c>
      <c r="CO900">
        <v>39</v>
      </c>
      <c r="CP900" s="31" t="s">
        <v>80</v>
      </c>
    </row>
    <row r="901" spans="1:94" x14ac:dyDescent="0.25">
      <c r="A901">
        <v>900</v>
      </c>
      <c r="B901">
        <v>62</v>
      </c>
      <c r="C901" s="23" t="s">
        <v>231</v>
      </c>
      <c r="D901" s="12">
        <v>4.8079999999999998</v>
      </c>
      <c r="E901" s="13">
        <v>0.22720000000000001</v>
      </c>
      <c r="F901" s="7">
        <f t="shared" si="221"/>
        <v>21.161971830985912</v>
      </c>
      <c r="G901" s="7">
        <f t="shared" si="223"/>
        <v>4.5808</v>
      </c>
      <c r="H901" s="15">
        <f t="shared" si="224"/>
        <v>5.0351999999999997</v>
      </c>
      <c r="I901" s="11">
        <f t="shared" si="225"/>
        <v>0.38877903256646729</v>
      </c>
      <c r="J901" s="30">
        <f t="shared" si="226"/>
        <v>1.8371588227766512E-2</v>
      </c>
      <c r="K901" s="30">
        <f t="shared" si="227"/>
        <v>54.431875328482306</v>
      </c>
      <c r="L901" s="8">
        <v>0</v>
      </c>
      <c r="M901" s="9">
        <v>0</v>
      </c>
      <c r="N901" s="9">
        <v>0</v>
      </c>
      <c r="O901" s="9">
        <v>1</v>
      </c>
      <c r="P901" s="9">
        <v>0</v>
      </c>
      <c r="Q901" s="8">
        <v>2518</v>
      </c>
      <c r="R901" s="9">
        <v>2</v>
      </c>
      <c r="S901" s="9">
        <f t="shared" si="228"/>
        <v>2515</v>
      </c>
      <c r="T901" s="9">
        <f t="shared" si="229"/>
        <v>20</v>
      </c>
      <c r="U901" s="7">
        <v>12.84</v>
      </c>
      <c r="V901" s="7">
        <v>25.3</v>
      </c>
      <c r="W901" s="9">
        <v>1</v>
      </c>
      <c r="X901" s="9">
        <v>0</v>
      </c>
      <c r="Y901" s="9">
        <v>1</v>
      </c>
      <c r="Z901" s="9">
        <v>0</v>
      </c>
      <c r="AA901" s="9">
        <v>0</v>
      </c>
      <c r="AB901" s="27">
        <v>0</v>
      </c>
      <c r="AC901" s="9">
        <v>0</v>
      </c>
      <c r="AD901" s="9">
        <v>1</v>
      </c>
      <c r="AE901" s="27">
        <v>0</v>
      </c>
      <c r="AF901" s="9">
        <v>0</v>
      </c>
      <c r="AG901" s="27">
        <v>1</v>
      </c>
      <c r="AH901" s="19">
        <v>2006</v>
      </c>
      <c r="AI901" s="30">
        <v>0.05</v>
      </c>
      <c r="AJ901" s="30">
        <v>0.109</v>
      </c>
      <c r="AK901" s="30">
        <v>0.65</v>
      </c>
      <c r="AL901" s="37">
        <v>0.191</v>
      </c>
      <c r="AM901" s="36" t="s">
        <v>89</v>
      </c>
      <c r="AN901" s="17" t="s">
        <v>89</v>
      </c>
      <c r="AO901">
        <v>0.5</v>
      </c>
      <c r="AP901" s="34">
        <f t="shared" si="222"/>
        <v>0.5</v>
      </c>
      <c r="AQ901">
        <v>0.72</v>
      </c>
      <c r="AR901" s="34">
        <v>0.28000000000000003</v>
      </c>
      <c r="AS901">
        <v>1</v>
      </c>
      <c r="AT901" s="17">
        <v>0</v>
      </c>
      <c r="AU901" t="s">
        <v>89</v>
      </c>
      <c r="AV901" s="17" t="s">
        <v>89</v>
      </c>
      <c r="AW901" s="17" t="s">
        <v>201</v>
      </c>
      <c r="AX901">
        <v>1</v>
      </c>
      <c r="AY901">
        <v>0</v>
      </c>
      <c r="AZ901">
        <v>0</v>
      </c>
      <c r="BA901">
        <v>0</v>
      </c>
      <c r="BB901">
        <v>0</v>
      </c>
      <c r="BC901">
        <v>0</v>
      </c>
      <c r="BD901" s="17">
        <v>0</v>
      </c>
      <c r="BE901">
        <v>1</v>
      </c>
      <c r="BF901">
        <v>0</v>
      </c>
      <c r="BG901" s="17">
        <v>0</v>
      </c>
      <c r="BH901">
        <v>20841</v>
      </c>
      <c r="BI901">
        <v>1400</v>
      </c>
      <c r="BJ901" s="23">
        <v>0.95099999999999996</v>
      </c>
      <c r="BK901" s="23">
        <v>44.55</v>
      </c>
      <c r="BL901">
        <v>1</v>
      </c>
      <c r="BM901">
        <v>0</v>
      </c>
      <c r="BN901">
        <v>0</v>
      </c>
      <c r="BO901">
        <v>0</v>
      </c>
      <c r="BP901">
        <v>0</v>
      </c>
      <c r="BQ901" s="17">
        <v>0</v>
      </c>
      <c r="BR901">
        <v>0</v>
      </c>
      <c r="BS901">
        <v>0</v>
      </c>
      <c r="BT901">
        <v>1</v>
      </c>
      <c r="BU901" s="17">
        <v>0</v>
      </c>
      <c r="BV901">
        <v>0</v>
      </c>
      <c r="BW901">
        <v>0</v>
      </c>
      <c r="BX901" s="17">
        <v>0</v>
      </c>
      <c r="BY901">
        <v>0</v>
      </c>
      <c r="BZ901">
        <v>0</v>
      </c>
      <c r="CA901">
        <v>1</v>
      </c>
      <c r="CB901">
        <v>1</v>
      </c>
      <c r="CC901">
        <v>0</v>
      </c>
      <c r="CD901">
        <v>0</v>
      </c>
      <c r="CE901">
        <v>0</v>
      </c>
      <c r="CF901">
        <v>1</v>
      </c>
      <c r="CG901">
        <v>0</v>
      </c>
      <c r="CH901">
        <v>0</v>
      </c>
      <c r="CI901">
        <v>0</v>
      </c>
      <c r="CJ901" s="17">
        <v>0</v>
      </c>
      <c r="CK901">
        <v>0</v>
      </c>
      <c r="CL901">
        <v>0</v>
      </c>
      <c r="CM901">
        <v>0</v>
      </c>
      <c r="CN901">
        <v>1</v>
      </c>
      <c r="CO901">
        <v>39</v>
      </c>
      <c r="CP901" s="31" t="s">
        <v>80</v>
      </c>
    </row>
    <row r="902" spans="1:94" x14ac:dyDescent="0.25">
      <c r="A902">
        <v>901</v>
      </c>
      <c r="B902">
        <v>62</v>
      </c>
      <c r="C902" s="23" t="s">
        <v>231</v>
      </c>
      <c r="D902" s="12">
        <v>2.9990000000000001</v>
      </c>
      <c r="E902" s="13">
        <v>0.65780000000000005</v>
      </c>
      <c r="F902" s="7">
        <f t="shared" si="221"/>
        <v>4.5591365156582544</v>
      </c>
      <c r="G902" s="7">
        <f t="shared" si="223"/>
        <v>2.3412000000000002</v>
      </c>
      <c r="H902" s="15">
        <f t="shared" si="224"/>
        <v>3.6568000000000001</v>
      </c>
      <c r="I902" s="11">
        <f t="shared" si="225"/>
        <v>0.15405779067021458</v>
      </c>
      <c r="J902" s="30">
        <f t="shared" si="226"/>
        <v>3.3791001901589582E-2</v>
      </c>
      <c r="K902" s="30">
        <f t="shared" si="227"/>
        <v>29.593677124825305</v>
      </c>
      <c r="L902" s="8">
        <v>0</v>
      </c>
      <c r="M902" s="9">
        <v>0</v>
      </c>
      <c r="N902" s="9">
        <v>0</v>
      </c>
      <c r="O902" s="9">
        <v>1</v>
      </c>
      <c r="P902" s="9">
        <v>0</v>
      </c>
      <c r="Q902" s="8">
        <v>859</v>
      </c>
      <c r="R902" s="9">
        <v>3</v>
      </c>
      <c r="S902" s="9">
        <f t="shared" si="228"/>
        <v>855</v>
      </c>
      <c r="T902" s="9">
        <f t="shared" si="229"/>
        <v>20</v>
      </c>
      <c r="U902" s="7">
        <v>12.16</v>
      </c>
      <c r="V902" s="7">
        <v>23.74</v>
      </c>
      <c r="W902" s="9">
        <v>1</v>
      </c>
      <c r="X902" s="9">
        <v>0</v>
      </c>
      <c r="Y902" s="9">
        <v>1</v>
      </c>
      <c r="Z902" s="9">
        <v>0</v>
      </c>
      <c r="AA902" s="9">
        <v>0</v>
      </c>
      <c r="AB902" s="27">
        <v>0</v>
      </c>
      <c r="AC902" s="9">
        <v>0</v>
      </c>
      <c r="AD902" s="9">
        <v>1</v>
      </c>
      <c r="AE902" s="27">
        <v>0</v>
      </c>
      <c r="AF902" s="9">
        <v>0</v>
      </c>
      <c r="AG902" s="27">
        <v>1</v>
      </c>
      <c r="AH902" s="19">
        <v>1997</v>
      </c>
      <c r="AI902" s="30">
        <v>0.05</v>
      </c>
      <c r="AJ902" s="30">
        <v>0.109</v>
      </c>
      <c r="AK902" s="30">
        <v>0.65</v>
      </c>
      <c r="AL902" s="37">
        <v>0.191</v>
      </c>
      <c r="AM902" s="36" t="s">
        <v>89</v>
      </c>
      <c r="AN902" s="17" t="s">
        <v>89</v>
      </c>
      <c r="AO902">
        <v>0.5</v>
      </c>
      <c r="AP902" s="34">
        <f t="shared" si="222"/>
        <v>0.5</v>
      </c>
      <c r="AQ902">
        <v>0.72</v>
      </c>
      <c r="AR902" s="34">
        <v>0.28000000000000003</v>
      </c>
      <c r="AS902">
        <v>1</v>
      </c>
      <c r="AT902" s="17">
        <v>0</v>
      </c>
      <c r="AU902" t="s">
        <v>89</v>
      </c>
      <c r="AV902" s="17" t="s">
        <v>89</v>
      </c>
      <c r="AW902" s="17" t="s">
        <v>201</v>
      </c>
      <c r="AX902">
        <v>1</v>
      </c>
      <c r="AY902">
        <v>0</v>
      </c>
      <c r="AZ902">
        <v>0</v>
      </c>
      <c r="BA902">
        <v>0</v>
      </c>
      <c r="BB902">
        <v>0</v>
      </c>
      <c r="BC902">
        <v>0</v>
      </c>
      <c r="BD902" s="17">
        <v>0</v>
      </c>
      <c r="BE902">
        <v>1</v>
      </c>
      <c r="BF902">
        <v>0</v>
      </c>
      <c r="BG902" s="17">
        <v>0</v>
      </c>
      <c r="BH902">
        <v>16471</v>
      </c>
      <c r="BI902">
        <v>1190</v>
      </c>
      <c r="BJ902" s="23">
        <v>0.95099999999999996</v>
      </c>
      <c r="BK902" s="23">
        <v>43.52</v>
      </c>
      <c r="BL902">
        <v>1</v>
      </c>
      <c r="BM902">
        <v>0</v>
      </c>
      <c r="BN902">
        <v>0</v>
      </c>
      <c r="BO902">
        <v>0</v>
      </c>
      <c r="BP902">
        <v>0</v>
      </c>
      <c r="BQ902" s="17">
        <v>0</v>
      </c>
      <c r="BR902">
        <v>0</v>
      </c>
      <c r="BS902">
        <v>0</v>
      </c>
      <c r="BT902">
        <v>1</v>
      </c>
      <c r="BU902" s="17">
        <v>0</v>
      </c>
      <c r="BV902">
        <v>0</v>
      </c>
      <c r="BW902">
        <v>0</v>
      </c>
      <c r="BX902" s="17">
        <v>0</v>
      </c>
      <c r="BY902">
        <v>0</v>
      </c>
      <c r="BZ902">
        <v>0</v>
      </c>
      <c r="CA902">
        <v>1</v>
      </c>
      <c r="CB902">
        <v>1</v>
      </c>
      <c r="CC902">
        <v>0</v>
      </c>
      <c r="CD902">
        <v>0</v>
      </c>
      <c r="CE902">
        <v>0</v>
      </c>
      <c r="CF902">
        <v>1</v>
      </c>
      <c r="CG902">
        <v>0</v>
      </c>
      <c r="CH902">
        <v>0</v>
      </c>
      <c r="CI902">
        <v>0</v>
      </c>
      <c r="CJ902" s="17">
        <v>0</v>
      </c>
      <c r="CK902">
        <v>0</v>
      </c>
      <c r="CL902">
        <v>0</v>
      </c>
      <c r="CM902">
        <v>0</v>
      </c>
      <c r="CN902">
        <v>1</v>
      </c>
      <c r="CO902">
        <v>39</v>
      </c>
      <c r="CP902" s="31" t="s">
        <v>80</v>
      </c>
    </row>
    <row r="903" spans="1:94" x14ac:dyDescent="0.25">
      <c r="A903">
        <v>902</v>
      </c>
      <c r="B903">
        <v>62</v>
      </c>
      <c r="C903" s="23" t="s">
        <v>231</v>
      </c>
      <c r="D903" s="12">
        <v>2.415</v>
      </c>
      <c r="E903" s="13">
        <v>0.58289999999999997</v>
      </c>
      <c r="F903" s="7">
        <f t="shared" si="221"/>
        <v>4.1430777148739066</v>
      </c>
      <c r="G903" s="7">
        <f t="shared" si="223"/>
        <v>1.8321000000000001</v>
      </c>
      <c r="H903" s="15">
        <f t="shared" si="224"/>
        <v>2.9979</v>
      </c>
      <c r="I903" s="11">
        <f t="shared" si="225"/>
        <v>0.13405525975132729</v>
      </c>
      <c r="J903" s="30">
        <f t="shared" si="226"/>
        <v>3.2356443440599861E-2</v>
      </c>
      <c r="K903" s="30">
        <f t="shared" si="227"/>
        <v>30.905745306520032</v>
      </c>
      <c r="L903" s="8">
        <v>0</v>
      </c>
      <c r="M903" s="9">
        <v>0</v>
      </c>
      <c r="N903" s="9">
        <v>0</v>
      </c>
      <c r="O903" s="9">
        <v>1</v>
      </c>
      <c r="P903" s="9">
        <v>0</v>
      </c>
      <c r="Q903" s="8">
        <v>942</v>
      </c>
      <c r="R903" s="9">
        <v>3</v>
      </c>
      <c r="S903" s="9">
        <f t="shared" si="228"/>
        <v>938</v>
      </c>
      <c r="T903" s="9">
        <f t="shared" si="229"/>
        <v>20</v>
      </c>
      <c r="U903" s="7">
        <v>12.49</v>
      </c>
      <c r="V903" s="7">
        <v>24.01</v>
      </c>
      <c r="W903" s="9">
        <v>1</v>
      </c>
      <c r="X903" s="9">
        <v>0</v>
      </c>
      <c r="Y903" s="9">
        <v>1</v>
      </c>
      <c r="Z903" s="9">
        <v>0</v>
      </c>
      <c r="AA903" s="9">
        <v>0</v>
      </c>
      <c r="AB903" s="27">
        <v>0</v>
      </c>
      <c r="AC903" s="9">
        <v>0</v>
      </c>
      <c r="AD903" s="9">
        <v>1</v>
      </c>
      <c r="AE903" s="27">
        <v>0</v>
      </c>
      <c r="AF903" s="9">
        <v>0</v>
      </c>
      <c r="AG903" s="27">
        <v>1</v>
      </c>
      <c r="AH903" s="19">
        <v>2005</v>
      </c>
      <c r="AI903" s="30">
        <v>0.05</v>
      </c>
      <c r="AJ903" s="30">
        <v>0.109</v>
      </c>
      <c r="AK903" s="30">
        <v>0.65</v>
      </c>
      <c r="AL903" s="37">
        <v>0.191</v>
      </c>
      <c r="AM903" s="36" t="s">
        <v>89</v>
      </c>
      <c r="AN903" s="17" t="s">
        <v>89</v>
      </c>
      <c r="AO903">
        <v>0.49</v>
      </c>
      <c r="AP903" s="34">
        <f t="shared" si="222"/>
        <v>0.51</v>
      </c>
      <c r="AQ903">
        <v>0.72</v>
      </c>
      <c r="AR903" s="34">
        <v>0.28000000000000003</v>
      </c>
      <c r="AS903">
        <v>1</v>
      </c>
      <c r="AT903" s="17">
        <v>0</v>
      </c>
      <c r="AU903" t="s">
        <v>89</v>
      </c>
      <c r="AV903" s="17" t="s">
        <v>89</v>
      </c>
      <c r="AW903" s="17" t="s">
        <v>201</v>
      </c>
      <c r="AX903">
        <v>1</v>
      </c>
      <c r="AY903">
        <v>0</v>
      </c>
      <c r="AZ903">
        <v>0</v>
      </c>
      <c r="BA903">
        <v>0</v>
      </c>
      <c r="BB903">
        <v>0</v>
      </c>
      <c r="BC903">
        <v>0</v>
      </c>
      <c r="BD903" s="17">
        <v>0</v>
      </c>
      <c r="BE903">
        <v>1</v>
      </c>
      <c r="BF903">
        <v>0</v>
      </c>
      <c r="BG903" s="17">
        <v>0</v>
      </c>
      <c r="BH903">
        <v>20349</v>
      </c>
      <c r="BI903">
        <v>1351</v>
      </c>
      <c r="BJ903" s="23">
        <v>0.95099999999999996</v>
      </c>
      <c r="BK903" s="23">
        <v>44.02</v>
      </c>
      <c r="BL903">
        <v>1</v>
      </c>
      <c r="BM903">
        <v>0</v>
      </c>
      <c r="BN903">
        <v>0</v>
      </c>
      <c r="BO903">
        <v>0</v>
      </c>
      <c r="BP903">
        <v>0</v>
      </c>
      <c r="BQ903" s="17">
        <v>0</v>
      </c>
      <c r="BR903">
        <v>0</v>
      </c>
      <c r="BS903">
        <v>0</v>
      </c>
      <c r="BT903">
        <v>1</v>
      </c>
      <c r="BU903" s="17">
        <v>0</v>
      </c>
      <c r="BV903">
        <v>0</v>
      </c>
      <c r="BW903">
        <v>0</v>
      </c>
      <c r="BX903" s="17">
        <v>0</v>
      </c>
      <c r="BY903">
        <v>0</v>
      </c>
      <c r="BZ903">
        <v>0</v>
      </c>
      <c r="CA903">
        <v>1</v>
      </c>
      <c r="CB903">
        <v>1</v>
      </c>
      <c r="CC903">
        <v>0</v>
      </c>
      <c r="CD903">
        <v>0</v>
      </c>
      <c r="CE903">
        <v>0</v>
      </c>
      <c r="CF903">
        <v>1</v>
      </c>
      <c r="CG903">
        <v>0</v>
      </c>
      <c r="CH903">
        <v>0</v>
      </c>
      <c r="CI903">
        <v>0</v>
      </c>
      <c r="CJ903" s="17">
        <v>0</v>
      </c>
      <c r="CK903">
        <v>0</v>
      </c>
      <c r="CL903">
        <v>0</v>
      </c>
      <c r="CM903">
        <v>0</v>
      </c>
      <c r="CN903">
        <v>1</v>
      </c>
      <c r="CO903">
        <v>39</v>
      </c>
      <c r="CP903" s="31" t="s">
        <v>80</v>
      </c>
    </row>
    <row r="904" spans="1:94" x14ac:dyDescent="0.25">
      <c r="A904">
        <v>903</v>
      </c>
      <c r="B904">
        <v>62</v>
      </c>
      <c r="C904" s="23" t="s">
        <v>231</v>
      </c>
      <c r="D904" s="12">
        <v>1.556</v>
      </c>
      <c r="E904" s="13">
        <v>0.74</v>
      </c>
      <c r="F904" s="7">
        <f t="shared" si="221"/>
        <v>2.102702702702703</v>
      </c>
      <c r="G904" s="7">
        <f t="shared" si="223"/>
        <v>0.81600000000000006</v>
      </c>
      <c r="H904" s="15">
        <f t="shared" si="224"/>
        <v>2.2960000000000003</v>
      </c>
      <c r="I904" s="11">
        <f t="shared" si="225"/>
        <v>8.0432876248302226E-2</v>
      </c>
      <c r="J904" s="30">
        <f t="shared" si="226"/>
        <v>3.8252139089809532E-2</v>
      </c>
      <c r="K904" s="30">
        <f t="shared" si="227"/>
        <v>26.142328868254129</v>
      </c>
      <c r="L904" s="8">
        <v>0</v>
      </c>
      <c r="M904" s="9">
        <v>0</v>
      </c>
      <c r="N904" s="9">
        <v>0</v>
      </c>
      <c r="O904" s="9">
        <v>1</v>
      </c>
      <c r="P904" s="9">
        <v>0</v>
      </c>
      <c r="Q904" s="8">
        <v>683</v>
      </c>
      <c r="R904" s="9">
        <v>3</v>
      </c>
      <c r="S904" s="9">
        <f t="shared" si="228"/>
        <v>679</v>
      </c>
      <c r="T904" s="9">
        <f t="shared" si="229"/>
        <v>20</v>
      </c>
      <c r="U904" s="7">
        <v>14.19</v>
      </c>
      <c r="V904" s="7">
        <v>26.43</v>
      </c>
      <c r="W904" s="9">
        <v>1</v>
      </c>
      <c r="X904" s="9">
        <v>0</v>
      </c>
      <c r="Y904" s="9">
        <v>1</v>
      </c>
      <c r="Z904" s="9">
        <v>0</v>
      </c>
      <c r="AA904" s="9">
        <v>0</v>
      </c>
      <c r="AB904" s="27">
        <v>0</v>
      </c>
      <c r="AC904" s="9">
        <v>0</v>
      </c>
      <c r="AD904" s="9">
        <v>1</v>
      </c>
      <c r="AE904" s="27">
        <v>0</v>
      </c>
      <c r="AF904" s="9">
        <v>0</v>
      </c>
      <c r="AG904" s="27">
        <v>1</v>
      </c>
      <c r="AH904" s="19">
        <v>2015</v>
      </c>
      <c r="AI904" s="30">
        <v>0.05</v>
      </c>
      <c r="AJ904" s="30">
        <v>0.109</v>
      </c>
      <c r="AK904" s="30">
        <v>0.65</v>
      </c>
      <c r="AL904" s="37">
        <v>0.191</v>
      </c>
      <c r="AM904" s="36" t="s">
        <v>89</v>
      </c>
      <c r="AN904" s="17" t="s">
        <v>89</v>
      </c>
      <c r="AO904">
        <v>0.53</v>
      </c>
      <c r="AP904" s="34">
        <f t="shared" si="222"/>
        <v>0.47</v>
      </c>
      <c r="AQ904">
        <v>0.72</v>
      </c>
      <c r="AR904" s="34">
        <v>0.28000000000000003</v>
      </c>
      <c r="AS904">
        <v>1</v>
      </c>
      <c r="AT904" s="17">
        <v>0</v>
      </c>
      <c r="AU904" t="s">
        <v>89</v>
      </c>
      <c r="AV904" s="17" t="s">
        <v>89</v>
      </c>
      <c r="AW904" s="17" t="s">
        <v>201</v>
      </c>
      <c r="AX904">
        <v>1</v>
      </c>
      <c r="AY904">
        <v>0</v>
      </c>
      <c r="AZ904">
        <v>0</v>
      </c>
      <c r="BA904">
        <v>0</v>
      </c>
      <c r="BB904">
        <v>0</v>
      </c>
      <c r="BC904">
        <v>0</v>
      </c>
      <c r="BD904" s="17">
        <v>0</v>
      </c>
      <c r="BE904">
        <v>1</v>
      </c>
      <c r="BF904">
        <v>0</v>
      </c>
      <c r="BG904" s="17">
        <v>0</v>
      </c>
      <c r="BH904">
        <v>23733</v>
      </c>
      <c r="BI904">
        <v>1419</v>
      </c>
      <c r="BJ904" s="23">
        <v>0.95099999999999996</v>
      </c>
      <c r="BK904" s="23">
        <v>46.7</v>
      </c>
      <c r="BL904">
        <v>1</v>
      </c>
      <c r="BM904">
        <v>0</v>
      </c>
      <c r="BN904">
        <v>0</v>
      </c>
      <c r="BO904">
        <v>0</v>
      </c>
      <c r="BP904">
        <v>0</v>
      </c>
      <c r="BQ904" s="17">
        <v>0</v>
      </c>
      <c r="BR904">
        <v>0</v>
      </c>
      <c r="BS904">
        <v>0</v>
      </c>
      <c r="BT904">
        <v>1</v>
      </c>
      <c r="BU904" s="17">
        <v>0</v>
      </c>
      <c r="BV904">
        <v>0</v>
      </c>
      <c r="BW904">
        <v>0</v>
      </c>
      <c r="BX904" s="17">
        <v>0</v>
      </c>
      <c r="BY904">
        <v>0</v>
      </c>
      <c r="BZ904">
        <v>0</v>
      </c>
      <c r="CA904">
        <v>1</v>
      </c>
      <c r="CB904">
        <v>1</v>
      </c>
      <c r="CC904">
        <v>0</v>
      </c>
      <c r="CD904">
        <v>0</v>
      </c>
      <c r="CE904">
        <v>0</v>
      </c>
      <c r="CF904">
        <v>1</v>
      </c>
      <c r="CG904">
        <v>0</v>
      </c>
      <c r="CH904">
        <v>0</v>
      </c>
      <c r="CI904">
        <v>0</v>
      </c>
      <c r="CJ904" s="17">
        <v>0</v>
      </c>
      <c r="CK904">
        <v>0</v>
      </c>
      <c r="CL904">
        <v>0</v>
      </c>
      <c r="CM904">
        <v>0</v>
      </c>
      <c r="CN904">
        <v>1</v>
      </c>
      <c r="CO904">
        <v>39</v>
      </c>
      <c r="CP904" s="31" t="s">
        <v>80</v>
      </c>
    </row>
    <row r="905" spans="1:94" x14ac:dyDescent="0.25">
      <c r="A905">
        <v>904</v>
      </c>
      <c r="B905">
        <v>62</v>
      </c>
      <c r="C905" s="23" t="s">
        <v>231</v>
      </c>
      <c r="D905" s="12">
        <v>3.3570000000000002</v>
      </c>
      <c r="E905" s="13">
        <v>0.25380000000000003</v>
      </c>
      <c r="F905" s="7">
        <f t="shared" si="221"/>
        <v>13.226950354609929</v>
      </c>
      <c r="G905" s="7">
        <f t="shared" si="223"/>
        <v>3.1032000000000002</v>
      </c>
      <c r="H905" s="15">
        <f t="shared" si="224"/>
        <v>3.6108000000000002</v>
      </c>
      <c r="I905" s="11">
        <f t="shared" si="225"/>
        <v>0.25507516789330476</v>
      </c>
      <c r="J905" s="30">
        <f t="shared" si="226"/>
        <v>1.9284503309895965E-2</v>
      </c>
      <c r="K905" s="30">
        <f t="shared" si="227"/>
        <v>51.855107903496986</v>
      </c>
      <c r="L905" s="8">
        <v>0</v>
      </c>
      <c r="M905" s="9">
        <v>0</v>
      </c>
      <c r="N905" s="9">
        <v>0</v>
      </c>
      <c r="O905" s="9">
        <v>1</v>
      </c>
      <c r="P905" s="9">
        <v>0</v>
      </c>
      <c r="Q905" s="8">
        <v>2518</v>
      </c>
      <c r="R905" s="9">
        <v>3</v>
      </c>
      <c r="S905" s="9">
        <f t="shared" si="228"/>
        <v>2514</v>
      </c>
      <c r="T905" s="9">
        <f t="shared" si="229"/>
        <v>20</v>
      </c>
      <c r="U905" s="7">
        <v>12.84</v>
      </c>
      <c r="V905" s="7">
        <v>25.3</v>
      </c>
      <c r="W905" s="9">
        <v>1</v>
      </c>
      <c r="X905" s="9">
        <v>0</v>
      </c>
      <c r="Y905" s="9">
        <v>1</v>
      </c>
      <c r="Z905" s="9">
        <v>0</v>
      </c>
      <c r="AA905" s="9">
        <v>0</v>
      </c>
      <c r="AB905" s="27">
        <v>0</v>
      </c>
      <c r="AC905" s="9">
        <v>0</v>
      </c>
      <c r="AD905" s="9">
        <v>1</v>
      </c>
      <c r="AE905" s="27">
        <v>0</v>
      </c>
      <c r="AF905" s="9">
        <v>0</v>
      </c>
      <c r="AG905" s="27">
        <v>1</v>
      </c>
      <c r="AH905" s="19">
        <v>2006</v>
      </c>
      <c r="AI905" s="30">
        <v>0.05</v>
      </c>
      <c r="AJ905" s="30">
        <v>0.109</v>
      </c>
      <c r="AK905" s="30">
        <v>0.65</v>
      </c>
      <c r="AL905" s="37">
        <v>0.191</v>
      </c>
      <c r="AM905" s="36" t="s">
        <v>89</v>
      </c>
      <c r="AN905" s="17" t="s">
        <v>89</v>
      </c>
      <c r="AO905">
        <v>0.5</v>
      </c>
      <c r="AP905" s="34">
        <f t="shared" si="222"/>
        <v>0.5</v>
      </c>
      <c r="AQ905">
        <v>0.72</v>
      </c>
      <c r="AR905" s="34">
        <v>0.28000000000000003</v>
      </c>
      <c r="AS905">
        <v>1</v>
      </c>
      <c r="AT905" s="17">
        <v>0</v>
      </c>
      <c r="AU905" t="s">
        <v>89</v>
      </c>
      <c r="AV905" s="17" t="s">
        <v>89</v>
      </c>
      <c r="AW905" s="17" t="s">
        <v>201</v>
      </c>
      <c r="AX905">
        <v>1</v>
      </c>
      <c r="AY905">
        <v>0</v>
      </c>
      <c r="AZ905">
        <v>0</v>
      </c>
      <c r="BA905">
        <v>0</v>
      </c>
      <c r="BB905">
        <v>0</v>
      </c>
      <c r="BC905">
        <v>0</v>
      </c>
      <c r="BD905" s="17">
        <v>0</v>
      </c>
      <c r="BE905">
        <v>1</v>
      </c>
      <c r="BF905">
        <v>0</v>
      </c>
      <c r="BG905" s="17">
        <v>0</v>
      </c>
      <c r="BH905">
        <v>20841</v>
      </c>
      <c r="BI905">
        <v>1400</v>
      </c>
      <c r="BJ905" s="23">
        <v>0.95099999999999996</v>
      </c>
      <c r="BK905" s="23">
        <v>44.55</v>
      </c>
      <c r="BL905">
        <v>1</v>
      </c>
      <c r="BM905">
        <v>0</v>
      </c>
      <c r="BN905">
        <v>0</v>
      </c>
      <c r="BO905">
        <v>0</v>
      </c>
      <c r="BP905">
        <v>0</v>
      </c>
      <c r="BQ905" s="17">
        <v>0</v>
      </c>
      <c r="BR905">
        <v>0</v>
      </c>
      <c r="BS905">
        <v>0</v>
      </c>
      <c r="BT905">
        <v>1</v>
      </c>
      <c r="BU905" s="17">
        <v>0</v>
      </c>
      <c r="BV905">
        <v>0</v>
      </c>
      <c r="BW905">
        <v>0</v>
      </c>
      <c r="BX905" s="17">
        <v>0</v>
      </c>
      <c r="BY905">
        <v>0</v>
      </c>
      <c r="BZ905">
        <v>0</v>
      </c>
      <c r="CA905">
        <v>1</v>
      </c>
      <c r="CB905">
        <v>1</v>
      </c>
      <c r="CC905">
        <v>0</v>
      </c>
      <c r="CD905">
        <v>0</v>
      </c>
      <c r="CE905">
        <v>0</v>
      </c>
      <c r="CF905">
        <v>1</v>
      </c>
      <c r="CG905">
        <v>0</v>
      </c>
      <c r="CH905">
        <v>0</v>
      </c>
      <c r="CI905">
        <v>0</v>
      </c>
      <c r="CJ905" s="17">
        <v>0</v>
      </c>
      <c r="CK905">
        <v>0</v>
      </c>
      <c r="CL905">
        <v>0</v>
      </c>
      <c r="CM905">
        <v>0</v>
      </c>
      <c r="CN905">
        <v>1</v>
      </c>
      <c r="CO905">
        <v>39</v>
      </c>
      <c r="CP905" s="31" t="s">
        <v>80</v>
      </c>
    </row>
    <row r="906" spans="1:94" x14ac:dyDescent="0.25">
      <c r="A906">
        <v>905</v>
      </c>
      <c r="B906">
        <v>62</v>
      </c>
      <c r="C906" s="23" t="s">
        <v>231</v>
      </c>
      <c r="D906" s="12">
        <v>4.4290000000000003</v>
      </c>
      <c r="E906" s="13">
        <v>0.49509999999999998</v>
      </c>
      <c r="F906" s="7">
        <f t="shared" si="221"/>
        <v>8.9456675419107263</v>
      </c>
      <c r="G906" s="7">
        <f t="shared" si="223"/>
        <v>3.9339000000000004</v>
      </c>
      <c r="H906" s="15">
        <f t="shared" si="224"/>
        <v>4.9241000000000001</v>
      </c>
      <c r="I906" s="11">
        <f t="shared" si="225"/>
        <v>0.29007933725999008</v>
      </c>
      <c r="J906" s="30">
        <f t="shared" si="226"/>
        <v>3.2426796088828418E-2</v>
      </c>
      <c r="K906" s="30">
        <f t="shared" si="227"/>
        <v>30.838692705275221</v>
      </c>
      <c r="L906" s="8">
        <v>0</v>
      </c>
      <c r="M906" s="9">
        <v>0</v>
      </c>
      <c r="N906" s="9">
        <v>0</v>
      </c>
      <c r="O906" s="9">
        <v>1</v>
      </c>
      <c r="P906" s="9">
        <v>0</v>
      </c>
      <c r="Q906" s="8">
        <v>874</v>
      </c>
      <c r="R906" s="9">
        <v>2</v>
      </c>
      <c r="S906" s="9">
        <f t="shared" si="228"/>
        <v>871</v>
      </c>
      <c r="T906" s="9">
        <f t="shared" si="229"/>
        <v>20</v>
      </c>
      <c r="U906" s="7">
        <v>12.16</v>
      </c>
      <c r="V906" s="7">
        <v>23.74</v>
      </c>
      <c r="W906" s="9">
        <v>1</v>
      </c>
      <c r="X906" s="9">
        <v>0</v>
      </c>
      <c r="Y906" s="9">
        <v>1</v>
      </c>
      <c r="Z906" s="9">
        <v>0</v>
      </c>
      <c r="AA906" s="9">
        <v>0</v>
      </c>
      <c r="AB906" s="27">
        <v>0</v>
      </c>
      <c r="AC906" s="9">
        <v>0</v>
      </c>
      <c r="AD906" s="9">
        <v>1</v>
      </c>
      <c r="AE906" s="27">
        <v>0</v>
      </c>
      <c r="AF906" s="9">
        <v>0</v>
      </c>
      <c r="AG906" s="27">
        <v>1</v>
      </c>
      <c r="AH906" s="19">
        <v>1997</v>
      </c>
      <c r="AI906" s="30">
        <v>0.05</v>
      </c>
      <c r="AJ906" s="30">
        <v>0.109</v>
      </c>
      <c r="AK906" s="30">
        <v>0.65</v>
      </c>
      <c r="AL906" s="37">
        <v>0.191</v>
      </c>
      <c r="AM906" s="36" t="s">
        <v>89</v>
      </c>
      <c r="AN906" s="17" t="s">
        <v>89</v>
      </c>
      <c r="AO906">
        <v>0.5</v>
      </c>
      <c r="AP906" s="34">
        <f t="shared" si="222"/>
        <v>0.5</v>
      </c>
      <c r="AQ906">
        <v>0.72</v>
      </c>
      <c r="AR906" s="34">
        <v>0.28000000000000003</v>
      </c>
      <c r="AS906">
        <v>1</v>
      </c>
      <c r="AT906" s="17">
        <v>0</v>
      </c>
      <c r="AU906" t="s">
        <v>89</v>
      </c>
      <c r="AV906" s="17" t="s">
        <v>89</v>
      </c>
      <c r="AW906" s="17" t="s">
        <v>201</v>
      </c>
      <c r="AX906">
        <v>1</v>
      </c>
      <c r="AY906">
        <v>0</v>
      </c>
      <c r="AZ906">
        <v>0</v>
      </c>
      <c r="BA906">
        <v>0</v>
      </c>
      <c r="BB906">
        <v>0</v>
      </c>
      <c r="BC906">
        <v>0</v>
      </c>
      <c r="BD906" s="17">
        <v>0</v>
      </c>
      <c r="BE906">
        <v>1</v>
      </c>
      <c r="BF906">
        <v>0</v>
      </c>
      <c r="BG906" s="17">
        <v>0</v>
      </c>
      <c r="BH906">
        <v>16471</v>
      </c>
      <c r="BI906">
        <v>1190</v>
      </c>
      <c r="BJ906" s="23">
        <v>0.95099999999999996</v>
      </c>
      <c r="BK906" s="23">
        <v>43.52</v>
      </c>
      <c r="BL906">
        <v>1</v>
      </c>
      <c r="BM906">
        <v>0</v>
      </c>
      <c r="BN906">
        <v>0</v>
      </c>
      <c r="BO906">
        <v>0</v>
      </c>
      <c r="BP906">
        <v>0</v>
      </c>
      <c r="BQ906" s="17">
        <v>0</v>
      </c>
      <c r="BR906">
        <v>0</v>
      </c>
      <c r="BS906">
        <v>0</v>
      </c>
      <c r="BT906">
        <v>1</v>
      </c>
      <c r="BU906" s="17">
        <v>0</v>
      </c>
      <c r="BV906">
        <v>0</v>
      </c>
      <c r="BW906">
        <v>0</v>
      </c>
      <c r="BX906" s="17">
        <v>0</v>
      </c>
      <c r="BY906">
        <v>0</v>
      </c>
      <c r="BZ906">
        <v>0</v>
      </c>
      <c r="CA906">
        <v>1</v>
      </c>
      <c r="CB906">
        <v>1</v>
      </c>
      <c r="CC906">
        <v>0</v>
      </c>
      <c r="CD906">
        <v>0</v>
      </c>
      <c r="CE906">
        <v>1</v>
      </c>
      <c r="CF906">
        <v>1</v>
      </c>
      <c r="CG906">
        <v>0</v>
      </c>
      <c r="CH906">
        <v>0</v>
      </c>
      <c r="CI906">
        <v>0</v>
      </c>
      <c r="CJ906" s="17">
        <v>0</v>
      </c>
      <c r="CK906">
        <v>0</v>
      </c>
      <c r="CL906">
        <v>0</v>
      </c>
      <c r="CM906">
        <v>0</v>
      </c>
      <c r="CN906">
        <v>1</v>
      </c>
      <c r="CO906">
        <v>39</v>
      </c>
      <c r="CP906" s="31" t="s">
        <v>80</v>
      </c>
    </row>
    <row r="907" spans="1:94" x14ac:dyDescent="0.25">
      <c r="A907">
        <v>906</v>
      </c>
      <c r="B907">
        <v>62</v>
      </c>
      <c r="C907" s="23" t="s">
        <v>231</v>
      </c>
      <c r="D907" s="12">
        <v>4.1890000000000001</v>
      </c>
      <c r="E907" s="13">
        <v>0.44290000000000002</v>
      </c>
      <c r="F907" s="7">
        <f t="shared" si="221"/>
        <v>9.4581169564235719</v>
      </c>
      <c r="G907" s="7">
        <f t="shared" si="223"/>
        <v>3.7461000000000002</v>
      </c>
      <c r="H907" s="15">
        <f t="shared" si="224"/>
        <v>4.6318999999999999</v>
      </c>
      <c r="I907" s="11">
        <f t="shared" si="225"/>
        <v>0.29421085325313495</v>
      </c>
      <c r="J907" s="30">
        <f t="shared" si="226"/>
        <v>3.1106704919029234E-2</v>
      </c>
      <c r="K907" s="30">
        <f t="shared" si="227"/>
        <v>32.147410103480922</v>
      </c>
      <c r="L907" s="8">
        <v>0</v>
      </c>
      <c r="M907" s="9">
        <v>0</v>
      </c>
      <c r="N907" s="9">
        <v>0</v>
      </c>
      <c r="O907" s="9">
        <v>1</v>
      </c>
      <c r="P907" s="9">
        <v>0</v>
      </c>
      <c r="Q907" s="8">
        <v>947</v>
      </c>
      <c r="R907" s="9">
        <v>2</v>
      </c>
      <c r="S907" s="9">
        <f t="shared" si="228"/>
        <v>944</v>
      </c>
      <c r="T907" s="9">
        <f t="shared" si="229"/>
        <v>20</v>
      </c>
      <c r="U907" s="7">
        <v>12.49</v>
      </c>
      <c r="V907" s="7">
        <v>24.01</v>
      </c>
      <c r="W907" s="9">
        <v>1</v>
      </c>
      <c r="X907" s="9">
        <v>0</v>
      </c>
      <c r="Y907" s="9">
        <v>1</v>
      </c>
      <c r="Z907" s="9">
        <v>0</v>
      </c>
      <c r="AA907" s="9">
        <v>0</v>
      </c>
      <c r="AB907" s="27">
        <v>0</v>
      </c>
      <c r="AC907" s="9">
        <v>0</v>
      </c>
      <c r="AD907" s="9">
        <v>1</v>
      </c>
      <c r="AE907" s="27">
        <v>0</v>
      </c>
      <c r="AF907" s="9">
        <v>0</v>
      </c>
      <c r="AG907" s="27">
        <v>1</v>
      </c>
      <c r="AH907" s="19">
        <v>2005</v>
      </c>
      <c r="AI907" s="30">
        <v>0.05</v>
      </c>
      <c r="AJ907" s="30">
        <v>0.109</v>
      </c>
      <c r="AK907" s="30">
        <v>0.65</v>
      </c>
      <c r="AL907" s="37">
        <v>0.191</v>
      </c>
      <c r="AM907" s="36" t="s">
        <v>89</v>
      </c>
      <c r="AN907" s="17" t="s">
        <v>89</v>
      </c>
      <c r="AO907">
        <v>0.49</v>
      </c>
      <c r="AP907" s="34">
        <f t="shared" si="222"/>
        <v>0.51</v>
      </c>
      <c r="AQ907">
        <v>0.72</v>
      </c>
      <c r="AR907" s="34">
        <v>0.28000000000000003</v>
      </c>
      <c r="AS907">
        <v>1</v>
      </c>
      <c r="AT907" s="17">
        <v>0</v>
      </c>
      <c r="AU907" t="s">
        <v>89</v>
      </c>
      <c r="AV907" s="17" t="s">
        <v>89</v>
      </c>
      <c r="AW907" s="17" t="s">
        <v>201</v>
      </c>
      <c r="AX907">
        <v>1</v>
      </c>
      <c r="AY907">
        <v>0</v>
      </c>
      <c r="AZ907">
        <v>0</v>
      </c>
      <c r="BA907">
        <v>0</v>
      </c>
      <c r="BB907">
        <v>0</v>
      </c>
      <c r="BC907">
        <v>0</v>
      </c>
      <c r="BD907" s="17">
        <v>0</v>
      </c>
      <c r="BE907">
        <v>1</v>
      </c>
      <c r="BF907">
        <v>0</v>
      </c>
      <c r="BG907" s="17">
        <v>0</v>
      </c>
      <c r="BH907">
        <v>20349</v>
      </c>
      <c r="BI907">
        <v>1351</v>
      </c>
      <c r="BJ907" s="23">
        <v>0.95099999999999996</v>
      </c>
      <c r="BK907" s="23">
        <v>44.02</v>
      </c>
      <c r="BL907">
        <v>1</v>
      </c>
      <c r="BM907">
        <v>0</v>
      </c>
      <c r="BN907">
        <v>0</v>
      </c>
      <c r="BO907">
        <v>0</v>
      </c>
      <c r="BP907">
        <v>0</v>
      </c>
      <c r="BQ907" s="17">
        <v>0</v>
      </c>
      <c r="BR907">
        <v>0</v>
      </c>
      <c r="BS907">
        <v>0</v>
      </c>
      <c r="BT907">
        <v>1</v>
      </c>
      <c r="BU907" s="17">
        <v>0</v>
      </c>
      <c r="BV907">
        <v>0</v>
      </c>
      <c r="BW907">
        <v>0</v>
      </c>
      <c r="BX907" s="17">
        <v>0</v>
      </c>
      <c r="BY907">
        <v>0</v>
      </c>
      <c r="BZ907">
        <v>0</v>
      </c>
      <c r="CA907">
        <v>1</v>
      </c>
      <c r="CB907">
        <v>1</v>
      </c>
      <c r="CC907">
        <v>0</v>
      </c>
      <c r="CD907">
        <v>0</v>
      </c>
      <c r="CE907">
        <v>1</v>
      </c>
      <c r="CF907">
        <v>1</v>
      </c>
      <c r="CG907">
        <v>0</v>
      </c>
      <c r="CH907">
        <v>0</v>
      </c>
      <c r="CI907">
        <v>0</v>
      </c>
      <c r="CJ907" s="17">
        <v>0</v>
      </c>
      <c r="CK907">
        <v>0</v>
      </c>
      <c r="CL907">
        <v>0</v>
      </c>
      <c r="CM907">
        <v>0</v>
      </c>
      <c r="CN907">
        <v>1</v>
      </c>
      <c r="CO907">
        <v>39</v>
      </c>
      <c r="CP907" s="31" t="s">
        <v>80</v>
      </c>
    </row>
    <row r="908" spans="1:94" x14ac:dyDescent="0.25">
      <c r="A908">
        <v>907</v>
      </c>
      <c r="B908">
        <v>62</v>
      </c>
      <c r="C908" s="23" t="s">
        <v>231</v>
      </c>
      <c r="D908" s="12">
        <v>4.0449999999999999</v>
      </c>
      <c r="E908" s="13">
        <v>0.59989999999999999</v>
      </c>
      <c r="F908" s="7">
        <f t="shared" si="221"/>
        <v>6.7427904650775128</v>
      </c>
      <c r="G908" s="7">
        <f t="shared" si="223"/>
        <v>3.4451000000000001</v>
      </c>
      <c r="H908" s="15">
        <f t="shared" si="224"/>
        <v>4.6448999999999998</v>
      </c>
      <c r="I908" s="11">
        <f t="shared" si="225"/>
        <v>0.25660715362909847</v>
      </c>
      <c r="J908" s="30">
        <f t="shared" si="226"/>
        <v>3.8056521993101652E-2</v>
      </c>
      <c r="K908" s="30">
        <f t="shared" si="227"/>
        <v>26.276704954311533</v>
      </c>
      <c r="L908" s="8">
        <v>0</v>
      </c>
      <c r="M908" s="9">
        <v>0</v>
      </c>
      <c r="N908" s="9">
        <v>0</v>
      </c>
      <c r="O908" s="9">
        <v>1</v>
      </c>
      <c r="P908" s="9">
        <v>0</v>
      </c>
      <c r="Q908" s="8">
        <v>648</v>
      </c>
      <c r="R908" s="9">
        <v>2</v>
      </c>
      <c r="S908" s="9">
        <f t="shared" si="228"/>
        <v>645</v>
      </c>
      <c r="T908" s="9">
        <f t="shared" si="229"/>
        <v>20</v>
      </c>
      <c r="U908" s="7">
        <v>14.19</v>
      </c>
      <c r="V908" s="7">
        <v>26.43</v>
      </c>
      <c r="W908" s="9">
        <v>1</v>
      </c>
      <c r="X908" s="9">
        <v>0</v>
      </c>
      <c r="Y908" s="9">
        <v>1</v>
      </c>
      <c r="Z908" s="9">
        <v>0</v>
      </c>
      <c r="AA908" s="9">
        <v>0</v>
      </c>
      <c r="AB908" s="27">
        <v>0</v>
      </c>
      <c r="AC908" s="9">
        <v>0</v>
      </c>
      <c r="AD908" s="9">
        <v>1</v>
      </c>
      <c r="AE908" s="27">
        <v>0</v>
      </c>
      <c r="AF908" s="9">
        <v>0</v>
      </c>
      <c r="AG908" s="27">
        <v>1</v>
      </c>
      <c r="AH908" s="19">
        <v>2015</v>
      </c>
      <c r="AI908" s="30">
        <v>0.05</v>
      </c>
      <c r="AJ908" s="30">
        <v>0.109</v>
      </c>
      <c r="AK908" s="30">
        <v>0.65</v>
      </c>
      <c r="AL908" s="37">
        <v>0.191</v>
      </c>
      <c r="AM908" s="36" t="s">
        <v>89</v>
      </c>
      <c r="AN908" s="17" t="s">
        <v>89</v>
      </c>
      <c r="AO908">
        <v>0.53</v>
      </c>
      <c r="AP908" s="34">
        <f t="shared" si="222"/>
        <v>0.47</v>
      </c>
      <c r="AQ908">
        <v>0.72</v>
      </c>
      <c r="AR908" s="34">
        <v>0.28000000000000003</v>
      </c>
      <c r="AS908">
        <v>1</v>
      </c>
      <c r="AT908" s="17">
        <v>0</v>
      </c>
      <c r="AU908" t="s">
        <v>89</v>
      </c>
      <c r="AV908" s="17" t="s">
        <v>89</v>
      </c>
      <c r="AW908" s="17" t="s">
        <v>201</v>
      </c>
      <c r="AX908">
        <v>1</v>
      </c>
      <c r="AY908">
        <v>0</v>
      </c>
      <c r="AZ908">
        <v>0</v>
      </c>
      <c r="BA908">
        <v>0</v>
      </c>
      <c r="BB908">
        <v>0</v>
      </c>
      <c r="BC908">
        <v>0</v>
      </c>
      <c r="BD908" s="17">
        <v>0</v>
      </c>
      <c r="BE908">
        <v>1</v>
      </c>
      <c r="BF908">
        <v>0</v>
      </c>
      <c r="BG908" s="17">
        <v>0</v>
      </c>
      <c r="BH908">
        <v>23733</v>
      </c>
      <c r="BI908">
        <v>1419</v>
      </c>
      <c r="BJ908" s="23">
        <v>0.95099999999999996</v>
      </c>
      <c r="BK908" s="23">
        <v>46.7</v>
      </c>
      <c r="BL908">
        <v>1</v>
      </c>
      <c r="BM908">
        <v>0</v>
      </c>
      <c r="BN908">
        <v>0</v>
      </c>
      <c r="BO908">
        <v>0</v>
      </c>
      <c r="BP908">
        <v>0</v>
      </c>
      <c r="BQ908" s="17">
        <v>0</v>
      </c>
      <c r="BR908">
        <v>0</v>
      </c>
      <c r="BS908">
        <v>0</v>
      </c>
      <c r="BT908">
        <v>1</v>
      </c>
      <c r="BU908" s="17">
        <v>0</v>
      </c>
      <c r="BV908">
        <v>0</v>
      </c>
      <c r="BW908">
        <v>0</v>
      </c>
      <c r="BX908" s="17">
        <v>0</v>
      </c>
      <c r="BY908">
        <v>0</v>
      </c>
      <c r="BZ908">
        <v>0</v>
      </c>
      <c r="CA908">
        <v>1</v>
      </c>
      <c r="CB908">
        <v>1</v>
      </c>
      <c r="CC908">
        <v>0</v>
      </c>
      <c r="CD908">
        <v>0</v>
      </c>
      <c r="CE908">
        <v>1</v>
      </c>
      <c r="CF908">
        <v>1</v>
      </c>
      <c r="CG908">
        <v>0</v>
      </c>
      <c r="CH908">
        <v>0</v>
      </c>
      <c r="CI908">
        <v>0</v>
      </c>
      <c r="CJ908" s="17">
        <v>0</v>
      </c>
      <c r="CK908">
        <v>0</v>
      </c>
      <c r="CL908">
        <v>0</v>
      </c>
      <c r="CM908">
        <v>0</v>
      </c>
      <c r="CN908">
        <v>1</v>
      </c>
      <c r="CO908">
        <v>39</v>
      </c>
      <c r="CP908" s="31" t="s">
        <v>80</v>
      </c>
    </row>
    <row r="909" spans="1:94" x14ac:dyDescent="0.25">
      <c r="A909">
        <v>908</v>
      </c>
      <c r="B909">
        <v>62</v>
      </c>
      <c r="C909" s="23" t="s">
        <v>231</v>
      </c>
      <c r="D909" s="12">
        <v>4.8689999999999998</v>
      </c>
      <c r="E909" s="13">
        <v>0.22600000000000001</v>
      </c>
      <c r="F909" s="7">
        <f t="shared" ref="F909:F917" si="230">D909/E909</f>
        <v>21.544247787610619</v>
      </c>
      <c r="G909" s="7">
        <f t="shared" si="223"/>
        <v>4.6429999999999998</v>
      </c>
      <c r="H909" s="15">
        <f t="shared" si="224"/>
        <v>5.0949999999999998</v>
      </c>
      <c r="I909" s="11">
        <f t="shared" si="225"/>
        <v>0.39471607531309572</v>
      </c>
      <c r="J909" s="30">
        <f t="shared" si="226"/>
        <v>1.8321181561051475E-2</v>
      </c>
      <c r="K909" s="30">
        <f t="shared" si="227"/>
        <v>54.581632558342967</v>
      </c>
      <c r="L909" s="8">
        <v>0</v>
      </c>
      <c r="M909" s="9">
        <v>0</v>
      </c>
      <c r="N909" s="9">
        <v>0</v>
      </c>
      <c r="O909" s="9">
        <v>1</v>
      </c>
      <c r="P909" s="9">
        <v>0</v>
      </c>
      <c r="Q909" s="8">
        <v>2518</v>
      </c>
      <c r="R909" s="9">
        <v>2</v>
      </c>
      <c r="S909" s="9">
        <f t="shared" si="228"/>
        <v>2515</v>
      </c>
      <c r="T909" s="9">
        <f t="shared" si="229"/>
        <v>20</v>
      </c>
      <c r="U909" s="7">
        <v>12.84</v>
      </c>
      <c r="V909" s="7">
        <v>25.3</v>
      </c>
      <c r="W909" s="9">
        <v>1</v>
      </c>
      <c r="X909" s="9">
        <v>0</v>
      </c>
      <c r="Y909" s="9">
        <v>1</v>
      </c>
      <c r="Z909" s="9">
        <v>0</v>
      </c>
      <c r="AA909" s="9">
        <v>0</v>
      </c>
      <c r="AB909" s="27">
        <v>0</v>
      </c>
      <c r="AC909" s="9">
        <v>0</v>
      </c>
      <c r="AD909" s="9">
        <v>1</v>
      </c>
      <c r="AE909" s="27">
        <v>0</v>
      </c>
      <c r="AF909" s="9">
        <v>0</v>
      </c>
      <c r="AG909" s="27">
        <v>1</v>
      </c>
      <c r="AH909" s="19">
        <v>2006</v>
      </c>
      <c r="AI909" s="30">
        <v>0.05</v>
      </c>
      <c r="AJ909" s="30">
        <v>0.109</v>
      </c>
      <c r="AK909" s="30">
        <v>0.65</v>
      </c>
      <c r="AL909" s="37">
        <v>0.191</v>
      </c>
      <c r="AM909" s="36" t="s">
        <v>89</v>
      </c>
      <c r="AN909" s="17" t="s">
        <v>89</v>
      </c>
      <c r="AO909">
        <v>0.5</v>
      </c>
      <c r="AP909" s="34">
        <f t="shared" si="222"/>
        <v>0.5</v>
      </c>
      <c r="AQ909">
        <v>0.72</v>
      </c>
      <c r="AR909" s="34">
        <v>0.28000000000000003</v>
      </c>
      <c r="AS909">
        <v>1</v>
      </c>
      <c r="AT909" s="17">
        <v>0</v>
      </c>
      <c r="AU909" t="s">
        <v>89</v>
      </c>
      <c r="AV909" s="17" t="s">
        <v>89</v>
      </c>
      <c r="AW909" s="17" t="s">
        <v>201</v>
      </c>
      <c r="AX909">
        <v>1</v>
      </c>
      <c r="AY909">
        <v>0</v>
      </c>
      <c r="AZ909">
        <v>0</v>
      </c>
      <c r="BA909">
        <v>0</v>
      </c>
      <c r="BB909">
        <v>0</v>
      </c>
      <c r="BC909">
        <v>0</v>
      </c>
      <c r="BD909" s="17">
        <v>0</v>
      </c>
      <c r="BE909">
        <v>1</v>
      </c>
      <c r="BF909">
        <v>0</v>
      </c>
      <c r="BG909" s="17">
        <v>0</v>
      </c>
      <c r="BH909">
        <v>20841</v>
      </c>
      <c r="BI909">
        <v>1400</v>
      </c>
      <c r="BJ909" s="23">
        <v>0.95099999999999996</v>
      </c>
      <c r="BK909" s="23">
        <v>44.55</v>
      </c>
      <c r="BL909">
        <v>1</v>
      </c>
      <c r="BM909">
        <v>0</v>
      </c>
      <c r="BN909">
        <v>0</v>
      </c>
      <c r="BO909">
        <v>0</v>
      </c>
      <c r="BP909">
        <v>0</v>
      </c>
      <c r="BQ909" s="17">
        <v>0</v>
      </c>
      <c r="BR909">
        <v>0</v>
      </c>
      <c r="BS909">
        <v>0</v>
      </c>
      <c r="BT909">
        <v>1</v>
      </c>
      <c r="BU909" s="17">
        <v>0</v>
      </c>
      <c r="BV909">
        <v>0</v>
      </c>
      <c r="BW909">
        <v>0</v>
      </c>
      <c r="BX909" s="17">
        <v>0</v>
      </c>
      <c r="BY909">
        <v>0</v>
      </c>
      <c r="BZ909">
        <v>0</v>
      </c>
      <c r="CA909">
        <v>1</v>
      </c>
      <c r="CB909">
        <v>1</v>
      </c>
      <c r="CC909">
        <v>0</v>
      </c>
      <c r="CD909">
        <v>0</v>
      </c>
      <c r="CE909">
        <v>1</v>
      </c>
      <c r="CF909">
        <v>1</v>
      </c>
      <c r="CG909">
        <v>0</v>
      </c>
      <c r="CH909">
        <v>0</v>
      </c>
      <c r="CI909">
        <v>0</v>
      </c>
      <c r="CJ909" s="17">
        <v>0</v>
      </c>
      <c r="CK909">
        <v>0</v>
      </c>
      <c r="CL909">
        <v>0</v>
      </c>
      <c r="CM909">
        <v>0</v>
      </c>
      <c r="CN909">
        <v>1</v>
      </c>
      <c r="CO909">
        <v>39</v>
      </c>
      <c r="CP909" s="31" t="s">
        <v>80</v>
      </c>
    </row>
    <row r="910" spans="1:94" x14ac:dyDescent="0.25">
      <c r="A910">
        <v>909</v>
      </c>
      <c r="B910">
        <v>62</v>
      </c>
      <c r="C910" s="23" t="s">
        <v>231</v>
      </c>
      <c r="D910" s="12">
        <v>2.4340000000000002</v>
      </c>
      <c r="E910" s="13">
        <v>0.91990000000000005</v>
      </c>
      <c r="F910" s="7">
        <f t="shared" si="230"/>
        <v>2.6459397760626153</v>
      </c>
      <c r="G910" s="7">
        <f t="shared" si="223"/>
        <v>1.5141</v>
      </c>
      <c r="H910" s="15">
        <f t="shared" si="224"/>
        <v>3.3539000000000003</v>
      </c>
      <c r="I910" s="11">
        <f t="shared" si="225"/>
        <v>0.12745028691767002</v>
      </c>
      <c r="J910" s="30">
        <f t="shared" si="226"/>
        <v>4.8168249357257456E-2</v>
      </c>
      <c r="K910" s="30">
        <f t="shared" si="227"/>
        <v>20.760563511103214</v>
      </c>
      <c r="L910" s="8">
        <v>0</v>
      </c>
      <c r="M910" s="9">
        <v>0</v>
      </c>
      <c r="N910" s="9">
        <v>0</v>
      </c>
      <c r="O910" s="9">
        <v>1</v>
      </c>
      <c r="P910" s="9">
        <v>0</v>
      </c>
      <c r="Q910" s="8">
        <v>426</v>
      </c>
      <c r="R910" s="9">
        <v>1</v>
      </c>
      <c r="S910" s="9">
        <f t="shared" si="228"/>
        <v>424</v>
      </c>
      <c r="T910" s="9">
        <f t="shared" si="229"/>
        <v>20</v>
      </c>
      <c r="U910" s="7">
        <v>12.16</v>
      </c>
      <c r="V910" s="7">
        <v>23.74</v>
      </c>
      <c r="W910" s="9">
        <v>1</v>
      </c>
      <c r="X910" s="9">
        <v>0</v>
      </c>
      <c r="Y910" s="9">
        <v>1</v>
      </c>
      <c r="Z910" s="9">
        <v>0</v>
      </c>
      <c r="AA910" s="9">
        <v>0</v>
      </c>
      <c r="AB910" s="27">
        <v>0</v>
      </c>
      <c r="AC910" s="9">
        <v>0</v>
      </c>
      <c r="AD910" s="9">
        <v>1</v>
      </c>
      <c r="AE910" s="27">
        <v>0</v>
      </c>
      <c r="AF910" s="9">
        <v>0</v>
      </c>
      <c r="AG910" s="27">
        <v>1</v>
      </c>
      <c r="AH910" s="19">
        <v>1997</v>
      </c>
      <c r="AI910" s="30">
        <v>0.05</v>
      </c>
      <c r="AJ910" s="30">
        <v>0.109</v>
      </c>
      <c r="AK910" s="30">
        <v>0.65</v>
      </c>
      <c r="AL910" s="37">
        <v>0.191</v>
      </c>
      <c r="AM910" s="36" t="s">
        <v>89</v>
      </c>
      <c r="AN910" s="17" t="s">
        <v>89</v>
      </c>
      <c r="AO910">
        <v>0</v>
      </c>
      <c r="AP910" s="34">
        <f t="shared" si="222"/>
        <v>1</v>
      </c>
      <c r="AQ910">
        <v>0.72</v>
      </c>
      <c r="AR910" s="34">
        <v>0.28000000000000003</v>
      </c>
      <c r="AS910">
        <v>1</v>
      </c>
      <c r="AT910" s="17">
        <v>0</v>
      </c>
      <c r="AU910" t="s">
        <v>89</v>
      </c>
      <c r="AV910" s="17" t="s">
        <v>89</v>
      </c>
      <c r="AW910" s="17" t="s">
        <v>201</v>
      </c>
      <c r="AX910">
        <v>1</v>
      </c>
      <c r="AY910">
        <v>0</v>
      </c>
      <c r="AZ910">
        <v>0</v>
      </c>
      <c r="BA910">
        <v>0</v>
      </c>
      <c r="BB910">
        <v>0</v>
      </c>
      <c r="BC910">
        <v>0</v>
      </c>
      <c r="BD910" s="17">
        <v>0</v>
      </c>
      <c r="BE910">
        <v>1</v>
      </c>
      <c r="BF910">
        <v>0</v>
      </c>
      <c r="BG910" s="17">
        <v>0</v>
      </c>
      <c r="BH910">
        <v>16471</v>
      </c>
      <c r="BI910">
        <v>1190</v>
      </c>
      <c r="BJ910" s="23">
        <v>0.95099999999999996</v>
      </c>
      <c r="BK910" s="23">
        <v>43.52</v>
      </c>
      <c r="BL910">
        <v>1</v>
      </c>
      <c r="BM910">
        <v>0</v>
      </c>
      <c r="BN910">
        <v>0</v>
      </c>
      <c r="BO910">
        <v>0</v>
      </c>
      <c r="BP910">
        <v>0</v>
      </c>
      <c r="BQ910" s="17">
        <v>0</v>
      </c>
      <c r="BR910">
        <v>0</v>
      </c>
      <c r="BS910">
        <v>0</v>
      </c>
      <c r="BT910">
        <v>1</v>
      </c>
      <c r="BU910" s="17">
        <v>0</v>
      </c>
      <c r="BV910">
        <v>0</v>
      </c>
      <c r="BW910">
        <v>0</v>
      </c>
      <c r="BX910" s="17">
        <v>0</v>
      </c>
      <c r="BY910">
        <v>0</v>
      </c>
      <c r="BZ910">
        <v>0</v>
      </c>
      <c r="CA910">
        <v>1</v>
      </c>
      <c r="CB910">
        <v>1</v>
      </c>
      <c r="CC910">
        <v>0</v>
      </c>
      <c r="CD910">
        <v>0</v>
      </c>
      <c r="CE910">
        <v>0</v>
      </c>
      <c r="CF910">
        <v>1</v>
      </c>
      <c r="CG910">
        <v>0</v>
      </c>
      <c r="CH910">
        <v>0</v>
      </c>
      <c r="CI910">
        <v>0</v>
      </c>
      <c r="CJ910" s="17">
        <v>0</v>
      </c>
      <c r="CK910">
        <v>0</v>
      </c>
      <c r="CL910">
        <v>0</v>
      </c>
      <c r="CM910">
        <v>0</v>
      </c>
      <c r="CN910">
        <v>1</v>
      </c>
      <c r="CO910">
        <v>39</v>
      </c>
      <c r="CP910" s="31" t="s">
        <v>80</v>
      </c>
    </row>
    <row r="911" spans="1:94" x14ac:dyDescent="0.25">
      <c r="A911">
        <v>910</v>
      </c>
      <c r="B911">
        <v>62</v>
      </c>
      <c r="C911" s="23" t="s">
        <v>231</v>
      </c>
      <c r="D911" s="12">
        <v>1.5780000000000001</v>
      </c>
      <c r="E911" s="13">
        <v>0.74250000000000005</v>
      </c>
      <c r="F911" s="7">
        <f t="shared" si="230"/>
        <v>2.1252525252525252</v>
      </c>
      <c r="G911" s="7">
        <f t="shared" si="223"/>
        <v>0.83550000000000002</v>
      </c>
      <c r="H911" s="15">
        <f t="shared" si="224"/>
        <v>2.3205</v>
      </c>
      <c r="I911" s="11">
        <f t="shared" si="225"/>
        <v>9.8395886809123978E-2</v>
      </c>
      <c r="J911" s="30">
        <f t="shared" si="226"/>
        <v>4.6298444838893886E-2</v>
      </c>
      <c r="K911" s="30">
        <f t="shared" si="227"/>
        <v>21.598997622484525</v>
      </c>
      <c r="L911" s="8">
        <v>0</v>
      </c>
      <c r="M911" s="9">
        <v>0</v>
      </c>
      <c r="N911" s="9">
        <v>0</v>
      </c>
      <c r="O911" s="9">
        <v>1</v>
      </c>
      <c r="P911" s="9">
        <v>0</v>
      </c>
      <c r="Q911" s="8">
        <v>464</v>
      </c>
      <c r="R911" s="9">
        <v>1</v>
      </c>
      <c r="S911" s="9">
        <f t="shared" si="228"/>
        <v>462</v>
      </c>
      <c r="T911" s="9">
        <f t="shared" si="229"/>
        <v>20</v>
      </c>
      <c r="U911" s="7">
        <v>12.49</v>
      </c>
      <c r="V911" s="7">
        <v>24.01</v>
      </c>
      <c r="W911" s="9">
        <v>1</v>
      </c>
      <c r="X911" s="9">
        <v>0</v>
      </c>
      <c r="Y911" s="9">
        <v>1</v>
      </c>
      <c r="Z911" s="9">
        <v>0</v>
      </c>
      <c r="AA911" s="9">
        <v>0</v>
      </c>
      <c r="AB911" s="27">
        <v>0</v>
      </c>
      <c r="AC911" s="9">
        <v>0</v>
      </c>
      <c r="AD911" s="9">
        <v>1</v>
      </c>
      <c r="AE911" s="27">
        <v>0</v>
      </c>
      <c r="AF911" s="9">
        <v>0</v>
      </c>
      <c r="AG911" s="27">
        <v>1</v>
      </c>
      <c r="AH911" s="19">
        <v>2005</v>
      </c>
      <c r="AI911" s="30">
        <v>0.05</v>
      </c>
      <c r="AJ911" s="30">
        <v>0.109</v>
      </c>
      <c r="AK911" s="30">
        <v>0.65</v>
      </c>
      <c r="AL911" s="37">
        <v>0.191</v>
      </c>
      <c r="AM911" s="36" t="s">
        <v>89</v>
      </c>
      <c r="AN911" s="17" t="s">
        <v>89</v>
      </c>
      <c r="AO911">
        <v>0</v>
      </c>
      <c r="AP911" s="34">
        <f t="shared" si="222"/>
        <v>1</v>
      </c>
      <c r="AQ911">
        <v>0.72</v>
      </c>
      <c r="AR911" s="34">
        <v>0.28000000000000003</v>
      </c>
      <c r="AS911">
        <v>1</v>
      </c>
      <c r="AT911" s="17">
        <v>0</v>
      </c>
      <c r="AU911" t="s">
        <v>89</v>
      </c>
      <c r="AV911" s="17" t="s">
        <v>89</v>
      </c>
      <c r="AW911" s="17" t="s">
        <v>201</v>
      </c>
      <c r="AX911">
        <v>1</v>
      </c>
      <c r="AY911">
        <v>0</v>
      </c>
      <c r="AZ911">
        <v>0</v>
      </c>
      <c r="BA911">
        <v>0</v>
      </c>
      <c r="BB911">
        <v>0</v>
      </c>
      <c r="BC911">
        <v>0</v>
      </c>
      <c r="BD911" s="17">
        <v>0</v>
      </c>
      <c r="BE911">
        <v>1</v>
      </c>
      <c r="BF911">
        <v>0</v>
      </c>
      <c r="BG911" s="17">
        <v>0</v>
      </c>
      <c r="BH911">
        <v>20349</v>
      </c>
      <c r="BI911">
        <v>1351</v>
      </c>
      <c r="BJ911" s="23">
        <v>0.95099999999999996</v>
      </c>
      <c r="BK911" s="23">
        <v>44.02</v>
      </c>
      <c r="BL911">
        <v>1</v>
      </c>
      <c r="BM911">
        <v>0</v>
      </c>
      <c r="BN911">
        <v>0</v>
      </c>
      <c r="BO911">
        <v>0</v>
      </c>
      <c r="BP911">
        <v>0</v>
      </c>
      <c r="BQ911" s="17">
        <v>0</v>
      </c>
      <c r="BR911">
        <v>0</v>
      </c>
      <c r="BS911">
        <v>0</v>
      </c>
      <c r="BT911">
        <v>1</v>
      </c>
      <c r="BU911" s="17">
        <v>0</v>
      </c>
      <c r="BV911">
        <v>0</v>
      </c>
      <c r="BW911">
        <v>0</v>
      </c>
      <c r="BX911" s="17">
        <v>0</v>
      </c>
      <c r="BY911">
        <v>0</v>
      </c>
      <c r="BZ911">
        <v>0</v>
      </c>
      <c r="CA911">
        <v>1</v>
      </c>
      <c r="CB911">
        <v>1</v>
      </c>
      <c r="CC911">
        <v>0</v>
      </c>
      <c r="CD911">
        <v>0</v>
      </c>
      <c r="CE911">
        <v>0</v>
      </c>
      <c r="CF911">
        <v>1</v>
      </c>
      <c r="CG911">
        <v>0</v>
      </c>
      <c r="CH911">
        <v>0</v>
      </c>
      <c r="CI911">
        <v>0</v>
      </c>
      <c r="CJ911" s="17">
        <v>0</v>
      </c>
      <c r="CK911">
        <v>0</v>
      </c>
      <c r="CL911">
        <v>0</v>
      </c>
      <c r="CM911">
        <v>0</v>
      </c>
      <c r="CN911">
        <v>1</v>
      </c>
      <c r="CO911">
        <v>39</v>
      </c>
      <c r="CP911" s="31" t="s">
        <v>80</v>
      </c>
    </row>
    <row r="912" spans="1:94" x14ac:dyDescent="0.25">
      <c r="A912">
        <v>911</v>
      </c>
      <c r="B912">
        <v>62</v>
      </c>
      <c r="C912" s="23" t="s">
        <v>231</v>
      </c>
      <c r="D912" s="12">
        <v>1.8879999999999999</v>
      </c>
      <c r="E912" s="13">
        <v>1.0250999999999999</v>
      </c>
      <c r="F912" s="7">
        <f t="shared" si="230"/>
        <v>1.8417715344844405</v>
      </c>
      <c r="G912" s="7">
        <f t="shared" si="223"/>
        <v>0.8629</v>
      </c>
      <c r="H912" s="15">
        <f t="shared" si="224"/>
        <v>2.9131</v>
      </c>
      <c r="I912" s="11">
        <f t="shared" si="225"/>
        <v>9.6748977134979888E-2</v>
      </c>
      <c r="J912" s="30">
        <f t="shared" si="226"/>
        <v>5.2530390074718158E-2</v>
      </c>
      <c r="K912" s="30">
        <f t="shared" si="227"/>
        <v>19.03659954890151</v>
      </c>
      <c r="L912" s="8">
        <v>0</v>
      </c>
      <c r="M912" s="9">
        <v>0</v>
      </c>
      <c r="N912" s="9">
        <v>0</v>
      </c>
      <c r="O912" s="9">
        <v>1</v>
      </c>
      <c r="P912" s="9">
        <v>0</v>
      </c>
      <c r="Q912" s="8">
        <v>361</v>
      </c>
      <c r="R912" s="9">
        <v>1</v>
      </c>
      <c r="S912" s="9">
        <f t="shared" si="228"/>
        <v>359</v>
      </c>
      <c r="T912" s="9">
        <f t="shared" si="229"/>
        <v>20</v>
      </c>
      <c r="U912" s="7">
        <v>14.19</v>
      </c>
      <c r="V912" s="7">
        <v>26.43</v>
      </c>
      <c r="W912" s="9">
        <v>1</v>
      </c>
      <c r="X912" s="9">
        <v>0</v>
      </c>
      <c r="Y912" s="9">
        <v>1</v>
      </c>
      <c r="Z912" s="9">
        <v>0</v>
      </c>
      <c r="AA912" s="9">
        <v>0</v>
      </c>
      <c r="AB912" s="27">
        <v>0</v>
      </c>
      <c r="AC912" s="9">
        <v>0</v>
      </c>
      <c r="AD912" s="9">
        <v>1</v>
      </c>
      <c r="AE912" s="27">
        <v>0</v>
      </c>
      <c r="AF912" s="9">
        <v>0</v>
      </c>
      <c r="AG912" s="27">
        <v>1</v>
      </c>
      <c r="AH912" s="19">
        <v>2015</v>
      </c>
      <c r="AI912" s="30">
        <v>0.05</v>
      </c>
      <c r="AJ912" s="30">
        <v>0.109</v>
      </c>
      <c r="AK912" s="30">
        <v>0.65</v>
      </c>
      <c r="AL912" s="37">
        <v>0.191</v>
      </c>
      <c r="AM912" s="36" t="s">
        <v>89</v>
      </c>
      <c r="AN912" s="17" t="s">
        <v>89</v>
      </c>
      <c r="AO912">
        <v>0</v>
      </c>
      <c r="AP912" s="34">
        <f t="shared" si="222"/>
        <v>1</v>
      </c>
      <c r="AQ912">
        <v>0.72</v>
      </c>
      <c r="AR912" s="34">
        <v>0.28000000000000003</v>
      </c>
      <c r="AS912">
        <v>1</v>
      </c>
      <c r="AT912" s="17">
        <v>0</v>
      </c>
      <c r="AU912" t="s">
        <v>89</v>
      </c>
      <c r="AV912" s="17" t="s">
        <v>89</v>
      </c>
      <c r="AW912" s="17" t="s">
        <v>201</v>
      </c>
      <c r="AX912">
        <v>1</v>
      </c>
      <c r="AY912">
        <v>0</v>
      </c>
      <c r="AZ912">
        <v>0</v>
      </c>
      <c r="BA912">
        <v>0</v>
      </c>
      <c r="BB912">
        <v>0</v>
      </c>
      <c r="BC912">
        <v>0</v>
      </c>
      <c r="BD912" s="17">
        <v>0</v>
      </c>
      <c r="BE912">
        <v>1</v>
      </c>
      <c r="BF912">
        <v>0</v>
      </c>
      <c r="BG912" s="17">
        <v>0</v>
      </c>
      <c r="BH912">
        <v>23733</v>
      </c>
      <c r="BI912">
        <v>1419</v>
      </c>
      <c r="BJ912" s="23">
        <v>0.95099999999999996</v>
      </c>
      <c r="BK912" s="23">
        <v>46.7</v>
      </c>
      <c r="BL912">
        <v>1</v>
      </c>
      <c r="BM912">
        <v>0</v>
      </c>
      <c r="BN912">
        <v>0</v>
      </c>
      <c r="BO912">
        <v>0</v>
      </c>
      <c r="BP912">
        <v>0</v>
      </c>
      <c r="BQ912" s="17">
        <v>0</v>
      </c>
      <c r="BR912">
        <v>0</v>
      </c>
      <c r="BS912">
        <v>0</v>
      </c>
      <c r="BT912">
        <v>1</v>
      </c>
      <c r="BU912" s="17">
        <v>0</v>
      </c>
      <c r="BV912">
        <v>0</v>
      </c>
      <c r="BW912">
        <v>0</v>
      </c>
      <c r="BX912" s="17">
        <v>0</v>
      </c>
      <c r="BY912">
        <v>0</v>
      </c>
      <c r="BZ912">
        <v>0</v>
      </c>
      <c r="CA912">
        <v>1</v>
      </c>
      <c r="CB912">
        <v>1</v>
      </c>
      <c r="CC912">
        <v>0</v>
      </c>
      <c r="CD912">
        <v>0</v>
      </c>
      <c r="CE912">
        <v>0</v>
      </c>
      <c r="CF912">
        <v>1</v>
      </c>
      <c r="CG912">
        <v>0</v>
      </c>
      <c r="CH912">
        <v>0</v>
      </c>
      <c r="CI912">
        <v>0</v>
      </c>
      <c r="CJ912" s="17">
        <v>0</v>
      </c>
      <c r="CK912">
        <v>0</v>
      </c>
      <c r="CL912">
        <v>0</v>
      </c>
      <c r="CM912">
        <v>0</v>
      </c>
      <c r="CN912">
        <v>1</v>
      </c>
      <c r="CO912">
        <v>39</v>
      </c>
      <c r="CP912" s="31" t="s">
        <v>80</v>
      </c>
    </row>
    <row r="913" spans="1:94" x14ac:dyDescent="0.25">
      <c r="A913">
        <v>912</v>
      </c>
      <c r="B913">
        <v>62</v>
      </c>
      <c r="C913" s="23" t="s">
        <v>231</v>
      </c>
      <c r="D913" s="12">
        <v>3.4140000000000001</v>
      </c>
      <c r="E913" s="13">
        <v>0.57210000000000005</v>
      </c>
      <c r="F913" s="7">
        <f t="shared" si="230"/>
        <v>5.9674882013633974</v>
      </c>
      <c r="G913" s="7">
        <f t="shared" si="223"/>
        <v>2.8418999999999999</v>
      </c>
      <c r="H913" s="15">
        <f t="shared" si="224"/>
        <v>3.9861000000000004</v>
      </c>
      <c r="I913" s="11">
        <f t="shared" si="225"/>
        <v>0.16649675172905307</v>
      </c>
      <c r="J913" s="30">
        <f t="shared" si="226"/>
        <v>2.7900641963734995E-2</v>
      </c>
      <c r="K913" s="30">
        <f t="shared" si="227"/>
        <v>35.841469214213461</v>
      </c>
      <c r="L913" s="8">
        <v>0</v>
      </c>
      <c r="M913" s="9">
        <v>0</v>
      </c>
      <c r="N913" s="9">
        <v>0</v>
      </c>
      <c r="O913" s="9">
        <v>1</v>
      </c>
      <c r="P913" s="9">
        <v>0</v>
      </c>
      <c r="Q913" s="8">
        <v>1251</v>
      </c>
      <c r="R913" s="9">
        <v>1</v>
      </c>
      <c r="S913" s="9">
        <f t="shared" si="228"/>
        <v>1249</v>
      </c>
      <c r="T913" s="9">
        <f t="shared" si="229"/>
        <v>20</v>
      </c>
      <c r="U913" s="7">
        <v>12.84</v>
      </c>
      <c r="V913" s="7">
        <v>25.3</v>
      </c>
      <c r="W913" s="9">
        <v>1</v>
      </c>
      <c r="X913" s="9">
        <v>0</v>
      </c>
      <c r="Y913" s="9">
        <v>1</v>
      </c>
      <c r="Z913" s="9">
        <v>0</v>
      </c>
      <c r="AA913" s="9">
        <v>0</v>
      </c>
      <c r="AB913" s="27">
        <v>0</v>
      </c>
      <c r="AC913" s="9">
        <v>0</v>
      </c>
      <c r="AD913" s="9">
        <v>1</v>
      </c>
      <c r="AE913" s="27">
        <v>0</v>
      </c>
      <c r="AF913" s="9">
        <v>0</v>
      </c>
      <c r="AG913" s="27">
        <v>1</v>
      </c>
      <c r="AH913" s="19">
        <v>2006</v>
      </c>
      <c r="AI913" s="30">
        <v>0.05</v>
      </c>
      <c r="AJ913" s="30">
        <v>0.109</v>
      </c>
      <c r="AK913" s="30">
        <v>0.65</v>
      </c>
      <c r="AL913" s="37">
        <v>0.191</v>
      </c>
      <c r="AM913" s="36" t="s">
        <v>89</v>
      </c>
      <c r="AN913" s="17" t="s">
        <v>89</v>
      </c>
      <c r="AO913">
        <v>0</v>
      </c>
      <c r="AP913" s="34">
        <f t="shared" si="222"/>
        <v>1</v>
      </c>
      <c r="AQ913">
        <v>0.72</v>
      </c>
      <c r="AR913" s="34">
        <v>0.28000000000000003</v>
      </c>
      <c r="AS913">
        <v>1</v>
      </c>
      <c r="AT913" s="17">
        <v>0</v>
      </c>
      <c r="AU913" t="s">
        <v>89</v>
      </c>
      <c r="AV913" s="17" t="s">
        <v>89</v>
      </c>
      <c r="AW913" s="17" t="s">
        <v>201</v>
      </c>
      <c r="AX913">
        <v>1</v>
      </c>
      <c r="AY913">
        <v>0</v>
      </c>
      <c r="AZ913">
        <v>0</v>
      </c>
      <c r="BA913">
        <v>0</v>
      </c>
      <c r="BB913">
        <v>0</v>
      </c>
      <c r="BC913">
        <v>0</v>
      </c>
      <c r="BD913" s="17">
        <v>0</v>
      </c>
      <c r="BE913">
        <v>1</v>
      </c>
      <c r="BF913">
        <v>0</v>
      </c>
      <c r="BG913" s="17">
        <v>0</v>
      </c>
      <c r="BH913">
        <v>20841</v>
      </c>
      <c r="BI913">
        <v>1400</v>
      </c>
      <c r="BJ913" s="23">
        <v>0.95099999999999996</v>
      </c>
      <c r="BK913" s="23">
        <v>44.55</v>
      </c>
      <c r="BL913">
        <v>1</v>
      </c>
      <c r="BM913">
        <v>0</v>
      </c>
      <c r="BN913">
        <v>0</v>
      </c>
      <c r="BO913">
        <v>0</v>
      </c>
      <c r="BP913">
        <v>0</v>
      </c>
      <c r="BQ913" s="17">
        <v>0</v>
      </c>
      <c r="BR913">
        <v>0</v>
      </c>
      <c r="BS913">
        <v>0</v>
      </c>
      <c r="BT913">
        <v>1</v>
      </c>
      <c r="BU913" s="17">
        <v>0</v>
      </c>
      <c r="BV913">
        <v>0</v>
      </c>
      <c r="BW913">
        <v>0</v>
      </c>
      <c r="BX913" s="17">
        <v>0</v>
      </c>
      <c r="BY913">
        <v>0</v>
      </c>
      <c r="BZ913">
        <v>0</v>
      </c>
      <c r="CA913">
        <v>1</v>
      </c>
      <c r="CB913">
        <v>1</v>
      </c>
      <c r="CC913">
        <v>0</v>
      </c>
      <c r="CD913">
        <v>0</v>
      </c>
      <c r="CE913">
        <v>0</v>
      </c>
      <c r="CF913">
        <v>1</v>
      </c>
      <c r="CG913">
        <v>0</v>
      </c>
      <c r="CH913">
        <v>0</v>
      </c>
      <c r="CI913">
        <v>0</v>
      </c>
      <c r="CJ913" s="17">
        <v>0</v>
      </c>
      <c r="CK913">
        <v>0</v>
      </c>
      <c r="CL913">
        <v>0</v>
      </c>
      <c r="CM913">
        <v>0</v>
      </c>
      <c r="CN913">
        <v>1</v>
      </c>
      <c r="CO913">
        <v>39</v>
      </c>
      <c r="CP913" s="31" t="s">
        <v>80</v>
      </c>
    </row>
    <row r="914" spans="1:94" x14ac:dyDescent="0.25">
      <c r="A914">
        <v>913</v>
      </c>
      <c r="B914">
        <v>62</v>
      </c>
      <c r="C914" s="23" t="s">
        <v>231</v>
      </c>
      <c r="D914" s="12">
        <v>3.411</v>
      </c>
      <c r="E914" s="13">
        <v>0.93610000000000004</v>
      </c>
      <c r="F914" s="7">
        <f t="shared" si="230"/>
        <v>3.6438414699284265</v>
      </c>
      <c r="G914" s="7">
        <f t="shared" si="223"/>
        <v>2.4748999999999999</v>
      </c>
      <c r="H914" s="15">
        <f t="shared" si="224"/>
        <v>4.3471000000000002</v>
      </c>
      <c r="I914" s="11">
        <f t="shared" si="225"/>
        <v>0.17287503261517501</v>
      </c>
      <c r="J914" s="30">
        <f t="shared" si="226"/>
        <v>4.7443071835551257E-2</v>
      </c>
      <c r="K914" s="30">
        <f t="shared" si="227"/>
        <v>21.077893174080991</v>
      </c>
      <c r="L914" s="8">
        <v>0</v>
      </c>
      <c r="M914" s="9">
        <v>0</v>
      </c>
      <c r="N914" s="9">
        <v>0</v>
      </c>
      <c r="O914" s="9">
        <v>1</v>
      </c>
      <c r="P914" s="9">
        <v>0</v>
      </c>
      <c r="Q914" s="8">
        <v>433</v>
      </c>
      <c r="R914" s="9">
        <v>1</v>
      </c>
      <c r="S914" s="9">
        <f t="shared" si="228"/>
        <v>431</v>
      </c>
      <c r="T914" s="9">
        <f t="shared" si="229"/>
        <v>20</v>
      </c>
      <c r="U914" s="7">
        <v>12.16</v>
      </c>
      <c r="V914" s="7">
        <v>23.74</v>
      </c>
      <c r="W914" s="9">
        <v>1</v>
      </c>
      <c r="X914" s="9">
        <v>0</v>
      </c>
      <c r="Y914" s="9">
        <v>1</v>
      </c>
      <c r="Z914" s="9">
        <v>0</v>
      </c>
      <c r="AA914" s="9">
        <v>0</v>
      </c>
      <c r="AB914" s="27">
        <v>0</v>
      </c>
      <c r="AC914" s="9">
        <v>0</v>
      </c>
      <c r="AD914" s="9">
        <v>1</v>
      </c>
      <c r="AE914" s="27">
        <v>0</v>
      </c>
      <c r="AF914" s="9">
        <v>0</v>
      </c>
      <c r="AG914" s="27">
        <v>1</v>
      </c>
      <c r="AH914" s="19">
        <v>1997</v>
      </c>
      <c r="AI914" s="30">
        <v>0.05</v>
      </c>
      <c r="AJ914" s="30">
        <v>0.109</v>
      </c>
      <c r="AK914" s="30">
        <v>0.65</v>
      </c>
      <c r="AL914" s="37">
        <v>0.191</v>
      </c>
      <c r="AM914" s="36" t="s">
        <v>89</v>
      </c>
      <c r="AN914" s="17" t="s">
        <v>89</v>
      </c>
      <c r="AO914">
        <v>1</v>
      </c>
      <c r="AP914" s="34">
        <f t="shared" si="222"/>
        <v>0</v>
      </c>
      <c r="AQ914">
        <v>0.72</v>
      </c>
      <c r="AR914" s="34">
        <v>0.28000000000000003</v>
      </c>
      <c r="AS914">
        <v>1</v>
      </c>
      <c r="AT914" s="17">
        <v>0</v>
      </c>
      <c r="AU914" t="s">
        <v>89</v>
      </c>
      <c r="AV914" s="17" t="s">
        <v>89</v>
      </c>
      <c r="AW914" s="17" t="s">
        <v>201</v>
      </c>
      <c r="AX914">
        <v>1</v>
      </c>
      <c r="AY914">
        <v>0</v>
      </c>
      <c r="AZ914">
        <v>0</v>
      </c>
      <c r="BA914">
        <v>0</v>
      </c>
      <c r="BB914">
        <v>0</v>
      </c>
      <c r="BC914">
        <v>0</v>
      </c>
      <c r="BD914" s="17">
        <v>0</v>
      </c>
      <c r="BE914">
        <v>1</v>
      </c>
      <c r="BF914">
        <v>0</v>
      </c>
      <c r="BG914" s="17">
        <v>0</v>
      </c>
      <c r="BH914">
        <v>16471</v>
      </c>
      <c r="BI914">
        <v>1190</v>
      </c>
      <c r="BJ914" s="23">
        <v>0.95099999999999996</v>
      </c>
      <c r="BK914" s="23">
        <v>43.52</v>
      </c>
      <c r="BL914">
        <v>1</v>
      </c>
      <c r="BM914">
        <v>0</v>
      </c>
      <c r="BN914">
        <v>0</v>
      </c>
      <c r="BO914">
        <v>0</v>
      </c>
      <c r="BP914">
        <v>0</v>
      </c>
      <c r="BQ914" s="17">
        <v>0</v>
      </c>
      <c r="BR914">
        <v>0</v>
      </c>
      <c r="BS914">
        <v>0</v>
      </c>
      <c r="BT914">
        <v>1</v>
      </c>
      <c r="BU914" s="17">
        <v>0</v>
      </c>
      <c r="BV914">
        <v>0</v>
      </c>
      <c r="BW914">
        <v>0</v>
      </c>
      <c r="BX914" s="17">
        <v>0</v>
      </c>
      <c r="BY914">
        <v>0</v>
      </c>
      <c r="BZ914">
        <v>0</v>
      </c>
      <c r="CA914">
        <v>1</v>
      </c>
      <c r="CB914">
        <v>1</v>
      </c>
      <c r="CC914">
        <v>0</v>
      </c>
      <c r="CD914">
        <v>0</v>
      </c>
      <c r="CE914">
        <v>0</v>
      </c>
      <c r="CF914">
        <v>1</v>
      </c>
      <c r="CG914">
        <v>0</v>
      </c>
      <c r="CH914">
        <v>0</v>
      </c>
      <c r="CI914">
        <v>0</v>
      </c>
      <c r="CJ914" s="17">
        <v>0</v>
      </c>
      <c r="CK914">
        <v>0</v>
      </c>
      <c r="CL914">
        <v>0</v>
      </c>
      <c r="CM914">
        <v>0</v>
      </c>
      <c r="CN914">
        <v>1</v>
      </c>
      <c r="CO914">
        <v>39</v>
      </c>
      <c r="CP914" s="31" t="s">
        <v>80</v>
      </c>
    </row>
    <row r="915" spans="1:94" x14ac:dyDescent="0.25">
      <c r="A915">
        <v>914</v>
      </c>
      <c r="B915">
        <v>62</v>
      </c>
      <c r="C915" s="23" t="s">
        <v>231</v>
      </c>
      <c r="D915" s="12">
        <v>2.8820000000000001</v>
      </c>
      <c r="E915" s="13">
        <v>0.874</v>
      </c>
      <c r="F915" s="7">
        <f t="shared" si="230"/>
        <v>3.2974828375286043</v>
      </c>
      <c r="G915" s="7">
        <f t="shared" si="223"/>
        <v>2.008</v>
      </c>
      <c r="H915" s="15">
        <f t="shared" si="224"/>
        <v>3.7560000000000002</v>
      </c>
      <c r="I915" s="11">
        <f t="shared" si="225"/>
        <v>0.14944263724342779</v>
      </c>
      <c r="J915" s="30">
        <f t="shared" si="226"/>
        <v>4.5320216846202598E-2</v>
      </c>
      <c r="K915" s="30">
        <f t="shared" si="227"/>
        <v>22.065207750297656</v>
      </c>
      <c r="L915" s="8">
        <v>0</v>
      </c>
      <c r="M915" s="9">
        <v>0</v>
      </c>
      <c r="N915" s="9">
        <v>0</v>
      </c>
      <c r="O915" s="9">
        <v>1</v>
      </c>
      <c r="P915" s="9">
        <v>0</v>
      </c>
      <c r="Q915" s="8">
        <v>478</v>
      </c>
      <c r="R915" s="9">
        <v>1</v>
      </c>
      <c r="S915" s="9">
        <f t="shared" si="228"/>
        <v>476</v>
      </c>
      <c r="T915" s="9">
        <f t="shared" si="229"/>
        <v>20</v>
      </c>
      <c r="U915" s="7">
        <v>12.49</v>
      </c>
      <c r="V915" s="7">
        <v>24.01</v>
      </c>
      <c r="W915" s="9">
        <v>1</v>
      </c>
      <c r="X915" s="9">
        <v>0</v>
      </c>
      <c r="Y915" s="9">
        <v>1</v>
      </c>
      <c r="Z915" s="9">
        <v>0</v>
      </c>
      <c r="AA915" s="9">
        <v>0</v>
      </c>
      <c r="AB915" s="27">
        <v>0</v>
      </c>
      <c r="AC915" s="9">
        <v>0</v>
      </c>
      <c r="AD915" s="9">
        <v>1</v>
      </c>
      <c r="AE915" s="27">
        <v>0</v>
      </c>
      <c r="AF915" s="9">
        <v>0</v>
      </c>
      <c r="AG915" s="27">
        <v>1</v>
      </c>
      <c r="AH915" s="19">
        <v>2005</v>
      </c>
      <c r="AI915" s="30">
        <v>0.05</v>
      </c>
      <c r="AJ915" s="30">
        <v>0.109</v>
      </c>
      <c r="AK915" s="30">
        <v>0.65</v>
      </c>
      <c r="AL915" s="37">
        <v>0.191</v>
      </c>
      <c r="AM915" s="36" t="s">
        <v>89</v>
      </c>
      <c r="AN915" s="17" t="s">
        <v>89</v>
      </c>
      <c r="AO915">
        <v>1</v>
      </c>
      <c r="AP915" s="34">
        <f t="shared" si="222"/>
        <v>0</v>
      </c>
      <c r="AQ915">
        <v>0.72</v>
      </c>
      <c r="AR915" s="34">
        <v>0.28000000000000003</v>
      </c>
      <c r="AS915">
        <v>1</v>
      </c>
      <c r="AT915" s="17">
        <v>0</v>
      </c>
      <c r="AU915" t="s">
        <v>89</v>
      </c>
      <c r="AV915" s="17" t="s">
        <v>89</v>
      </c>
      <c r="AW915" s="17" t="s">
        <v>201</v>
      </c>
      <c r="AX915">
        <v>1</v>
      </c>
      <c r="AY915">
        <v>0</v>
      </c>
      <c r="AZ915">
        <v>0</v>
      </c>
      <c r="BA915">
        <v>0</v>
      </c>
      <c r="BB915">
        <v>0</v>
      </c>
      <c r="BC915">
        <v>0</v>
      </c>
      <c r="BD915" s="17">
        <v>0</v>
      </c>
      <c r="BE915">
        <v>1</v>
      </c>
      <c r="BF915">
        <v>0</v>
      </c>
      <c r="BG915" s="17">
        <v>0</v>
      </c>
      <c r="BH915">
        <v>20349</v>
      </c>
      <c r="BI915">
        <v>1351</v>
      </c>
      <c r="BJ915" s="23">
        <v>0.95099999999999996</v>
      </c>
      <c r="BK915" s="23">
        <v>44.02</v>
      </c>
      <c r="BL915">
        <v>1</v>
      </c>
      <c r="BM915">
        <v>0</v>
      </c>
      <c r="BN915">
        <v>0</v>
      </c>
      <c r="BO915">
        <v>0</v>
      </c>
      <c r="BP915">
        <v>0</v>
      </c>
      <c r="BQ915" s="17">
        <v>0</v>
      </c>
      <c r="BR915">
        <v>0</v>
      </c>
      <c r="BS915">
        <v>0</v>
      </c>
      <c r="BT915">
        <v>1</v>
      </c>
      <c r="BU915" s="17">
        <v>0</v>
      </c>
      <c r="BV915">
        <v>0</v>
      </c>
      <c r="BW915">
        <v>0</v>
      </c>
      <c r="BX915" s="17">
        <v>0</v>
      </c>
      <c r="BY915">
        <v>0</v>
      </c>
      <c r="BZ915">
        <v>0</v>
      </c>
      <c r="CA915">
        <v>1</v>
      </c>
      <c r="CB915">
        <v>1</v>
      </c>
      <c r="CC915">
        <v>0</v>
      </c>
      <c r="CD915">
        <v>0</v>
      </c>
      <c r="CE915">
        <v>0</v>
      </c>
      <c r="CF915">
        <v>1</v>
      </c>
      <c r="CG915">
        <v>0</v>
      </c>
      <c r="CH915">
        <v>0</v>
      </c>
      <c r="CI915">
        <v>0</v>
      </c>
      <c r="CJ915" s="17">
        <v>0</v>
      </c>
      <c r="CK915">
        <v>0</v>
      </c>
      <c r="CL915">
        <v>0</v>
      </c>
      <c r="CM915">
        <v>0</v>
      </c>
      <c r="CN915">
        <v>1</v>
      </c>
      <c r="CO915">
        <v>39</v>
      </c>
      <c r="CP915" s="31" t="s">
        <v>80</v>
      </c>
    </row>
    <row r="916" spans="1:94" x14ac:dyDescent="0.25">
      <c r="A916">
        <v>915</v>
      </c>
      <c r="B916">
        <v>62</v>
      </c>
      <c r="C916" s="23" t="s">
        <v>231</v>
      </c>
      <c r="D916" s="12">
        <v>1.294</v>
      </c>
      <c r="E916" s="13">
        <v>1.0887</v>
      </c>
      <c r="F916" s="7">
        <f t="shared" si="230"/>
        <v>1.1885735280609901</v>
      </c>
      <c r="G916" s="7">
        <f t="shared" si="223"/>
        <v>0.20530000000000004</v>
      </c>
      <c r="H916" s="15">
        <f t="shared" si="224"/>
        <v>2.3826999999999998</v>
      </c>
      <c r="I916" s="11">
        <f t="shared" si="225"/>
        <v>6.6297100065110984E-2</v>
      </c>
      <c r="J916" s="30">
        <f t="shared" si="226"/>
        <v>5.5778711623559747E-2</v>
      </c>
      <c r="K916" s="30">
        <f t="shared" si="227"/>
        <v>17.927986697663723</v>
      </c>
      <c r="L916" s="8">
        <v>0</v>
      </c>
      <c r="M916" s="9">
        <v>0</v>
      </c>
      <c r="N916" s="9">
        <v>0</v>
      </c>
      <c r="O916" s="9">
        <v>1</v>
      </c>
      <c r="P916" s="9">
        <v>0</v>
      </c>
      <c r="Q916" s="8">
        <v>322</v>
      </c>
      <c r="R916" s="9">
        <v>1</v>
      </c>
      <c r="S916" s="9">
        <f t="shared" si="228"/>
        <v>320</v>
      </c>
      <c r="T916" s="9">
        <f t="shared" si="229"/>
        <v>20</v>
      </c>
      <c r="U916" s="7">
        <v>14.19</v>
      </c>
      <c r="V916" s="7">
        <v>26.43</v>
      </c>
      <c r="W916" s="9">
        <v>1</v>
      </c>
      <c r="X916" s="9">
        <v>0</v>
      </c>
      <c r="Y916" s="9">
        <v>1</v>
      </c>
      <c r="Z916" s="9">
        <v>0</v>
      </c>
      <c r="AA916" s="9">
        <v>0</v>
      </c>
      <c r="AB916" s="27">
        <v>0</v>
      </c>
      <c r="AC916" s="9">
        <v>0</v>
      </c>
      <c r="AD916" s="9">
        <v>1</v>
      </c>
      <c r="AE916" s="27">
        <v>0</v>
      </c>
      <c r="AF916" s="9">
        <v>0</v>
      </c>
      <c r="AG916" s="27">
        <v>1</v>
      </c>
      <c r="AH916" s="19">
        <v>2015</v>
      </c>
      <c r="AI916" s="30">
        <v>0.05</v>
      </c>
      <c r="AJ916" s="30">
        <v>0.109</v>
      </c>
      <c r="AK916" s="30">
        <v>0.65</v>
      </c>
      <c r="AL916" s="37">
        <v>0.191</v>
      </c>
      <c r="AM916" s="36" t="s">
        <v>89</v>
      </c>
      <c r="AN916" s="17" t="s">
        <v>89</v>
      </c>
      <c r="AO916">
        <v>1</v>
      </c>
      <c r="AP916" s="34">
        <f t="shared" si="222"/>
        <v>0</v>
      </c>
      <c r="AQ916">
        <v>0.72</v>
      </c>
      <c r="AR916" s="34">
        <v>0.28000000000000003</v>
      </c>
      <c r="AS916">
        <v>1</v>
      </c>
      <c r="AT916" s="17">
        <v>0</v>
      </c>
      <c r="AU916" t="s">
        <v>89</v>
      </c>
      <c r="AV916" s="17" t="s">
        <v>89</v>
      </c>
      <c r="AW916" s="17" t="s">
        <v>201</v>
      </c>
      <c r="AX916">
        <v>1</v>
      </c>
      <c r="AY916">
        <v>0</v>
      </c>
      <c r="AZ916">
        <v>0</v>
      </c>
      <c r="BA916">
        <v>0</v>
      </c>
      <c r="BB916">
        <v>0</v>
      </c>
      <c r="BC916">
        <v>0</v>
      </c>
      <c r="BD916" s="17">
        <v>0</v>
      </c>
      <c r="BE916">
        <v>1</v>
      </c>
      <c r="BF916">
        <v>0</v>
      </c>
      <c r="BG916" s="17">
        <v>0</v>
      </c>
      <c r="BH916">
        <v>23733</v>
      </c>
      <c r="BI916">
        <v>1419</v>
      </c>
      <c r="BJ916" s="23">
        <v>0.95099999999999996</v>
      </c>
      <c r="BK916" s="23">
        <v>46.7</v>
      </c>
      <c r="BL916">
        <v>1</v>
      </c>
      <c r="BM916">
        <v>0</v>
      </c>
      <c r="BN916">
        <v>0</v>
      </c>
      <c r="BO916">
        <v>0</v>
      </c>
      <c r="BP916">
        <v>0</v>
      </c>
      <c r="BQ916" s="17">
        <v>0</v>
      </c>
      <c r="BR916">
        <v>0</v>
      </c>
      <c r="BS916">
        <v>0</v>
      </c>
      <c r="BT916">
        <v>1</v>
      </c>
      <c r="BU916" s="17">
        <v>0</v>
      </c>
      <c r="BV916">
        <v>0</v>
      </c>
      <c r="BW916">
        <v>0</v>
      </c>
      <c r="BX916" s="17">
        <v>0</v>
      </c>
      <c r="BY916">
        <v>0</v>
      </c>
      <c r="BZ916">
        <v>0</v>
      </c>
      <c r="CA916">
        <v>1</v>
      </c>
      <c r="CB916">
        <v>1</v>
      </c>
      <c r="CC916">
        <v>0</v>
      </c>
      <c r="CD916">
        <v>0</v>
      </c>
      <c r="CE916">
        <v>0</v>
      </c>
      <c r="CF916">
        <v>1</v>
      </c>
      <c r="CG916">
        <v>0</v>
      </c>
      <c r="CH916">
        <v>0</v>
      </c>
      <c r="CI916">
        <v>0</v>
      </c>
      <c r="CJ916" s="17">
        <v>0</v>
      </c>
      <c r="CK916">
        <v>0</v>
      </c>
      <c r="CL916">
        <v>0</v>
      </c>
      <c r="CM916">
        <v>0</v>
      </c>
      <c r="CN916">
        <v>1</v>
      </c>
      <c r="CO916">
        <v>39</v>
      </c>
      <c r="CP916" s="31" t="s">
        <v>80</v>
      </c>
    </row>
    <row r="917" spans="1:94" x14ac:dyDescent="0.25">
      <c r="A917">
        <v>916</v>
      </c>
      <c r="B917">
        <v>62</v>
      </c>
      <c r="C917" s="23" t="s">
        <v>231</v>
      </c>
      <c r="D917" s="12">
        <v>3.5739999999999998</v>
      </c>
      <c r="E917" s="13">
        <v>0.59570000000000001</v>
      </c>
      <c r="F917" s="7">
        <f t="shared" si="230"/>
        <v>5.9996642605338257</v>
      </c>
      <c r="G917" s="7">
        <f t="shared" si="223"/>
        <v>2.9782999999999999</v>
      </c>
      <c r="H917" s="15">
        <f t="shared" si="224"/>
        <v>4.1696999999999997</v>
      </c>
      <c r="I917" s="11">
        <f t="shared" si="225"/>
        <v>0.16855410392402168</v>
      </c>
      <c r="J917" s="30">
        <f t="shared" si="226"/>
        <v>2.8093922693771603E-2</v>
      </c>
      <c r="K917" s="30">
        <f t="shared" si="227"/>
        <v>35.594886869312099</v>
      </c>
      <c r="L917" s="8">
        <v>0</v>
      </c>
      <c r="M917" s="9">
        <v>0</v>
      </c>
      <c r="N917" s="9">
        <v>0</v>
      </c>
      <c r="O917" s="9">
        <v>1</v>
      </c>
      <c r="P917" s="9">
        <v>0</v>
      </c>
      <c r="Q917" s="8">
        <v>1233</v>
      </c>
      <c r="R917" s="9">
        <v>1</v>
      </c>
      <c r="S917" s="9">
        <f t="shared" si="228"/>
        <v>1231</v>
      </c>
      <c r="T917" s="9">
        <f t="shared" si="229"/>
        <v>20</v>
      </c>
      <c r="U917" s="7">
        <v>12.84</v>
      </c>
      <c r="V917" s="7">
        <v>25.3</v>
      </c>
      <c r="W917" s="9">
        <v>1</v>
      </c>
      <c r="X917" s="9">
        <v>0</v>
      </c>
      <c r="Y917" s="9">
        <v>1</v>
      </c>
      <c r="Z917" s="9">
        <v>0</v>
      </c>
      <c r="AA917" s="9">
        <v>0</v>
      </c>
      <c r="AB917" s="27">
        <v>0</v>
      </c>
      <c r="AC917" s="9">
        <v>0</v>
      </c>
      <c r="AD917" s="9">
        <v>1</v>
      </c>
      <c r="AE917" s="27">
        <v>0</v>
      </c>
      <c r="AF917" s="9">
        <v>0</v>
      </c>
      <c r="AG917" s="27">
        <v>1</v>
      </c>
      <c r="AH917" s="19">
        <v>2006</v>
      </c>
      <c r="AI917" s="30">
        <v>0.05</v>
      </c>
      <c r="AJ917" s="30">
        <v>0.109</v>
      </c>
      <c r="AK917" s="30">
        <v>0.65</v>
      </c>
      <c r="AL917" s="37">
        <v>0.191</v>
      </c>
      <c r="AM917" s="36" t="s">
        <v>89</v>
      </c>
      <c r="AN917" s="17" t="s">
        <v>89</v>
      </c>
      <c r="AO917">
        <v>1</v>
      </c>
      <c r="AP917" s="34">
        <f t="shared" si="222"/>
        <v>0</v>
      </c>
      <c r="AQ917">
        <v>0.72</v>
      </c>
      <c r="AR917" s="34">
        <v>0.28000000000000003</v>
      </c>
      <c r="AS917">
        <v>1</v>
      </c>
      <c r="AT917" s="17">
        <v>0</v>
      </c>
      <c r="AU917" t="s">
        <v>89</v>
      </c>
      <c r="AV917" s="17" t="s">
        <v>89</v>
      </c>
      <c r="AW917" s="17" t="s">
        <v>201</v>
      </c>
      <c r="AX917">
        <v>1</v>
      </c>
      <c r="AY917">
        <v>0</v>
      </c>
      <c r="AZ917">
        <v>0</v>
      </c>
      <c r="BA917">
        <v>0</v>
      </c>
      <c r="BB917">
        <v>0</v>
      </c>
      <c r="BC917">
        <v>0</v>
      </c>
      <c r="BD917" s="17">
        <v>0</v>
      </c>
      <c r="BE917">
        <v>1</v>
      </c>
      <c r="BF917">
        <v>0</v>
      </c>
      <c r="BG917" s="17">
        <v>0</v>
      </c>
      <c r="BH917">
        <v>20841</v>
      </c>
      <c r="BI917">
        <v>1400</v>
      </c>
      <c r="BJ917" s="23">
        <v>0.95099999999999996</v>
      </c>
      <c r="BK917" s="23">
        <v>44.55</v>
      </c>
      <c r="BL917">
        <v>1</v>
      </c>
      <c r="BM917">
        <v>0</v>
      </c>
      <c r="BN917">
        <v>0</v>
      </c>
      <c r="BO917">
        <v>0</v>
      </c>
      <c r="BP917">
        <v>0</v>
      </c>
      <c r="BQ917" s="17">
        <v>0</v>
      </c>
      <c r="BR917">
        <v>0</v>
      </c>
      <c r="BS917">
        <v>0</v>
      </c>
      <c r="BT917">
        <v>1</v>
      </c>
      <c r="BU917" s="17">
        <v>0</v>
      </c>
      <c r="BV917">
        <v>0</v>
      </c>
      <c r="BW917">
        <v>0</v>
      </c>
      <c r="BX917" s="17">
        <v>0</v>
      </c>
      <c r="BY917">
        <v>0</v>
      </c>
      <c r="BZ917">
        <v>0</v>
      </c>
      <c r="CA917">
        <v>1</v>
      </c>
      <c r="CB917">
        <v>1</v>
      </c>
      <c r="CC917">
        <v>0</v>
      </c>
      <c r="CD917">
        <v>0</v>
      </c>
      <c r="CE917">
        <v>0</v>
      </c>
      <c r="CF917">
        <v>1</v>
      </c>
      <c r="CG917">
        <v>0</v>
      </c>
      <c r="CH917">
        <v>0</v>
      </c>
      <c r="CI917">
        <v>0</v>
      </c>
      <c r="CJ917" s="17">
        <v>0</v>
      </c>
      <c r="CK917">
        <v>0</v>
      </c>
      <c r="CL917">
        <v>0</v>
      </c>
      <c r="CM917">
        <v>0</v>
      </c>
      <c r="CN917">
        <v>1</v>
      </c>
      <c r="CO917">
        <v>39</v>
      </c>
      <c r="CP917" s="31" t="s">
        <v>80</v>
      </c>
    </row>
    <row r="918" spans="1:94" x14ac:dyDescent="0.25">
      <c r="A918">
        <v>917</v>
      </c>
      <c r="B918">
        <v>63</v>
      </c>
      <c r="C918" s="23" t="s">
        <v>232</v>
      </c>
      <c r="D918" s="12">
        <v>8.06</v>
      </c>
      <c r="E918" s="13">
        <f t="shared" ref="E918:E937" si="231">D918/F918</f>
        <v>0.51070840197693579</v>
      </c>
      <c r="F918" s="7">
        <v>15.782</v>
      </c>
      <c r="G918" s="7">
        <f t="shared" si="223"/>
        <v>7.549291598023065</v>
      </c>
      <c r="H918" s="15">
        <f t="shared" si="224"/>
        <v>8.5707084019769368</v>
      </c>
      <c r="I918" s="11">
        <f t="shared" si="225"/>
        <v>0.36291762619196694</v>
      </c>
      <c r="J918" s="30">
        <f t="shared" si="226"/>
        <v>2.29956676081591E-2</v>
      </c>
      <c r="K918" s="30">
        <f t="shared" si="227"/>
        <v>43.486452189158868</v>
      </c>
      <c r="L918" s="8">
        <v>0</v>
      </c>
      <c r="M918" s="9">
        <v>0</v>
      </c>
      <c r="N918" s="9">
        <v>1</v>
      </c>
      <c r="O918" s="9">
        <v>0</v>
      </c>
      <c r="P918" s="9">
        <v>0</v>
      </c>
      <c r="Q918" s="8">
        <v>1650</v>
      </c>
      <c r="R918" s="9">
        <v>7</v>
      </c>
      <c r="S918" s="9">
        <f t="shared" si="228"/>
        <v>1642</v>
      </c>
      <c r="T918" s="9">
        <f t="shared" si="229"/>
        <v>8</v>
      </c>
      <c r="U918" s="7">
        <v>11.5358</v>
      </c>
      <c r="V918" s="7">
        <f t="shared" ref="V918:V925" si="232">BK918-U918-6</f>
        <v>23.8369</v>
      </c>
      <c r="W918" s="9">
        <v>1</v>
      </c>
      <c r="X918" s="9">
        <v>0</v>
      </c>
      <c r="Y918" s="9">
        <v>1</v>
      </c>
      <c r="Z918" s="9">
        <v>0</v>
      </c>
      <c r="AA918" s="9">
        <v>0</v>
      </c>
      <c r="AB918" s="27">
        <v>0</v>
      </c>
      <c r="AC918" s="9">
        <v>1</v>
      </c>
      <c r="AD918" s="9">
        <v>0</v>
      </c>
      <c r="AE918" s="27">
        <v>0</v>
      </c>
      <c r="AF918" s="9">
        <v>1</v>
      </c>
      <c r="AG918" s="27">
        <v>0</v>
      </c>
      <c r="AH918" s="19">
        <v>2005</v>
      </c>
      <c r="AI918" s="30">
        <f t="shared" ref="AI918:AJ925" si="233">(1-$AK918-$AL918)/2</f>
        <v>2.4850000000000011E-2</v>
      </c>
      <c r="AJ918" s="30">
        <f t="shared" si="233"/>
        <v>2.4850000000000011E-2</v>
      </c>
      <c r="AK918" s="37">
        <v>0.68359999999999999</v>
      </c>
      <c r="AL918" s="37">
        <v>0.26669999999999999</v>
      </c>
      <c r="AM918" s="36">
        <v>1</v>
      </c>
      <c r="AN918" s="17">
        <v>0</v>
      </c>
      <c r="AO918">
        <v>1</v>
      </c>
      <c r="AP918" s="34">
        <f t="shared" si="222"/>
        <v>0</v>
      </c>
      <c r="AQ918" t="s">
        <v>89</v>
      </c>
      <c r="AR918" s="34" t="s">
        <v>89</v>
      </c>
      <c r="AS918">
        <v>0</v>
      </c>
      <c r="AT918" s="17">
        <v>1</v>
      </c>
      <c r="AU918">
        <v>0</v>
      </c>
      <c r="AV918" s="17">
        <v>1</v>
      </c>
      <c r="AW918" s="17" t="s">
        <v>5</v>
      </c>
      <c r="AX918">
        <v>0</v>
      </c>
      <c r="AY918">
        <v>1</v>
      </c>
      <c r="AZ918">
        <v>0</v>
      </c>
      <c r="BA918">
        <v>0</v>
      </c>
      <c r="BB918">
        <v>0</v>
      </c>
      <c r="BC918">
        <v>0</v>
      </c>
      <c r="BD918" s="17">
        <v>0</v>
      </c>
      <c r="BE918">
        <v>0</v>
      </c>
      <c r="BF918">
        <v>1</v>
      </c>
      <c r="BG918" s="17">
        <v>0</v>
      </c>
      <c r="BH918">
        <v>1178</v>
      </c>
      <c r="BI918">
        <v>148</v>
      </c>
      <c r="BJ918" s="23">
        <v>0.29499999999999998</v>
      </c>
      <c r="BK918" s="23">
        <v>41.372700000000002</v>
      </c>
      <c r="BL918">
        <v>1</v>
      </c>
      <c r="BM918">
        <v>0</v>
      </c>
      <c r="BN918">
        <v>0</v>
      </c>
      <c r="BO918">
        <v>0</v>
      </c>
      <c r="BP918">
        <v>0</v>
      </c>
      <c r="BQ918" s="17">
        <v>0</v>
      </c>
      <c r="BR918">
        <v>0</v>
      </c>
      <c r="BS918">
        <v>0</v>
      </c>
      <c r="BT918">
        <v>1</v>
      </c>
      <c r="BU918" s="17">
        <v>0</v>
      </c>
      <c r="BV918">
        <v>0</v>
      </c>
      <c r="BW918">
        <v>0</v>
      </c>
      <c r="BX918" s="17">
        <v>0</v>
      </c>
      <c r="BY918">
        <v>1</v>
      </c>
      <c r="BZ918">
        <v>1</v>
      </c>
      <c r="CA918">
        <v>0</v>
      </c>
      <c r="CB918">
        <v>0</v>
      </c>
      <c r="CC918">
        <v>0</v>
      </c>
      <c r="CD918">
        <v>0</v>
      </c>
      <c r="CE918">
        <v>0</v>
      </c>
      <c r="CF918">
        <v>1</v>
      </c>
      <c r="CG918">
        <v>0</v>
      </c>
      <c r="CH918">
        <v>0</v>
      </c>
      <c r="CI918">
        <v>0</v>
      </c>
      <c r="CJ918" s="17">
        <v>1</v>
      </c>
      <c r="CK918">
        <v>0.17100000000000001</v>
      </c>
      <c r="CL918">
        <v>120</v>
      </c>
      <c r="CM918">
        <v>1</v>
      </c>
      <c r="CN918">
        <v>0</v>
      </c>
      <c r="CO918">
        <v>30</v>
      </c>
      <c r="CP918" s="31" t="s">
        <v>80</v>
      </c>
    </row>
    <row r="919" spans="1:94" x14ac:dyDescent="0.25">
      <c r="A919">
        <v>918</v>
      </c>
      <c r="B919">
        <v>63</v>
      </c>
      <c r="C919" s="23" t="s">
        <v>232</v>
      </c>
      <c r="D919" s="12">
        <v>7.67</v>
      </c>
      <c r="E919" s="13">
        <f t="shared" si="231"/>
        <v>0.68129935423125099</v>
      </c>
      <c r="F919" s="7">
        <v>11.257899999999999</v>
      </c>
      <c r="G919" s="7">
        <f t="shared" si="223"/>
        <v>6.9887006457687493</v>
      </c>
      <c r="H919" s="15">
        <f t="shared" si="224"/>
        <v>8.3512993542312515</v>
      </c>
      <c r="I919" s="11">
        <f t="shared" si="225"/>
        <v>0.31544012755508893</v>
      </c>
      <c r="J919" s="30">
        <f t="shared" si="226"/>
        <v>2.8019446571304504E-2</v>
      </c>
      <c r="K919" s="30">
        <f t="shared" si="227"/>
        <v>35.6894986292887</v>
      </c>
      <c r="L919" s="8">
        <v>0</v>
      </c>
      <c r="M919" s="9">
        <v>0</v>
      </c>
      <c r="N919" s="9">
        <v>1</v>
      </c>
      <c r="O919" s="9">
        <v>0</v>
      </c>
      <c r="P919" s="9">
        <v>0</v>
      </c>
      <c r="Q919" s="8">
        <v>1155</v>
      </c>
      <c r="R919" s="9">
        <v>7</v>
      </c>
      <c r="S919" s="9">
        <f t="shared" si="228"/>
        <v>1147</v>
      </c>
      <c r="T919" s="9">
        <f t="shared" si="229"/>
        <v>8</v>
      </c>
      <c r="U919" s="7">
        <v>12.167999999999999</v>
      </c>
      <c r="V919" s="7">
        <f t="shared" si="232"/>
        <v>19.716000000000001</v>
      </c>
      <c r="W919" s="9">
        <v>1</v>
      </c>
      <c r="X919" s="9">
        <v>0</v>
      </c>
      <c r="Y919" s="9">
        <v>1</v>
      </c>
      <c r="Z919" s="9">
        <v>0</v>
      </c>
      <c r="AA919" s="9">
        <v>0</v>
      </c>
      <c r="AB919" s="27">
        <v>0</v>
      </c>
      <c r="AC919" s="9">
        <v>1</v>
      </c>
      <c r="AD919" s="9">
        <v>0</v>
      </c>
      <c r="AE919" s="27">
        <v>0</v>
      </c>
      <c r="AF919" s="9">
        <v>1</v>
      </c>
      <c r="AG919" s="27">
        <v>0</v>
      </c>
      <c r="AH919" s="19">
        <v>2005</v>
      </c>
      <c r="AI919" s="30">
        <f t="shared" si="233"/>
        <v>2.4600000000000011E-2</v>
      </c>
      <c r="AJ919" s="30">
        <f t="shared" si="233"/>
        <v>2.4600000000000011E-2</v>
      </c>
      <c r="AK919" s="30">
        <v>0.60699999999999998</v>
      </c>
      <c r="AL919" s="37">
        <v>0.34379999999999999</v>
      </c>
      <c r="AM919" s="36">
        <v>1</v>
      </c>
      <c r="AN919" s="17">
        <v>0</v>
      </c>
      <c r="AO919">
        <v>0</v>
      </c>
      <c r="AP919" s="34">
        <f t="shared" si="222"/>
        <v>1</v>
      </c>
      <c r="AQ919" t="s">
        <v>89</v>
      </c>
      <c r="AR919" s="34" t="s">
        <v>89</v>
      </c>
      <c r="AS919">
        <v>0</v>
      </c>
      <c r="AT919" s="17">
        <v>1</v>
      </c>
      <c r="AU919">
        <v>0</v>
      </c>
      <c r="AV919" s="17">
        <v>1</v>
      </c>
      <c r="AW919" s="17" t="s">
        <v>5</v>
      </c>
      <c r="AX919">
        <v>0</v>
      </c>
      <c r="AY919">
        <v>1</v>
      </c>
      <c r="AZ919">
        <v>0</v>
      </c>
      <c r="BA919">
        <v>0</v>
      </c>
      <c r="BB919">
        <v>0</v>
      </c>
      <c r="BC919">
        <v>0</v>
      </c>
      <c r="BD919" s="17">
        <v>0</v>
      </c>
      <c r="BE919">
        <v>0</v>
      </c>
      <c r="BF919">
        <v>1</v>
      </c>
      <c r="BG919" s="17">
        <v>0</v>
      </c>
      <c r="BH919">
        <v>1178</v>
      </c>
      <c r="BI919">
        <v>148</v>
      </c>
      <c r="BJ919" s="23">
        <v>0.29499999999999998</v>
      </c>
      <c r="BK919" s="23">
        <v>37.884</v>
      </c>
      <c r="BL919">
        <v>1</v>
      </c>
      <c r="BM919">
        <v>0</v>
      </c>
      <c r="BN919">
        <v>0</v>
      </c>
      <c r="BO919">
        <v>0</v>
      </c>
      <c r="BP919">
        <v>0</v>
      </c>
      <c r="BQ919" s="17">
        <v>0</v>
      </c>
      <c r="BR919">
        <v>0</v>
      </c>
      <c r="BS919">
        <v>0</v>
      </c>
      <c r="BT919">
        <v>1</v>
      </c>
      <c r="BU919" s="17">
        <v>0</v>
      </c>
      <c r="BV919">
        <v>0</v>
      </c>
      <c r="BW919">
        <v>0</v>
      </c>
      <c r="BX919" s="17">
        <v>0</v>
      </c>
      <c r="BY919">
        <v>1</v>
      </c>
      <c r="BZ919">
        <v>1</v>
      </c>
      <c r="CA919">
        <v>0</v>
      </c>
      <c r="CB919">
        <v>0</v>
      </c>
      <c r="CC919">
        <v>0</v>
      </c>
      <c r="CD919">
        <v>0</v>
      </c>
      <c r="CE919">
        <v>0</v>
      </c>
      <c r="CF919">
        <v>1</v>
      </c>
      <c r="CG919">
        <v>0</v>
      </c>
      <c r="CH919">
        <v>0</v>
      </c>
      <c r="CI919">
        <v>0</v>
      </c>
      <c r="CJ919" s="17">
        <v>1</v>
      </c>
      <c r="CK919">
        <v>0.17100000000000001</v>
      </c>
      <c r="CL919">
        <v>120</v>
      </c>
      <c r="CM919">
        <v>1</v>
      </c>
      <c r="CN919">
        <v>0</v>
      </c>
      <c r="CO919">
        <v>30</v>
      </c>
      <c r="CP919" s="31" t="s">
        <v>80</v>
      </c>
    </row>
    <row r="920" spans="1:94" x14ac:dyDescent="0.25">
      <c r="A920">
        <v>919</v>
      </c>
      <c r="B920">
        <v>63</v>
      </c>
      <c r="C920" s="23" t="s">
        <v>232</v>
      </c>
      <c r="D920" s="12">
        <v>8.02</v>
      </c>
      <c r="E920" s="13">
        <f t="shared" si="231"/>
        <v>0.53368823822991185</v>
      </c>
      <c r="F920" s="7">
        <v>15.0275</v>
      </c>
      <c r="G920" s="7">
        <f t="shared" si="223"/>
        <v>7.4863117617700876</v>
      </c>
      <c r="H920" s="15">
        <f t="shared" si="224"/>
        <v>8.5536882382299115</v>
      </c>
      <c r="I920" s="11">
        <f t="shared" si="225"/>
        <v>0.36796914057596747</v>
      </c>
      <c r="J920" s="30">
        <f t="shared" si="226"/>
        <v>2.4486384333785891E-2</v>
      </c>
      <c r="K920" s="30">
        <f t="shared" si="227"/>
        <v>40.839022469324604</v>
      </c>
      <c r="L920" s="8">
        <v>0</v>
      </c>
      <c r="M920" s="9">
        <v>0</v>
      </c>
      <c r="N920" s="9">
        <v>1</v>
      </c>
      <c r="O920" s="9">
        <v>0</v>
      </c>
      <c r="P920" s="9">
        <v>0</v>
      </c>
      <c r="Q920" s="8">
        <v>1450</v>
      </c>
      <c r="R920" s="9">
        <v>7</v>
      </c>
      <c r="S920" s="9">
        <f t="shared" si="228"/>
        <v>1442</v>
      </c>
      <c r="T920" s="9">
        <f t="shared" si="229"/>
        <v>8</v>
      </c>
      <c r="U920" s="7">
        <v>11.4421</v>
      </c>
      <c r="V920" s="7">
        <f t="shared" si="232"/>
        <v>26.0227</v>
      </c>
      <c r="W920" s="9">
        <v>1</v>
      </c>
      <c r="X920" s="9">
        <v>0</v>
      </c>
      <c r="Y920" s="9">
        <v>1</v>
      </c>
      <c r="Z920" s="9">
        <v>0</v>
      </c>
      <c r="AA920" s="9">
        <v>0</v>
      </c>
      <c r="AB920" s="27">
        <v>0</v>
      </c>
      <c r="AC920" s="9">
        <v>1</v>
      </c>
      <c r="AD920" s="9">
        <v>0</v>
      </c>
      <c r="AE920" s="27">
        <v>0</v>
      </c>
      <c r="AF920" s="9">
        <v>1</v>
      </c>
      <c r="AG920" s="27">
        <v>0</v>
      </c>
      <c r="AH920" s="19">
        <v>2005</v>
      </c>
      <c r="AI920" s="30">
        <f t="shared" si="233"/>
        <v>2.4850000000000011E-2</v>
      </c>
      <c r="AJ920" s="30">
        <f t="shared" si="233"/>
        <v>2.4850000000000011E-2</v>
      </c>
      <c r="AK920" s="37">
        <v>0.68359999999999999</v>
      </c>
      <c r="AL920" s="37">
        <v>0.26669999999999999</v>
      </c>
      <c r="AM920" s="36">
        <v>1</v>
      </c>
      <c r="AN920" s="17">
        <v>0</v>
      </c>
      <c r="AO920">
        <v>1</v>
      </c>
      <c r="AP920" s="34">
        <v>0</v>
      </c>
      <c r="AQ920" t="s">
        <v>89</v>
      </c>
      <c r="AR920" s="34" t="s">
        <v>89</v>
      </c>
      <c r="AS920">
        <v>0</v>
      </c>
      <c r="AT920" s="17">
        <v>1</v>
      </c>
      <c r="AU920">
        <v>0</v>
      </c>
      <c r="AV920" s="17">
        <v>1</v>
      </c>
      <c r="AW920" s="17" t="s">
        <v>5</v>
      </c>
      <c r="AX920">
        <v>0</v>
      </c>
      <c r="AY920">
        <v>1</v>
      </c>
      <c r="AZ920">
        <v>0</v>
      </c>
      <c r="BA920">
        <v>0</v>
      </c>
      <c r="BB920">
        <v>0</v>
      </c>
      <c r="BC920">
        <v>0</v>
      </c>
      <c r="BD920" s="17">
        <v>0</v>
      </c>
      <c r="BE920">
        <v>0</v>
      </c>
      <c r="BF920">
        <v>1</v>
      </c>
      <c r="BG920" s="17">
        <v>0</v>
      </c>
      <c r="BH920">
        <v>1178</v>
      </c>
      <c r="BI920">
        <v>148</v>
      </c>
      <c r="BJ920" s="23">
        <v>0.29499999999999998</v>
      </c>
      <c r="BK920" s="23">
        <v>43.464799999999997</v>
      </c>
      <c r="BL920">
        <v>1</v>
      </c>
      <c r="BM920">
        <v>0</v>
      </c>
      <c r="BN920">
        <v>0</v>
      </c>
      <c r="BO920">
        <v>0</v>
      </c>
      <c r="BP920">
        <v>0</v>
      </c>
      <c r="BQ920" s="17">
        <v>0</v>
      </c>
      <c r="BR920">
        <v>0</v>
      </c>
      <c r="BS920">
        <v>0</v>
      </c>
      <c r="BT920">
        <v>1</v>
      </c>
      <c r="BU920" s="17">
        <v>0</v>
      </c>
      <c r="BV920">
        <v>0</v>
      </c>
      <c r="BW920">
        <v>0</v>
      </c>
      <c r="BX920" s="17">
        <v>0</v>
      </c>
      <c r="BY920">
        <v>1</v>
      </c>
      <c r="BZ920">
        <v>1</v>
      </c>
      <c r="CA920">
        <v>0</v>
      </c>
      <c r="CB920">
        <v>0</v>
      </c>
      <c r="CC920">
        <v>0</v>
      </c>
      <c r="CD920">
        <v>0</v>
      </c>
      <c r="CE920">
        <v>0</v>
      </c>
      <c r="CF920">
        <v>1</v>
      </c>
      <c r="CG920">
        <v>0</v>
      </c>
      <c r="CH920">
        <v>0</v>
      </c>
      <c r="CI920">
        <v>0</v>
      </c>
      <c r="CJ920" s="17">
        <v>1</v>
      </c>
      <c r="CK920">
        <v>0.17100000000000001</v>
      </c>
      <c r="CL920">
        <v>120</v>
      </c>
      <c r="CM920">
        <v>1</v>
      </c>
      <c r="CN920">
        <v>0</v>
      </c>
      <c r="CO920">
        <v>30</v>
      </c>
      <c r="CP920" s="31" t="s">
        <v>80</v>
      </c>
    </row>
    <row r="921" spans="1:94" x14ac:dyDescent="0.25">
      <c r="A921">
        <v>920</v>
      </c>
      <c r="B921">
        <v>63</v>
      </c>
      <c r="C921" s="23" t="s">
        <v>232</v>
      </c>
      <c r="D921" s="12">
        <v>12.61</v>
      </c>
      <c r="E921" s="13">
        <f t="shared" si="231"/>
        <v>1.0845912355395002</v>
      </c>
      <c r="F921" s="7">
        <v>11.6265</v>
      </c>
      <c r="G921" s="7">
        <f t="shared" si="223"/>
        <v>11.525408764460499</v>
      </c>
      <c r="H921" s="15">
        <f t="shared" si="224"/>
        <v>13.6945912355395</v>
      </c>
      <c r="I921" s="11">
        <f t="shared" si="225"/>
        <v>0.2927581435944297</v>
      </c>
      <c r="J921" s="30">
        <f t="shared" si="226"/>
        <v>2.5180247159027197E-2</v>
      </c>
      <c r="K921" s="30">
        <f t="shared" si="227"/>
        <v>39.713668959817852</v>
      </c>
      <c r="L921" s="8">
        <v>0</v>
      </c>
      <c r="M921" s="9">
        <v>0</v>
      </c>
      <c r="N921" s="9">
        <v>1</v>
      </c>
      <c r="O921" s="9">
        <v>0</v>
      </c>
      <c r="P921" s="9">
        <v>0</v>
      </c>
      <c r="Q921" s="8">
        <v>1450</v>
      </c>
      <c r="R921" s="9">
        <v>7</v>
      </c>
      <c r="S921" s="9">
        <f t="shared" si="228"/>
        <v>1442</v>
      </c>
      <c r="T921" s="9">
        <f t="shared" si="229"/>
        <v>8</v>
      </c>
      <c r="U921" s="7">
        <v>11.4421</v>
      </c>
      <c r="V921" s="7">
        <f t="shared" si="232"/>
        <v>26.0227</v>
      </c>
      <c r="W921" s="9">
        <v>1</v>
      </c>
      <c r="X921" s="9">
        <v>0</v>
      </c>
      <c r="Y921" s="9">
        <v>1</v>
      </c>
      <c r="Z921" s="9">
        <v>0</v>
      </c>
      <c r="AA921" s="9">
        <v>0</v>
      </c>
      <c r="AB921" s="27">
        <v>0</v>
      </c>
      <c r="AC921" s="9">
        <v>1</v>
      </c>
      <c r="AD921" s="9">
        <v>0</v>
      </c>
      <c r="AE921" s="27">
        <v>0</v>
      </c>
      <c r="AF921" s="9">
        <v>1</v>
      </c>
      <c r="AG921" s="27">
        <v>0</v>
      </c>
      <c r="AH921" s="19">
        <v>2005</v>
      </c>
      <c r="AI921" s="30">
        <f t="shared" si="233"/>
        <v>2.4850000000000011E-2</v>
      </c>
      <c r="AJ921" s="30">
        <f t="shared" si="233"/>
        <v>2.4850000000000011E-2</v>
      </c>
      <c r="AK921" s="37">
        <v>0.68359999999999999</v>
      </c>
      <c r="AL921" s="37">
        <v>0.26669999999999999</v>
      </c>
      <c r="AM921" s="36">
        <v>1</v>
      </c>
      <c r="AN921" s="17">
        <v>0</v>
      </c>
      <c r="AO921">
        <v>1</v>
      </c>
      <c r="AP921" s="34">
        <v>0</v>
      </c>
      <c r="AQ921" t="s">
        <v>89</v>
      </c>
      <c r="AR921" s="34" t="s">
        <v>89</v>
      </c>
      <c r="AS921">
        <v>0</v>
      </c>
      <c r="AT921" s="17">
        <v>1</v>
      </c>
      <c r="AU921">
        <v>0</v>
      </c>
      <c r="AV921" s="17">
        <v>1</v>
      </c>
      <c r="AW921" s="17" t="s">
        <v>5</v>
      </c>
      <c r="AX921">
        <v>0</v>
      </c>
      <c r="AY921">
        <v>1</v>
      </c>
      <c r="AZ921">
        <v>0</v>
      </c>
      <c r="BA921">
        <v>0</v>
      </c>
      <c r="BB921">
        <v>0</v>
      </c>
      <c r="BC921">
        <v>0</v>
      </c>
      <c r="BD921" s="17">
        <v>0</v>
      </c>
      <c r="BE921">
        <v>0</v>
      </c>
      <c r="BF921">
        <v>1</v>
      </c>
      <c r="BG921" s="17">
        <v>0</v>
      </c>
      <c r="BH921">
        <v>1178</v>
      </c>
      <c r="BI921">
        <v>148</v>
      </c>
      <c r="BJ921" s="23">
        <v>0.29499999999999998</v>
      </c>
      <c r="BK921" s="23">
        <v>43.464799999999997</v>
      </c>
      <c r="BL921">
        <v>0</v>
      </c>
      <c r="BM921">
        <v>0</v>
      </c>
      <c r="BN921">
        <v>0</v>
      </c>
      <c r="BO921">
        <v>0</v>
      </c>
      <c r="BP921">
        <v>0</v>
      </c>
      <c r="BQ921" s="17">
        <v>1</v>
      </c>
      <c r="BR921">
        <v>0</v>
      </c>
      <c r="BS921">
        <v>1</v>
      </c>
      <c r="BT921">
        <v>0</v>
      </c>
      <c r="BU921" s="17">
        <v>0</v>
      </c>
      <c r="BV921">
        <v>0</v>
      </c>
      <c r="BW921">
        <v>0</v>
      </c>
      <c r="BX921" s="17">
        <v>0</v>
      </c>
      <c r="BY921">
        <v>1</v>
      </c>
      <c r="BZ921">
        <v>1</v>
      </c>
      <c r="CA921">
        <v>0</v>
      </c>
      <c r="CB921">
        <v>0</v>
      </c>
      <c r="CC921">
        <v>0</v>
      </c>
      <c r="CD921">
        <v>0</v>
      </c>
      <c r="CE921">
        <v>0</v>
      </c>
      <c r="CF921">
        <v>1</v>
      </c>
      <c r="CG921">
        <v>0</v>
      </c>
      <c r="CH921">
        <v>0</v>
      </c>
      <c r="CI921">
        <v>0</v>
      </c>
      <c r="CJ921" s="17">
        <v>1</v>
      </c>
      <c r="CK921">
        <v>0.17100000000000001</v>
      </c>
      <c r="CL921">
        <v>120</v>
      </c>
      <c r="CM921">
        <v>1</v>
      </c>
      <c r="CN921">
        <v>0</v>
      </c>
      <c r="CO921">
        <v>30</v>
      </c>
      <c r="CP921" s="31" t="s">
        <v>80</v>
      </c>
    </row>
    <row r="922" spans="1:94" x14ac:dyDescent="0.25">
      <c r="A922">
        <v>921</v>
      </c>
      <c r="B922">
        <v>63</v>
      </c>
      <c r="C922" s="23" t="s">
        <v>232</v>
      </c>
      <c r="D922" s="12">
        <v>7.89</v>
      </c>
      <c r="E922" s="13">
        <f t="shared" si="231"/>
        <v>0.7504708277055947</v>
      </c>
      <c r="F922" s="7">
        <v>10.513400000000001</v>
      </c>
      <c r="G922" s="7">
        <f t="shared" si="223"/>
        <v>7.139529172294405</v>
      </c>
      <c r="H922" s="15">
        <f t="shared" si="224"/>
        <v>8.6404708277055953</v>
      </c>
      <c r="I922" s="11">
        <f t="shared" si="225"/>
        <v>0.31449466745904769</v>
      </c>
      <c r="J922" s="30">
        <f t="shared" si="226"/>
        <v>2.9913697515461E-2</v>
      </c>
      <c r="K922" s="30">
        <f t="shared" si="227"/>
        <v>33.429501634933175</v>
      </c>
      <c r="L922" s="8">
        <v>0</v>
      </c>
      <c r="M922" s="9">
        <v>0</v>
      </c>
      <c r="N922" s="9">
        <v>1</v>
      </c>
      <c r="O922" s="9">
        <v>0</v>
      </c>
      <c r="P922" s="9">
        <v>0</v>
      </c>
      <c r="Q922" s="8">
        <v>1015</v>
      </c>
      <c r="R922" s="9">
        <v>7</v>
      </c>
      <c r="S922" s="9">
        <f t="shared" si="228"/>
        <v>1007</v>
      </c>
      <c r="T922" s="9">
        <f t="shared" si="229"/>
        <v>8</v>
      </c>
      <c r="U922" s="7">
        <v>12.0837</v>
      </c>
      <c r="V922" s="7">
        <f t="shared" si="232"/>
        <v>21.452300000000001</v>
      </c>
      <c r="W922" s="9">
        <v>1</v>
      </c>
      <c r="X922" s="9">
        <v>0</v>
      </c>
      <c r="Y922" s="9">
        <v>1</v>
      </c>
      <c r="Z922" s="9">
        <v>0</v>
      </c>
      <c r="AA922" s="9">
        <v>0</v>
      </c>
      <c r="AB922" s="27">
        <v>0</v>
      </c>
      <c r="AC922" s="9">
        <v>1</v>
      </c>
      <c r="AD922" s="9">
        <v>0</v>
      </c>
      <c r="AE922" s="27">
        <v>0</v>
      </c>
      <c r="AF922" s="9">
        <v>1</v>
      </c>
      <c r="AG922" s="27">
        <v>0</v>
      </c>
      <c r="AH922" s="19">
        <v>2005</v>
      </c>
      <c r="AI922" s="30">
        <f t="shared" si="233"/>
        <v>2.4600000000000011E-2</v>
      </c>
      <c r="AJ922" s="30">
        <f t="shared" si="233"/>
        <v>2.4600000000000011E-2</v>
      </c>
      <c r="AK922" s="30">
        <v>0.60699999999999998</v>
      </c>
      <c r="AL922" s="37">
        <v>0.34379999999999999</v>
      </c>
      <c r="AM922" s="36">
        <v>1</v>
      </c>
      <c r="AN922" s="17">
        <v>0</v>
      </c>
      <c r="AO922">
        <v>0</v>
      </c>
      <c r="AP922" s="34">
        <v>1</v>
      </c>
      <c r="AQ922" t="s">
        <v>89</v>
      </c>
      <c r="AR922" s="34" t="s">
        <v>89</v>
      </c>
      <c r="AS922">
        <v>0</v>
      </c>
      <c r="AT922" s="17">
        <v>1</v>
      </c>
      <c r="AU922">
        <v>0</v>
      </c>
      <c r="AV922" s="17">
        <v>1</v>
      </c>
      <c r="AW922" s="17" t="s">
        <v>5</v>
      </c>
      <c r="AX922">
        <v>0</v>
      </c>
      <c r="AY922">
        <v>1</v>
      </c>
      <c r="AZ922">
        <v>0</v>
      </c>
      <c r="BA922">
        <v>0</v>
      </c>
      <c r="BB922">
        <v>0</v>
      </c>
      <c r="BC922">
        <v>0</v>
      </c>
      <c r="BD922" s="17">
        <v>0</v>
      </c>
      <c r="BE922">
        <v>0</v>
      </c>
      <c r="BF922">
        <v>1</v>
      </c>
      <c r="BG922" s="17">
        <v>0</v>
      </c>
      <c r="BH922">
        <v>1178</v>
      </c>
      <c r="BI922">
        <v>148</v>
      </c>
      <c r="BJ922" s="23">
        <v>0.29499999999999998</v>
      </c>
      <c r="BK922" s="23">
        <v>39.536000000000001</v>
      </c>
      <c r="BL922">
        <v>1</v>
      </c>
      <c r="BM922">
        <v>0</v>
      </c>
      <c r="BN922">
        <v>0</v>
      </c>
      <c r="BO922">
        <v>0</v>
      </c>
      <c r="BP922">
        <v>0</v>
      </c>
      <c r="BQ922" s="17">
        <v>0</v>
      </c>
      <c r="BR922">
        <v>0</v>
      </c>
      <c r="BS922">
        <v>0</v>
      </c>
      <c r="BT922">
        <v>1</v>
      </c>
      <c r="BU922" s="17">
        <v>0</v>
      </c>
      <c r="BV922">
        <v>0</v>
      </c>
      <c r="BW922">
        <v>0</v>
      </c>
      <c r="BX922" s="17">
        <v>0</v>
      </c>
      <c r="BY922">
        <v>1</v>
      </c>
      <c r="BZ922">
        <v>1</v>
      </c>
      <c r="CA922">
        <v>0</v>
      </c>
      <c r="CB922">
        <v>0</v>
      </c>
      <c r="CC922">
        <v>0</v>
      </c>
      <c r="CD922">
        <v>0</v>
      </c>
      <c r="CE922">
        <v>0</v>
      </c>
      <c r="CF922">
        <v>1</v>
      </c>
      <c r="CG922">
        <v>0</v>
      </c>
      <c r="CH922">
        <v>0</v>
      </c>
      <c r="CI922">
        <v>0</v>
      </c>
      <c r="CJ922" s="17">
        <v>1</v>
      </c>
      <c r="CK922">
        <v>0.17100000000000001</v>
      </c>
      <c r="CL922">
        <v>120</v>
      </c>
      <c r="CM922">
        <v>1</v>
      </c>
      <c r="CN922">
        <v>0</v>
      </c>
      <c r="CO922">
        <v>30</v>
      </c>
      <c r="CP922" s="31" t="s">
        <v>80</v>
      </c>
    </row>
    <row r="923" spans="1:94" x14ac:dyDescent="0.25">
      <c r="A923">
        <v>922</v>
      </c>
      <c r="B923">
        <v>63</v>
      </c>
      <c r="C923" s="23" t="s">
        <v>232</v>
      </c>
      <c r="D923" s="12">
        <v>14.47</v>
      </c>
      <c r="E923" s="13">
        <f t="shared" si="231"/>
        <v>1.7882742597261359</v>
      </c>
      <c r="F923" s="7">
        <v>8.0915999999999997</v>
      </c>
      <c r="G923" s="7">
        <f t="shared" si="223"/>
        <v>12.681725740273865</v>
      </c>
      <c r="H923" s="15">
        <f t="shared" si="224"/>
        <v>16.258274259726136</v>
      </c>
      <c r="I923" s="11">
        <f t="shared" si="225"/>
        <v>0.24708195071908545</v>
      </c>
      <c r="J923" s="30">
        <f t="shared" si="226"/>
        <v>3.0535611092872294E-2</v>
      </c>
      <c r="K923" s="30">
        <f t="shared" si="227"/>
        <v>32.748648682960948</v>
      </c>
      <c r="L923" s="8">
        <v>0</v>
      </c>
      <c r="M923" s="9">
        <v>0</v>
      </c>
      <c r="N923" s="9">
        <v>1</v>
      </c>
      <c r="O923" s="9">
        <v>0</v>
      </c>
      <c r="P923" s="9">
        <v>0</v>
      </c>
      <c r="Q923" s="8">
        <v>1015</v>
      </c>
      <c r="R923" s="9">
        <v>7</v>
      </c>
      <c r="S923" s="9">
        <f t="shared" si="228"/>
        <v>1007</v>
      </c>
      <c r="T923" s="9">
        <f t="shared" si="229"/>
        <v>8</v>
      </c>
      <c r="U923" s="7">
        <v>12.0837</v>
      </c>
      <c r="V923" s="7">
        <f t="shared" si="232"/>
        <v>21.452300000000001</v>
      </c>
      <c r="W923" s="9">
        <v>1</v>
      </c>
      <c r="X923" s="9">
        <v>0</v>
      </c>
      <c r="Y923" s="9">
        <v>1</v>
      </c>
      <c r="Z923" s="9">
        <v>0</v>
      </c>
      <c r="AA923" s="9">
        <v>0</v>
      </c>
      <c r="AB923" s="27">
        <v>0</v>
      </c>
      <c r="AC923" s="9">
        <v>1</v>
      </c>
      <c r="AD923" s="9">
        <v>0</v>
      </c>
      <c r="AE923" s="27">
        <v>0</v>
      </c>
      <c r="AF923" s="9">
        <v>1</v>
      </c>
      <c r="AG923" s="27">
        <v>0</v>
      </c>
      <c r="AH923" s="19">
        <v>2005</v>
      </c>
      <c r="AI923" s="30">
        <f t="shared" si="233"/>
        <v>2.4600000000000011E-2</v>
      </c>
      <c r="AJ923" s="30">
        <f t="shared" si="233"/>
        <v>2.4600000000000011E-2</v>
      </c>
      <c r="AK923" s="30">
        <v>0.60699999999999998</v>
      </c>
      <c r="AL923" s="37">
        <v>0.34379999999999999</v>
      </c>
      <c r="AM923" s="36">
        <v>1</v>
      </c>
      <c r="AN923" s="17">
        <v>0</v>
      </c>
      <c r="AO923">
        <v>0</v>
      </c>
      <c r="AP923" s="34">
        <v>1</v>
      </c>
      <c r="AQ923" t="s">
        <v>89</v>
      </c>
      <c r="AR923" s="34" t="s">
        <v>89</v>
      </c>
      <c r="AS923">
        <v>0</v>
      </c>
      <c r="AT923" s="17">
        <v>1</v>
      </c>
      <c r="AU923">
        <v>0</v>
      </c>
      <c r="AV923" s="17">
        <v>1</v>
      </c>
      <c r="AW923" s="17" t="s">
        <v>5</v>
      </c>
      <c r="AX923">
        <v>0</v>
      </c>
      <c r="AY923">
        <v>1</v>
      </c>
      <c r="AZ923">
        <v>0</v>
      </c>
      <c r="BA923">
        <v>0</v>
      </c>
      <c r="BB923">
        <v>0</v>
      </c>
      <c r="BC923">
        <v>0</v>
      </c>
      <c r="BD923" s="17">
        <v>0</v>
      </c>
      <c r="BE923">
        <v>0</v>
      </c>
      <c r="BF923">
        <v>1</v>
      </c>
      <c r="BG923" s="17">
        <v>0</v>
      </c>
      <c r="BH923">
        <v>1178</v>
      </c>
      <c r="BI923">
        <v>148</v>
      </c>
      <c r="BJ923" s="23">
        <v>0.29499999999999998</v>
      </c>
      <c r="BK923" s="23">
        <v>39.536000000000001</v>
      </c>
      <c r="BL923">
        <v>0</v>
      </c>
      <c r="BM923">
        <v>0</v>
      </c>
      <c r="BN923">
        <v>0</v>
      </c>
      <c r="BO923">
        <v>0</v>
      </c>
      <c r="BP923">
        <v>0</v>
      </c>
      <c r="BQ923" s="17">
        <v>1</v>
      </c>
      <c r="BR923">
        <v>0</v>
      </c>
      <c r="BS923">
        <v>1</v>
      </c>
      <c r="BT923">
        <v>0</v>
      </c>
      <c r="BU923" s="17">
        <v>0</v>
      </c>
      <c r="BV923">
        <v>0</v>
      </c>
      <c r="BW923">
        <v>0</v>
      </c>
      <c r="BX923" s="17">
        <v>0</v>
      </c>
      <c r="BY923">
        <v>1</v>
      </c>
      <c r="BZ923">
        <v>1</v>
      </c>
      <c r="CA923">
        <v>0</v>
      </c>
      <c r="CB923">
        <v>0</v>
      </c>
      <c r="CC923">
        <v>0</v>
      </c>
      <c r="CD923">
        <v>0</v>
      </c>
      <c r="CE923">
        <v>0</v>
      </c>
      <c r="CF923">
        <v>1</v>
      </c>
      <c r="CG923">
        <v>0</v>
      </c>
      <c r="CH923">
        <v>0</v>
      </c>
      <c r="CI923">
        <v>0</v>
      </c>
      <c r="CJ923" s="17">
        <v>1</v>
      </c>
      <c r="CK923">
        <v>0.17100000000000001</v>
      </c>
      <c r="CL923">
        <v>120</v>
      </c>
      <c r="CM923">
        <v>1</v>
      </c>
      <c r="CN923">
        <v>0</v>
      </c>
      <c r="CO923">
        <v>30</v>
      </c>
      <c r="CP923" s="31" t="s">
        <v>80</v>
      </c>
    </row>
    <row r="924" spans="1:94" x14ac:dyDescent="0.25">
      <c r="A924">
        <v>923</v>
      </c>
      <c r="B924">
        <v>63</v>
      </c>
      <c r="C924" s="23" t="s">
        <v>232</v>
      </c>
      <c r="D924" s="12">
        <v>7.89</v>
      </c>
      <c r="E924" s="13">
        <f t="shared" si="231"/>
        <v>0.7504708277055947</v>
      </c>
      <c r="F924" s="7">
        <v>10.513400000000001</v>
      </c>
      <c r="G924" s="7">
        <f t="shared" si="223"/>
        <v>7.139529172294405</v>
      </c>
      <c r="H924" s="15">
        <f t="shared" si="224"/>
        <v>8.6404708277055953</v>
      </c>
      <c r="I924" s="11">
        <f t="shared" si="225"/>
        <v>0.31449466745904769</v>
      </c>
      <c r="J924" s="30">
        <f t="shared" si="226"/>
        <v>2.9913697515461E-2</v>
      </c>
      <c r="K924" s="30">
        <f t="shared" si="227"/>
        <v>33.429501634933175</v>
      </c>
      <c r="L924" s="8">
        <v>0</v>
      </c>
      <c r="M924" s="9">
        <v>0</v>
      </c>
      <c r="N924" s="9">
        <v>1</v>
      </c>
      <c r="O924" s="9">
        <v>0</v>
      </c>
      <c r="P924" s="9">
        <v>0</v>
      </c>
      <c r="Q924" s="8">
        <v>1015</v>
      </c>
      <c r="R924" s="9">
        <v>7</v>
      </c>
      <c r="S924" s="9">
        <f t="shared" si="228"/>
        <v>1007</v>
      </c>
      <c r="T924" s="9">
        <f t="shared" si="229"/>
        <v>8</v>
      </c>
      <c r="U924" s="7">
        <v>12.0837</v>
      </c>
      <c r="V924" s="7">
        <f t="shared" si="232"/>
        <v>21.452300000000001</v>
      </c>
      <c r="W924" s="9">
        <v>1</v>
      </c>
      <c r="X924" s="9">
        <v>0</v>
      </c>
      <c r="Y924" s="9">
        <v>1</v>
      </c>
      <c r="Z924" s="9">
        <v>0</v>
      </c>
      <c r="AA924" s="9">
        <v>0</v>
      </c>
      <c r="AB924" s="27">
        <v>0</v>
      </c>
      <c r="AC924" s="9">
        <v>1</v>
      </c>
      <c r="AD924" s="9">
        <v>0</v>
      </c>
      <c r="AE924" s="27">
        <v>0</v>
      </c>
      <c r="AF924" s="9">
        <v>1</v>
      </c>
      <c r="AG924" s="27">
        <v>0</v>
      </c>
      <c r="AH924" s="19">
        <v>2005</v>
      </c>
      <c r="AI924" s="30">
        <f t="shared" si="233"/>
        <v>2.4600000000000011E-2</v>
      </c>
      <c r="AJ924" s="30">
        <f t="shared" si="233"/>
        <v>2.4600000000000011E-2</v>
      </c>
      <c r="AK924" s="30">
        <v>0.60699999999999998</v>
      </c>
      <c r="AL924" s="37">
        <v>0.34379999999999999</v>
      </c>
      <c r="AM924" s="36">
        <v>1</v>
      </c>
      <c r="AN924" s="17">
        <v>0</v>
      </c>
      <c r="AO924">
        <v>0</v>
      </c>
      <c r="AP924" s="34">
        <v>1</v>
      </c>
      <c r="AQ924" t="s">
        <v>89</v>
      </c>
      <c r="AR924" s="34" t="s">
        <v>89</v>
      </c>
      <c r="AS924">
        <v>0</v>
      </c>
      <c r="AT924" s="17">
        <v>1</v>
      </c>
      <c r="AU924">
        <v>0</v>
      </c>
      <c r="AV924" s="17">
        <v>1</v>
      </c>
      <c r="AW924" s="17" t="s">
        <v>5</v>
      </c>
      <c r="AX924">
        <v>0</v>
      </c>
      <c r="AY924">
        <v>1</v>
      </c>
      <c r="AZ924">
        <v>0</v>
      </c>
      <c r="BA924">
        <v>0</v>
      </c>
      <c r="BB924">
        <v>0</v>
      </c>
      <c r="BC924">
        <v>0</v>
      </c>
      <c r="BD924" s="17">
        <v>0</v>
      </c>
      <c r="BE924">
        <v>0</v>
      </c>
      <c r="BF924">
        <v>1</v>
      </c>
      <c r="BG924" s="17">
        <v>0</v>
      </c>
      <c r="BH924">
        <v>1178</v>
      </c>
      <c r="BI924">
        <v>148</v>
      </c>
      <c r="BJ924" s="23">
        <v>0.29499999999999998</v>
      </c>
      <c r="BK924" s="23">
        <v>39.536000000000001</v>
      </c>
      <c r="BL924">
        <v>1</v>
      </c>
      <c r="BM924">
        <v>0</v>
      </c>
      <c r="BN924">
        <v>0</v>
      </c>
      <c r="BO924">
        <v>0</v>
      </c>
      <c r="BP924">
        <v>0</v>
      </c>
      <c r="BQ924" s="17">
        <v>0</v>
      </c>
      <c r="BR924">
        <v>0</v>
      </c>
      <c r="BS924">
        <v>0</v>
      </c>
      <c r="BT924">
        <v>1</v>
      </c>
      <c r="BU924" s="17">
        <v>0</v>
      </c>
      <c r="BV924">
        <v>0</v>
      </c>
      <c r="BW924">
        <v>0</v>
      </c>
      <c r="BX924" s="17">
        <v>0</v>
      </c>
      <c r="BY924">
        <v>1</v>
      </c>
      <c r="BZ924">
        <v>1</v>
      </c>
      <c r="CA924">
        <v>0</v>
      </c>
      <c r="CB924">
        <v>0</v>
      </c>
      <c r="CC924">
        <v>0</v>
      </c>
      <c r="CD924">
        <v>0</v>
      </c>
      <c r="CE924">
        <v>0</v>
      </c>
      <c r="CF924">
        <v>1</v>
      </c>
      <c r="CG924">
        <v>0</v>
      </c>
      <c r="CH924">
        <v>0</v>
      </c>
      <c r="CI924">
        <v>0</v>
      </c>
      <c r="CJ924" s="17">
        <v>1</v>
      </c>
      <c r="CK924">
        <v>0.17100000000000001</v>
      </c>
      <c r="CL924">
        <v>120</v>
      </c>
      <c r="CM924">
        <v>1</v>
      </c>
      <c r="CN924">
        <v>0</v>
      </c>
      <c r="CO924">
        <v>30</v>
      </c>
      <c r="CP924" s="31" t="s">
        <v>80</v>
      </c>
    </row>
    <row r="925" spans="1:94" x14ac:dyDescent="0.25">
      <c r="A925">
        <v>924</v>
      </c>
      <c r="B925">
        <v>63</v>
      </c>
      <c r="C925" s="23" t="s">
        <v>232</v>
      </c>
      <c r="D925" s="12">
        <v>21.5</v>
      </c>
      <c r="E925" s="13">
        <f t="shared" si="231"/>
        <v>4.4340867843590166</v>
      </c>
      <c r="F925" s="7">
        <v>4.8487999999999998</v>
      </c>
      <c r="G925" s="7">
        <f t="shared" si="223"/>
        <v>17.065913215640983</v>
      </c>
      <c r="H925" s="15">
        <f t="shared" si="224"/>
        <v>25.934086784359017</v>
      </c>
      <c r="I925" s="11">
        <f t="shared" si="225"/>
        <v>0.15104556715258183</v>
      </c>
      <c r="J925" s="30">
        <f t="shared" si="226"/>
        <v>3.1151123402198864E-2</v>
      </c>
      <c r="K925" s="30">
        <f t="shared" si="227"/>
        <v>32.101571012023697</v>
      </c>
      <c r="L925" s="8">
        <v>0</v>
      </c>
      <c r="M925" s="9">
        <v>0</v>
      </c>
      <c r="N925" s="9">
        <v>1</v>
      </c>
      <c r="O925" s="9">
        <v>0</v>
      </c>
      <c r="P925" s="9">
        <v>0</v>
      </c>
      <c r="Q925" s="8">
        <v>1015</v>
      </c>
      <c r="R925" s="9">
        <v>7</v>
      </c>
      <c r="S925" s="9">
        <f t="shared" si="228"/>
        <v>1007</v>
      </c>
      <c r="T925" s="9">
        <f t="shared" si="229"/>
        <v>8</v>
      </c>
      <c r="U925" s="7">
        <v>12.0837</v>
      </c>
      <c r="V925" s="7">
        <f t="shared" si="232"/>
        <v>21.452300000000001</v>
      </c>
      <c r="W925" s="9">
        <v>1</v>
      </c>
      <c r="X925" s="9">
        <v>0</v>
      </c>
      <c r="Y925" s="9">
        <v>1</v>
      </c>
      <c r="Z925" s="9">
        <v>0</v>
      </c>
      <c r="AA925" s="9">
        <v>0</v>
      </c>
      <c r="AB925" s="27">
        <v>0</v>
      </c>
      <c r="AC925" s="9">
        <v>1</v>
      </c>
      <c r="AD925" s="9">
        <v>0</v>
      </c>
      <c r="AE925" s="27">
        <v>0</v>
      </c>
      <c r="AF925" s="9">
        <v>1</v>
      </c>
      <c r="AG925" s="27">
        <v>0</v>
      </c>
      <c r="AH925" s="19">
        <v>2005</v>
      </c>
      <c r="AI925" s="30">
        <f t="shared" si="233"/>
        <v>2.4600000000000011E-2</v>
      </c>
      <c r="AJ925" s="30">
        <f t="shared" si="233"/>
        <v>2.4600000000000011E-2</v>
      </c>
      <c r="AK925" s="30">
        <v>0.60699999999999998</v>
      </c>
      <c r="AL925" s="37">
        <v>0.34379999999999999</v>
      </c>
      <c r="AM925" s="36">
        <v>1</v>
      </c>
      <c r="AN925" s="17">
        <v>0</v>
      </c>
      <c r="AO925">
        <v>0</v>
      </c>
      <c r="AP925" s="34">
        <v>1</v>
      </c>
      <c r="AQ925" t="s">
        <v>89</v>
      </c>
      <c r="AR925" s="34" t="s">
        <v>89</v>
      </c>
      <c r="AS925">
        <v>0</v>
      </c>
      <c r="AT925" s="17">
        <v>1</v>
      </c>
      <c r="AU925">
        <v>0</v>
      </c>
      <c r="AV925" s="17">
        <v>1</v>
      </c>
      <c r="AW925" s="17" t="s">
        <v>5</v>
      </c>
      <c r="AX925">
        <v>0</v>
      </c>
      <c r="AY925">
        <v>1</v>
      </c>
      <c r="AZ925">
        <v>0</v>
      </c>
      <c r="BA925">
        <v>0</v>
      </c>
      <c r="BB925">
        <v>0</v>
      </c>
      <c r="BC925">
        <v>0</v>
      </c>
      <c r="BD925" s="17">
        <v>0</v>
      </c>
      <c r="BE925">
        <v>0</v>
      </c>
      <c r="BF925">
        <v>1</v>
      </c>
      <c r="BG925" s="17">
        <v>0</v>
      </c>
      <c r="BH925">
        <v>1178</v>
      </c>
      <c r="BI925">
        <v>148</v>
      </c>
      <c r="BJ925" s="23">
        <v>0.29499999999999998</v>
      </c>
      <c r="BK925" s="23">
        <v>39.536000000000001</v>
      </c>
      <c r="BL925">
        <v>0</v>
      </c>
      <c r="BM925">
        <v>0</v>
      </c>
      <c r="BN925">
        <v>1</v>
      </c>
      <c r="BO925">
        <v>0</v>
      </c>
      <c r="BP925">
        <v>0</v>
      </c>
      <c r="BQ925" s="17">
        <v>0</v>
      </c>
      <c r="BR925">
        <v>0</v>
      </c>
      <c r="BS925">
        <v>0</v>
      </c>
      <c r="BT925">
        <v>1</v>
      </c>
      <c r="BU925" s="17">
        <v>0</v>
      </c>
      <c r="BV925">
        <v>0</v>
      </c>
      <c r="BW925">
        <v>0</v>
      </c>
      <c r="BX925" s="17">
        <v>0</v>
      </c>
      <c r="BY925">
        <v>1</v>
      </c>
      <c r="BZ925">
        <v>1</v>
      </c>
      <c r="CA925">
        <v>0</v>
      </c>
      <c r="CB925">
        <v>0</v>
      </c>
      <c r="CC925">
        <v>0</v>
      </c>
      <c r="CD925">
        <v>0</v>
      </c>
      <c r="CE925">
        <v>0</v>
      </c>
      <c r="CF925">
        <v>1</v>
      </c>
      <c r="CG925">
        <v>0</v>
      </c>
      <c r="CH925">
        <v>0</v>
      </c>
      <c r="CI925">
        <v>0</v>
      </c>
      <c r="CJ925" s="17">
        <v>1</v>
      </c>
      <c r="CK925">
        <v>0.17100000000000001</v>
      </c>
      <c r="CL925">
        <v>120</v>
      </c>
      <c r="CM925">
        <v>1</v>
      </c>
      <c r="CN925">
        <v>0</v>
      </c>
      <c r="CO925">
        <v>30</v>
      </c>
      <c r="CP925" s="31" t="s">
        <v>80</v>
      </c>
    </row>
    <row r="926" spans="1:94" x14ac:dyDescent="0.25">
      <c r="A926">
        <v>925</v>
      </c>
      <c r="B926">
        <v>64</v>
      </c>
      <c r="C926" s="23" t="s">
        <v>233</v>
      </c>
      <c r="D926" s="12">
        <v>7.3</v>
      </c>
      <c r="E926" s="13">
        <f t="shared" si="231"/>
        <v>0.74940971152859048</v>
      </c>
      <c r="F926" s="7">
        <v>9.7409999999999997</v>
      </c>
      <c r="G926" s="7">
        <f t="shared" si="223"/>
        <v>6.5505902884714091</v>
      </c>
      <c r="H926" s="15">
        <f t="shared" si="224"/>
        <v>8.0494097115285896</v>
      </c>
      <c r="I926" s="11">
        <f t="shared" si="225"/>
        <v>0.35152390398162275</v>
      </c>
      <c r="J926" s="30">
        <f t="shared" si="226"/>
        <v>3.6087044860037241E-2</v>
      </c>
      <c r="K926" s="30">
        <f t="shared" si="227"/>
        <v>27.710775539490047</v>
      </c>
      <c r="L926" s="8">
        <v>1</v>
      </c>
      <c r="M926" s="9">
        <v>0</v>
      </c>
      <c r="N926" s="9">
        <v>0</v>
      </c>
      <c r="O926" s="9">
        <v>0</v>
      </c>
      <c r="P926" s="9">
        <v>0</v>
      </c>
      <c r="Q926" s="8">
        <v>684</v>
      </c>
      <c r="R926" s="9">
        <v>10</v>
      </c>
      <c r="S926" s="9">
        <f t="shared" si="228"/>
        <v>673</v>
      </c>
      <c r="T926" s="9">
        <f t="shared" si="229"/>
        <v>12</v>
      </c>
      <c r="U926" s="7">
        <v>11.35</v>
      </c>
      <c r="V926" s="7">
        <v>16.489999999999998</v>
      </c>
      <c r="W926" s="9">
        <v>1</v>
      </c>
      <c r="X926" s="9">
        <v>0</v>
      </c>
      <c r="Y926" s="9">
        <v>1</v>
      </c>
      <c r="Z926" s="9">
        <v>0</v>
      </c>
      <c r="AA926" s="9">
        <v>0</v>
      </c>
      <c r="AB926" s="27">
        <v>0</v>
      </c>
      <c r="AC926" s="9">
        <v>0</v>
      </c>
      <c r="AD926" s="9">
        <v>0</v>
      </c>
      <c r="AE926" s="27">
        <v>1</v>
      </c>
      <c r="AF926" s="9">
        <v>1</v>
      </c>
      <c r="AG926" s="27">
        <v>0</v>
      </c>
      <c r="AH926" s="19">
        <v>2007</v>
      </c>
      <c r="AI926" s="30">
        <v>5.0000000000000001E-3</v>
      </c>
      <c r="AJ926" s="30">
        <v>1.7000000000000001E-2</v>
      </c>
      <c r="AK926" s="30">
        <f t="shared" ref="AK926:AK937" si="234">1-AI926-AJ926-AL926</f>
        <v>0.64500000000000002</v>
      </c>
      <c r="AL926" s="37">
        <v>0.33300000000000002</v>
      </c>
      <c r="AM926" s="36">
        <v>1</v>
      </c>
      <c r="AN926" s="17">
        <v>0</v>
      </c>
      <c r="AO926">
        <v>1</v>
      </c>
      <c r="AP926" s="34">
        <f t="shared" ref="AP926:AP969" si="235">1-AO926</f>
        <v>0</v>
      </c>
      <c r="AQ926" s="33">
        <f t="shared" ref="AQ926:AQ937" si="236">1-AR926</f>
        <v>0.59799999999999998</v>
      </c>
      <c r="AR926" s="34">
        <v>0.40200000000000002</v>
      </c>
      <c r="AS926">
        <v>0</v>
      </c>
      <c r="AT926" s="17">
        <v>1</v>
      </c>
      <c r="AU926">
        <v>0</v>
      </c>
      <c r="AV926" s="17">
        <v>1</v>
      </c>
      <c r="AW926" s="17" t="s">
        <v>5</v>
      </c>
      <c r="AX926">
        <v>0</v>
      </c>
      <c r="AY926">
        <v>1</v>
      </c>
      <c r="AZ926">
        <v>0</v>
      </c>
      <c r="BA926">
        <v>0</v>
      </c>
      <c r="BB926">
        <v>0</v>
      </c>
      <c r="BC926">
        <v>0</v>
      </c>
      <c r="BD926" s="17">
        <v>0</v>
      </c>
      <c r="BE926">
        <v>0</v>
      </c>
      <c r="BF926">
        <v>1</v>
      </c>
      <c r="BG926" s="17">
        <v>0</v>
      </c>
      <c r="BH926">
        <v>1462</v>
      </c>
      <c r="BI926">
        <v>176</v>
      </c>
      <c r="BJ926" s="61">
        <v>0.29299999999999998</v>
      </c>
      <c r="BK926" s="61">
        <f t="shared" ref="BK926:BK937" si="237">U926+V926+6</f>
        <v>33.839999999999996</v>
      </c>
      <c r="BL926">
        <v>1</v>
      </c>
      <c r="BM926">
        <v>0</v>
      </c>
      <c r="BN926">
        <v>0</v>
      </c>
      <c r="BO926">
        <v>0</v>
      </c>
      <c r="BP926">
        <v>0</v>
      </c>
      <c r="BQ926" s="17">
        <v>0</v>
      </c>
      <c r="BR926">
        <v>0</v>
      </c>
      <c r="BS926">
        <v>0</v>
      </c>
      <c r="BT926">
        <v>1</v>
      </c>
      <c r="BU926" s="17">
        <v>0</v>
      </c>
      <c r="BV926">
        <v>0</v>
      </c>
      <c r="BW926">
        <v>0</v>
      </c>
      <c r="BX926" s="17">
        <v>0</v>
      </c>
      <c r="BY926">
        <v>0</v>
      </c>
      <c r="BZ926">
        <v>0</v>
      </c>
      <c r="CA926">
        <v>1</v>
      </c>
      <c r="CB926">
        <v>1</v>
      </c>
      <c r="CC926">
        <v>0</v>
      </c>
      <c r="CD926">
        <v>1</v>
      </c>
      <c r="CE926">
        <v>1</v>
      </c>
      <c r="CF926">
        <v>1</v>
      </c>
      <c r="CG926">
        <v>1</v>
      </c>
      <c r="CH926">
        <v>0</v>
      </c>
      <c r="CI926">
        <v>0</v>
      </c>
      <c r="CJ926" s="17">
        <v>1</v>
      </c>
      <c r="CK926">
        <v>0.29799999999999999</v>
      </c>
      <c r="CL926">
        <v>4</v>
      </c>
      <c r="CM926">
        <v>1</v>
      </c>
      <c r="CN926">
        <v>0</v>
      </c>
      <c r="CO926">
        <v>35</v>
      </c>
      <c r="CP926" s="31" t="s">
        <v>80</v>
      </c>
    </row>
    <row r="927" spans="1:94" x14ac:dyDescent="0.25">
      <c r="A927">
        <v>926</v>
      </c>
      <c r="B927">
        <v>64</v>
      </c>
      <c r="C927" s="23" t="s">
        <v>233</v>
      </c>
      <c r="D927" s="12">
        <v>7.4</v>
      </c>
      <c r="E927" s="13">
        <f t="shared" si="231"/>
        <v>0.78748536767053312</v>
      </c>
      <c r="F927" s="7">
        <v>9.3970000000000002</v>
      </c>
      <c r="G927" s="7">
        <f t="shared" si="223"/>
        <v>6.612514632329467</v>
      </c>
      <c r="H927" s="15">
        <f t="shared" si="224"/>
        <v>8.1874853676705328</v>
      </c>
      <c r="I927" s="11">
        <f t="shared" si="225"/>
        <v>0.35509621620136783</v>
      </c>
      <c r="J927" s="30">
        <f t="shared" si="226"/>
        <v>3.7788253293749907E-2</v>
      </c>
      <c r="K927" s="30">
        <f t="shared" si="227"/>
        <v>26.463250159419189</v>
      </c>
      <c r="L927" s="8">
        <v>1</v>
      </c>
      <c r="M927" s="9">
        <v>0</v>
      </c>
      <c r="N927" s="9">
        <v>0</v>
      </c>
      <c r="O927" s="9">
        <v>0</v>
      </c>
      <c r="P927" s="9">
        <v>0</v>
      </c>
      <c r="Q927" s="8">
        <v>628</v>
      </c>
      <c r="R927" s="9">
        <v>15</v>
      </c>
      <c r="S927" s="9">
        <f t="shared" si="228"/>
        <v>612</v>
      </c>
      <c r="T927" s="9">
        <f t="shared" si="229"/>
        <v>12</v>
      </c>
      <c r="U927" s="7">
        <v>11.35</v>
      </c>
      <c r="V927" s="7">
        <v>16.489999999999998</v>
      </c>
      <c r="W927" s="9">
        <v>1</v>
      </c>
      <c r="X927" s="9">
        <v>0</v>
      </c>
      <c r="Y927" s="9">
        <v>1</v>
      </c>
      <c r="Z927" s="9">
        <v>0</v>
      </c>
      <c r="AA927" s="9">
        <v>0</v>
      </c>
      <c r="AB927" s="27">
        <v>0</v>
      </c>
      <c r="AC927" s="9">
        <v>0</v>
      </c>
      <c r="AD927" s="9">
        <v>0</v>
      </c>
      <c r="AE927" s="27">
        <v>1</v>
      </c>
      <c r="AF927" s="9">
        <v>1</v>
      </c>
      <c r="AG927" s="27">
        <v>0</v>
      </c>
      <c r="AH927" s="19">
        <v>2007</v>
      </c>
      <c r="AI927" s="30">
        <v>5.0000000000000001E-3</v>
      </c>
      <c r="AJ927" s="30">
        <v>1.7000000000000001E-2</v>
      </c>
      <c r="AK927" s="30">
        <f t="shared" si="234"/>
        <v>0.64500000000000002</v>
      </c>
      <c r="AL927" s="37">
        <v>0.33300000000000002</v>
      </c>
      <c r="AM927" s="36">
        <v>1</v>
      </c>
      <c r="AN927" s="17">
        <v>0</v>
      </c>
      <c r="AO927">
        <v>0</v>
      </c>
      <c r="AP927" s="34">
        <f t="shared" si="235"/>
        <v>1</v>
      </c>
      <c r="AQ927" s="33">
        <f t="shared" si="236"/>
        <v>0.59799999999999998</v>
      </c>
      <c r="AR927" s="34">
        <v>0.40200000000000002</v>
      </c>
      <c r="AS927">
        <v>0</v>
      </c>
      <c r="AT927" s="17">
        <v>1</v>
      </c>
      <c r="AU927">
        <v>0</v>
      </c>
      <c r="AV927" s="17">
        <v>1</v>
      </c>
      <c r="AW927" s="17" t="s">
        <v>5</v>
      </c>
      <c r="AX927">
        <v>0</v>
      </c>
      <c r="AY927">
        <v>1</v>
      </c>
      <c r="AZ927">
        <v>0</v>
      </c>
      <c r="BA927">
        <v>0</v>
      </c>
      <c r="BB927">
        <v>0</v>
      </c>
      <c r="BC927">
        <v>0</v>
      </c>
      <c r="BD927" s="17">
        <v>0</v>
      </c>
      <c r="BE927">
        <v>0</v>
      </c>
      <c r="BF927">
        <v>1</v>
      </c>
      <c r="BG927" s="17">
        <v>0</v>
      </c>
      <c r="BH927">
        <v>1462</v>
      </c>
      <c r="BI927">
        <v>176</v>
      </c>
      <c r="BJ927" s="61">
        <v>0.29299999999999998</v>
      </c>
      <c r="BK927" s="61">
        <f t="shared" si="237"/>
        <v>33.839999999999996</v>
      </c>
      <c r="BL927">
        <v>1</v>
      </c>
      <c r="BM927">
        <v>0</v>
      </c>
      <c r="BN927">
        <v>0</v>
      </c>
      <c r="BO927">
        <v>0</v>
      </c>
      <c r="BP927">
        <v>0</v>
      </c>
      <c r="BQ927" s="17">
        <v>0</v>
      </c>
      <c r="BR927">
        <v>0</v>
      </c>
      <c r="BS927">
        <v>0</v>
      </c>
      <c r="BT927">
        <v>1</v>
      </c>
      <c r="BU927" s="17">
        <v>0</v>
      </c>
      <c r="BV927">
        <v>0</v>
      </c>
      <c r="BW927">
        <v>0</v>
      </c>
      <c r="BX927" s="17">
        <v>0</v>
      </c>
      <c r="BY927">
        <v>0</v>
      </c>
      <c r="BZ927">
        <v>0</v>
      </c>
      <c r="CA927">
        <v>1</v>
      </c>
      <c r="CB927">
        <v>1</v>
      </c>
      <c r="CC927">
        <v>0</v>
      </c>
      <c r="CD927">
        <v>1</v>
      </c>
      <c r="CE927">
        <v>1</v>
      </c>
      <c r="CF927">
        <v>1</v>
      </c>
      <c r="CG927">
        <v>1</v>
      </c>
      <c r="CH927">
        <v>1</v>
      </c>
      <c r="CI927">
        <v>0</v>
      </c>
      <c r="CJ927" s="17">
        <v>1</v>
      </c>
      <c r="CK927">
        <v>0.29799999999999999</v>
      </c>
      <c r="CL927">
        <v>4</v>
      </c>
      <c r="CM927">
        <v>1</v>
      </c>
      <c r="CN927">
        <v>0</v>
      </c>
      <c r="CO927">
        <v>35</v>
      </c>
      <c r="CP927" s="31" t="s">
        <v>80</v>
      </c>
    </row>
    <row r="928" spans="1:94" x14ac:dyDescent="0.25">
      <c r="A928">
        <v>927</v>
      </c>
      <c r="B928">
        <v>64</v>
      </c>
      <c r="C928" s="23" t="s">
        <v>233</v>
      </c>
      <c r="D928" s="12">
        <v>7.4</v>
      </c>
      <c r="E928" s="13">
        <f t="shared" si="231"/>
        <v>0.79715609178067448</v>
      </c>
      <c r="F928" s="7">
        <v>9.2829999999999995</v>
      </c>
      <c r="G928" s="7">
        <f t="shared" si="223"/>
        <v>6.6028439082193255</v>
      </c>
      <c r="H928" s="15">
        <f t="shared" si="224"/>
        <v>8.1971560917806752</v>
      </c>
      <c r="I928" s="11">
        <f t="shared" si="225"/>
        <v>0.35208016755956645</v>
      </c>
      <c r="J928" s="30">
        <f t="shared" si="226"/>
        <v>3.7927412211522828E-2</v>
      </c>
      <c r="K928" s="30">
        <f t="shared" si="227"/>
        <v>26.366154232272862</v>
      </c>
      <c r="L928" s="8">
        <v>1</v>
      </c>
      <c r="M928" s="9">
        <v>0</v>
      </c>
      <c r="N928" s="9">
        <v>0</v>
      </c>
      <c r="O928" s="9">
        <v>0</v>
      </c>
      <c r="P928" s="9">
        <v>0</v>
      </c>
      <c r="Q928" s="8">
        <v>628</v>
      </c>
      <c r="R928" s="9">
        <v>18</v>
      </c>
      <c r="S928" s="9">
        <f t="shared" si="228"/>
        <v>609</v>
      </c>
      <c r="T928" s="9">
        <f t="shared" si="229"/>
        <v>12</v>
      </c>
      <c r="U928" s="7">
        <v>11.35</v>
      </c>
      <c r="V928" s="7">
        <v>16.489999999999998</v>
      </c>
      <c r="W928" s="9">
        <v>1</v>
      </c>
      <c r="X928" s="9">
        <v>0</v>
      </c>
      <c r="Y928" s="9">
        <v>1</v>
      </c>
      <c r="Z928" s="9">
        <v>0</v>
      </c>
      <c r="AA928" s="9">
        <v>0</v>
      </c>
      <c r="AB928" s="27">
        <v>0</v>
      </c>
      <c r="AC928" s="9">
        <v>0</v>
      </c>
      <c r="AD928" s="9">
        <v>0</v>
      </c>
      <c r="AE928" s="27">
        <v>1</v>
      </c>
      <c r="AF928" s="9">
        <v>1</v>
      </c>
      <c r="AG928" s="27">
        <v>0</v>
      </c>
      <c r="AH928" s="19">
        <v>2007</v>
      </c>
      <c r="AI928" s="30">
        <v>5.0000000000000001E-3</v>
      </c>
      <c r="AJ928" s="30">
        <v>1.7000000000000001E-2</v>
      </c>
      <c r="AK928" s="30">
        <f t="shared" si="234"/>
        <v>0.64500000000000002</v>
      </c>
      <c r="AL928" s="37">
        <v>0.33300000000000002</v>
      </c>
      <c r="AM928" s="36">
        <v>1</v>
      </c>
      <c r="AN928" s="17">
        <v>0</v>
      </c>
      <c r="AO928">
        <v>1</v>
      </c>
      <c r="AP928" s="34">
        <f t="shared" si="235"/>
        <v>0</v>
      </c>
      <c r="AQ928" s="33">
        <f t="shared" si="236"/>
        <v>0.59799999999999998</v>
      </c>
      <c r="AR928" s="34">
        <v>0.40200000000000002</v>
      </c>
      <c r="AS928">
        <v>0</v>
      </c>
      <c r="AT928" s="17">
        <v>1</v>
      </c>
      <c r="AU928">
        <v>0</v>
      </c>
      <c r="AV928" s="17">
        <v>1</v>
      </c>
      <c r="AW928" s="17" t="s">
        <v>5</v>
      </c>
      <c r="AX928">
        <v>0</v>
      </c>
      <c r="AY928">
        <v>1</v>
      </c>
      <c r="AZ928">
        <v>0</v>
      </c>
      <c r="BA928">
        <v>0</v>
      </c>
      <c r="BB928">
        <v>0</v>
      </c>
      <c r="BC928">
        <v>0</v>
      </c>
      <c r="BD928" s="17">
        <v>0</v>
      </c>
      <c r="BE928">
        <v>0</v>
      </c>
      <c r="BF928">
        <v>1</v>
      </c>
      <c r="BG928" s="17">
        <v>0</v>
      </c>
      <c r="BH928">
        <v>1462</v>
      </c>
      <c r="BI928">
        <v>176</v>
      </c>
      <c r="BJ928" s="61">
        <v>0.29299999999999998</v>
      </c>
      <c r="BK928" s="61">
        <f t="shared" si="237"/>
        <v>33.839999999999996</v>
      </c>
      <c r="BL928">
        <v>1</v>
      </c>
      <c r="BM928">
        <v>0</v>
      </c>
      <c r="BN928">
        <v>0</v>
      </c>
      <c r="BO928">
        <v>0</v>
      </c>
      <c r="BP928">
        <v>0</v>
      </c>
      <c r="BQ928" s="17">
        <v>0</v>
      </c>
      <c r="BR928">
        <v>0</v>
      </c>
      <c r="BS928">
        <v>0</v>
      </c>
      <c r="BT928">
        <v>1</v>
      </c>
      <c r="BU928" s="17">
        <v>0</v>
      </c>
      <c r="BV928">
        <v>0</v>
      </c>
      <c r="BW928">
        <v>0</v>
      </c>
      <c r="BX928" s="17">
        <v>0</v>
      </c>
      <c r="BY928">
        <v>0</v>
      </c>
      <c r="BZ928">
        <v>0</v>
      </c>
      <c r="CA928">
        <v>1</v>
      </c>
      <c r="CB928">
        <v>1</v>
      </c>
      <c r="CC928">
        <v>0</v>
      </c>
      <c r="CD928">
        <v>1</v>
      </c>
      <c r="CE928">
        <v>1</v>
      </c>
      <c r="CF928">
        <v>1</v>
      </c>
      <c r="CG928">
        <v>1</v>
      </c>
      <c r="CH928">
        <v>1</v>
      </c>
      <c r="CI928">
        <v>0</v>
      </c>
      <c r="CJ928" s="17">
        <v>1</v>
      </c>
      <c r="CK928">
        <v>0.29799999999999999</v>
      </c>
      <c r="CL928">
        <v>4</v>
      </c>
      <c r="CM928">
        <v>1</v>
      </c>
      <c r="CN928">
        <v>0</v>
      </c>
      <c r="CO928">
        <v>35</v>
      </c>
      <c r="CP928" s="31" t="s">
        <v>80</v>
      </c>
    </row>
    <row r="929" spans="1:94" x14ac:dyDescent="0.25">
      <c r="A929">
        <v>928</v>
      </c>
      <c r="B929">
        <v>64</v>
      </c>
      <c r="C929" s="23" t="s">
        <v>233</v>
      </c>
      <c r="D929" s="12">
        <v>6.9</v>
      </c>
      <c r="E929" s="13">
        <f t="shared" si="231"/>
        <v>0.78695255474452552</v>
      </c>
      <c r="F929" s="7">
        <v>8.7680000000000007</v>
      </c>
      <c r="G929" s="7">
        <f t="shared" si="223"/>
        <v>6.1130474452554751</v>
      </c>
      <c r="H929" s="15">
        <f t="shared" si="224"/>
        <v>7.6869525547445257</v>
      </c>
      <c r="I929" s="11">
        <f t="shared" si="225"/>
        <v>0.33577414959800761</v>
      </c>
      <c r="J929" s="30">
        <f t="shared" si="226"/>
        <v>3.829540939758299E-2</v>
      </c>
      <c r="K929" s="30">
        <f t="shared" si="227"/>
        <v>26.112790429213035</v>
      </c>
      <c r="L929" s="8">
        <v>1</v>
      </c>
      <c r="M929" s="9">
        <v>0</v>
      </c>
      <c r="N929" s="9">
        <v>0</v>
      </c>
      <c r="O929" s="9">
        <v>0</v>
      </c>
      <c r="P929" s="9">
        <v>0</v>
      </c>
      <c r="Q929" s="8">
        <v>628</v>
      </c>
      <c r="R929" s="9">
        <v>22</v>
      </c>
      <c r="S929" s="9">
        <f t="shared" si="228"/>
        <v>605</v>
      </c>
      <c r="T929" s="9">
        <f t="shared" si="229"/>
        <v>12</v>
      </c>
      <c r="U929" s="7">
        <v>11.35</v>
      </c>
      <c r="V929" s="7">
        <v>16.489999999999998</v>
      </c>
      <c r="W929" s="9">
        <v>1</v>
      </c>
      <c r="X929" s="9">
        <v>0</v>
      </c>
      <c r="Y929" s="9">
        <v>1</v>
      </c>
      <c r="Z929" s="9">
        <v>0</v>
      </c>
      <c r="AA929" s="9">
        <v>0</v>
      </c>
      <c r="AB929" s="27">
        <v>0</v>
      </c>
      <c r="AC929" s="9">
        <v>0</v>
      </c>
      <c r="AD929" s="9">
        <v>0</v>
      </c>
      <c r="AE929" s="27">
        <v>1</v>
      </c>
      <c r="AF929" s="9">
        <v>1</v>
      </c>
      <c r="AG929" s="27">
        <v>0</v>
      </c>
      <c r="AH929" s="19">
        <v>2007</v>
      </c>
      <c r="AI929" s="30">
        <v>5.0000000000000001E-3</v>
      </c>
      <c r="AJ929" s="30">
        <v>1.7000000000000001E-2</v>
      </c>
      <c r="AK929" s="30">
        <f t="shared" si="234"/>
        <v>0.64500000000000002</v>
      </c>
      <c r="AL929" s="37">
        <v>0.33300000000000002</v>
      </c>
      <c r="AM929" s="36">
        <v>1</v>
      </c>
      <c r="AN929" s="17">
        <v>0</v>
      </c>
      <c r="AO929">
        <v>0</v>
      </c>
      <c r="AP929" s="34">
        <f t="shared" si="235"/>
        <v>1</v>
      </c>
      <c r="AQ929" s="33">
        <f t="shared" si="236"/>
        <v>0.59799999999999998</v>
      </c>
      <c r="AR929" s="34">
        <v>0.40200000000000002</v>
      </c>
      <c r="AS929">
        <v>0</v>
      </c>
      <c r="AT929" s="17">
        <v>1</v>
      </c>
      <c r="AU929">
        <v>0</v>
      </c>
      <c r="AV929" s="17">
        <v>1</v>
      </c>
      <c r="AW929" s="17" t="s">
        <v>5</v>
      </c>
      <c r="AX929">
        <v>0</v>
      </c>
      <c r="AY929">
        <v>1</v>
      </c>
      <c r="AZ929">
        <v>0</v>
      </c>
      <c r="BA929">
        <v>0</v>
      </c>
      <c r="BB929">
        <v>0</v>
      </c>
      <c r="BC929">
        <v>0</v>
      </c>
      <c r="BD929" s="17">
        <v>0</v>
      </c>
      <c r="BE929">
        <v>0</v>
      </c>
      <c r="BF929">
        <v>1</v>
      </c>
      <c r="BG929" s="17">
        <v>0</v>
      </c>
      <c r="BH929">
        <v>1462</v>
      </c>
      <c r="BI929">
        <v>176</v>
      </c>
      <c r="BJ929" s="61">
        <v>0.29299999999999998</v>
      </c>
      <c r="BK929" s="61">
        <f t="shared" si="237"/>
        <v>33.839999999999996</v>
      </c>
      <c r="BL929">
        <v>1</v>
      </c>
      <c r="BM929">
        <v>0</v>
      </c>
      <c r="BN929">
        <v>0</v>
      </c>
      <c r="BO929">
        <v>0</v>
      </c>
      <c r="BP929">
        <v>0</v>
      </c>
      <c r="BQ929" s="17">
        <v>0</v>
      </c>
      <c r="BR929">
        <v>0</v>
      </c>
      <c r="BS929">
        <v>0</v>
      </c>
      <c r="BT929">
        <v>1</v>
      </c>
      <c r="BU929" s="17">
        <v>0</v>
      </c>
      <c r="BV929">
        <v>0</v>
      </c>
      <c r="BW929">
        <v>0</v>
      </c>
      <c r="BX929" s="17">
        <v>0</v>
      </c>
      <c r="BY929">
        <v>0</v>
      </c>
      <c r="BZ929">
        <v>0</v>
      </c>
      <c r="CA929">
        <v>1</v>
      </c>
      <c r="CB929">
        <v>1</v>
      </c>
      <c r="CC929">
        <v>0</v>
      </c>
      <c r="CD929">
        <v>1</v>
      </c>
      <c r="CE929">
        <v>1</v>
      </c>
      <c r="CF929">
        <v>1</v>
      </c>
      <c r="CG929">
        <v>1</v>
      </c>
      <c r="CH929">
        <v>1</v>
      </c>
      <c r="CI929">
        <v>0</v>
      </c>
      <c r="CJ929" s="17">
        <v>1</v>
      </c>
      <c r="CK929">
        <v>0.29799999999999999</v>
      </c>
      <c r="CL929">
        <v>4</v>
      </c>
      <c r="CM929">
        <v>1</v>
      </c>
      <c r="CN929">
        <v>0</v>
      </c>
      <c r="CO929">
        <v>35</v>
      </c>
      <c r="CP929" s="31" t="s">
        <v>80</v>
      </c>
    </row>
    <row r="930" spans="1:94" x14ac:dyDescent="0.25">
      <c r="A930">
        <v>929</v>
      </c>
      <c r="B930">
        <v>64</v>
      </c>
      <c r="C930" s="23" t="s">
        <v>233</v>
      </c>
      <c r="D930" s="12">
        <v>6.4</v>
      </c>
      <c r="E930" s="13">
        <f t="shared" si="231"/>
        <v>1.0718472617651984</v>
      </c>
      <c r="F930" s="7">
        <v>5.9710000000000001</v>
      </c>
      <c r="G930" s="7">
        <f t="shared" si="223"/>
        <v>5.3281527382348024</v>
      </c>
      <c r="H930" s="15">
        <f t="shared" si="224"/>
        <v>7.4718472617651983</v>
      </c>
      <c r="I930" s="11">
        <f t="shared" si="225"/>
        <v>0.28252834197816146</v>
      </c>
      <c r="J930" s="30">
        <f t="shared" si="226"/>
        <v>4.7316754643805303E-2</v>
      </c>
      <c r="K930" s="30">
        <f t="shared" si="227"/>
        <v>21.134162888555583</v>
      </c>
      <c r="L930" s="8">
        <v>1</v>
      </c>
      <c r="M930" s="9">
        <v>0</v>
      </c>
      <c r="N930" s="9">
        <v>0</v>
      </c>
      <c r="O930" s="9">
        <v>0</v>
      </c>
      <c r="P930" s="9">
        <v>0</v>
      </c>
      <c r="Q930" s="8">
        <v>422</v>
      </c>
      <c r="R930" s="9">
        <v>10</v>
      </c>
      <c r="S930" s="9">
        <f t="shared" si="228"/>
        <v>411</v>
      </c>
      <c r="T930" s="9">
        <f t="shared" si="229"/>
        <v>12</v>
      </c>
      <c r="U930" s="7">
        <v>11.35</v>
      </c>
      <c r="V930" s="7">
        <v>16.489999999999998</v>
      </c>
      <c r="W930" s="9">
        <v>1</v>
      </c>
      <c r="X930" s="9">
        <v>0</v>
      </c>
      <c r="Y930" s="9">
        <v>1</v>
      </c>
      <c r="Z930" s="9">
        <v>0</v>
      </c>
      <c r="AA930" s="9">
        <v>0</v>
      </c>
      <c r="AB930" s="27">
        <v>0</v>
      </c>
      <c r="AC930" s="9">
        <v>0</v>
      </c>
      <c r="AD930" s="9">
        <v>0</v>
      </c>
      <c r="AE930" s="27">
        <v>1</v>
      </c>
      <c r="AF930" s="9">
        <v>1</v>
      </c>
      <c r="AG930" s="27">
        <v>0</v>
      </c>
      <c r="AH930" s="19">
        <v>2007</v>
      </c>
      <c r="AI930" s="30">
        <v>5.0000000000000001E-3</v>
      </c>
      <c r="AJ930" s="30">
        <v>1.7000000000000001E-2</v>
      </c>
      <c r="AK930" s="30">
        <f t="shared" si="234"/>
        <v>0.64500000000000002</v>
      </c>
      <c r="AL930" s="37">
        <v>0.33300000000000002</v>
      </c>
      <c r="AM930" s="36">
        <v>1</v>
      </c>
      <c r="AN930" s="17">
        <v>0</v>
      </c>
      <c r="AO930">
        <v>1</v>
      </c>
      <c r="AP930" s="34">
        <f t="shared" si="235"/>
        <v>0</v>
      </c>
      <c r="AQ930" s="33">
        <f t="shared" si="236"/>
        <v>0.59799999999999998</v>
      </c>
      <c r="AR930" s="34">
        <v>0.40200000000000002</v>
      </c>
      <c r="AS930">
        <v>0</v>
      </c>
      <c r="AT930" s="17">
        <v>1</v>
      </c>
      <c r="AU930">
        <v>0</v>
      </c>
      <c r="AV930" s="17">
        <v>1</v>
      </c>
      <c r="AW930" s="17" t="s">
        <v>5</v>
      </c>
      <c r="AX930">
        <v>0</v>
      </c>
      <c r="AY930">
        <v>1</v>
      </c>
      <c r="AZ930">
        <v>0</v>
      </c>
      <c r="BA930">
        <v>0</v>
      </c>
      <c r="BB930">
        <v>0</v>
      </c>
      <c r="BC930">
        <v>0</v>
      </c>
      <c r="BD930" s="17">
        <v>0</v>
      </c>
      <c r="BE930">
        <v>0</v>
      </c>
      <c r="BF930">
        <v>1</v>
      </c>
      <c r="BG930" s="17">
        <v>0</v>
      </c>
      <c r="BH930">
        <v>1462</v>
      </c>
      <c r="BI930">
        <v>176</v>
      </c>
      <c r="BJ930" s="61">
        <v>0.29299999999999998</v>
      </c>
      <c r="BK930" s="61">
        <f t="shared" si="237"/>
        <v>33.839999999999996</v>
      </c>
      <c r="BL930">
        <v>1</v>
      </c>
      <c r="BM930">
        <v>0</v>
      </c>
      <c r="BN930">
        <v>0</v>
      </c>
      <c r="BO930">
        <v>0</v>
      </c>
      <c r="BP930">
        <v>0</v>
      </c>
      <c r="BQ930" s="17">
        <v>0</v>
      </c>
      <c r="BR930">
        <v>0</v>
      </c>
      <c r="BS930">
        <v>0</v>
      </c>
      <c r="BT930">
        <v>1</v>
      </c>
      <c r="BU930" s="17">
        <v>0</v>
      </c>
      <c r="BV930">
        <v>0</v>
      </c>
      <c r="BW930">
        <v>0</v>
      </c>
      <c r="BX930" s="17">
        <v>0</v>
      </c>
      <c r="BY930">
        <v>0</v>
      </c>
      <c r="BZ930">
        <v>0</v>
      </c>
      <c r="CA930">
        <v>1</v>
      </c>
      <c r="CB930">
        <v>1</v>
      </c>
      <c r="CC930">
        <v>0</v>
      </c>
      <c r="CD930">
        <v>1</v>
      </c>
      <c r="CE930">
        <v>1</v>
      </c>
      <c r="CF930">
        <v>1</v>
      </c>
      <c r="CG930">
        <v>1</v>
      </c>
      <c r="CH930">
        <v>0</v>
      </c>
      <c r="CI930">
        <v>0</v>
      </c>
      <c r="CJ930" s="17">
        <v>1</v>
      </c>
      <c r="CK930">
        <v>0.29799999999999999</v>
      </c>
      <c r="CL930">
        <v>4</v>
      </c>
      <c r="CM930">
        <v>1</v>
      </c>
      <c r="CN930">
        <v>0</v>
      </c>
      <c r="CO930">
        <v>35</v>
      </c>
      <c r="CP930" s="31" t="s">
        <v>80</v>
      </c>
    </row>
    <row r="931" spans="1:94" x14ac:dyDescent="0.25">
      <c r="A931">
        <v>930</v>
      </c>
      <c r="B931">
        <v>64</v>
      </c>
      <c r="C931" s="23" t="s">
        <v>233</v>
      </c>
      <c r="D931" s="12">
        <v>8.52</v>
      </c>
      <c r="E931" s="13">
        <f t="shared" si="231"/>
        <v>1.0560237977193851</v>
      </c>
      <c r="F931" s="7">
        <v>8.0679999999999996</v>
      </c>
      <c r="G931" s="7">
        <f t="shared" si="223"/>
        <v>7.4639762022806142</v>
      </c>
      <c r="H931" s="15">
        <f t="shared" si="224"/>
        <v>9.5760237977193849</v>
      </c>
      <c r="I931" s="11">
        <f t="shared" si="225"/>
        <v>0.39552221475325594</v>
      </c>
      <c r="J931" s="30">
        <f t="shared" si="226"/>
        <v>4.9023576444379768E-2</v>
      </c>
      <c r="K931" s="30">
        <f t="shared" si="227"/>
        <v>20.398348560606564</v>
      </c>
      <c r="L931" s="8">
        <v>1</v>
      </c>
      <c r="M931" s="9">
        <v>0</v>
      </c>
      <c r="N931" s="9">
        <v>0</v>
      </c>
      <c r="O931" s="9">
        <v>0</v>
      </c>
      <c r="P931" s="9">
        <v>0</v>
      </c>
      <c r="Q931" s="8">
        <v>362</v>
      </c>
      <c r="R931" s="9">
        <v>10</v>
      </c>
      <c r="S931" s="9">
        <f t="shared" si="228"/>
        <v>351</v>
      </c>
      <c r="T931" s="9">
        <f t="shared" si="229"/>
        <v>12</v>
      </c>
      <c r="U931" s="7">
        <v>11.35</v>
      </c>
      <c r="V931" s="7">
        <v>16.489999999999998</v>
      </c>
      <c r="W931" s="9">
        <v>1</v>
      </c>
      <c r="X931" s="9">
        <v>0</v>
      </c>
      <c r="Y931" s="9">
        <v>1</v>
      </c>
      <c r="Z931" s="9">
        <v>0</v>
      </c>
      <c r="AA931" s="9">
        <v>0</v>
      </c>
      <c r="AB931" s="27">
        <v>0</v>
      </c>
      <c r="AC931" s="9">
        <v>0</v>
      </c>
      <c r="AD931" s="9">
        <v>0</v>
      </c>
      <c r="AE931" s="27">
        <v>1</v>
      </c>
      <c r="AF931" s="9">
        <v>1</v>
      </c>
      <c r="AG931" s="27">
        <v>0</v>
      </c>
      <c r="AH931" s="19">
        <v>2007</v>
      </c>
      <c r="AI931" s="30">
        <v>5.0000000000000001E-3</v>
      </c>
      <c r="AJ931" s="30">
        <v>1.7000000000000001E-2</v>
      </c>
      <c r="AK931" s="30">
        <f t="shared" si="234"/>
        <v>0.64500000000000002</v>
      </c>
      <c r="AL931" s="37">
        <v>0.33300000000000002</v>
      </c>
      <c r="AM931" s="36">
        <v>1</v>
      </c>
      <c r="AN931" s="17">
        <v>0</v>
      </c>
      <c r="AO931">
        <v>0</v>
      </c>
      <c r="AP931" s="34">
        <f t="shared" si="235"/>
        <v>1</v>
      </c>
      <c r="AQ931" s="33">
        <f t="shared" si="236"/>
        <v>0.59799999999999998</v>
      </c>
      <c r="AR931" s="34">
        <v>0.40200000000000002</v>
      </c>
      <c r="AS931">
        <v>0</v>
      </c>
      <c r="AT931" s="17">
        <v>1</v>
      </c>
      <c r="AU931">
        <v>0</v>
      </c>
      <c r="AV931" s="17">
        <v>1</v>
      </c>
      <c r="AW931" s="17" t="s">
        <v>5</v>
      </c>
      <c r="AX931">
        <v>0</v>
      </c>
      <c r="AY931">
        <v>1</v>
      </c>
      <c r="AZ931">
        <v>0</v>
      </c>
      <c r="BA931">
        <v>0</v>
      </c>
      <c r="BB931">
        <v>0</v>
      </c>
      <c r="BC931">
        <v>0</v>
      </c>
      <c r="BD931" s="17">
        <v>0</v>
      </c>
      <c r="BE931">
        <v>0</v>
      </c>
      <c r="BF931">
        <v>1</v>
      </c>
      <c r="BG931" s="17">
        <v>0</v>
      </c>
      <c r="BH931">
        <v>1462</v>
      </c>
      <c r="BI931">
        <v>176</v>
      </c>
      <c r="BJ931" s="61">
        <v>0.29299999999999998</v>
      </c>
      <c r="BK931" s="61">
        <f t="shared" si="237"/>
        <v>33.839999999999996</v>
      </c>
      <c r="BL931">
        <v>1</v>
      </c>
      <c r="BM931">
        <v>0</v>
      </c>
      <c r="BN931">
        <v>0</v>
      </c>
      <c r="BO931">
        <v>0</v>
      </c>
      <c r="BP931">
        <v>0</v>
      </c>
      <c r="BQ931" s="17">
        <v>0</v>
      </c>
      <c r="BR931">
        <v>0</v>
      </c>
      <c r="BS931">
        <v>0</v>
      </c>
      <c r="BT931">
        <v>1</v>
      </c>
      <c r="BU931" s="17">
        <v>0</v>
      </c>
      <c r="BV931">
        <v>0</v>
      </c>
      <c r="BW931">
        <v>0</v>
      </c>
      <c r="BX931" s="17">
        <v>0</v>
      </c>
      <c r="BY931">
        <v>0</v>
      </c>
      <c r="BZ931">
        <v>0</v>
      </c>
      <c r="CA931">
        <v>1</v>
      </c>
      <c r="CB931">
        <v>1</v>
      </c>
      <c r="CC931">
        <v>0</v>
      </c>
      <c r="CD931">
        <v>1</v>
      </c>
      <c r="CE931">
        <v>1</v>
      </c>
      <c r="CF931">
        <v>1</v>
      </c>
      <c r="CG931">
        <v>1</v>
      </c>
      <c r="CH931">
        <v>0</v>
      </c>
      <c r="CI931">
        <v>0</v>
      </c>
      <c r="CJ931" s="17">
        <v>1</v>
      </c>
      <c r="CK931">
        <v>0.29799999999999999</v>
      </c>
      <c r="CL931">
        <v>4</v>
      </c>
      <c r="CM931">
        <v>1</v>
      </c>
      <c r="CN931">
        <v>0</v>
      </c>
      <c r="CO931">
        <v>35</v>
      </c>
      <c r="CP931" s="31" t="s">
        <v>80</v>
      </c>
    </row>
    <row r="932" spans="1:94" x14ac:dyDescent="0.25">
      <c r="A932">
        <v>931</v>
      </c>
      <c r="B932">
        <v>64</v>
      </c>
      <c r="C932" s="23" t="s">
        <v>233</v>
      </c>
      <c r="D932" s="12">
        <v>6.66</v>
      </c>
      <c r="E932" s="13">
        <f t="shared" si="231"/>
        <v>1.1388508891928866</v>
      </c>
      <c r="F932" s="7">
        <v>5.8479999999999999</v>
      </c>
      <c r="G932" s="7">
        <f t="shared" si="223"/>
        <v>5.521149110807114</v>
      </c>
      <c r="H932" s="15">
        <f t="shared" si="224"/>
        <v>7.7988508891928863</v>
      </c>
      <c r="I932" s="11">
        <f t="shared" si="225"/>
        <v>0.27872940443332772</v>
      </c>
      <c r="J932" s="30">
        <f t="shared" si="226"/>
        <v>4.7662346859324162E-2</v>
      </c>
      <c r="K932" s="30">
        <f t="shared" si="227"/>
        <v>20.980922382011713</v>
      </c>
      <c r="L932" s="8">
        <v>1</v>
      </c>
      <c r="M932" s="9">
        <v>0</v>
      </c>
      <c r="N932" s="9">
        <v>0</v>
      </c>
      <c r="O932" s="9">
        <v>0</v>
      </c>
      <c r="P932" s="9">
        <v>0</v>
      </c>
      <c r="Q932" s="8">
        <v>422</v>
      </c>
      <c r="R932" s="9">
        <v>15</v>
      </c>
      <c r="S932" s="9">
        <f t="shared" si="228"/>
        <v>406</v>
      </c>
      <c r="T932" s="9">
        <f t="shared" si="229"/>
        <v>12</v>
      </c>
      <c r="U932" s="7">
        <v>11.35</v>
      </c>
      <c r="V932" s="7">
        <v>16.489999999999998</v>
      </c>
      <c r="W932" s="9">
        <v>1</v>
      </c>
      <c r="X932" s="9">
        <v>0</v>
      </c>
      <c r="Y932" s="9">
        <v>1</v>
      </c>
      <c r="Z932" s="9">
        <v>0</v>
      </c>
      <c r="AA932" s="9">
        <v>0</v>
      </c>
      <c r="AB932" s="27">
        <v>0</v>
      </c>
      <c r="AC932" s="9">
        <v>0</v>
      </c>
      <c r="AD932" s="9">
        <v>0</v>
      </c>
      <c r="AE932" s="27">
        <v>1</v>
      </c>
      <c r="AF932" s="9">
        <v>1</v>
      </c>
      <c r="AG932" s="27">
        <v>0</v>
      </c>
      <c r="AH932" s="19">
        <v>2007</v>
      </c>
      <c r="AI932" s="30">
        <v>5.0000000000000001E-3</v>
      </c>
      <c r="AJ932" s="30">
        <v>1.7000000000000001E-2</v>
      </c>
      <c r="AK932" s="30">
        <f t="shared" si="234"/>
        <v>0.64500000000000002</v>
      </c>
      <c r="AL932" s="37">
        <v>0.33300000000000002</v>
      </c>
      <c r="AM932" s="36">
        <v>1</v>
      </c>
      <c r="AN932" s="17">
        <v>0</v>
      </c>
      <c r="AO932">
        <v>1</v>
      </c>
      <c r="AP932" s="34">
        <f t="shared" si="235"/>
        <v>0</v>
      </c>
      <c r="AQ932" s="33">
        <f t="shared" si="236"/>
        <v>0.59799999999999998</v>
      </c>
      <c r="AR932" s="34">
        <v>0.40200000000000002</v>
      </c>
      <c r="AS932">
        <v>0</v>
      </c>
      <c r="AT932" s="17">
        <v>1</v>
      </c>
      <c r="AU932">
        <v>0</v>
      </c>
      <c r="AV932" s="17">
        <v>1</v>
      </c>
      <c r="AW932" s="17" t="s">
        <v>5</v>
      </c>
      <c r="AX932">
        <v>0</v>
      </c>
      <c r="AY932">
        <v>1</v>
      </c>
      <c r="AZ932">
        <v>0</v>
      </c>
      <c r="BA932">
        <v>0</v>
      </c>
      <c r="BB932">
        <v>0</v>
      </c>
      <c r="BC932">
        <v>0</v>
      </c>
      <c r="BD932" s="17">
        <v>0</v>
      </c>
      <c r="BE932">
        <v>0</v>
      </c>
      <c r="BF932">
        <v>1</v>
      </c>
      <c r="BG932" s="17">
        <v>0</v>
      </c>
      <c r="BH932">
        <v>1462</v>
      </c>
      <c r="BI932">
        <v>176</v>
      </c>
      <c r="BJ932" s="61">
        <v>0.29299999999999998</v>
      </c>
      <c r="BK932" s="61">
        <f t="shared" si="237"/>
        <v>33.839999999999996</v>
      </c>
      <c r="BL932">
        <v>1</v>
      </c>
      <c r="BM932">
        <v>0</v>
      </c>
      <c r="BN932">
        <v>0</v>
      </c>
      <c r="BO932">
        <v>0</v>
      </c>
      <c r="BP932">
        <v>0</v>
      </c>
      <c r="BQ932" s="17">
        <v>0</v>
      </c>
      <c r="BR932">
        <v>0</v>
      </c>
      <c r="BS932">
        <v>0</v>
      </c>
      <c r="BT932">
        <v>1</v>
      </c>
      <c r="BU932" s="17">
        <v>0</v>
      </c>
      <c r="BV932">
        <v>0</v>
      </c>
      <c r="BW932">
        <v>0</v>
      </c>
      <c r="BX932" s="17">
        <v>0</v>
      </c>
      <c r="BY932">
        <v>0</v>
      </c>
      <c r="BZ932">
        <v>0</v>
      </c>
      <c r="CA932">
        <v>1</v>
      </c>
      <c r="CB932">
        <v>1</v>
      </c>
      <c r="CC932">
        <v>0</v>
      </c>
      <c r="CD932">
        <v>1</v>
      </c>
      <c r="CE932">
        <v>1</v>
      </c>
      <c r="CF932">
        <v>1</v>
      </c>
      <c r="CG932">
        <v>1</v>
      </c>
      <c r="CH932">
        <v>1</v>
      </c>
      <c r="CI932">
        <v>0</v>
      </c>
      <c r="CJ932" s="17">
        <v>1</v>
      </c>
      <c r="CK932">
        <v>0.29799999999999999</v>
      </c>
      <c r="CL932">
        <v>4</v>
      </c>
      <c r="CM932">
        <v>1</v>
      </c>
      <c r="CN932">
        <v>0</v>
      </c>
      <c r="CO932">
        <v>35</v>
      </c>
      <c r="CP932" s="31" t="s">
        <v>80</v>
      </c>
    </row>
    <row r="933" spans="1:94" x14ac:dyDescent="0.25">
      <c r="A933">
        <v>932</v>
      </c>
      <c r="B933">
        <v>64</v>
      </c>
      <c r="C933" s="23" t="s">
        <v>233</v>
      </c>
      <c r="D933" s="12">
        <v>9.08</v>
      </c>
      <c r="E933" s="13">
        <f t="shared" si="231"/>
        <v>1.1167138113393187</v>
      </c>
      <c r="F933" s="7">
        <v>8.1310000000000002</v>
      </c>
      <c r="G933" s="7">
        <f t="shared" si="223"/>
        <v>7.9632861886606818</v>
      </c>
      <c r="H933" s="15">
        <f t="shared" si="224"/>
        <v>10.196713811339318</v>
      </c>
      <c r="I933" s="11">
        <f t="shared" si="225"/>
        <v>0.400530616419636</v>
      </c>
      <c r="J933" s="30">
        <f t="shared" si="226"/>
        <v>4.9259699473574711E-2</v>
      </c>
      <c r="K933" s="30">
        <f t="shared" si="227"/>
        <v>20.300570459964913</v>
      </c>
      <c r="L933" s="8">
        <v>1</v>
      </c>
      <c r="M933" s="9">
        <v>0</v>
      </c>
      <c r="N933" s="9">
        <v>0</v>
      </c>
      <c r="O933" s="9">
        <v>0</v>
      </c>
      <c r="P933" s="9">
        <v>0</v>
      </c>
      <c r="Q933" s="8">
        <v>362</v>
      </c>
      <c r="R933" s="9">
        <v>15</v>
      </c>
      <c r="S933" s="9">
        <f t="shared" si="228"/>
        <v>346</v>
      </c>
      <c r="T933" s="9">
        <f t="shared" si="229"/>
        <v>12</v>
      </c>
      <c r="U933" s="7">
        <v>11.35</v>
      </c>
      <c r="V933" s="7">
        <v>16.489999999999998</v>
      </c>
      <c r="W933" s="9">
        <v>1</v>
      </c>
      <c r="X933" s="9">
        <v>0</v>
      </c>
      <c r="Y933" s="9">
        <v>1</v>
      </c>
      <c r="Z933" s="9">
        <v>0</v>
      </c>
      <c r="AA933" s="9">
        <v>0</v>
      </c>
      <c r="AB933" s="27">
        <v>0</v>
      </c>
      <c r="AC933" s="9">
        <v>0</v>
      </c>
      <c r="AD933" s="9">
        <v>0</v>
      </c>
      <c r="AE933" s="27">
        <v>1</v>
      </c>
      <c r="AF933" s="9">
        <v>1</v>
      </c>
      <c r="AG933" s="27">
        <v>0</v>
      </c>
      <c r="AH933" s="19">
        <v>2007</v>
      </c>
      <c r="AI933" s="30">
        <v>5.0000000000000001E-3</v>
      </c>
      <c r="AJ933" s="30">
        <v>1.7000000000000001E-2</v>
      </c>
      <c r="AK933" s="30">
        <f t="shared" si="234"/>
        <v>0.64500000000000002</v>
      </c>
      <c r="AL933" s="37">
        <v>0.33300000000000002</v>
      </c>
      <c r="AM933" s="36">
        <v>1</v>
      </c>
      <c r="AN933" s="17">
        <v>0</v>
      </c>
      <c r="AO933">
        <v>0</v>
      </c>
      <c r="AP933" s="34">
        <f t="shared" si="235"/>
        <v>1</v>
      </c>
      <c r="AQ933" s="33">
        <f t="shared" si="236"/>
        <v>0.59799999999999998</v>
      </c>
      <c r="AR933" s="34">
        <v>0.40200000000000002</v>
      </c>
      <c r="AS933">
        <v>0</v>
      </c>
      <c r="AT933" s="17">
        <v>1</v>
      </c>
      <c r="AU933">
        <v>0</v>
      </c>
      <c r="AV933" s="17">
        <v>1</v>
      </c>
      <c r="AW933" s="17" t="s">
        <v>5</v>
      </c>
      <c r="AX933">
        <v>0</v>
      </c>
      <c r="AY933">
        <v>1</v>
      </c>
      <c r="AZ933">
        <v>0</v>
      </c>
      <c r="BA933">
        <v>0</v>
      </c>
      <c r="BB933">
        <v>0</v>
      </c>
      <c r="BC933">
        <v>0</v>
      </c>
      <c r="BD933" s="17">
        <v>0</v>
      </c>
      <c r="BE933">
        <v>0</v>
      </c>
      <c r="BF933">
        <v>1</v>
      </c>
      <c r="BG933" s="17">
        <v>0</v>
      </c>
      <c r="BH933">
        <v>1462</v>
      </c>
      <c r="BI933">
        <v>176</v>
      </c>
      <c r="BJ933" s="61">
        <v>0.29299999999999998</v>
      </c>
      <c r="BK933" s="61">
        <f t="shared" si="237"/>
        <v>33.839999999999996</v>
      </c>
      <c r="BL933">
        <v>1</v>
      </c>
      <c r="BM933">
        <v>0</v>
      </c>
      <c r="BN933">
        <v>0</v>
      </c>
      <c r="BO933">
        <v>0</v>
      </c>
      <c r="BP933">
        <v>0</v>
      </c>
      <c r="BQ933" s="17">
        <v>0</v>
      </c>
      <c r="BR933">
        <v>0</v>
      </c>
      <c r="BS933">
        <v>0</v>
      </c>
      <c r="BT933">
        <v>1</v>
      </c>
      <c r="BU933" s="17">
        <v>0</v>
      </c>
      <c r="BV933">
        <v>0</v>
      </c>
      <c r="BW933">
        <v>0</v>
      </c>
      <c r="BX933" s="17">
        <v>0</v>
      </c>
      <c r="BY933">
        <v>0</v>
      </c>
      <c r="BZ933">
        <v>0</v>
      </c>
      <c r="CA933">
        <v>1</v>
      </c>
      <c r="CB933">
        <v>1</v>
      </c>
      <c r="CC933">
        <v>0</v>
      </c>
      <c r="CD933">
        <v>1</v>
      </c>
      <c r="CE933">
        <v>1</v>
      </c>
      <c r="CF933">
        <v>1</v>
      </c>
      <c r="CG933">
        <v>1</v>
      </c>
      <c r="CH933">
        <v>1</v>
      </c>
      <c r="CI933">
        <v>0</v>
      </c>
      <c r="CJ933" s="17">
        <v>1</v>
      </c>
      <c r="CK933">
        <v>0.29799999999999999</v>
      </c>
      <c r="CL933">
        <v>4</v>
      </c>
      <c r="CM933">
        <v>1</v>
      </c>
      <c r="CN933">
        <v>0</v>
      </c>
      <c r="CO933">
        <v>35</v>
      </c>
      <c r="CP933" s="31" t="s">
        <v>80</v>
      </c>
    </row>
    <row r="934" spans="1:94" x14ac:dyDescent="0.25">
      <c r="A934">
        <v>933</v>
      </c>
      <c r="B934">
        <v>64</v>
      </c>
      <c r="C934" s="23" t="s">
        <v>233</v>
      </c>
      <c r="D934" s="12">
        <v>6.67</v>
      </c>
      <c r="E934" s="13">
        <f t="shared" si="231"/>
        <v>1.1575841721624436</v>
      </c>
      <c r="F934" s="7">
        <v>5.7619999999999996</v>
      </c>
      <c r="G934" s="7">
        <f t="shared" si="223"/>
        <v>5.5124158278375566</v>
      </c>
      <c r="H934" s="15">
        <f t="shared" si="224"/>
        <v>7.8275841721624433</v>
      </c>
      <c r="I934" s="11">
        <f t="shared" si="225"/>
        <v>0.27588627965331808</v>
      </c>
      <c r="J934" s="30">
        <f t="shared" si="226"/>
        <v>4.7880298447295751E-2</v>
      </c>
      <c r="K934" s="30">
        <f t="shared" si="227"/>
        <v>20.885417017622608</v>
      </c>
      <c r="L934" s="8">
        <v>1</v>
      </c>
      <c r="M934" s="9">
        <v>0</v>
      </c>
      <c r="N934" s="9">
        <v>0</v>
      </c>
      <c r="O934" s="9">
        <v>0</v>
      </c>
      <c r="P934" s="9">
        <v>0</v>
      </c>
      <c r="Q934" s="8">
        <v>422</v>
      </c>
      <c r="R934" s="9">
        <v>18</v>
      </c>
      <c r="S934" s="9">
        <f t="shared" si="228"/>
        <v>403</v>
      </c>
      <c r="T934" s="9">
        <f t="shared" si="229"/>
        <v>12</v>
      </c>
      <c r="U934" s="7">
        <v>11.35</v>
      </c>
      <c r="V934" s="7">
        <v>16.489999999999998</v>
      </c>
      <c r="W934" s="9">
        <v>1</v>
      </c>
      <c r="X934" s="9">
        <v>0</v>
      </c>
      <c r="Y934" s="9">
        <v>1</v>
      </c>
      <c r="Z934" s="9">
        <v>0</v>
      </c>
      <c r="AA934" s="9">
        <v>0</v>
      </c>
      <c r="AB934" s="27">
        <v>0</v>
      </c>
      <c r="AC934" s="9">
        <v>0</v>
      </c>
      <c r="AD934" s="9">
        <v>0</v>
      </c>
      <c r="AE934" s="27">
        <v>1</v>
      </c>
      <c r="AF934" s="9">
        <v>1</v>
      </c>
      <c r="AG934" s="27">
        <v>0</v>
      </c>
      <c r="AH934" s="19">
        <v>2007</v>
      </c>
      <c r="AI934" s="30">
        <v>5.0000000000000001E-3</v>
      </c>
      <c r="AJ934" s="30">
        <v>1.7000000000000001E-2</v>
      </c>
      <c r="AK934" s="30">
        <f t="shared" si="234"/>
        <v>0.64500000000000002</v>
      </c>
      <c r="AL934" s="37">
        <v>0.33300000000000002</v>
      </c>
      <c r="AM934" s="36">
        <v>1</v>
      </c>
      <c r="AN934" s="17">
        <v>0</v>
      </c>
      <c r="AO934">
        <v>1</v>
      </c>
      <c r="AP934" s="34">
        <f t="shared" si="235"/>
        <v>0</v>
      </c>
      <c r="AQ934" s="33">
        <f t="shared" si="236"/>
        <v>0.59799999999999998</v>
      </c>
      <c r="AR934" s="34">
        <v>0.40200000000000002</v>
      </c>
      <c r="AS934">
        <v>0</v>
      </c>
      <c r="AT934" s="17">
        <v>1</v>
      </c>
      <c r="AU934">
        <v>0</v>
      </c>
      <c r="AV934" s="17">
        <v>1</v>
      </c>
      <c r="AW934" s="17" t="s">
        <v>5</v>
      </c>
      <c r="AX934">
        <v>0</v>
      </c>
      <c r="AY934">
        <v>1</v>
      </c>
      <c r="AZ934">
        <v>0</v>
      </c>
      <c r="BA934">
        <v>0</v>
      </c>
      <c r="BB934">
        <v>0</v>
      </c>
      <c r="BC934">
        <v>0</v>
      </c>
      <c r="BD934" s="17">
        <v>0</v>
      </c>
      <c r="BE934">
        <v>0</v>
      </c>
      <c r="BF934">
        <v>1</v>
      </c>
      <c r="BG934" s="17">
        <v>0</v>
      </c>
      <c r="BH934">
        <v>1462</v>
      </c>
      <c r="BI934">
        <v>176</v>
      </c>
      <c r="BJ934" s="61">
        <v>0.29299999999999998</v>
      </c>
      <c r="BK934" s="61">
        <f t="shared" si="237"/>
        <v>33.839999999999996</v>
      </c>
      <c r="BL934">
        <v>1</v>
      </c>
      <c r="BM934">
        <v>0</v>
      </c>
      <c r="BN934">
        <v>0</v>
      </c>
      <c r="BO934">
        <v>0</v>
      </c>
      <c r="BP934">
        <v>0</v>
      </c>
      <c r="BQ934" s="17">
        <v>0</v>
      </c>
      <c r="BR934">
        <v>0</v>
      </c>
      <c r="BS934">
        <v>0</v>
      </c>
      <c r="BT934">
        <v>1</v>
      </c>
      <c r="BU934" s="17">
        <v>0</v>
      </c>
      <c r="BV934">
        <v>0</v>
      </c>
      <c r="BW934">
        <v>0</v>
      </c>
      <c r="BX934" s="17">
        <v>0</v>
      </c>
      <c r="BY934">
        <v>0</v>
      </c>
      <c r="BZ934">
        <v>0</v>
      </c>
      <c r="CA934">
        <v>1</v>
      </c>
      <c r="CB934">
        <v>1</v>
      </c>
      <c r="CC934">
        <v>0</v>
      </c>
      <c r="CD934">
        <v>1</v>
      </c>
      <c r="CE934">
        <v>1</v>
      </c>
      <c r="CF934">
        <v>1</v>
      </c>
      <c r="CG934">
        <v>1</v>
      </c>
      <c r="CH934">
        <v>1</v>
      </c>
      <c r="CI934">
        <v>0</v>
      </c>
      <c r="CJ934" s="17">
        <v>1</v>
      </c>
      <c r="CK934">
        <v>0.29799999999999999</v>
      </c>
      <c r="CL934">
        <v>4</v>
      </c>
      <c r="CM934">
        <v>1</v>
      </c>
      <c r="CN934">
        <v>0</v>
      </c>
      <c r="CO934">
        <v>35</v>
      </c>
      <c r="CP934" s="31" t="s">
        <v>80</v>
      </c>
    </row>
    <row r="935" spans="1:94" x14ac:dyDescent="0.25">
      <c r="A935">
        <v>934</v>
      </c>
      <c r="B935">
        <v>64</v>
      </c>
      <c r="C935" s="23" t="s">
        <v>233</v>
      </c>
      <c r="D935" s="12">
        <v>9.07</v>
      </c>
      <c r="E935" s="13">
        <f t="shared" si="231"/>
        <v>1.1211372064276885</v>
      </c>
      <c r="F935" s="7">
        <v>8.09</v>
      </c>
      <c r="G935" s="7">
        <f t="shared" si="223"/>
        <v>7.948862793572312</v>
      </c>
      <c r="H935" s="15">
        <f t="shared" si="224"/>
        <v>10.191137206427689</v>
      </c>
      <c r="I935" s="11">
        <f t="shared" si="225"/>
        <v>0.40029492263963368</v>
      </c>
      <c r="J935" s="30">
        <f t="shared" si="226"/>
        <v>4.9480212934441742E-2</v>
      </c>
      <c r="K935" s="30">
        <f t="shared" si="227"/>
        <v>20.210098960668155</v>
      </c>
      <c r="L935" s="8">
        <v>1</v>
      </c>
      <c r="M935" s="9">
        <v>0</v>
      </c>
      <c r="N935" s="9">
        <v>0</v>
      </c>
      <c r="O935" s="9">
        <v>0</v>
      </c>
      <c r="P935" s="9">
        <v>0</v>
      </c>
      <c r="Q935" s="8">
        <v>362</v>
      </c>
      <c r="R935" s="9">
        <v>18</v>
      </c>
      <c r="S935" s="9">
        <f t="shared" si="228"/>
        <v>343</v>
      </c>
      <c r="T935" s="9">
        <f t="shared" si="229"/>
        <v>12</v>
      </c>
      <c r="U935" s="7">
        <v>11.35</v>
      </c>
      <c r="V935" s="7">
        <v>16.489999999999998</v>
      </c>
      <c r="W935" s="9">
        <v>1</v>
      </c>
      <c r="X935" s="9">
        <v>0</v>
      </c>
      <c r="Y935" s="9">
        <v>1</v>
      </c>
      <c r="Z935" s="9">
        <v>0</v>
      </c>
      <c r="AA935" s="9">
        <v>0</v>
      </c>
      <c r="AB935" s="27">
        <v>0</v>
      </c>
      <c r="AC935" s="9">
        <v>0</v>
      </c>
      <c r="AD935" s="9">
        <v>0</v>
      </c>
      <c r="AE935" s="27">
        <v>1</v>
      </c>
      <c r="AF935" s="9">
        <v>1</v>
      </c>
      <c r="AG935" s="27">
        <v>0</v>
      </c>
      <c r="AH935" s="19">
        <v>2007</v>
      </c>
      <c r="AI935" s="30">
        <v>5.0000000000000001E-3</v>
      </c>
      <c r="AJ935" s="30">
        <v>1.7000000000000001E-2</v>
      </c>
      <c r="AK935" s="30">
        <f t="shared" si="234"/>
        <v>0.64500000000000002</v>
      </c>
      <c r="AL935" s="37">
        <v>0.33300000000000002</v>
      </c>
      <c r="AM935" s="36">
        <v>1</v>
      </c>
      <c r="AN935" s="17">
        <v>0</v>
      </c>
      <c r="AO935">
        <v>0</v>
      </c>
      <c r="AP935" s="34">
        <f t="shared" si="235"/>
        <v>1</v>
      </c>
      <c r="AQ935" s="33">
        <f t="shared" si="236"/>
        <v>0.59799999999999998</v>
      </c>
      <c r="AR935" s="34">
        <v>0.40200000000000002</v>
      </c>
      <c r="AS935">
        <v>0</v>
      </c>
      <c r="AT935" s="17">
        <v>1</v>
      </c>
      <c r="AU935">
        <v>0</v>
      </c>
      <c r="AV935" s="17">
        <v>1</v>
      </c>
      <c r="AW935" s="17" t="s">
        <v>5</v>
      </c>
      <c r="AX935">
        <v>0</v>
      </c>
      <c r="AY935">
        <v>1</v>
      </c>
      <c r="AZ935">
        <v>0</v>
      </c>
      <c r="BA935">
        <v>0</v>
      </c>
      <c r="BB935">
        <v>0</v>
      </c>
      <c r="BC935">
        <v>0</v>
      </c>
      <c r="BD935" s="17">
        <v>0</v>
      </c>
      <c r="BE935">
        <v>0</v>
      </c>
      <c r="BF935">
        <v>1</v>
      </c>
      <c r="BG935" s="17">
        <v>0</v>
      </c>
      <c r="BH935">
        <v>1462</v>
      </c>
      <c r="BI935">
        <v>176</v>
      </c>
      <c r="BJ935" s="61">
        <v>0.29299999999999998</v>
      </c>
      <c r="BK935" s="61">
        <f t="shared" si="237"/>
        <v>33.839999999999996</v>
      </c>
      <c r="BL935">
        <v>1</v>
      </c>
      <c r="BM935">
        <v>0</v>
      </c>
      <c r="BN935">
        <v>0</v>
      </c>
      <c r="BO935">
        <v>0</v>
      </c>
      <c r="BP935">
        <v>0</v>
      </c>
      <c r="BQ935" s="17">
        <v>0</v>
      </c>
      <c r="BR935">
        <v>0</v>
      </c>
      <c r="BS935">
        <v>0</v>
      </c>
      <c r="BT935">
        <v>1</v>
      </c>
      <c r="BU935" s="17">
        <v>0</v>
      </c>
      <c r="BV935">
        <v>0</v>
      </c>
      <c r="BW935">
        <v>0</v>
      </c>
      <c r="BX935" s="17">
        <v>0</v>
      </c>
      <c r="BY935">
        <v>0</v>
      </c>
      <c r="BZ935">
        <v>0</v>
      </c>
      <c r="CA935">
        <v>1</v>
      </c>
      <c r="CB935">
        <v>1</v>
      </c>
      <c r="CC935">
        <v>0</v>
      </c>
      <c r="CD935">
        <v>1</v>
      </c>
      <c r="CE935">
        <v>1</v>
      </c>
      <c r="CF935">
        <v>1</v>
      </c>
      <c r="CG935">
        <v>1</v>
      </c>
      <c r="CH935">
        <v>1</v>
      </c>
      <c r="CI935">
        <v>0</v>
      </c>
      <c r="CJ935" s="17">
        <v>1</v>
      </c>
      <c r="CK935">
        <v>0.29799999999999999</v>
      </c>
      <c r="CL935">
        <v>4</v>
      </c>
      <c r="CM935">
        <v>1</v>
      </c>
      <c r="CN935">
        <v>0</v>
      </c>
      <c r="CO935">
        <v>35</v>
      </c>
      <c r="CP935" s="31" t="s">
        <v>80</v>
      </c>
    </row>
    <row r="936" spans="1:94" x14ac:dyDescent="0.25">
      <c r="A936">
        <v>935</v>
      </c>
      <c r="B936">
        <v>64</v>
      </c>
      <c r="C936" s="23" t="s">
        <v>233</v>
      </c>
      <c r="D936" s="12">
        <v>6.61</v>
      </c>
      <c r="E936" s="13">
        <f t="shared" si="231"/>
        <v>1.1598526057203018</v>
      </c>
      <c r="F936" s="7">
        <v>5.6989999999999998</v>
      </c>
      <c r="G936" s="7">
        <f t="shared" si="223"/>
        <v>5.4501473942796981</v>
      </c>
      <c r="H936" s="15">
        <f t="shared" si="224"/>
        <v>7.7698526057203026</v>
      </c>
      <c r="I936" s="11">
        <f t="shared" si="225"/>
        <v>0.27435888297770461</v>
      </c>
      <c r="J936" s="30">
        <f t="shared" si="226"/>
        <v>4.8141583256308941E-2</v>
      </c>
      <c r="K936" s="30">
        <f t="shared" si="227"/>
        <v>20.77206299335721</v>
      </c>
      <c r="L936" s="8">
        <v>1</v>
      </c>
      <c r="M936" s="9">
        <v>0</v>
      </c>
      <c r="N936" s="9">
        <v>0</v>
      </c>
      <c r="O936" s="9">
        <v>0</v>
      </c>
      <c r="P936" s="9">
        <v>0</v>
      </c>
      <c r="Q936" s="8">
        <v>422</v>
      </c>
      <c r="R936" s="9">
        <v>22</v>
      </c>
      <c r="S936" s="9">
        <f t="shared" si="228"/>
        <v>399</v>
      </c>
      <c r="T936" s="9">
        <f t="shared" si="229"/>
        <v>12</v>
      </c>
      <c r="U936" s="7">
        <v>11.35</v>
      </c>
      <c r="V936" s="7">
        <v>16.489999999999998</v>
      </c>
      <c r="W936" s="9">
        <v>1</v>
      </c>
      <c r="X936" s="9">
        <v>0</v>
      </c>
      <c r="Y936" s="9">
        <v>1</v>
      </c>
      <c r="Z936" s="9">
        <v>0</v>
      </c>
      <c r="AA936" s="9">
        <v>0</v>
      </c>
      <c r="AB936" s="27">
        <v>0</v>
      </c>
      <c r="AC936" s="9">
        <v>0</v>
      </c>
      <c r="AD936" s="9">
        <v>0</v>
      </c>
      <c r="AE936" s="27">
        <v>1</v>
      </c>
      <c r="AF936" s="9">
        <v>1</v>
      </c>
      <c r="AG936" s="27">
        <v>0</v>
      </c>
      <c r="AH936" s="19">
        <v>2007</v>
      </c>
      <c r="AI936" s="30">
        <v>5.0000000000000001E-3</v>
      </c>
      <c r="AJ936" s="30">
        <v>1.7000000000000001E-2</v>
      </c>
      <c r="AK936" s="30">
        <f t="shared" si="234"/>
        <v>0.64500000000000002</v>
      </c>
      <c r="AL936" s="37">
        <v>0.33300000000000002</v>
      </c>
      <c r="AM936" s="36">
        <v>1</v>
      </c>
      <c r="AN936" s="17">
        <v>0</v>
      </c>
      <c r="AO936">
        <v>1</v>
      </c>
      <c r="AP936" s="34">
        <f t="shared" si="235"/>
        <v>0</v>
      </c>
      <c r="AQ936" s="33">
        <f t="shared" si="236"/>
        <v>0.59799999999999998</v>
      </c>
      <c r="AR936" s="34">
        <v>0.40200000000000002</v>
      </c>
      <c r="AS936">
        <v>0</v>
      </c>
      <c r="AT936" s="17">
        <v>1</v>
      </c>
      <c r="AU936">
        <v>0</v>
      </c>
      <c r="AV936" s="17">
        <v>1</v>
      </c>
      <c r="AW936" s="17" t="s">
        <v>5</v>
      </c>
      <c r="AX936">
        <v>0</v>
      </c>
      <c r="AY936">
        <v>1</v>
      </c>
      <c r="AZ936">
        <v>0</v>
      </c>
      <c r="BA936">
        <v>0</v>
      </c>
      <c r="BB936">
        <v>0</v>
      </c>
      <c r="BC936">
        <v>0</v>
      </c>
      <c r="BD936" s="17">
        <v>0</v>
      </c>
      <c r="BE936">
        <v>0</v>
      </c>
      <c r="BF936">
        <v>1</v>
      </c>
      <c r="BG936" s="17">
        <v>0</v>
      </c>
      <c r="BH936">
        <v>1462</v>
      </c>
      <c r="BI936">
        <v>176</v>
      </c>
      <c r="BJ936" s="61">
        <v>0.29299999999999998</v>
      </c>
      <c r="BK936" s="61">
        <f t="shared" si="237"/>
        <v>33.839999999999996</v>
      </c>
      <c r="BL936">
        <v>1</v>
      </c>
      <c r="BM936">
        <v>0</v>
      </c>
      <c r="BN936">
        <v>0</v>
      </c>
      <c r="BO936">
        <v>0</v>
      </c>
      <c r="BP936">
        <v>0</v>
      </c>
      <c r="BQ936" s="17">
        <v>0</v>
      </c>
      <c r="BR936">
        <v>0</v>
      </c>
      <c r="BS936">
        <v>0</v>
      </c>
      <c r="BT936">
        <v>1</v>
      </c>
      <c r="BU936" s="17">
        <v>0</v>
      </c>
      <c r="BV936">
        <v>0</v>
      </c>
      <c r="BW936">
        <v>0</v>
      </c>
      <c r="BX936" s="17">
        <v>0</v>
      </c>
      <c r="BY936">
        <v>0</v>
      </c>
      <c r="BZ936">
        <v>0</v>
      </c>
      <c r="CA936">
        <v>1</v>
      </c>
      <c r="CB936">
        <v>1</v>
      </c>
      <c r="CC936">
        <v>0</v>
      </c>
      <c r="CD936">
        <v>1</v>
      </c>
      <c r="CE936">
        <v>1</v>
      </c>
      <c r="CF936">
        <v>1</v>
      </c>
      <c r="CG936">
        <v>1</v>
      </c>
      <c r="CH936">
        <v>1</v>
      </c>
      <c r="CI936">
        <v>0</v>
      </c>
      <c r="CJ936" s="17">
        <v>1</v>
      </c>
      <c r="CK936">
        <v>0.29799999999999999</v>
      </c>
      <c r="CL936">
        <v>4</v>
      </c>
      <c r="CM936">
        <v>1</v>
      </c>
      <c r="CN936">
        <v>0</v>
      </c>
      <c r="CO936">
        <v>35</v>
      </c>
      <c r="CP936" s="31" t="s">
        <v>80</v>
      </c>
    </row>
    <row r="937" spans="1:94" x14ac:dyDescent="0.25">
      <c r="A937">
        <v>936</v>
      </c>
      <c r="B937">
        <v>64</v>
      </c>
      <c r="C937" s="23" t="s">
        <v>233</v>
      </c>
      <c r="D937" s="12">
        <v>8.76</v>
      </c>
      <c r="E937" s="13">
        <f t="shared" si="231"/>
        <v>1.1546065638592329</v>
      </c>
      <c r="F937" s="7">
        <v>7.5869999999999997</v>
      </c>
      <c r="G937" s="7">
        <f t="shared" si="223"/>
        <v>7.6053934361407673</v>
      </c>
      <c r="H937" s="15">
        <f t="shared" si="224"/>
        <v>9.9146065638592322</v>
      </c>
      <c r="I937" s="11">
        <f t="shared" si="225"/>
        <v>0.38099056817957472</v>
      </c>
      <c r="J937" s="30">
        <f t="shared" si="226"/>
        <v>5.0216234108287169E-2</v>
      </c>
      <c r="K937" s="30">
        <f t="shared" si="227"/>
        <v>19.91387880348778</v>
      </c>
      <c r="L937" s="8">
        <v>1</v>
      </c>
      <c r="M937" s="9">
        <v>0</v>
      </c>
      <c r="N937" s="9">
        <v>0</v>
      </c>
      <c r="O937" s="9">
        <v>0</v>
      </c>
      <c r="P937" s="9">
        <v>0</v>
      </c>
      <c r="Q937" s="8">
        <v>362</v>
      </c>
      <c r="R937" s="9">
        <v>22</v>
      </c>
      <c r="S937" s="9">
        <f t="shared" si="228"/>
        <v>339</v>
      </c>
      <c r="T937" s="9">
        <f t="shared" si="229"/>
        <v>12</v>
      </c>
      <c r="U937" s="7">
        <v>11.35</v>
      </c>
      <c r="V937" s="7">
        <v>16.489999999999998</v>
      </c>
      <c r="W937" s="9">
        <v>1</v>
      </c>
      <c r="X937" s="9">
        <v>0</v>
      </c>
      <c r="Y937" s="9">
        <v>1</v>
      </c>
      <c r="Z937" s="9">
        <v>0</v>
      </c>
      <c r="AA937" s="9">
        <v>0</v>
      </c>
      <c r="AB937" s="27">
        <v>0</v>
      </c>
      <c r="AC937" s="9">
        <v>0</v>
      </c>
      <c r="AD937" s="9">
        <v>0</v>
      </c>
      <c r="AE937" s="27">
        <v>1</v>
      </c>
      <c r="AF937" s="9">
        <v>1</v>
      </c>
      <c r="AG937" s="27">
        <v>0</v>
      </c>
      <c r="AH937" s="19">
        <v>2007</v>
      </c>
      <c r="AI937" s="30">
        <v>5.0000000000000001E-3</v>
      </c>
      <c r="AJ937" s="30">
        <v>1.7000000000000001E-2</v>
      </c>
      <c r="AK937" s="30">
        <f t="shared" si="234"/>
        <v>0.64500000000000002</v>
      </c>
      <c r="AL937" s="37">
        <v>0.33300000000000002</v>
      </c>
      <c r="AM937" s="36">
        <v>1</v>
      </c>
      <c r="AN937" s="17">
        <v>0</v>
      </c>
      <c r="AO937">
        <v>0</v>
      </c>
      <c r="AP937" s="34">
        <f t="shared" si="235"/>
        <v>1</v>
      </c>
      <c r="AQ937" s="33">
        <f t="shared" si="236"/>
        <v>0.59799999999999998</v>
      </c>
      <c r="AR937" s="34">
        <v>0.40200000000000002</v>
      </c>
      <c r="AS937">
        <v>0</v>
      </c>
      <c r="AT937" s="17">
        <v>1</v>
      </c>
      <c r="AU937">
        <v>0</v>
      </c>
      <c r="AV937" s="17">
        <v>1</v>
      </c>
      <c r="AW937" s="17" t="s">
        <v>5</v>
      </c>
      <c r="AX937">
        <v>0</v>
      </c>
      <c r="AY937">
        <v>1</v>
      </c>
      <c r="AZ937">
        <v>0</v>
      </c>
      <c r="BA937">
        <v>0</v>
      </c>
      <c r="BB937">
        <v>0</v>
      </c>
      <c r="BC937">
        <v>0</v>
      </c>
      <c r="BD937" s="17">
        <v>0</v>
      </c>
      <c r="BE937">
        <v>0</v>
      </c>
      <c r="BF937">
        <v>1</v>
      </c>
      <c r="BG937" s="17">
        <v>0</v>
      </c>
      <c r="BH937">
        <v>1462</v>
      </c>
      <c r="BI937">
        <v>176</v>
      </c>
      <c r="BJ937" s="61">
        <v>0.29299999999999998</v>
      </c>
      <c r="BK937" s="61">
        <f t="shared" si="237"/>
        <v>33.839999999999996</v>
      </c>
      <c r="BL937">
        <v>1</v>
      </c>
      <c r="BM937">
        <v>0</v>
      </c>
      <c r="BN937">
        <v>0</v>
      </c>
      <c r="BO937">
        <v>0</v>
      </c>
      <c r="BP937">
        <v>0</v>
      </c>
      <c r="BQ937" s="17">
        <v>0</v>
      </c>
      <c r="BR937">
        <v>0</v>
      </c>
      <c r="BS937">
        <v>0</v>
      </c>
      <c r="BT937">
        <v>1</v>
      </c>
      <c r="BU937" s="17">
        <v>0</v>
      </c>
      <c r="BV937">
        <v>0</v>
      </c>
      <c r="BW937">
        <v>0</v>
      </c>
      <c r="BX937" s="17">
        <v>0</v>
      </c>
      <c r="BY937">
        <v>0</v>
      </c>
      <c r="BZ937">
        <v>0</v>
      </c>
      <c r="CA937">
        <v>1</v>
      </c>
      <c r="CB937">
        <v>1</v>
      </c>
      <c r="CC937">
        <v>0</v>
      </c>
      <c r="CD937">
        <v>1</v>
      </c>
      <c r="CE937">
        <v>1</v>
      </c>
      <c r="CF937">
        <v>1</v>
      </c>
      <c r="CG937">
        <v>1</v>
      </c>
      <c r="CH937">
        <v>1</v>
      </c>
      <c r="CI937">
        <v>0</v>
      </c>
      <c r="CJ937" s="17">
        <v>1</v>
      </c>
      <c r="CK937">
        <v>0.29799999999999999</v>
      </c>
      <c r="CL937">
        <v>4</v>
      </c>
      <c r="CM937">
        <v>1</v>
      </c>
      <c r="CN937">
        <v>0</v>
      </c>
      <c r="CO937">
        <v>35</v>
      </c>
      <c r="CP937" s="31" t="s">
        <v>80</v>
      </c>
    </row>
    <row r="938" spans="1:94" x14ac:dyDescent="0.25">
      <c r="A938">
        <v>937</v>
      </c>
      <c r="B938">
        <v>65</v>
      </c>
      <c r="C938" s="23" t="s">
        <v>234</v>
      </c>
      <c r="D938" s="12">
        <v>9.44</v>
      </c>
      <c r="E938" s="13">
        <v>0.98</v>
      </c>
      <c r="F938" s="7">
        <f t="shared" ref="F938:F969" si="238">D938/E938</f>
        <v>9.6326530612244898</v>
      </c>
      <c r="G938" s="7">
        <f t="shared" si="223"/>
        <v>8.4599999999999991</v>
      </c>
      <c r="H938" s="15">
        <f t="shared" si="224"/>
        <v>10.42</v>
      </c>
      <c r="I938" s="11">
        <f t="shared" si="225"/>
        <v>0.14911892285947093</v>
      </c>
      <c r="J938" s="30">
        <f t="shared" si="226"/>
        <v>1.5480566144309482E-2</v>
      </c>
      <c r="K938" s="30">
        <f t="shared" si="227"/>
        <v>64.597120717551476</v>
      </c>
      <c r="L938" s="8">
        <v>0</v>
      </c>
      <c r="M938" s="9">
        <v>0</v>
      </c>
      <c r="N938" s="9">
        <v>0</v>
      </c>
      <c r="O938" s="9">
        <v>1</v>
      </c>
      <c r="P938" s="9">
        <v>0</v>
      </c>
      <c r="Q938" s="8">
        <v>4083</v>
      </c>
      <c r="R938" s="9">
        <v>2</v>
      </c>
      <c r="S938" s="9">
        <f t="shared" si="228"/>
        <v>4080</v>
      </c>
      <c r="T938" s="9">
        <f t="shared" si="229"/>
        <v>24</v>
      </c>
      <c r="U938" s="7">
        <v>13.131</v>
      </c>
      <c r="V938" s="7">
        <f t="shared" ref="V938:V969" si="239">BK938-U938-6</f>
        <v>9.1490000000000009</v>
      </c>
      <c r="W938" s="9">
        <v>1</v>
      </c>
      <c r="X938" s="9">
        <v>0</v>
      </c>
      <c r="Y938" s="9">
        <v>0</v>
      </c>
      <c r="Z938" s="9">
        <v>0</v>
      </c>
      <c r="AA938" s="9">
        <v>0</v>
      </c>
      <c r="AB938" s="27">
        <v>1</v>
      </c>
      <c r="AC938" s="9">
        <v>0</v>
      </c>
      <c r="AD938" s="9">
        <v>1</v>
      </c>
      <c r="AE938" s="27">
        <v>0</v>
      </c>
      <c r="AF938" s="9">
        <v>0</v>
      </c>
      <c r="AG938" s="27">
        <v>1</v>
      </c>
      <c r="AH938" s="19">
        <v>1981</v>
      </c>
      <c r="AI938" s="30" t="s">
        <v>89</v>
      </c>
      <c r="AJ938" s="30" t="s">
        <v>89</v>
      </c>
      <c r="AK938" s="30" t="s">
        <v>89</v>
      </c>
      <c r="AL938" s="37" t="s">
        <v>89</v>
      </c>
      <c r="AM938" s="36">
        <f>1-AN938</f>
        <v>0.93799999999999994</v>
      </c>
      <c r="AN938" s="17">
        <v>6.2E-2</v>
      </c>
      <c r="AO938">
        <v>0.52400000000000002</v>
      </c>
      <c r="AP938" s="34">
        <f t="shared" si="235"/>
        <v>0.47599999999999998</v>
      </c>
      <c r="AQ938" t="s">
        <v>89</v>
      </c>
      <c r="AR938" s="34" t="s">
        <v>89</v>
      </c>
      <c r="AS938">
        <v>0</v>
      </c>
      <c r="AT938" s="17">
        <v>1</v>
      </c>
      <c r="AU938" t="s">
        <v>89</v>
      </c>
      <c r="AV938" s="17" t="s">
        <v>89</v>
      </c>
      <c r="AW938" s="17" t="s">
        <v>131</v>
      </c>
      <c r="AX938">
        <v>1</v>
      </c>
      <c r="AY938">
        <v>0</v>
      </c>
      <c r="AZ938">
        <v>0</v>
      </c>
      <c r="BA938">
        <v>0</v>
      </c>
      <c r="BB938">
        <v>0</v>
      </c>
      <c r="BC938">
        <v>0</v>
      </c>
      <c r="BD938" s="17">
        <v>0</v>
      </c>
      <c r="BE938">
        <v>1</v>
      </c>
      <c r="BF938">
        <v>0</v>
      </c>
      <c r="BG938" s="17">
        <v>0</v>
      </c>
      <c r="BH938">
        <v>19368</v>
      </c>
      <c r="BI938">
        <v>1730</v>
      </c>
      <c r="BJ938" s="23">
        <v>0.91900000000000004</v>
      </c>
      <c r="BK938" s="23">
        <v>28.28</v>
      </c>
      <c r="BL938">
        <v>0</v>
      </c>
      <c r="BM938">
        <v>1</v>
      </c>
      <c r="BN938">
        <v>0</v>
      </c>
      <c r="BO938">
        <v>0</v>
      </c>
      <c r="BP938">
        <v>0</v>
      </c>
      <c r="BQ938" s="17">
        <v>0</v>
      </c>
      <c r="BR938">
        <v>0</v>
      </c>
      <c r="BS938">
        <v>0</v>
      </c>
      <c r="BT938">
        <v>1</v>
      </c>
      <c r="BU938" s="17">
        <v>0</v>
      </c>
      <c r="BV938">
        <v>0</v>
      </c>
      <c r="BW938">
        <v>0</v>
      </c>
      <c r="BX938" s="17">
        <v>0</v>
      </c>
      <c r="BY938">
        <v>0</v>
      </c>
      <c r="BZ938">
        <v>0</v>
      </c>
      <c r="CA938">
        <v>0</v>
      </c>
      <c r="CB938">
        <v>0</v>
      </c>
      <c r="CC938">
        <v>0</v>
      </c>
      <c r="CD938">
        <v>0</v>
      </c>
      <c r="CE938">
        <v>0</v>
      </c>
      <c r="CF938">
        <v>0</v>
      </c>
      <c r="CG938">
        <v>0</v>
      </c>
      <c r="CH938">
        <v>0</v>
      </c>
      <c r="CI938">
        <v>0</v>
      </c>
      <c r="CJ938" s="17">
        <v>0</v>
      </c>
      <c r="CK938">
        <v>0.19600000000000001</v>
      </c>
      <c r="CL938">
        <v>166</v>
      </c>
      <c r="CM938">
        <v>1</v>
      </c>
      <c r="CN938">
        <v>0</v>
      </c>
      <c r="CO938">
        <v>34</v>
      </c>
      <c r="CP938" s="31" t="s">
        <v>80</v>
      </c>
    </row>
    <row r="939" spans="1:94" x14ac:dyDescent="0.25">
      <c r="A939">
        <v>938</v>
      </c>
      <c r="B939">
        <v>65</v>
      </c>
      <c r="C939" s="23" t="s">
        <v>234</v>
      </c>
      <c r="D939" s="12">
        <v>8.1</v>
      </c>
      <c r="E939" s="13">
        <v>0.22</v>
      </c>
      <c r="F939" s="7">
        <f t="shared" si="238"/>
        <v>36.818181818181813</v>
      </c>
      <c r="G939" s="7">
        <f t="shared" si="223"/>
        <v>7.88</v>
      </c>
      <c r="H939" s="15">
        <f t="shared" si="224"/>
        <v>8.32</v>
      </c>
      <c r="I939" s="11">
        <f t="shared" si="225"/>
        <v>0.14612854458928509</v>
      </c>
      <c r="J939" s="30">
        <f t="shared" si="226"/>
        <v>3.9689234332892257E-3</v>
      </c>
      <c r="K939" s="30">
        <f t="shared" si="227"/>
        <v>251.95749346347429</v>
      </c>
      <c r="L939" s="8">
        <v>0</v>
      </c>
      <c r="M939" s="9">
        <v>0</v>
      </c>
      <c r="N939" s="9">
        <v>0</v>
      </c>
      <c r="O939" s="9">
        <v>1</v>
      </c>
      <c r="P939" s="9">
        <v>0</v>
      </c>
      <c r="Q939" s="8">
        <v>62130</v>
      </c>
      <c r="R939" s="9">
        <v>2</v>
      </c>
      <c r="S939" s="9">
        <f t="shared" si="228"/>
        <v>62127</v>
      </c>
      <c r="T939" s="9">
        <f t="shared" si="229"/>
        <v>24</v>
      </c>
      <c r="U939" s="7">
        <v>13.154999999999999</v>
      </c>
      <c r="V939" s="7">
        <f t="shared" si="239"/>
        <v>11.055</v>
      </c>
      <c r="W939" s="9">
        <v>1</v>
      </c>
      <c r="X939" s="9">
        <v>0</v>
      </c>
      <c r="Y939" s="9">
        <v>0</v>
      </c>
      <c r="Z939" s="9">
        <v>0</v>
      </c>
      <c r="AA939" s="9">
        <v>0</v>
      </c>
      <c r="AB939" s="27">
        <v>1</v>
      </c>
      <c r="AC939" s="9">
        <v>0</v>
      </c>
      <c r="AD939" s="9">
        <v>1</v>
      </c>
      <c r="AE939" s="27">
        <v>0</v>
      </c>
      <c r="AF939" s="9">
        <v>0</v>
      </c>
      <c r="AG939" s="27">
        <v>1</v>
      </c>
      <c r="AH939" s="19">
        <v>1981</v>
      </c>
      <c r="AI939" s="30" t="s">
        <v>89</v>
      </c>
      <c r="AJ939" s="30" t="s">
        <v>89</v>
      </c>
      <c r="AK939" s="30" t="s">
        <v>89</v>
      </c>
      <c r="AL939" s="37" t="s">
        <v>89</v>
      </c>
      <c r="AM939" s="36">
        <v>0</v>
      </c>
      <c r="AN939" s="17">
        <v>1</v>
      </c>
      <c r="AO939">
        <v>0.63300000000000001</v>
      </c>
      <c r="AP939" s="34">
        <f t="shared" si="235"/>
        <v>0.36699999999999999</v>
      </c>
      <c r="AQ939" t="s">
        <v>89</v>
      </c>
      <c r="AR939" s="34" t="s">
        <v>89</v>
      </c>
      <c r="AS939">
        <v>0</v>
      </c>
      <c r="AT939" s="17">
        <v>1</v>
      </c>
      <c r="AU939" t="s">
        <v>89</v>
      </c>
      <c r="AV939" s="17" t="s">
        <v>89</v>
      </c>
      <c r="AW939" s="17" t="s">
        <v>131</v>
      </c>
      <c r="AX939">
        <v>1</v>
      </c>
      <c r="AY939">
        <v>0</v>
      </c>
      <c r="AZ939">
        <v>0</v>
      </c>
      <c r="BA939">
        <v>0</v>
      </c>
      <c r="BB939">
        <v>0</v>
      </c>
      <c r="BC939">
        <v>0</v>
      </c>
      <c r="BD939" s="17">
        <v>0</v>
      </c>
      <c r="BE939">
        <v>1</v>
      </c>
      <c r="BF939">
        <v>0</v>
      </c>
      <c r="BG939" s="17">
        <v>0</v>
      </c>
      <c r="BH939">
        <v>19368</v>
      </c>
      <c r="BI939">
        <v>1730</v>
      </c>
      <c r="BJ939" s="23">
        <v>0.91900000000000004</v>
      </c>
      <c r="BK939" s="23">
        <v>30.21</v>
      </c>
      <c r="BL939">
        <v>0</v>
      </c>
      <c r="BM939">
        <v>1</v>
      </c>
      <c r="BN939">
        <v>0</v>
      </c>
      <c r="BO939">
        <v>0</v>
      </c>
      <c r="BP939">
        <v>0</v>
      </c>
      <c r="BQ939" s="17">
        <v>0</v>
      </c>
      <c r="BR939">
        <v>0</v>
      </c>
      <c r="BS939">
        <v>0</v>
      </c>
      <c r="BT939">
        <v>1</v>
      </c>
      <c r="BU939" s="17">
        <v>0</v>
      </c>
      <c r="BV939">
        <v>0</v>
      </c>
      <c r="BW939">
        <v>0</v>
      </c>
      <c r="BX939" s="17">
        <v>0</v>
      </c>
      <c r="BY939">
        <v>0</v>
      </c>
      <c r="BZ939">
        <v>0</v>
      </c>
      <c r="CA939">
        <v>0</v>
      </c>
      <c r="CB939">
        <v>0</v>
      </c>
      <c r="CC939">
        <v>0</v>
      </c>
      <c r="CD939">
        <v>0</v>
      </c>
      <c r="CE939">
        <v>0</v>
      </c>
      <c r="CF939">
        <v>0</v>
      </c>
      <c r="CG939">
        <v>0</v>
      </c>
      <c r="CH939">
        <v>0</v>
      </c>
      <c r="CI939">
        <v>0</v>
      </c>
      <c r="CJ939" s="17">
        <v>0</v>
      </c>
      <c r="CK939">
        <v>0.19600000000000001</v>
      </c>
      <c r="CL939">
        <v>166</v>
      </c>
      <c r="CM939">
        <v>1</v>
      </c>
      <c r="CN939">
        <v>0</v>
      </c>
      <c r="CO939">
        <v>34</v>
      </c>
      <c r="CP939" s="31" t="s">
        <v>80</v>
      </c>
    </row>
    <row r="940" spans="1:94" x14ac:dyDescent="0.25">
      <c r="A940">
        <v>939</v>
      </c>
      <c r="B940">
        <v>65</v>
      </c>
      <c r="C940" s="23" t="s">
        <v>234</v>
      </c>
      <c r="D940" s="12">
        <v>8.16</v>
      </c>
      <c r="E940" s="13">
        <v>0.21</v>
      </c>
      <c r="F940" s="7">
        <f t="shared" si="238"/>
        <v>38.857142857142861</v>
      </c>
      <c r="G940" s="7">
        <f t="shared" si="223"/>
        <v>7.95</v>
      </c>
      <c r="H940" s="15">
        <f t="shared" si="224"/>
        <v>8.370000000000001</v>
      </c>
      <c r="I940" s="11">
        <f t="shared" si="225"/>
        <v>0.14931821237205145</v>
      </c>
      <c r="J940" s="30">
        <f t="shared" si="226"/>
        <v>3.8427481125160295E-3</v>
      </c>
      <c r="K940" s="30">
        <f t="shared" si="227"/>
        <v>260.2304316390003</v>
      </c>
      <c r="L940" s="8">
        <v>0</v>
      </c>
      <c r="M940" s="9">
        <v>0</v>
      </c>
      <c r="N940" s="9">
        <v>0</v>
      </c>
      <c r="O940" s="9">
        <v>1</v>
      </c>
      <c r="P940" s="9">
        <v>0</v>
      </c>
      <c r="Q940" s="8">
        <v>66213</v>
      </c>
      <c r="R940" s="9">
        <v>2</v>
      </c>
      <c r="S940" s="9">
        <f t="shared" si="228"/>
        <v>66210</v>
      </c>
      <c r="T940" s="9">
        <f t="shared" si="229"/>
        <v>24</v>
      </c>
      <c r="U940" s="7">
        <v>13.153</v>
      </c>
      <c r="V940" s="7">
        <f t="shared" si="239"/>
        <v>8.9969999999999981</v>
      </c>
      <c r="W940" s="9">
        <v>1</v>
      </c>
      <c r="X940" s="9">
        <v>0</v>
      </c>
      <c r="Y940" s="9">
        <v>0</v>
      </c>
      <c r="Z940" s="9">
        <v>0</v>
      </c>
      <c r="AA940" s="9">
        <v>0</v>
      </c>
      <c r="AB940" s="27">
        <v>1</v>
      </c>
      <c r="AC940" s="9">
        <v>0</v>
      </c>
      <c r="AD940" s="9">
        <v>1</v>
      </c>
      <c r="AE940" s="27">
        <v>0</v>
      </c>
      <c r="AF940" s="9">
        <v>0</v>
      </c>
      <c r="AG940" s="27">
        <v>1</v>
      </c>
      <c r="AH940" s="19">
        <v>1981</v>
      </c>
      <c r="AI940" s="30" t="s">
        <v>89</v>
      </c>
      <c r="AJ940" s="30" t="s">
        <v>89</v>
      </c>
      <c r="AK940" s="30" t="s">
        <v>89</v>
      </c>
      <c r="AL940" s="37" t="s">
        <v>89</v>
      </c>
      <c r="AM940" s="36">
        <v>1</v>
      </c>
      <c r="AN940" s="17">
        <v>0</v>
      </c>
      <c r="AO940">
        <v>0.51700000000000002</v>
      </c>
      <c r="AP940" s="34">
        <f t="shared" si="235"/>
        <v>0.48299999999999998</v>
      </c>
      <c r="AQ940" t="s">
        <v>89</v>
      </c>
      <c r="AR940" s="34" t="s">
        <v>89</v>
      </c>
      <c r="AS940">
        <v>0</v>
      </c>
      <c r="AT940" s="17">
        <v>1</v>
      </c>
      <c r="AU940" t="s">
        <v>89</v>
      </c>
      <c r="AV940" s="17" t="s">
        <v>89</v>
      </c>
      <c r="AW940" s="17" t="s">
        <v>131</v>
      </c>
      <c r="AX940">
        <v>1</v>
      </c>
      <c r="AY940">
        <v>0</v>
      </c>
      <c r="AZ940">
        <v>0</v>
      </c>
      <c r="BA940">
        <v>0</v>
      </c>
      <c r="BB940">
        <v>0</v>
      </c>
      <c r="BC940">
        <v>0</v>
      </c>
      <c r="BD940" s="17">
        <v>0</v>
      </c>
      <c r="BE940">
        <v>1</v>
      </c>
      <c r="BF940">
        <v>0</v>
      </c>
      <c r="BG940" s="17">
        <v>0</v>
      </c>
      <c r="BH940">
        <v>19368</v>
      </c>
      <c r="BI940">
        <v>1730</v>
      </c>
      <c r="BJ940" s="23">
        <v>0.91900000000000004</v>
      </c>
      <c r="BK940" s="23">
        <v>28.15</v>
      </c>
      <c r="BL940">
        <v>0</v>
      </c>
      <c r="BM940">
        <v>1</v>
      </c>
      <c r="BN940">
        <v>0</v>
      </c>
      <c r="BO940">
        <v>0</v>
      </c>
      <c r="BP940">
        <v>0</v>
      </c>
      <c r="BQ940" s="17">
        <v>0</v>
      </c>
      <c r="BR940">
        <v>0</v>
      </c>
      <c r="BS940">
        <v>0</v>
      </c>
      <c r="BT940">
        <v>1</v>
      </c>
      <c r="BU940" s="17">
        <v>0</v>
      </c>
      <c r="BV940">
        <v>0</v>
      </c>
      <c r="BW940">
        <v>0</v>
      </c>
      <c r="BX940" s="17">
        <v>0</v>
      </c>
      <c r="BY940">
        <v>0</v>
      </c>
      <c r="BZ940">
        <v>0</v>
      </c>
      <c r="CA940">
        <v>0</v>
      </c>
      <c r="CB940">
        <v>0</v>
      </c>
      <c r="CC940">
        <v>0</v>
      </c>
      <c r="CD940">
        <v>0</v>
      </c>
      <c r="CE940">
        <v>0</v>
      </c>
      <c r="CF940">
        <v>0</v>
      </c>
      <c r="CG940">
        <v>0</v>
      </c>
      <c r="CH940">
        <v>0</v>
      </c>
      <c r="CI940">
        <v>0</v>
      </c>
      <c r="CJ940" s="17">
        <v>0</v>
      </c>
      <c r="CK940">
        <v>0.19600000000000001</v>
      </c>
      <c r="CL940">
        <v>166</v>
      </c>
      <c r="CM940">
        <v>1</v>
      </c>
      <c r="CN940">
        <v>0</v>
      </c>
      <c r="CO940">
        <v>34</v>
      </c>
      <c r="CP940" s="31" t="s">
        <v>80</v>
      </c>
    </row>
    <row r="941" spans="1:94" x14ac:dyDescent="0.25">
      <c r="A941">
        <v>940</v>
      </c>
      <c r="B941">
        <v>65</v>
      </c>
      <c r="C941" s="23" t="s">
        <v>234</v>
      </c>
      <c r="D941" s="12">
        <v>9.26</v>
      </c>
      <c r="E941" s="13">
        <v>0.95</v>
      </c>
      <c r="F941" s="7">
        <f t="shared" si="238"/>
        <v>9.7473684210526326</v>
      </c>
      <c r="G941" s="7">
        <f t="shared" si="223"/>
        <v>8.31</v>
      </c>
      <c r="H941" s="15">
        <f t="shared" si="224"/>
        <v>10.209999999999999</v>
      </c>
      <c r="I941" s="11">
        <f t="shared" si="225"/>
        <v>0.15085460062198786</v>
      </c>
      <c r="J941" s="30">
        <f t="shared" si="226"/>
        <v>1.5476443908303288E-2</v>
      </c>
      <c r="K941" s="30">
        <f t="shared" si="227"/>
        <v>64.614326516150697</v>
      </c>
      <c r="L941" s="8">
        <v>0</v>
      </c>
      <c r="M941" s="9">
        <v>0</v>
      </c>
      <c r="N941" s="9">
        <v>0</v>
      </c>
      <c r="O941" s="9">
        <v>1</v>
      </c>
      <c r="P941" s="9">
        <v>0</v>
      </c>
      <c r="Q941" s="8">
        <v>4083</v>
      </c>
      <c r="R941" s="9">
        <v>2</v>
      </c>
      <c r="S941" s="9">
        <f t="shared" si="228"/>
        <v>4080</v>
      </c>
      <c r="T941" s="9">
        <f t="shared" si="229"/>
        <v>24</v>
      </c>
      <c r="U941" s="7">
        <v>13.131</v>
      </c>
      <c r="V941" s="7">
        <f t="shared" si="239"/>
        <v>9.1490000000000009</v>
      </c>
      <c r="W941" s="9">
        <v>1</v>
      </c>
      <c r="X941" s="9">
        <v>0</v>
      </c>
      <c r="Y941" s="9">
        <v>1</v>
      </c>
      <c r="Z941" s="9">
        <v>0</v>
      </c>
      <c r="AA941" s="9">
        <v>0</v>
      </c>
      <c r="AB941" s="27">
        <v>0</v>
      </c>
      <c r="AC941" s="9">
        <v>0</v>
      </c>
      <c r="AD941" s="9">
        <v>1</v>
      </c>
      <c r="AE941" s="27">
        <v>0</v>
      </c>
      <c r="AF941" s="9">
        <v>0</v>
      </c>
      <c r="AG941" s="27">
        <v>1</v>
      </c>
      <c r="AH941" s="19">
        <v>1981</v>
      </c>
      <c r="AI941" s="30" t="s">
        <v>89</v>
      </c>
      <c r="AJ941" s="30" t="s">
        <v>89</v>
      </c>
      <c r="AK941" s="30" t="s">
        <v>89</v>
      </c>
      <c r="AL941" s="37" t="s">
        <v>89</v>
      </c>
      <c r="AM941" s="36">
        <f>1-AN941</f>
        <v>0.93799999999999994</v>
      </c>
      <c r="AN941" s="17">
        <v>6.2E-2</v>
      </c>
      <c r="AO941">
        <v>0.52400000000000002</v>
      </c>
      <c r="AP941" s="34">
        <f t="shared" si="235"/>
        <v>0.47599999999999998</v>
      </c>
      <c r="AQ941" t="s">
        <v>89</v>
      </c>
      <c r="AR941" s="34" t="s">
        <v>89</v>
      </c>
      <c r="AS941">
        <v>0</v>
      </c>
      <c r="AT941" s="17">
        <v>1</v>
      </c>
      <c r="AU941" t="s">
        <v>89</v>
      </c>
      <c r="AV941" s="17" t="s">
        <v>89</v>
      </c>
      <c r="AW941" s="17" t="s">
        <v>131</v>
      </c>
      <c r="AX941">
        <v>1</v>
      </c>
      <c r="AY941">
        <v>0</v>
      </c>
      <c r="AZ941">
        <v>0</v>
      </c>
      <c r="BA941">
        <v>0</v>
      </c>
      <c r="BB941">
        <v>0</v>
      </c>
      <c r="BC941">
        <v>0</v>
      </c>
      <c r="BD941" s="17">
        <v>0</v>
      </c>
      <c r="BE941">
        <v>1</v>
      </c>
      <c r="BF941">
        <v>0</v>
      </c>
      <c r="BG941" s="17">
        <v>0</v>
      </c>
      <c r="BH941">
        <v>19368</v>
      </c>
      <c r="BI941">
        <v>1730</v>
      </c>
      <c r="BJ941" s="23">
        <v>0.91900000000000004</v>
      </c>
      <c r="BK941" s="23">
        <v>28.28</v>
      </c>
      <c r="BL941">
        <v>0</v>
      </c>
      <c r="BM941">
        <v>1</v>
      </c>
      <c r="BN941">
        <v>0</v>
      </c>
      <c r="BO941">
        <v>0</v>
      </c>
      <c r="BP941">
        <v>0</v>
      </c>
      <c r="BQ941" s="17">
        <v>0</v>
      </c>
      <c r="BR941">
        <v>0</v>
      </c>
      <c r="BS941">
        <v>0</v>
      </c>
      <c r="BT941">
        <v>1</v>
      </c>
      <c r="BU941" s="17">
        <v>0</v>
      </c>
      <c r="BV941">
        <v>0</v>
      </c>
      <c r="BW941">
        <v>0</v>
      </c>
      <c r="BX941" s="17">
        <v>0</v>
      </c>
      <c r="BY941">
        <v>0</v>
      </c>
      <c r="BZ941">
        <v>0</v>
      </c>
      <c r="CA941">
        <v>0</v>
      </c>
      <c r="CB941">
        <v>0</v>
      </c>
      <c r="CC941">
        <v>0</v>
      </c>
      <c r="CD941">
        <v>0</v>
      </c>
      <c r="CE941">
        <v>0</v>
      </c>
      <c r="CF941">
        <v>0</v>
      </c>
      <c r="CG941">
        <v>0</v>
      </c>
      <c r="CH941">
        <v>0</v>
      </c>
      <c r="CI941">
        <v>0</v>
      </c>
      <c r="CJ941" s="17">
        <v>0</v>
      </c>
      <c r="CK941">
        <v>0.19600000000000001</v>
      </c>
      <c r="CL941">
        <v>166</v>
      </c>
      <c r="CM941">
        <v>1</v>
      </c>
      <c r="CN941">
        <v>0</v>
      </c>
      <c r="CO941">
        <v>34</v>
      </c>
      <c r="CP941" s="31" t="s">
        <v>80</v>
      </c>
    </row>
    <row r="942" spans="1:94" x14ac:dyDescent="0.25">
      <c r="A942">
        <v>941</v>
      </c>
      <c r="B942">
        <v>65</v>
      </c>
      <c r="C942" s="23" t="s">
        <v>234</v>
      </c>
      <c r="D942" s="12">
        <v>8.08</v>
      </c>
      <c r="E942" s="13">
        <v>0.2</v>
      </c>
      <c r="F942" s="7">
        <f t="shared" si="238"/>
        <v>40.4</v>
      </c>
      <c r="G942" s="7">
        <f t="shared" si="223"/>
        <v>7.88</v>
      </c>
      <c r="H942" s="15">
        <f t="shared" si="224"/>
        <v>8.2799999999999994</v>
      </c>
      <c r="I942" s="11">
        <f t="shared" si="225"/>
        <v>0.15999634871826515</v>
      </c>
      <c r="J942" s="30">
        <f t="shared" si="226"/>
        <v>3.9603056613431971E-3</v>
      </c>
      <c r="K942" s="30">
        <f t="shared" si="227"/>
        <v>252.50576231048666</v>
      </c>
      <c r="L942" s="8">
        <v>0</v>
      </c>
      <c r="M942" s="9">
        <v>0</v>
      </c>
      <c r="N942" s="9">
        <v>0</v>
      </c>
      <c r="O942" s="9">
        <v>1</v>
      </c>
      <c r="P942" s="9">
        <v>0</v>
      </c>
      <c r="Q942" s="8">
        <v>62130</v>
      </c>
      <c r="R942" s="9">
        <v>2</v>
      </c>
      <c r="S942" s="9">
        <f t="shared" si="228"/>
        <v>62127</v>
      </c>
      <c r="T942" s="9">
        <f t="shared" si="229"/>
        <v>24</v>
      </c>
      <c r="U942" s="7">
        <v>13.154999999999999</v>
      </c>
      <c r="V942" s="7">
        <f t="shared" si="239"/>
        <v>11.055</v>
      </c>
      <c r="W942" s="9">
        <v>1</v>
      </c>
      <c r="X942" s="9">
        <v>0</v>
      </c>
      <c r="Y942" s="9">
        <v>1</v>
      </c>
      <c r="Z942" s="9">
        <v>0</v>
      </c>
      <c r="AA942" s="9">
        <v>0</v>
      </c>
      <c r="AB942" s="27">
        <v>0</v>
      </c>
      <c r="AC942" s="9">
        <v>0</v>
      </c>
      <c r="AD942" s="9">
        <v>1</v>
      </c>
      <c r="AE942" s="27">
        <v>0</v>
      </c>
      <c r="AF942" s="9">
        <v>0</v>
      </c>
      <c r="AG942" s="27">
        <v>1</v>
      </c>
      <c r="AH942" s="19">
        <v>1981</v>
      </c>
      <c r="AI942" s="30" t="s">
        <v>89</v>
      </c>
      <c r="AJ942" s="30" t="s">
        <v>89</v>
      </c>
      <c r="AK942" s="30" t="s">
        <v>89</v>
      </c>
      <c r="AL942" s="37" t="s">
        <v>89</v>
      </c>
      <c r="AM942" s="36">
        <v>0</v>
      </c>
      <c r="AN942" s="17">
        <v>1</v>
      </c>
      <c r="AO942">
        <v>0.63300000000000001</v>
      </c>
      <c r="AP942" s="34">
        <f t="shared" si="235"/>
        <v>0.36699999999999999</v>
      </c>
      <c r="AQ942" t="s">
        <v>89</v>
      </c>
      <c r="AR942" s="34" t="s">
        <v>89</v>
      </c>
      <c r="AS942">
        <v>0</v>
      </c>
      <c r="AT942" s="17">
        <v>1</v>
      </c>
      <c r="AU942" t="s">
        <v>89</v>
      </c>
      <c r="AV942" s="17" t="s">
        <v>89</v>
      </c>
      <c r="AW942" s="17" t="s">
        <v>131</v>
      </c>
      <c r="AX942">
        <v>1</v>
      </c>
      <c r="AY942">
        <v>0</v>
      </c>
      <c r="AZ942">
        <v>0</v>
      </c>
      <c r="BA942">
        <v>0</v>
      </c>
      <c r="BB942">
        <v>0</v>
      </c>
      <c r="BC942">
        <v>0</v>
      </c>
      <c r="BD942" s="17">
        <v>0</v>
      </c>
      <c r="BE942">
        <v>1</v>
      </c>
      <c r="BF942">
        <v>0</v>
      </c>
      <c r="BG942" s="17">
        <v>0</v>
      </c>
      <c r="BH942">
        <v>19368</v>
      </c>
      <c r="BI942">
        <v>1730</v>
      </c>
      <c r="BJ942" s="23">
        <v>0.91900000000000004</v>
      </c>
      <c r="BK942" s="23">
        <v>30.21</v>
      </c>
      <c r="BL942">
        <v>0</v>
      </c>
      <c r="BM942">
        <v>1</v>
      </c>
      <c r="BN942">
        <v>0</v>
      </c>
      <c r="BO942">
        <v>0</v>
      </c>
      <c r="BP942">
        <v>0</v>
      </c>
      <c r="BQ942" s="17">
        <v>0</v>
      </c>
      <c r="BR942">
        <v>0</v>
      </c>
      <c r="BS942">
        <v>0</v>
      </c>
      <c r="BT942">
        <v>1</v>
      </c>
      <c r="BU942" s="17">
        <v>0</v>
      </c>
      <c r="BV942">
        <v>0</v>
      </c>
      <c r="BW942">
        <v>0</v>
      </c>
      <c r="BX942" s="17">
        <v>0</v>
      </c>
      <c r="BY942">
        <v>0</v>
      </c>
      <c r="BZ942">
        <v>0</v>
      </c>
      <c r="CA942">
        <v>0</v>
      </c>
      <c r="CB942">
        <v>0</v>
      </c>
      <c r="CC942">
        <v>0</v>
      </c>
      <c r="CD942">
        <v>0</v>
      </c>
      <c r="CE942">
        <v>0</v>
      </c>
      <c r="CF942">
        <v>0</v>
      </c>
      <c r="CG942">
        <v>0</v>
      </c>
      <c r="CH942">
        <v>0</v>
      </c>
      <c r="CI942">
        <v>0</v>
      </c>
      <c r="CJ942" s="17">
        <v>0</v>
      </c>
      <c r="CK942">
        <v>0.19600000000000001</v>
      </c>
      <c r="CL942">
        <v>166</v>
      </c>
      <c r="CM942">
        <v>1</v>
      </c>
      <c r="CN942">
        <v>0</v>
      </c>
      <c r="CO942">
        <v>34</v>
      </c>
      <c r="CP942" s="31" t="s">
        <v>80</v>
      </c>
    </row>
    <row r="943" spans="1:94" x14ac:dyDescent="0.25">
      <c r="A943">
        <v>942</v>
      </c>
      <c r="B943">
        <v>65</v>
      </c>
      <c r="C943" s="23" t="s">
        <v>234</v>
      </c>
      <c r="D943" s="12">
        <v>8.1199999999999992</v>
      </c>
      <c r="E943" s="13">
        <v>0.2</v>
      </c>
      <c r="F943" s="7">
        <f t="shared" si="238"/>
        <v>40.599999999999994</v>
      </c>
      <c r="G943" s="7">
        <f t="shared" si="223"/>
        <v>7.919999999999999</v>
      </c>
      <c r="H943" s="15">
        <f t="shared" si="224"/>
        <v>8.3199999999999985</v>
      </c>
      <c r="I943" s="11">
        <f t="shared" si="225"/>
        <v>0.15585629709920443</v>
      </c>
      <c r="J943" s="30">
        <f t="shared" si="226"/>
        <v>3.8388250517045436E-3</v>
      </c>
      <c r="K943" s="30">
        <f t="shared" si="227"/>
        <v>260.49637233558548</v>
      </c>
      <c r="L943" s="8">
        <v>0</v>
      </c>
      <c r="M943" s="9">
        <v>0</v>
      </c>
      <c r="N943" s="9">
        <v>0</v>
      </c>
      <c r="O943" s="9">
        <v>1</v>
      </c>
      <c r="P943" s="9">
        <v>0</v>
      </c>
      <c r="Q943" s="8">
        <v>66213</v>
      </c>
      <c r="R943" s="9">
        <v>2</v>
      </c>
      <c r="S943" s="9">
        <f t="shared" si="228"/>
        <v>66210</v>
      </c>
      <c r="T943" s="9">
        <f t="shared" si="229"/>
        <v>24</v>
      </c>
      <c r="U943" s="7">
        <v>13.153</v>
      </c>
      <c r="V943" s="7">
        <f t="shared" si="239"/>
        <v>8.9969999999999981</v>
      </c>
      <c r="W943" s="9">
        <v>1</v>
      </c>
      <c r="X943" s="9">
        <v>0</v>
      </c>
      <c r="Y943" s="9">
        <v>1</v>
      </c>
      <c r="Z943" s="9">
        <v>0</v>
      </c>
      <c r="AA943" s="9">
        <v>0</v>
      </c>
      <c r="AB943" s="27">
        <v>0</v>
      </c>
      <c r="AC943" s="9">
        <v>0</v>
      </c>
      <c r="AD943" s="9">
        <v>1</v>
      </c>
      <c r="AE943" s="27">
        <v>0</v>
      </c>
      <c r="AF943" s="9">
        <v>0</v>
      </c>
      <c r="AG943" s="27">
        <v>1</v>
      </c>
      <c r="AH943" s="19">
        <v>1981</v>
      </c>
      <c r="AI943" s="30" t="s">
        <v>89</v>
      </c>
      <c r="AJ943" s="30" t="s">
        <v>89</v>
      </c>
      <c r="AK943" s="30" t="s">
        <v>89</v>
      </c>
      <c r="AL943" s="37" t="s">
        <v>89</v>
      </c>
      <c r="AM943" s="36">
        <v>1</v>
      </c>
      <c r="AN943" s="17">
        <v>0</v>
      </c>
      <c r="AO943">
        <v>0.51700000000000002</v>
      </c>
      <c r="AP943" s="34">
        <f t="shared" si="235"/>
        <v>0.48299999999999998</v>
      </c>
      <c r="AQ943" t="s">
        <v>89</v>
      </c>
      <c r="AR943" s="34" t="s">
        <v>89</v>
      </c>
      <c r="AS943">
        <v>0</v>
      </c>
      <c r="AT943" s="17">
        <v>1</v>
      </c>
      <c r="AU943" t="s">
        <v>89</v>
      </c>
      <c r="AV943" s="17" t="s">
        <v>89</v>
      </c>
      <c r="AW943" s="17" t="s">
        <v>131</v>
      </c>
      <c r="AX943">
        <v>1</v>
      </c>
      <c r="AY943">
        <v>0</v>
      </c>
      <c r="AZ943">
        <v>0</v>
      </c>
      <c r="BA943">
        <v>0</v>
      </c>
      <c r="BB943">
        <v>0</v>
      </c>
      <c r="BC943">
        <v>0</v>
      </c>
      <c r="BD943" s="17">
        <v>0</v>
      </c>
      <c r="BE943">
        <v>1</v>
      </c>
      <c r="BF943">
        <v>0</v>
      </c>
      <c r="BG943" s="17">
        <v>0</v>
      </c>
      <c r="BH943">
        <v>19368</v>
      </c>
      <c r="BI943">
        <v>1730</v>
      </c>
      <c r="BJ943" s="23">
        <v>0.91900000000000004</v>
      </c>
      <c r="BK943" s="23">
        <v>28.15</v>
      </c>
      <c r="BL943">
        <v>0</v>
      </c>
      <c r="BM943">
        <v>1</v>
      </c>
      <c r="BN943">
        <v>0</v>
      </c>
      <c r="BO943">
        <v>0</v>
      </c>
      <c r="BP943">
        <v>0</v>
      </c>
      <c r="BQ943" s="17">
        <v>0</v>
      </c>
      <c r="BR943">
        <v>0</v>
      </c>
      <c r="BS943">
        <v>0</v>
      </c>
      <c r="BT943">
        <v>1</v>
      </c>
      <c r="BU943" s="17">
        <v>0</v>
      </c>
      <c r="BV943">
        <v>0</v>
      </c>
      <c r="BW943">
        <v>0</v>
      </c>
      <c r="BX943" s="17">
        <v>0</v>
      </c>
      <c r="BY943">
        <v>0</v>
      </c>
      <c r="BZ943">
        <v>0</v>
      </c>
      <c r="CA943">
        <v>0</v>
      </c>
      <c r="CB943">
        <v>0</v>
      </c>
      <c r="CC943">
        <v>0</v>
      </c>
      <c r="CD943">
        <v>0</v>
      </c>
      <c r="CE943">
        <v>0</v>
      </c>
      <c r="CF943">
        <v>0</v>
      </c>
      <c r="CG943">
        <v>0</v>
      </c>
      <c r="CH943">
        <v>0</v>
      </c>
      <c r="CI943">
        <v>0</v>
      </c>
      <c r="CJ943" s="17">
        <v>0</v>
      </c>
      <c r="CK943">
        <v>0.19600000000000001</v>
      </c>
      <c r="CL943">
        <v>166</v>
      </c>
      <c r="CM943">
        <v>1</v>
      </c>
      <c r="CN943">
        <v>0</v>
      </c>
      <c r="CO943">
        <v>34</v>
      </c>
      <c r="CP943" s="31" t="s">
        <v>80</v>
      </c>
    </row>
    <row r="944" spans="1:94" x14ac:dyDescent="0.25">
      <c r="A944">
        <v>943</v>
      </c>
      <c r="B944">
        <v>65</v>
      </c>
      <c r="C944" s="23" t="s">
        <v>234</v>
      </c>
      <c r="D944" s="12">
        <v>6.44</v>
      </c>
      <c r="E944" s="13">
        <v>1.19</v>
      </c>
      <c r="F944" s="7">
        <f t="shared" si="238"/>
        <v>5.4117647058823533</v>
      </c>
      <c r="G944" s="7">
        <f t="shared" si="223"/>
        <v>5.25</v>
      </c>
      <c r="H944" s="15">
        <f t="shared" si="224"/>
        <v>7.6300000000000008</v>
      </c>
      <c r="I944" s="11">
        <f t="shared" si="225"/>
        <v>9.4417443129568596E-2</v>
      </c>
      <c r="J944" s="30">
        <f t="shared" si="226"/>
        <v>1.7446701447855067E-2</v>
      </c>
      <c r="K944" s="30">
        <f t="shared" si="227"/>
        <v>57.31742490056434</v>
      </c>
      <c r="L944" s="8">
        <v>0</v>
      </c>
      <c r="M944" s="9">
        <v>0</v>
      </c>
      <c r="N944" s="9">
        <v>0</v>
      </c>
      <c r="O944" s="9">
        <v>1</v>
      </c>
      <c r="P944" s="9">
        <v>0</v>
      </c>
      <c r="Q944" s="8">
        <v>3275</v>
      </c>
      <c r="R944" s="9">
        <v>18</v>
      </c>
      <c r="S944" s="9">
        <f t="shared" si="228"/>
        <v>3256</v>
      </c>
      <c r="T944" s="9">
        <f t="shared" si="229"/>
        <v>24</v>
      </c>
      <c r="U944" s="7">
        <v>13.131</v>
      </c>
      <c r="V944" s="7">
        <f t="shared" si="239"/>
        <v>9.1490000000000009</v>
      </c>
      <c r="W944" s="9">
        <v>1</v>
      </c>
      <c r="X944" s="9">
        <v>0</v>
      </c>
      <c r="Y944" s="9">
        <v>0</v>
      </c>
      <c r="Z944" s="9">
        <v>0</v>
      </c>
      <c r="AA944" s="9">
        <v>0</v>
      </c>
      <c r="AB944" s="27">
        <v>1</v>
      </c>
      <c r="AC944" s="9">
        <v>0</v>
      </c>
      <c r="AD944" s="9">
        <v>1</v>
      </c>
      <c r="AE944" s="27">
        <v>0</v>
      </c>
      <c r="AF944" s="9">
        <v>0</v>
      </c>
      <c r="AG944" s="27">
        <v>1</v>
      </c>
      <c r="AH944" s="19">
        <v>1981</v>
      </c>
      <c r="AI944" s="30" t="s">
        <v>89</v>
      </c>
      <c r="AJ944" s="30" t="s">
        <v>89</v>
      </c>
      <c r="AK944" s="30" t="s">
        <v>89</v>
      </c>
      <c r="AL944" s="37" t="s">
        <v>89</v>
      </c>
      <c r="AM944" s="36">
        <f>1-AN944</f>
        <v>0.93799999999999994</v>
      </c>
      <c r="AN944" s="17">
        <v>6.2E-2</v>
      </c>
      <c r="AO944">
        <v>0.52400000000000002</v>
      </c>
      <c r="AP944" s="34">
        <f t="shared" si="235"/>
        <v>0.47599999999999998</v>
      </c>
      <c r="AQ944" t="s">
        <v>89</v>
      </c>
      <c r="AR944" s="34" t="s">
        <v>89</v>
      </c>
      <c r="AS944">
        <v>0</v>
      </c>
      <c r="AT944" s="17">
        <v>1</v>
      </c>
      <c r="AU944" t="s">
        <v>89</v>
      </c>
      <c r="AV944" s="17" t="s">
        <v>89</v>
      </c>
      <c r="AW944" s="17" t="s">
        <v>131</v>
      </c>
      <c r="AX944">
        <v>1</v>
      </c>
      <c r="AY944">
        <v>0</v>
      </c>
      <c r="AZ944">
        <v>0</v>
      </c>
      <c r="BA944">
        <v>0</v>
      </c>
      <c r="BB944">
        <v>0</v>
      </c>
      <c r="BC944">
        <v>0</v>
      </c>
      <c r="BD944" s="17">
        <v>0</v>
      </c>
      <c r="BE944">
        <v>1</v>
      </c>
      <c r="BF944">
        <v>0</v>
      </c>
      <c r="BG944" s="17">
        <v>0</v>
      </c>
      <c r="BH944">
        <v>19368</v>
      </c>
      <c r="BI944">
        <v>1730</v>
      </c>
      <c r="BJ944" s="23">
        <v>0.91900000000000004</v>
      </c>
      <c r="BK944" s="23">
        <v>28.28</v>
      </c>
      <c r="BL944">
        <v>0</v>
      </c>
      <c r="BM944">
        <v>1</v>
      </c>
      <c r="BN944">
        <v>0</v>
      </c>
      <c r="BO944">
        <v>0</v>
      </c>
      <c r="BP944">
        <v>0</v>
      </c>
      <c r="BQ944" s="17">
        <v>0</v>
      </c>
      <c r="BR944">
        <v>0</v>
      </c>
      <c r="BS944">
        <v>0</v>
      </c>
      <c r="BT944">
        <v>1</v>
      </c>
      <c r="BU944" s="17">
        <v>0</v>
      </c>
      <c r="BV944">
        <v>0</v>
      </c>
      <c r="BW944">
        <v>0</v>
      </c>
      <c r="BX944" s="17">
        <v>0</v>
      </c>
      <c r="BY944">
        <v>1</v>
      </c>
      <c r="BZ944">
        <v>0</v>
      </c>
      <c r="CA944">
        <v>0</v>
      </c>
      <c r="CB944">
        <v>0</v>
      </c>
      <c r="CC944">
        <v>1</v>
      </c>
      <c r="CD944">
        <v>1</v>
      </c>
      <c r="CE944">
        <v>1</v>
      </c>
      <c r="CF944">
        <v>1</v>
      </c>
      <c r="CG944">
        <v>0</v>
      </c>
      <c r="CH944">
        <v>0</v>
      </c>
      <c r="CI944">
        <v>1</v>
      </c>
      <c r="CJ944" s="17">
        <v>0</v>
      </c>
      <c r="CK944">
        <v>0.19600000000000001</v>
      </c>
      <c r="CL944">
        <v>166</v>
      </c>
      <c r="CM944">
        <v>1</v>
      </c>
      <c r="CN944">
        <v>0</v>
      </c>
      <c r="CO944">
        <v>34</v>
      </c>
      <c r="CP944" s="31" t="s">
        <v>80</v>
      </c>
    </row>
    <row r="945" spans="1:94" x14ac:dyDescent="0.25">
      <c r="A945">
        <v>944</v>
      </c>
      <c r="B945">
        <v>65</v>
      </c>
      <c r="C945" s="23" t="s">
        <v>234</v>
      </c>
      <c r="D945" s="12">
        <v>5.44</v>
      </c>
      <c r="E945" s="13">
        <v>0.27</v>
      </c>
      <c r="F945" s="7">
        <f t="shared" si="238"/>
        <v>20.148148148148149</v>
      </c>
      <c r="G945" s="7">
        <f t="shared" si="223"/>
        <v>5.17</v>
      </c>
      <c r="H945" s="15">
        <f t="shared" si="224"/>
        <v>5.7100000000000009</v>
      </c>
      <c r="I945" s="11">
        <f t="shared" si="225"/>
        <v>9.0276994457422877E-2</v>
      </c>
      <c r="J945" s="30">
        <f t="shared" si="226"/>
        <v>4.4806596513794449E-3</v>
      </c>
      <c r="K945" s="30">
        <f t="shared" si="227"/>
        <v>223.18142367544777</v>
      </c>
      <c r="L945" s="8">
        <v>0</v>
      </c>
      <c r="M945" s="9">
        <v>0</v>
      </c>
      <c r="N945" s="9">
        <v>0</v>
      </c>
      <c r="O945" s="9">
        <v>1</v>
      </c>
      <c r="P945" s="9">
        <v>0</v>
      </c>
      <c r="Q945" s="8">
        <v>49423</v>
      </c>
      <c r="R945" s="9">
        <v>18</v>
      </c>
      <c r="S945" s="9">
        <f t="shared" si="228"/>
        <v>49404</v>
      </c>
      <c r="T945" s="9">
        <f t="shared" si="229"/>
        <v>24</v>
      </c>
      <c r="U945" s="7">
        <v>13.154999999999999</v>
      </c>
      <c r="V945" s="7">
        <f t="shared" si="239"/>
        <v>11.055</v>
      </c>
      <c r="W945" s="9">
        <v>1</v>
      </c>
      <c r="X945" s="9">
        <v>0</v>
      </c>
      <c r="Y945" s="9">
        <v>0</v>
      </c>
      <c r="Z945" s="9">
        <v>0</v>
      </c>
      <c r="AA945" s="9">
        <v>0</v>
      </c>
      <c r="AB945" s="27">
        <v>1</v>
      </c>
      <c r="AC945" s="9">
        <v>0</v>
      </c>
      <c r="AD945" s="9">
        <v>1</v>
      </c>
      <c r="AE945" s="27">
        <v>0</v>
      </c>
      <c r="AF945" s="9">
        <v>0</v>
      </c>
      <c r="AG945" s="27">
        <v>1</v>
      </c>
      <c r="AH945" s="19">
        <v>1981</v>
      </c>
      <c r="AI945" s="30" t="s">
        <v>89</v>
      </c>
      <c r="AJ945" s="30" t="s">
        <v>89</v>
      </c>
      <c r="AK945" s="30" t="s">
        <v>89</v>
      </c>
      <c r="AL945" s="37" t="s">
        <v>89</v>
      </c>
      <c r="AM945" s="36">
        <v>0</v>
      </c>
      <c r="AN945" s="17">
        <v>1</v>
      </c>
      <c r="AO945">
        <v>0.63300000000000001</v>
      </c>
      <c r="AP945" s="34">
        <f t="shared" si="235"/>
        <v>0.36699999999999999</v>
      </c>
      <c r="AQ945" t="s">
        <v>89</v>
      </c>
      <c r="AR945" s="34" t="s">
        <v>89</v>
      </c>
      <c r="AS945">
        <v>0</v>
      </c>
      <c r="AT945" s="17">
        <v>1</v>
      </c>
      <c r="AU945" t="s">
        <v>89</v>
      </c>
      <c r="AV945" s="17" t="s">
        <v>89</v>
      </c>
      <c r="AW945" s="17" t="s">
        <v>131</v>
      </c>
      <c r="AX945">
        <v>1</v>
      </c>
      <c r="AY945">
        <v>0</v>
      </c>
      <c r="AZ945">
        <v>0</v>
      </c>
      <c r="BA945">
        <v>0</v>
      </c>
      <c r="BB945">
        <v>0</v>
      </c>
      <c r="BC945">
        <v>0</v>
      </c>
      <c r="BD945" s="17">
        <v>0</v>
      </c>
      <c r="BE945">
        <v>1</v>
      </c>
      <c r="BF945">
        <v>0</v>
      </c>
      <c r="BG945" s="17">
        <v>0</v>
      </c>
      <c r="BH945">
        <v>19368</v>
      </c>
      <c r="BI945">
        <v>1730</v>
      </c>
      <c r="BJ945" s="23">
        <v>0.91900000000000004</v>
      </c>
      <c r="BK945" s="23">
        <v>30.21</v>
      </c>
      <c r="BL945">
        <v>0</v>
      </c>
      <c r="BM945">
        <v>1</v>
      </c>
      <c r="BN945">
        <v>0</v>
      </c>
      <c r="BO945">
        <v>0</v>
      </c>
      <c r="BP945">
        <v>0</v>
      </c>
      <c r="BQ945" s="17">
        <v>0</v>
      </c>
      <c r="BR945">
        <v>0</v>
      </c>
      <c r="BS945">
        <v>0</v>
      </c>
      <c r="BT945">
        <v>1</v>
      </c>
      <c r="BU945" s="17">
        <v>0</v>
      </c>
      <c r="BV945">
        <v>0</v>
      </c>
      <c r="BW945">
        <v>0</v>
      </c>
      <c r="BX945" s="17">
        <v>0</v>
      </c>
      <c r="BY945">
        <v>1</v>
      </c>
      <c r="BZ945">
        <v>0</v>
      </c>
      <c r="CA945">
        <v>0</v>
      </c>
      <c r="CB945">
        <v>0</v>
      </c>
      <c r="CC945">
        <v>1</v>
      </c>
      <c r="CD945">
        <v>1</v>
      </c>
      <c r="CE945">
        <v>1</v>
      </c>
      <c r="CF945">
        <v>1</v>
      </c>
      <c r="CG945">
        <v>0</v>
      </c>
      <c r="CH945">
        <v>0</v>
      </c>
      <c r="CI945">
        <v>1</v>
      </c>
      <c r="CJ945" s="17">
        <v>0</v>
      </c>
      <c r="CK945">
        <v>0.19600000000000001</v>
      </c>
      <c r="CL945">
        <v>166</v>
      </c>
      <c r="CM945">
        <v>1</v>
      </c>
      <c r="CN945">
        <v>0</v>
      </c>
      <c r="CO945">
        <v>34</v>
      </c>
      <c r="CP945" s="31" t="s">
        <v>80</v>
      </c>
    </row>
    <row r="946" spans="1:94" x14ac:dyDescent="0.25">
      <c r="A946">
        <v>945</v>
      </c>
      <c r="B946">
        <v>65</v>
      </c>
      <c r="C946" s="23" t="s">
        <v>234</v>
      </c>
      <c r="D946" s="12">
        <v>5.42</v>
      </c>
      <c r="E946" s="13">
        <v>0.25</v>
      </c>
      <c r="F946" s="7">
        <f t="shared" si="238"/>
        <v>21.68</v>
      </c>
      <c r="G946" s="7">
        <f t="shared" si="223"/>
        <v>5.17</v>
      </c>
      <c r="H946" s="15">
        <f t="shared" si="224"/>
        <v>5.67</v>
      </c>
      <c r="I946" s="11">
        <f t="shared" si="225"/>
        <v>9.4039787159001409E-2</v>
      </c>
      <c r="J946" s="30">
        <f t="shared" si="226"/>
        <v>4.33762855899453E-3</v>
      </c>
      <c r="K946" s="30">
        <f t="shared" si="227"/>
        <v>230.54071744488002</v>
      </c>
      <c r="L946" s="8">
        <v>0</v>
      </c>
      <c r="M946" s="9">
        <v>0</v>
      </c>
      <c r="N946" s="9">
        <v>0</v>
      </c>
      <c r="O946" s="9">
        <v>1</v>
      </c>
      <c r="P946" s="9">
        <v>0</v>
      </c>
      <c r="Q946" s="8">
        <v>52698</v>
      </c>
      <c r="R946" s="9">
        <v>18</v>
      </c>
      <c r="S946" s="9">
        <f t="shared" si="228"/>
        <v>52679</v>
      </c>
      <c r="T946" s="9">
        <f t="shared" si="229"/>
        <v>24</v>
      </c>
      <c r="U946" s="7">
        <v>13.153</v>
      </c>
      <c r="V946" s="7">
        <f t="shared" si="239"/>
        <v>8.9969999999999981</v>
      </c>
      <c r="W946" s="9">
        <v>1</v>
      </c>
      <c r="X946" s="9">
        <v>0</v>
      </c>
      <c r="Y946" s="9">
        <v>0</v>
      </c>
      <c r="Z946" s="9">
        <v>0</v>
      </c>
      <c r="AA946" s="9">
        <v>0</v>
      </c>
      <c r="AB946" s="27">
        <v>1</v>
      </c>
      <c r="AC946" s="9">
        <v>0</v>
      </c>
      <c r="AD946" s="9">
        <v>1</v>
      </c>
      <c r="AE946" s="27">
        <v>0</v>
      </c>
      <c r="AF946" s="9">
        <v>0</v>
      </c>
      <c r="AG946" s="27">
        <v>1</v>
      </c>
      <c r="AH946" s="19">
        <v>1981</v>
      </c>
      <c r="AI946" s="30" t="s">
        <v>89</v>
      </c>
      <c r="AJ946" s="30" t="s">
        <v>89</v>
      </c>
      <c r="AK946" s="30" t="s">
        <v>89</v>
      </c>
      <c r="AL946" s="37" t="s">
        <v>89</v>
      </c>
      <c r="AM946" s="36">
        <v>1</v>
      </c>
      <c r="AN946" s="17">
        <v>0</v>
      </c>
      <c r="AO946">
        <v>0.51700000000000002</v>
      </c>
      <c r="AP946" s="34">
        <f t="shared" si="235"/>
        <v>0.48299999999999998</v>
      </c>
      <c r="AQ946" t="s">
        <v>89</v>
      </c>
      <c r="AR946" s="34" t="s">
        <v>89</v>
      </c>
      <c r="AS946">
        <v>0</v>
      </c>
      <c r="AT946" s="17">
        <v>1</v>
      </c>
      <c r="AU946" t="s">
        <v>89</v>
      </c>
      <c r="AV946" s="17" t="s">
        <v>89</v>
      </c>
      <c r="AW946" s="17" t="s">
        <v>131</v>
      </c>
      <c r="AX946">
        <v>1</v>
      </c>
      <c r="AY946">
        <v>0</v>
      </c>
      <c r="AZ946">
        <v>0</v>
      </c>
      <c r="BA946">
        <v>0</v>
      </c>
      <c r="BB946">
        <v>0</v>
      </c>
      <c r="BC946">
        <v>0</v>
      </c>
      <c r="BD946" s="17">
        <v>0</v>
      </c>
      <c r="BE946">
        <v>1</v>
      </c>
      <c r="BF946">
        <v>0</v>
      </c>
      <c r="BG946" s="17">
        <v>0</v>
      </c>
      <c r="BH946">
        <v>19368</v>
      </c>
      <c r="BI946">
        <v>1730</v>
      </c>
      <c r="BJ946" s="23">
        <v>0.91900000000000004</v>
      </c>
      <c r="BK946" s="23">
        <v>28.15</v>
      </c>
      <c r="BL946">
        <v>0</v>
      </c>
      <c r="BM946">
        <v>1</v>
      </c>
      <c r="BN946">
        <v>0</v>
      </c>
      <c r="BO946">
        <v>0</v>
      </c>
      <c r="BP946">
        <v>0</v>
      </c>
      <c r="BQ946" s="17">
        <v>0</v>
      </c>
      <c r="BR946">
        <v>0</v>
      </c>
      <c r="BS946">
        <v>0</v>
      </c>
      <c r="BT946">
        <v>1</v>
      </c>
      <c r="BU946" s="17">
        <v>0</v>
      </c>
      <c r="BV946">
        <v>0</v>
      </c>
      <c r="BW946">
        <v>0</v>
      </c>
      <c r="BX946" s="17">
        <v>0</v>
      </c>
      <c r="BY946">
        <v>1</v>
      </c>
      <c r="BZ946">
        <v>0</v>
      </c>
      <c r="CA946">
        <v>0</v>
      </c>
      <c r="CB946">
        <v>0</v>
      </c>
      <c r="CC946">
        <v>1</v>
      </c>
      <c r="CD946">
        <v>1</v>
      </c>
      <c r="CE946">
        <v>1</v>
      </c>
      <c r="CF946">
        <v>1</v>
      </c>
      <c r="CG946">
        <v>0</v>
      </c>
      <c r="CH946">
        <v>0</v>
      </c>
      <c r="CI946">
        <v>1</v>
      </c>
      <c r="CJ946" s="17">
        <v>0</v>
      </c>
      <c r="CK946">
        <v>0.19600000000000001</v>
      </c>
      <c r="CL946">
        <v>166</v>
      </c>
      <c r="CM946">
        <v>1</v>
      </c>
      <c r="CN946">
        <v>0</v>
      </c>
      <c r="CO946">
        <v>34</v>
      </c>
      <c r="CP946" s="31" t="s">
        <v>80</v>
      </c>
    </row>
    <row r="947" spans="1:94" x14ac:dyDescent="0.25">
      <c r="A947">
        <v>946</v>
      </c>
      <c r="B947">
        <v>65</v>
      </c>
      <c r="C947" s="23" t="s">
        <v>234</v>
      </c>
      <c r="D947" s="12">
        <v>5.59</v>
      </c>
      <c r="E947" s="13">
        <v>1.3</v>
      </c>
      <c r="F947" s="7">
        <f t="shared" si="238"/>
        <v>4.3</v>
      </c>
      <c r="G947" s="7">
        <f t="shared" si="223"/>
        <v>4.29</v>
      </c>
      <c r="H947" s="15">
        <f t="shared" si="224"/>
        <v>6.89</v>
      </c>
      <c r="I947" s="11">
        <f t="shared" si="225"/>
        <v>7.71371494382493E-2</v>
      </c>
      <c r="J947" s="30">
        <f t="shared" si="226"/>
        <v>1.7938871962383557E-2</v>
      </c>
      <c r="K947" s="30">
        <f t="shared" si="227"/>
        <v>55.744865234387291</v>
      </c>
      <c r="L947" s="8">
        <v>0</v>
      </c>
      <c r="M947" s="9">
        <v>0</v>
      </c>
      <c r="N947" s="9">
        <v>0</v>
      </c>
      <c r="O947" s="9">
        <v>1</v>
      </c>
      <c r="P947" s="9">
        <v>0</v>
      </c>
      <c r="Q947" s="8">
        <v>3109</v>
      </c>
      <c r="R947" s="9">
        <v>19</v>
      </c>
      <c r="S947" s="9">
        <f t="shared" si="228"/>
        <v>3089</v>
      </c>
      <c r="T947" s="9">
        <f t="shared" si="229"/>
        <v>24</v>
      </c>
      <c r="U947" s="7">
        <v>13.131</v>
      </c>
      <c r="V947" s="7">
        <f t="shared" si="239"/>
        <v>9.1490000000000009</v>
      </c>
      <c r="W947" s="9">
        <v>1</v>
      </c>
      <c r="X947" s="9">
        <v>0</v>
      </c>
      <c r="Y947" s="9">
        <v>0</v>
      </c>
      <c r="Z947" s="9">
        <v>0</v>
      </c>
      <c r="AA947" s="9">
        <v>0</v>
      </c>
      <c r="AB947" s="27">
        <v>1</v>
      </c>
      <c r="AC947" s="9">
        <v>0</v>
      </c>
      <c r="AD947" s="9">
        <v>1</v>
      </c>
      <c r="AE947" s="27">
        <v>0</v>
      </c>
      <c r="AF947" s="9">
        <v>0</v>
      </c>
      <c r="AG947" s="27">
        <v>1</v>
      </c>
      <c r="AH947" s="19">
        <v>1981</v>
      </c>
      <c r="AI947" s="30" t="s">
        <v>89</v>
      </c>
      <c r="AJ947" s="30" t="s">
        <v>89</v>
      </c>
      <c r="AK947" s="30" t="s">
        <v>89</v>
      </c>
      <c r="AL947" s="37" t="s">
        <v>89</v>
      </c>
      <c r="AM947" s="36">
        <f>1-AN947</f>
        <v>0.93799999999999994</v>
      </c>
      <c r="AN947" s="17">
        <v>6.2E-2</v>
      </c>
      <c r="AO947">
        <v>0.52400000000000002</v>
      </c>
      <c r="AP947" s="34">
        <f t="shared" si="235"/>
        <v>0.47599999999999998</v>
      </c>
      <c r="AQ947" t="s">
        <v>89</v>
      </c>
      <c r="AR947" s="34" t="s">
        <v>89</v>
      </c>
      <c r="AS947">
        <v>0</v>
      </c>
      <c r="AT947" s="17">
        <v>1</v>
      </c>
      <c r="AU947" t="s">
        <v>89</v>
      </c>
      <c r="AV947" s="17" t="s">
        <v>89</v>
      </c>
      <c r="AW947" s="17" t="s">
        <v>131</v>
      </c>
      <c r="AX947">
        <v>1</v>
      </c>
      <c r="AY947">
        <v>0</v>
      </c>
      <c r="AZ947">
        <v>0</v>
      </c>
      <c r="BA947">
        <v>0</v>
      </c>
      <c r="BB947">
        <v>0</v>
      </c>
      <c r="BC947">
        <v>0</v>
      </c>
      <c r="BD947" s="17">
        <v>0</v>
      </c>
      <c r="BE947">
        <v>1</v>
      </c>
      <c r="BF947">
        <v>0</v>
      </c>
      <c r="BG947" s="17">
        <v>0</v>
      </c>
      <c r="BH947">
        <v>19368</v>
      </c>
      <c r="BI947">
        <v>1730</v>
      </c>
      <c r="BJ947" s="23">
        <v>0.91900000000000004</v>
      </c>
      <c r="BK947" s="23">
        <v>28.28</v>
      </c>
      <c r="BL947">
        <v>0</v>
      </c>
      <c r="BM947">
        <v>1</v>
      </c>
      <c r="BN947">
        <v>0</v>
      </c>
      <c r="BO947">
        <v>0</v>
      </c>
      <c r="BP947">
        <v>0</v>
      </c>
      <c r="BQ947" s="17">
        <v>0</v>
      </c>
      <c r="BR947">
        <v>1</v>
      </c>
      <c r="BS947">
        <v>0</v>
      </c>
      <c r="BT947">
        <v>0</v>
      </c>
      <c r="BU947" s="17">
        <v>0</v>
      </c>
      <c r="BV947">
        <v>0</v>
      </c>
      <c r="BW947">
        <v>0</v>
      </c>
      <c r="BX947" s="17">
        <v>0</v>
      </c>
      <c r="BY947">
        <v>1</v>
      </c>
      <c r="BZ947">
        <v>0</v>
      </c>
      <c r="CA947">
        <v>0</v>
      </c>
      <c r="CB947">
        <v>0</v>
      </c>
      <c r="CC947">
        <v>1</v>
      </c>
      <c r="CD947">
        <v>1</v>
      </c>
      <c r="CE947">
        <v>1</v>
      </c>
      <c r="CF947">
        <v>1</v>
      </c>
      <c r="CG947">
        <v>0</v>
      </c>
      <c r="CH947">
        <v>0</v>
      </c>
      <c r="CI947">
        <v>1</v>
      </c>
      <c r="CJ947" s="17">
        <v>0</v>
      </c>
      <c r="CK947">
        <v>0.19600000000000001</v>
      </c>
      <c r="CL947">
        <v>166</v>
      </c>
      <c r="CM947">
        <v>1</v>
      </c>
      <c r="CN947">
        <v>0</v>
      </c>
      <c r="CO947">
        <v>34</v>
      </c>
      <c r="CP947" s="31" t="s">
        <v>80</v>
      </c>
    </row>
    <row r="948" spans="1:94" x14ac:dyDescent="0.25">
      <c r="A948">
        <v>947</v>
      </c>
      <c r="B948">
        <v>65</v>
      </c>
      <c r="C948" s="23" t="s">
        <v>234</v>
      </c>
      <c r="D948" s="12">
        <v>4.37</v>
      </c>
      <c r="E948" s="13">
        <v>0.28999999999999998</v>
      </c>
      <c r="F948" s="7">
        <f t="shared" si="238"/>
        <v>15.068965517241381</v>
      </c>
      <c r="G948" s="7">
        <f t="shared" si="223"/>
        <v>4.08</v>
      </c>
      <c r="H948" s="15">
        <f t="shared" si="224"/>
        <v>4.66</v>
      </c>
      <c r="I948" s="11">
        <f t="shared" si="225"/>
        <v>6.9109827835688309E-2</v>
      </c>
      <c r="J948" s="30">
        <f t="shared" si="226"/>
        <v>4.5862357144964777E-3</v>
      </c>
      <c r="K948" s="30">
        <f t="shared" si="227"/>
        <v>218.04374267967381</v>
      </c>
      <c r="L948" s="8">
        <v>0</v>
      </c>
      <c r="M948" s="9">
        <v>0</v>
      </c>
      <c r="N948" s="9">
        <v>0</v>
      </c>
      <c r="O948" s="9">
        <v>1</v>
      </c>
      <c r="P948" s="9">
        <v>0</v>
      </c>
      <c r="Q948" s="8">
        <v>47336</v>
      </c>
      <c r="R948" s="9">
        <v>19</v>
      </c>
      <c r="S948" s="9">
        <f t="shared" si="228"/>
        <v>47316</v>
      </c>
      <c r="T948" s="9">
        <f t="shared" si="229"/>
        <v>24</v>
      </c>
      <c r="U948" s="7">
        <v>13.154999999999999</v>
      </c>
      <c r="V948" s="7">
        <f t="shared" si="239"/>
        <v>11.055</v>
      </c>
      <c r="W948" s="9">
        <v>1</v>
      </c>
      <c r="X948" s="9">
        <v>0</v>
      </c>
      <c r="Y948" s="9">
        <v>0</v>
      </c>
      <c r="Z948" s="9">
        <v>0</v>
      </c>
      <c r="AA948" s="9">
        <v>0</v>
      </c>
      <c r="AB948" s="27">
        <v>1</v>
      </c>
      <c r="AC948" s="9">
        <v>0</v>
      </c>
      <c r="AD948" s="9">
        <v>1</v>
      </c>
      <c r="AE948" s="27">
        <v>0</v>
      </c>
      <c r="AF948" s="9">
        <v>0</v>
      </c>
      <c r="AG948" s="27">
        <v>1</v>
      </c>
      <c r="AH948" s="19">
        <v>1981</v>
      </c>
      <c r="AI948" s="30" t="s">
        <v>89</v>
      </c>
      <c r="AJ948" s="30" t="s">
        <v>89</v>
      </c>
      <c r="AK948" s="30" t="s">
        <v>89</v>
      </c>
      <c r="AL948" s="37" t="s">
        <v>89</v>
      </c>
      <c r="AM948" s="36">
        <v>0</v>
      </c>
      <c r="AN948" s="17">
        <v>1</v>
      </c>
      <c r="AO948">
        <v>0.63300000000000001</v>
      </c>
      <c r="AP948" s="34">
        <f t="shared" si="235"/>
        <v>0.36699999999999999</v>
      </c>
      <c r="AQ948" t="s">
        <v>89</v>
      </c>
      <c r="AR948" s="34" t="s">
        <v>89</v>
      </c>
      <c r="AS948">
        <v>0</v>
      </c>
      <c r="AT948" s="17">
        <v>1</v>
      </c>
      <c r="AU948" t="s">
        <v>89</v>
      </c>
      <c r="AV948" s="17" t="s">
        <v>89</v>
      </c>
      <c r="AW948" s="17" t="s">
        <v>131</v>
      </c>
      <c r="AX948">
        <v>1</v>
      </c>
      <c r="AY948">
        <v>0</v>
      </c>
      <c r="AZ948">
        <v>0</v>
      </c>
      <c r="BA948">
        <v>0</v>
      </c>
      <c r="BB948">
        <v>0</v>
      </c>
      <c r="BC948">
        <v>0</v>
      </c>
      <c r="BD948" s="17">
        <v>0</v>
      </c>
      <c r="BE948">
        <v>1</v>
      </c>
      <c r="BF948">
        <v>0</v>
      </c>
      <c r="BG948" s="17">
        <v>0</v>
      </c>
      <c r="BH948">
        <v>19368</v>
      </c>
      <c r="BI948">
        <v>1730</v>
      </c>
      <c r="BJ948" s="23">
        <v>0.91900000000000004</v>
      </c>
      <c r="BK948" s="23">
        <v>30.21</v>
      </c>
      <c r="BL948">
        <v>0</v>
      </c>
      <c r="BM948">
        <v>1</v>
      </c>
      <c r="BN948">
        <v>0</v>
      </c>
      <c r="BO948">
        <v>0</v>
      </c>
      <c r="BP948">
        <v>0</v>
      </c>
      <c r="BQ948" s="17">
        <v>0</v>
      </c>
      <c r="BR948">
        <v>1</v>
      </c>
      <c r="BS948">
        <v>0</v>
      </c>
      <c r="BT948">
        <v>0</v>
      </c>
      <c r="BU948" s="17">
        <v>0</v>
      </c>
      <c r="BV948">
        <v>0</v>
      </c>
      <c r="BW948">
        <v>0</v>
      </c>
      <c r="BX948" s="17">
        <v>0</v>
      </c>
      <c r="BY948">
        <v>1</v>
      </c>
      <c r="BZ948">
        <v>0</v>
      </c>
      <c r="CA948">
        <v>0</v>
      </c>
      <c r="CB948">
        <v>0</v>
      </c>
      <c r="CC948">
        <v>1</v>
      </c>
      <c r="CD948">
        <v>1</v>
      </c>
      <c r="CE948">
        <v>1</v>
      </c>
      <c r="CF948">
        <v>1</v>
      </c>
      <c r="CG948">
        <v>0</v>
      </c>
      <c r="CH948">
        <v>0</v>
      </c>
      <c r="CI948">
        <v>1</v>
      </c>
      <c r="CJ948" s="17">
        <v>0</v>
      </c>
      <c r="CK948">
        <v>0.19600000000000001</v>
      </c>
      <c r="CL948">
        <v>166</v>
      </c>
      <c r="CM948">
        <v>1</v>
      </c>
      <c r="CN948">
        <v>0</v>
      </c>
      <c r="CO948">
        <v>34</v>
      </c>
      <c r="CP948" s="31" t="s">
        <v>80</v>
      </c>
    </row>
    <row r="949" spans="1:94" x14ac:dyDescent="0.25">
      <c r="A949">
        <v>948</v>
      </c>
      <c r="B949">
        <v>65</v>
      </c>
      <c r="C949" s="23" t="s">
        <v>234</v>
      </c>
      <c r="D949" s="12">
        <v>4.43</v>
      </c>
      <c r="E949" s="13">
        <v>0.27</v>
      </c>
      <c r="F949" s="7">
        <f t="shared" si="238"/>
        <v>16.407407407407405</v>
      </c>
      <c r="G949" s="7">
        <f t="shared" si="223"/>
        <v>4.16</v>
      </c>
      <c r="H949" s="15">
        <f t="shared" si="224"/>
        <v>4.6999999999999993</v>
      </c>
      <c r="I949" s="11">
        <f t="shared" si="225"/>
        <v>7.2872020659854361E-2</v>
      </c>
      <c r="J949" s="30">
        <f t="shared" si="226"/>
        <v>4.4414098370565867E-3</v>
      </c>
      <c r="K949" s="30">
        <f t="shared" si="227"/>
        <v>225.15373196514565</v>
      </c>
      <c r="L949" s="8">
        <v>0</v>
      </c>
      <c r="M949" s="9">
        <v>0</v>
      </c>
      <c r="N949" s="9">
        <v>0</v>
      </c>
      <c r="O949" s="9">
        <v>1</v>
      </c>
      <c r="P949" s="9">
        <v>0</v>
      </c>
      <c r="Q949" s="8">
        <v>50445</v>
      </c>
      <c r="R949" s="9">
        <v>19</v>
      </c>
      <c r="S949" s="9">
        <f t="shared" si="228"/>
        <v>50425</v>
      </c>
      <c r="T949" s="9">
        <f t="shared" si="229"/>
        <v>24</v>
      </c>
      <c r="U949" s="7">
        <v>13.153</v>
      </c>
      <c r="V949" s="7">
        <f t="shared" si="239"/>
        <v>8.9969999999999981</v>
      </c>
      <c r="W949" s="9">
        <v>1</v>
      </c>
      <c r="X949" s="9">
        <v>0</v>
      </c>
      <c r="Y949" s="9">
        <v>0</v>
      </c>
      <c r="Z949" s="9">
        <v>0</v>
      </c>
      <c r="AA949" s="9">
        <v>0</v>
      </c>
      <c r="AB949" s="27">
        <v>1</v>
      </c>
      <c r="AC949" s="9">
        <v>0</v>
      </c>
      <c r="AD949" s="9">
        <v>1</v>
      </c>
      <c r="AE949" s="27">
        <v>0</v>
      </c>
      <c r="AF949" s="9">
        <v>0</v>
      </c>
      <c r="AG949" s="27">
        <v>1</v>
      </c>
      <c r="AH949" s="19">
        <v>1981</v>
      </c>
      <c r="AI949" s="30" t="s">
        <v>89</v>
      </c>
      <c r="AJ949" s="30" t="s">
        <v>89</v>
      </c>
      <c r="AK949" s="30" t="s">
        <v>89</v>
      </c>
      <c r="AL949" s="37" t="s">
        <v>89</v>
      </c>
      <c r="AM949" s="36">
        <v>1</v>
      </c>
      <c r="AN949" s="17">
        <v>0</v>
      </c>
      <c r="AO949">
        <v>0.51700000000000002</v>
      </c>
      <c r="AP949" s="34">
        <f t="shared" si="235"/>
        <v>0.48299999999999998</v>
      </c>
      <c r="AQ949" t="s">
        <v>89</v>
      </c>
      <c r="AR949" s="34" t="s">
        <v>89</v>
      </c>
      <c r="AS949">
        <v>0</v>
      </c>
      <c r="AT949" s="17">
        <v>1</v>
      </c>
      <c r="AU949" t="s">
        <v>89</v>
      </c>
      <c r="AV949" s="17" t="s">
        <v>89</v>
      </c>
      <c r="AW949" s="17" t="s">
        <v>131</v>
      </c>
      <c r="AX949">
        <v>1</v>
      </c>
      <c r="AY949">
        <v>0</v>
      </c>
      <c r="AZ949">
        <v>0</v>
      </c>
      <c r="BA949">
        <v>0</v>
      </c>
      <c r="BB949">
        <v>0</v>
      </c>
      <c r="BC949">
        <v>0</v>
      </c>
      <c r="BD949" s="17">
        <v>0</v>
      </c>
      <c r="BE949">
        <v>1</v>
      </c>
      <c r="BF949">
        <v>0</v>
      </c>
      <c r="BG949" s="17">
        <v>0</v>
      </c>
      <c r="BH949">
        <v>19368</v>
      </c>
      <c r="BI949">
        <v>1730</v>
      </c>
      <c r="BJ949" s="23">
        <v>0.91900000000000004</v>
      </c>
      <c r="BK949" s="23">
        <v>28.15</v>
      </c>
      <c r="BL949">
        <v>0</v>
      </c>
      <c r="BM949">
        <v>1</v>
      </c>
      <c r="BN949">
        <v>0</v>
      </c>
      <c r="BO949">
        <v>0</v>
      </c>
      <c r="BP949">
        <v>0</v>
      </c>
      <c r="BQ949" s="17">
        <v>0</v>
      </c>
      <c r="BR949">
        <v>1</v>
      </c>
      <c r="BS949">
        <v>0</v>
      </c>
      <c r="BT949">
        <v>0</v>
      </c>
      <c r="BU949" s="17">
        <v>0</v>
      </c>
      <c r="BV949">
        <v>0</v>
      </c>
      <c r="BW949">
        <v>0</v>
      </c>
      <c r="BX949" s="17">
        <v>0</v>
      </c>
      <c r="BY949">
        <v>1</v>
      </c>
      <c r="BZ949">
        <v>0</v>
      </c>
      <c r="CA949">
        <v>0</v>
      </c>
      <c r="CB949">
        <v>0</v>
      </c>
      <c r="CC949">
        <v>1</v>
      </c>
      <c r="CD949">
        <v>1</v>
      </c>
      <c r="CE949">
        <v>1</v>
      </c>
      <c r="CF949">
        <v>1</v>
      </c>
      <c r="CG949">
        <v>0</v>
      </c>
      <c r="CH949">
        <v>0</v>
      </c>
      <c r="CI949">
        <v>1</v>
      </c>
      <c r="CJ949" s="17">
        <v>0</v>
      </c>
      <c r="CK949">
        <v>0.19600000000000001</v>
      </c>
      <c r="CL949">
        <v>166</v>
      </c>
      <c r="CM949">
        <v>1</v>
      </c>
      <c r="CN949">
        <v>0</v>
      </c>
      <c r="CO949">
        <v>34</v>
      </c>
      <c r="CP949" s="31" t="s">
        <v>80</v>
      </c>
    </row>
    <row r="950" spans="1:94" x14ac:dyDescent="0.25">
      <c r="A950">
        <v>949</v>
      </c>
      <c r="B950">
        <v>65</v>
      </c>
      <c r="C950" s="23" t="s">
        <v>234</v>
      </c>
      <c r="D950" s="12">
        <v>17.64</v>
      </c>
      <c r="E950" s="13">
        <v>5.52</v>
      </c>
      <c r="F950" s="7">
        <f t="shared" si="238"/>
        <v>3.1956521739130439</v>
      </c>
      <c r="G950" s="7">
        <f t="shared" si="223"/>
        <v>12.120000000000001</v>
      </c>
      <c r="H950" s="15">
        <f t="shared" si="224"/>
        <v>23.16</v>
      </c>
      <c r="I950" s="11">
        <f t="shared" si="225"/>
        <v>5.591615566090917E-2</v>
      </c>
      <c r="J950" s="30">
        <f t="shared" si="226"/>
        <v>1.7497572519740285E-2</v>
      </c>
      <c r="K950" s="30">
        <f t="shared" si="227"/>
        <v>57.150784708669001</v>
      </c>
      <c r="L950" s="8">
        <v>0</v>
      </c>
      <c r="M950" s="9">
        <v>0</v>
      </c>
      <c r="N950" s="9">
        <v>0</v>
      </c>
      <c r="O950" s="9">
        <v>1</v>
      </c>
      <c r="P950" s="9">
        <v>0</v>
      </c>
      <c r="Q950" s="8">
        <v>3275</v>
      </c>
      <c r="R950" s="9">
        <v>18</v>
      </c>
      <c r="S950" s="9">
        <f t="shared" si="228"/>
        <v>3256</v>
      </c>
      <c r="T950" s="9">
        <f t="shared" si="229"/>
        <v>24</v>
      </c>
      <c r="U950" s="7">
        <v>13.131</v>
      </c>
      <c r="V950" s="7">
        <f t="shared" si="239"/>
        <v>9.1490000000000009</v>
      </c>
      <c r="W950" s="9">
        <v>1</v>
      </c>
      <c r="X950" s="9">
        <v>0</v>
      </c>
      <c r="Y950" s="9">
        <v>0</v>
      </c>
      <c r="Z950" s="9">
        <v>0</v>
      </c>
      <c r="AA950" s="9">
        <v>0</v>
      </c>
      <c r="AB950" s="27">
        <v>1</v>
      </c>
      <c r="AC950" s="9">
        <v>0</v>
      </c>
      <c r="AD950" s="9">
        <v>1</v>
      </c>
      <c r="AE950" s="27">
        <v>0</v>
      </c>
      <c r="AF950" s="9">
        <v>0</v>
      </c>
      <c r="AG950" s="27">
        <v>1</v>
      </c>
      <c r="AH950" s="19">
        <v>1981</v>
      </c>
      <c r="AI950" s="30" t="s">
        <v>89</v>
      </c>
      <c r="AJ950" s="30" t="s">
        <v>89</v>
      </c>
      <c r="AK950" s="30" t="s">
        <v>89</v>
      </c>
      <c r="AL950" s="37" t="s">
        <v>89</v>
      </c>
      <c r="AM950" s="36">
        <f>1-AN950</f>
        <v>0.93799999999999994</v>
      </c>
      <c r="AN950" s="17">
        <v>6.2E-2</v>
      </c>
      <c r="AO950">
        <v>0.52400000000000002</v>
      </c>
      <c r="AP950" s="34">
        <f t="shared" si="235"/>
        <v>0.47599999999999998</v>
      </c>
      <c r="AQ950" t="s">
        <v>89</v>
      </c>
      <c r="AR950" s="34" t="s">
        <v>89</v>
      </c>
      <c r="AS950">
        <v>0</v>
      </c>
      <c r="AT950" s="17">
        <v>1</v>
      </c>
      <c r="AU950" t="s">
        <v>89</v>
      </c>
      <c r="AV950" s="17" t="s">
        <v>89</v>
      </c>
      <c r="AW950" s="17" t="s">
        <v>131</v>
      </c>
      <c r="AX950">
        <v>1</v>
      </c>
      <c r="AY950">
        <v>0</v>
      </c>
      <c r="AZ950">
        <v>0</v>
      </c>
      <c r="BA950">
        <v>0</v>
      </c>
      <c r="BB950">
        <v>0</v>
      </c>
      <c r="BC950">
        <v>0</v>
      </c>
      <c r="BD950" s="17">
        <v>0</v>
      </c>
      <c r="BE950">
        <v>1</v>
      </c>
      <c r="BF950">
        <v>0</v>
      </c>
      <c r="BG950" s="17">
        <v>0</v>
      </c>
      <c r="BH950">
        <v>19368</v>
      </c>
      <c r="BI950">
        <v>1730</v>
      </c>
      <c r="BJ950" s="23">
        <v>0.91900000000000004</v>
      </c>
      <c r="BK950" s="23">
        <v>28.28</v>
      </c>
      <c r="BL950">
        <v>0</v>
      </c>
      <c r="BM950">
        <v>0</v>
      </c>
      <c r="BN950">
        <v>0</v>
      </c>
      <c r="BO950">
        <v>0</v>
      </c>
      <c r="BP950">
        <v>0</v>
      </c>
      <c r="BQ950" s="17">
        <v>1</v>
      </c>
      <c r="BR950">
        <v>0</v>
      </c>
      <c r="BS950">
        <v>1</v>
      </c>
      <c r="BT950">
        <v>0</v>
      </c>
      <c r="BU950" s="17">
        <v>0</v>
      </c>
      <c r="BV950">
        <v>0</v>
      </c>
      <c r="BW950">
        <v>0</v>
      </c>
      <c r="BX950" s="17">
        <v>0</v>
      </c>
      <c r="BY950">
        <v>1</v>
      </c>
      <c r="BZ950">
        <v>0</v>
      </c>
      <c r="CA950">
        <v>0</v>
      </c>
      <c r="CB950">
        <v>0</v>
      </c>
      <c r="CC950">
        <v>1</v>
      </c>
      <c r="CD950">
        <v>1</v>
      </c>
      <c r="CE950">
        <v>1</v>
      </c>
      <c r="CF950">
        <v>1</v>
      </c>
      <c r="CG950">
        <v>0</v>
      </c>
      <c r="CH950">
        <v>0</v>
      </c>
      <c r="CI950">
        <v>1</v>
      </c>
      <c r="CJ950" s="17">
        <v>0</v>
      </c>
      <c r="CK950">
        <v>0.19600000000000001</v>
      </c>
      <c r="CL950">
        <v>166</v>
      </c>
      <c r="CM950">
        <v>1</v>
      </c>
      <c r="CN950">
        <v>0</v>
      </c>
      <c r="CO950">
        <v>34</v>
      </c>
      <c r="CP950" s="31" t="s">
        <v>80</v>
      </c>
    </row>
    <row r="951" spans="1:94" x14ac:dyDescent="0.25">
      <c r="A951">
        <v>950</v>
      </c>
      <c r="B951">
        <v>65</v>
      </c>
      <c r="C951" s="23" t="s">
        <v>234</v>
      </c>
      <c r="D951" s="12">
        <v>12.73</v>
      </c>
      <c r="E951" s="13">
        <v>1.18</v>
      </c>
      <c r="F951" s="7">
        <f t="shared" si="238"/>
        <v>10.788135593220339</v>
      </c>
      <c r="G951" s="7">
        <f t="shared" si="223"/>
        <v>11.55</v>
      </c>
      <c r="H951" s="15">
        <f t="shared" si="224"/>
        <v>13.91</v>
      </c>
      <c r="I951" s="11">
        <f t="shared" si="225"/>
        <v>4.8479082851631536E-2</v>
      </c>
      <c r="J951" s="30">
        <f t="shared" si="226"/>
        <v>4.4937405942596393E-3</v>
      </c>
      <c r="K951" s="30">
        <f t="shared" si="227"/>
        <v>222.53175923804159</v>
      </c>
      <c r="L951" s="8">
        <v>0</v>
      </c>
      <c r="M951" s="9">
        <v>0</v>
      </c>
      <c r="N951" s="9">
        <v>0</v>
      </c>
      <c r="O951" s="9">
        <v>1</v>
      </c>
      <c r="P951" s="9">
        <v>0</v>
      </c>
      <c r="Q951" s="8">
        <v>49423</v>
      </c>
      <c r="R951" s="9">
        <v>18</v>
      </c>
      <c r="S951" s="9">
        <f t="shared" si="228"/>
        <v>49404</v>
      </c>
      <c r="T951" s="9">
        <f t="shared" si="229"/>
        <v>24</v>
      </c>
      <c r="U951" s="7">
        <v>13.154999999999999</v>
      </c>
      <c r="V951" s="7">
        <f t="shared" si="239"/>
        <v>11.055</v>
      </c>
      <c r="W951" s="9">
        <v>1</v>
      </c>
      <c r="X951" s="9">
        <v>0</v>
      </c>
      <c r="Y951" s="9">
        <v>0</v>
      </c>
      <c r="Z951" s="9">
        <v>0</v>
      </c>
      <c r="AA951" s="9">
        <v>0</v>
      </c>
      <c r="AB951" s="27">
        <v>1</v>
      </c>
      <c r="AC951" s="9">
        <v>0</v>
      </c>
      <c r="AD951" s="9">
        <v>1</v>
      </c>
      <c r="AE951" s="27">
        <v>0</v>
      </c>
      <c r="AF951" s="9">
        <v>0</v>
      </c>
      <c r="AG951" s="27">
        <v>1</v>
      </c>
      <c r="AH951" s="19">
        <v>1981</v>
      </c>
      <c r="AI951" s="30" t="s">
        <v>89</v>
      </c>
      <c r="AJ951" s="30" t="s">
        <v>89</v>
      </c>
      <c r="AK951" s="30" t="s">
        <v>89</v>
      </c>
      <c r="AL951" s="37" t="s">
        <v>89</v>
      </c>
      <c r="AM951" s="36">
        <v>0</v>
      </c>
      <c r="AN951" s="17">
        <v>1</v>
      </c>
      <c r="AO951">
        <v>0.63300000000000001</v>
      </c>
      <c r="AP951" s="34">
        <f t="shared" si="235"/>
        <v>0.36699999999999999</v>
      </c>
      <c r="AQ951" t="s">
        <v>89</v>
      </c>
      <c r="AR951" s="34" t="s">
        <v>89</v>
      </c>
      <c r="AS951">
        <v>0</v>
      </c>
      <c r="AT951" s="17">
        <v>1</v>
      </c>
      <c r="AU951" t="s">
        <v>89</v>
      </c>
      <c r="AV951" s="17" t="s">
        <v>89</v>
      </c>
      <c r="AW951" s="17" t="s">
        <v>131</v>
      </c>
      <c r="AX951">
        <v>1</v>
      </c>
      <c r="AY951">
        <v>0</v>
      </c>
      <c r="AZ951">
        <v>0</v>
      </c>
      <c r="BA951">
        <v>0</v>
      </c>
      <c r="BB951">
        <v>0</v>
      </c>
      <c r="BC951">
        <v>0</v>
      </c>
      <c r="BD951" s="17">
        <v>0</v>
      </c>
      <c r="BE951">
        <v>1</v>
      </c>
      <c r="BF951">
        <v>0</v>
      </c>
      <c r="BG951" s="17">
        <v>0</v>
      </c>
      <c r="BH951">
        <v>19368</v>
      </c>
      <c r="BI951">
        <v>1730</v>
      </c>
      <c r="BJ951" s="23">
        <v>0.91900000000000004</v>
      </c>
      <c r="BK951" s="23">
        <v>30.21</v>
      </c>
      <c r="BL951">
        <v>0</v>
      </c>
      <c r="BM951">
        <v>0</v>
      </c>
      <c r="BN951">
        <v>0</v>
      </c>
      <c r="BO951">
        <v>0</v>
      </c>
      <c r="BP951">
        <v>0</v>
      </c>
      <c r="BQ951" s="17">
        <v>1</v>
      </c>
      <c r="BR951">
        <v>0</v>
      </c>
      <c r="BS951">
        <v>1</v>
      </c>
      <c r="BT951">
        <v>0</v>
      </c>
      <c r="BU951" s="17">
        <v>0</v>
      </c>
      <c r="BV951">
        <v>0</v>
      </c>
      <c r="BW951">
        <v>0</v>
      </c>
      <c r="BX951" s="17">
        <v>0</v>
      </c>
      <c r="BY951">
        <v>1</v>
      </c>
      <c r="BZ951">
        <v>0</v>
      </c>
      <c r="CA951">
        <v>0</v>
      </c>
      <c r="CB951">
        <v>0</v>
      </c>
      <c r="CC951">
        <v>1</v>
      </c>
      <c r="CD951">
        <v>1</v>
      </c>
      <c r="CE951">
        <v>1</v>
      </c>
      <c r="CF951">
        <v>1</v>
      </c>
      <c r="CG951">
        <v>0</v>
      </c>
      <c r="CH951">
        <v>0</v>
      </c>
      <c r="CI951">
        <v>1</v>
      </c>
      <c r="CJ951" s="17">
        <v>0</v>
      </c>
      <c r="CK951">
        <v>0.19600000000000001</v>
      </c>
      <c r="CL951">
        <v>166</v>
      </c>
      <c r="CM951">
        <v>1</v>
      </c>
      <c r="CN951">
        <v>0</v>
      </c>
      <c r="CO951">
        <v>34</v>
      </c>
      <c r="CP951" s="31" t="s">
        <v>80</v>
      </c>
    </row>
    <row r="952" spans="1:94" x14ac:dyDescent="0.25">
      <c r="A952">
        <v>951</v>
      </c>
      <c r="B952">
        <v>65</v>
      </c>
      <c r="C952" s="23" t="s">
        <v>234</v>
      </c>
      <c r="D952" s="12">
        <v>11.27</v>
      </c>
      <c r="E952" s="13">
        <v>1.07</v>
      </c>
      <c r="F952" s="7">
        <f t="shared" si="238"/>
        <v>10.532710280373831</v>
      </c>
      <c r="G952" s="7">
        <f t="shared" si="223"/>
        <v>10.199999999999999</v>
      </c>
      <c r="H952" s="15">
        <f t="shared" si="224"/>
        <v>12.34</v>
      </c>
      <c r="I952" s="11">
        <f t="shared" si="225"/>
        <v>4.5842106149373264E-2</v>
      </c>
      <c r="J952" s="30">
        <f t="shared" si="226"/>
        <v>4.3523561295323336E-3</v>
      </c>
      <c r="K952" s="30">
        <f t="shared" si="227"/>
        <v>229.76061017034729</v>
      </c>
      <c r="L952" s="8">
        <v>0</v>
      </c>
      <c r="M952" s="9">
        <v>0</v>
      </c>
      <c r="N952" s="9">
        <v>0</v>
      </c>
      <c r="O952" s="9">
        <v>1</v>
      </c>
      <c r="P952" s="9">
        <v>0</v>
      </c>
      <c r="Q952" s="8">
        <v>52698</v>
      </c>
      <c r="R952" s="9">
        <v>18</v>
      </c>
      <c r="S952" s="9">
        <f t="shared" si="228"/>
        <v>52679</v>
      </c>
      <c r="T952" s="9">
        <f t="shared" si="229"/>
        <v>24</v>
      </c>
      <c r="U952" s="7">
        <v>13.153</v>
      </c>
      <c r="V952" s="7">
        <f t="shared" si="239"/>
        <v>8.9969999999999981</v>
      </c>
      <c r="W952" s="9">
        <v>1</v>
      </c>
      <c r="X952" s="9">
        <v>0</v>
      </c>
      <c r="Y952" s="9">
        <v>0</v>
      </c>
      <c r="Z952" s="9">
        <v>0</v>
      </c>
      <c r="AA952" s="9">
        <v>0</v>
      </c>
      <c r="AB952" s="27">
        <v>1</v>
      </c>
      <c r="AC952" s="9">
        <v>0</v>
      </c>
      <c r="AD952" s="9">
        <v>1</v>
      </c>
      <c r="AE952" s="27">
        <v>0</v>
      </c>
      <c r="AF952" s="9">
        <v>0</v>
      </c>
      <c r="AG952" s="27">
        <v>1</v>
      </c>
      <c r="AH952" s="19">
        <v>1981</v>
      </c>
      <c r="AI952" s="30" t="s">
        <v>89</v>
      </c>
      <c r="AJ952" s="30" t="s">
        <v>89</v>
      </c>
      <c r="AK952" s="30" t="s">
        <v>89</v>
      </c>
      <c r="AL952" s="37" t="s">
        <v>89</v>
      </c>
      <c r="AM952" s="36">
        <v>1</v>
      </c>
      <c r="AN952" s="17">
        <v>0</v>
      </c>
      <c r="AO952">
        <v>0.51700000000000002</v>
      </c>
      <c r="AP952" s="34">
        <f t="shared" si="235"/>
        <v>0.48299999999999998</v>
      </c>
      <c r="AQ952" t="s">
        <v>89</v>
      </c>
      <c r="AR952" s="34" t="s">
        <v>89</v>
      </c>
      <c r="AS952">
        <v>0</v>
      </c>
      <c r="AT952" s="17">
        <v>1</v>
      </c>
      <c r="AU952" t="s">
        <v>89</v>
      </c>
      <c r="AV952" s="17" t="s">
        <v>89</v>
      </c>
      <c r="AW952" s="17" t="s">
        <v>131</v>
      </c>
      <c r="AX952">
        <v>1</v>
      </c>
      <c r="AY952">
        <v>0</v>
      </c>
      <c r="AZ952">
        <v>0</v>
      </c>
      <c r="BA952">
        <v>0</v>
      </c>
      <c r="BB952">
        <v>0</v>
      </c>
      <c r="BC952">
        <v>0</v>
      </c>
      <c r="BD952" s="17">
        <v>0</v>
      </c>
      <c r="BE952">
        <v>1</v>
      </c>
      <c r="BF952">
        <v>0</v>
      </c>
      <c r="BG952" s="17">
        <v>0</v>
      </c>
      <c r="BH952">
        <v>19368</v>
      </c>
      <c r="BI952">
        <v>1730</v>
      </c>
      <c r="BJ952" s="23">
        <v>0.91900000000000004</v>
      </c>
      <c r="BK952" s="23">
        <v>28.15</v>
      </c>
      <c r="BL952">
        <v>0</v>
      </c>
      <c r="BM952">
        <v>0</v>
      </c>
      <c r="BN952">
        <v>0</v>
      </c>
      <c r="BO952">
        <v>0</v>
      </c>
      <c r="BP952">
        <v>0</v>
      </c>
      <c r="BQ952" s="17">
        <v>1</v>
      </c>
      <c r="BR952">
        <v>0</v>
      </c>
      <c r="BS952">
        <v>1</v>
      </c>
      <c r="BT952">
        <v>0</v>
      </c>
      <c r="BU952" s="17">
        <v>0</v>
      </c>
      <c r="BV952">
        <v>0</v>
      </c>
      <c r="BW952">
        <v>0</v>
      </c>
      <c r="BX952" s="17">
        <v>0</v>
      </c>
      <c r="BY952">
        <v>1</v>
      </c>
      <c r="BZ952">
        <v>0</v>
      </c>
      <c r="CA952">
        <v>0</v>
      </c>
      <c r="CB952">
        <v>0</v>
      </c>
      <c r="CC952">
        <v>1</v>
      </c>
      <c r="CD952">
        <v>1</v>
      </c>
      <c r="CE952">
        <v>1</v>
      </c>
      <c r="CF952">
        <v>1</v>
      </c>
      <c r="CG952">
        <v>0</v>
      </c>
      <c r="CH952">
        <v>0</v>
      </c>
      <c r="CI952">
        <v>1</v>
      </c>
      <c r="CJ952" s="17">
        <v>0</v>
      </c>
      <c r="CK952">
        <v>0.19600000000000001</v>
      </c>
      <c r="CL952">
        <v>166</v>
      </c>
      <c r="CM952">
        <v>1</v>
      </c>
      <c r="CN952">
        <v>0</v>
      </c>
      <c r="CO952">
        <v>34</v>
      </c>
      <c r="CP952" s="31" t="s">
        <v>80</v>
      </c>
    </row>
    <row r="953" spans="1:94" x14ac:dyDescent="0.25">
      <c r="A953">
        <v>952</v>
      </c>
      <c r="B953">
        <v>65</v>
      </c>
      <c r="C953" s="23" t="s">
        <v>234</v>
      </c>
      <c r="D953" s="12">
        <v>21.23</v>
      </c>
      <c r="E953" s="13">
        <v>5.52</v>
      </c>
      <c r="F953" s="7">
        <f t="shared" si="238"/>
        <v>3.8460144927536235</v>
      </c>
      <c r="G953" s="7">
        <f t="shared" si="223"/>
        <v>15.71</v>
      </c>
      <c r="H953" s="15">
        <f t="shared" si="224"/>
        <v>26.75</v>
      </c>
      <c r="I953" s="11">
        <f t="shared" si="225"/>
        <v>6.9034252041442867E-2</v>
      </c>
      <c r="J953" s="30">
        <f t="shared" si="226"/>
        <v>1.7949555877002574E-2</v>
      </c>
      <c r="K953" s="30">
        <f t="shared" si="227"/>
        <v>55.711684837908741</v>
      </c>
      <c r="L953" s="8">
        <v>0</v>
      </c>
      <c r="M953" s="9">
        <v>0</v>
      </c>
      <c r="N953" s="9">
        <v>0</v>
      </c>
      <c r="O953" s="9">
        <v>1</v>
      </c>
      <c r="P953" s="9">
        <v>0</v>
      </c>
      <c r="Q953" s="8">
        <v>3109</v>
      </c>
      <c r="R953" s="9">
        <v>19</v>
      </c>
      <c r="S953" s="9">
        <f t="shared" si="228"/>
        <v>3089</v>
      </c>
      <c r="T953" s="9">
        <f t="shared" si="229"/>
        <v>24</v>
      </c>
      <c r="U953" s="7">
        <v>13.131</v>
      </c>
      <c r="V953" s="7">
        <f t="shared" si="239"/>
        <v>9.1490000000000009</v>
      </c>
      <c r="W953" s="9">
        <v>1</v>
      </c>
      <c r="X953" s="9">
        <v>0</v>
      </c>
      <c r="Y953" s="9">
        <v>0</v>
      </c>
      <c r="Z953" s="9">
        <v>0</v>
      </c>
      <c r="AA953" s="9">
        <v>0</v>
      </c>
      <c r="AB953" s="27">
        <v>1</v>
      </c>
      <c r="AC953" s="9">
        <v>0</v>
      </c>
      <c r="AD953" s="9">
        <v>1</v>
      </c>
      <c r="AE953" s="27">
        <v>0</v>
      </c>
      <c r="AF953" s="9">
        <v>0</v>
      </c>
      <c r="AG953" s="27">
        <v>1</v>
      </c>
      <c r="AH953" s="19">
        <v>1981</v>
      </c>
      <c r="AI953" s="30" t="s">
        <v>89</v>
      </c>
      <c r="AJ953" s="30" t="s">
        <v>89</v>
      </c>
      <c r="AK953" s="30" t="s">
        <v>89</v>
      </c>
      <c r="AL953" s="37" t="s">
        <v>89</v>
      </c>
      <c r="AM953" s="36">
        <f>1-AN953</f>
        <v>0.93799999999999994</v>
      </c>
      <c r="AN953" s="17">
        <v>6.2E-2</v>
      </c>
      <c r="AO953">
        <v>0.52400000000000002</v>
      </c>
      <c r="AP953" s="34">
        <f t="shared" si="235"/>
        <v>0.47599999999999998</v>
      </c>
      <c r="AQ953" t="s">
        <v>89</v>
      </c>
      <c r="AR953" s="34" t="s">
        <v>89</v>
      </c>
      <c r="AS953">
        <v>0</v>
      </c>
      <c r="AT953" s="17">
        <v>1</v>
      </c>
      <c r="AU953" t="s">
        <v>89</v>
      </c>
      <c r="AV953" s="17" t="s">
        <v>89</v>
      </c>
      <c r="AW953" s="17" t="s">
        <v>131</v>
      </c>
      <c r="AX953">
        <v>1</v>
      </c>
      <c r="AY953">
        <v>0</v>
      </c>
      <c r="AZ953">
        <v>0</v>
      </c>
      <c r="BA953">
        <v>0</v>
      </c>
      <c r="BB953">
        <v>0</v>
      </c>
      <c r="BC953">
        <v>0</v>
      </c>
      <c r="BD953" s="17">
        <v>0</v>
      </c>
      <c r="BE953">
        <v>1</v>
      </c>
      <c r="BF953">
        <v>0</v>
      </c>
      <c r="BG953" s="17">
        <v>0</v>
      </c>
      <c r="BH953">
        <v>19368</v>
      </c>
      <c r="BI953">
        <v>1730</v>
      </c>
      <c r="BJ953" s="23">
        <v>0.91900000000000004</v>
      </c>
      <c r="BK953" s="23">
        <v>28.28</v>
      </c>
      <c r="BL953">
        <v>0</v>
      </c>
      <c r="BM953">
        <v>0</v>
      </c>
      <c r="BN953">
        <v>0</v>
      </c>
      <c r="BO953">
        <v>0</v>
      </c>
      <c r="BP953">
        <v>0</v>
      </c>
      <c r="BQ953" s="17">
        <v>1</v>
      </c>
      <c r="BR953">
        <v>1</v>
      </c>
      <c r="BS953">
        <v>0</v>
      </c>
      <c r="BT953">
        <v>0</v>
      </c>
      <c r="BU953" s="17">
        <v>0</v>
      </c>
      <c r="BV953">
        <v>0</v>
      </c>
      <c r="BW953">
        <v>0</v>
      </c>
      <c r="BX953" s="17">
        <v>0</v>
      </c>
      <c r="BY953">
        <v>1</v>
      </c>
      <c r="BZ953">
        <v>0</v>
      </c>
      <c r="CA953">
        <v>0</v>
      </c>
      <c r="CB953">
        <v>0</v>
      </c>
      <c r="CC953">
        <v>1</v>
      </c>
      <c r="CD953">
        <v>1</v>
      </c>
      <c r="CE953">
        <v>1</v>
      </c>
      <c r="CF953">
        <v>1</v>
      </c>
      <c r="CG953">
        <v>0</v>
      </c>
      <c r="CH953">
        <v>0</v>
      </c>
      <c r="CI953">
        <v>1</v>
      </c>
      <c r="CJ953" s="17">
        <v>0</v>
      </c>
      <c r="CK953">
        <v>0.19600000000000001</v>
      </c>
      <c r="CL953">
        <v>166</v>
      </c>
      <c r="CM953">
        <v>1</v>
      </c>
      <c r="CN953">
        <v>0</v>
      </c>
      <c r="CO953">
        <v>34</v>
      </c>
      <c r="CP953" s="31" t="s">
        <v>80</v>
      </c>
    </row>
    <row r="954" spans="1:94" x14ac:dyDescent="0.25">
      <c r="A954">
        <v>953</v>
      </c>
      <c r="B954">
        <v>65</v>
      </c>
      <c r="C954" s="23" t="s">
        <v>234</v>
      </c>
      <c r="D954" s="12">
        <v>11.81</v>
      </c>
      <c r="E954" s="13">
        <v>1.63</v>
      </c>
      <c r="F954" s="7">
        <f t="shared" si="238"/>
        <v>7.2453987730061353</v>
      </c>
      <c r="G954" s="7">
        <f t="shared" si="223"/>
        <v>10.18</v>
      </c>
      <c r="H954" s="15">
        <f t="shared" si="224"/>
        <v>13.440000000000001</v>
      </c>
      <c r="I954" s="11">
        <f t="shared" si="225"/>
        <v>3.3290283704605919E-2</v>
      </c>
      <c r="J954" s="30">
        <f t="shared" si="226"/>
        <v>4.5946792919989545E-3</v>
      </c>
      <c r="K954" s="30">
        <f t="shared" si="227"/>
        <v>217.64304676092888</v>
      </c>
      <c r="L954" s="8">
        <v>0</v>
      </c>
      <c r="M954" s="9">
        <v>0</v>
      </c>
      <c r="N954" s="9">
        <v>0</v>
      </c>
      <c r="O954" s="9">
        <v>1</v>
      </c>
      <c r="P954" s="9">
        <v>0</v>
      </c>
      <c r="Q954" s="8">
        <v>47336</v>
      </c>
      <c r="R954" s="9">
        <v>19</v>
      </c>
      <c r="S954" s="9">
        <f t="shared" si="228"/>
        <v>47316</v>
      </c>
      <c r="T954" s="9">
        <f t="shared" si="229"/>
        <v>24</v>
      </c>
      <c r="U954" s="7">
        <v>13.154999999999999</v>
      </c>
      <c r="V954" s="7">
        <f t="shared" si="239"/>
        <v>11.055</v>
      </c>
      <c r="W954" s="9">
        <v>1</v>
      </c>
      <c r="X954" s="9">
        <v>0</v>
      </c>
      <c r="Y954" s="9">
        <v>0</v>
      </c>
      <c r="Z954" s="9">
        <v>0</v>
      </c>
      <c r="AA954" s="9">
        <v>0</v>
      </c>
      <c r="AB954" s="27">
        <v>1</v>
      </c>
      <c r="AC954" s="9">
        <v>0</v>
      </c>
      <c r="AD954" s="9">
        <v>1</v>
      </c>
      <c r="AE954" s="27">
        <v>0</v>
      </c>
      <c r="AF954" s="9">
        <v>0</v>
      </c>
      <c r="AG954" s="27">
        <v>1</v>
      </c>
      <c r="AH954" s="19">
        <v>1981</v>
      </c>
      <c r="AI954" s="30" t="s">
        <v>89</v>
      </c>
      <c r="AJ954" s="30" t="s">
        <v>89</v>
      </c>
      <c r="AK954" s="30" t="s">
        <v>89</v>
      </c>
      <c r="AL954" s="37" t="s">
        <v>89</v>
      </c>
      <c r="AM954" s="36">
        <v>0</v>
      </c>
      <c r="AN954" s="17">
        <v>1</v>
      </c>
      <c r="AO954">
        <v>0.63300000000000001</v>
      </c>
      <c r="AP954" s="34">
        <f t="shared" si="235"/>
        <v>0.36699999999999999</v>
      </c>
      <c r="AQ954" t="s">
        <v>89</v>
      </c>
      <c r="AR954" s="34" t="s">
        <v>89</v>
      </c>
      <c r="AS954">
        <v>0</v>
      </c>
      <c r="AT954" s="17">
        <v>1</v>
      </c>
      <c r="AU954" t="s">
        <v>89</v>
      </c>
      <c r="AV954" s="17" t="s">
        <v>89</v>
      </c>
      <c r="AW954" s="17" t="s">
        <v>131</v>
      </c>
      <c r="AX954">
        <v>1</v>
      </c>
      <c r="AY954">
        <v>0</v>
      </c>
      <c r="AZ954">
        <v>0</v>
      </c>
      <c r="BA954">
        <v>0</v>
      </c>
      <c r="BB954">
        <v>0</v>
      </c>
      <c r="BC954">
        <v>0</v>
      </c>
      <c r="BD954" s="17">
        <v>0</v>
      </c>
      <c r="BE954">
        <v>1</v>
      </c>
      <c r="BF954">
        <v>0</v>
      </c>
      <c r="BG954" s="17">
        <v>0</v>
      </c>
      <c r="BH954">
        <v>19368</v>
      </c>
      <c r="BI954">
        <v>1730</v>
      </c>
      <c r="BJ954" s="23">
        <v>0.91900000000000004</v>
      </c>
      <c r="BK954" s="23">
        <v>30.21</v>
      </c>
      <c r="BL954">
        <v>0</v>
      </c>
      <c r="BM954">
        <v>0</v>
      </c>
      <c r="BN954">
        <v>0</v>
      </c>
      <c r="BO954">
        <v>0</v>
      </c>
      <c r="BP954">
        <v>0</v>
      </c>
      <c r="BQ954" s="17">
        <v>1</v>
      </c>
      <c r="BR954">
        <v>1</v>
      </c>
      <c r="BS954">
        <v>0</v>
      </c>
      <c r="BT954">
        <v>0</v>
      </c>
      <c r="BU954" s="17">
        <v>0</v>
      </c>
      <c r="BV954">
        <v>0</v>
      </c>
      <c r="BW954">
        <v>0</v>
      </c>
      <c r="BX954" s="17">
        <v>0</v>
      </c>
      <c r="BY954">
        <v>1</v>
      </c>
      <c r="BZ954">
        <v>0</v>
      </c>
      <c r="CA954">
        <v>0</v>
      </c>
      <c r="CB954">
        <v>0</v>
      </c>
      <c r="CC954">
        <v>1</v>
      </c>
      <c r="CD954">
        <v>1</v>
      </c>
      <c r="CE954">
        <v>1</v>
      </c>
      <c r="CF954">
        <v>1</v>
      </c>
      <c r="CG954">
        <v>0</v>
      </c>
      <c r="CH954">
        <v>0</v>
      </c>
      <c r="CI954">
        <v>1</v>
      </c>
      <c r="CJ954" s="17">
        <v>0</v>
      </c>
      <c r="CK954">
        <v>0.19600000000000001</v>
      </c>
      <c r="CL954">
        <v>166</v>
      </c>
      <c r="CM954">
        <v>1</v>
      </c>
      <c r="CN954">
        <v>0</v>
      </c>
      <c r="CO954">
        <v>34</v>
      </c>
      <c r="CP954" s="31" t="s">
        <v>80</v>
      </c>
    </row>
    <row r="955" spans="1:94" x14ac:dyDescent="0.25">
      <c r="A955">
        <v>954</v>
      </c>
      <c r="B955">
        <v>65</v>
      </c>
      <c r="C955" s="23" t="s">
        <v>234</v>
      </c>
      <c r="D955" s="12">
        <v>9.99</v>
      </c>
      <c r="E955" s="13">
        <v>1.46</v>
      </c>
      <c r="F955" s="7">
        <f t="shared" si="238"/>
        <v>6.8424657534246576</v>
      </c>
      <c r="G955" s="7">
        <f t="shared" si="223"/>
        <v>8.5300000000000011</v>
      </c>
      <c r="H955" s="15">
        <f t="shared" si="224"/>
        <v>11.45</v>
      </c>
      <c r="I955" s="11">
        <f t="shared" si="225"/>
        <v>3.0457072178164363E-2</v>
      </c>
      <c r="J955" s="30">
        <f t="shared" si="226"/>
        <v>4.451183721733731E-3</v>
      </c>
      <c r="K955" s="30">
        <f t="shared" si="227"/>
        <v>224.65934064175207</v>
      </c>
      <c r="L955" s="8">
        <v>0</v>
      </c>
      <c r="M955" s="9">
        <v>0</v>
      </c>
      <c r="N955" s="9">
        <v>0</v>
      </c>
      <c r="O955" s="9">
        <v>1</v>
      </c>
      <c r="P955" s="9">
        <v>0</v>
      </c>
      <c r="Q955" s="8">
        <v>50445</v>
      </c>
      <c r="R955" s="9">
        <v>19</v>
      </c>
      <c r="S955" s="9">
        <f t="shared" si="228"/>
        <v>50425</v>
      </c>
      <c r="T955" s="9">
        <f t="shared" si="229"/>
        <v>24</v>
      </c>
      <c r="U955" s="7">
        <v>13.153</v>
      </c>
      <c r="V955" s="7">
        <f t="shared" si="239"/>
        <v>8.9969999999999981</v>
      </c>
      <c r="W955" s="9">
        <v>1</v>
      </c>
      <c r="X955" s="9">
        <v>0</v>
      </c>
      <c r="Y955" s="9">
        <v>0</v>
      </c>
      <c r="Z955" s="9">
        <v>0</v>
      </c>
      <c r="AA955" s="9">
        <v>0</v>
      </c>
      <c r="AB955" s="27">
        <v>1</v>
      </c>
      <c r="AC955" s="9">
        <v>0</v>
      </c>
      <c r="AD955" s="9">
        <v>1</v>
      </c>
      <c r="AE955" s="27">
        <v>0</v>
      </c>
      <c r="AF955" s="9">
        <v>0</v>
      </c>
      <c r="AG955" s="27">
        <v>1</v>
      </c>
      <c r="AH955" s="19">
        <v>1981</v>
      </c>
      <c r="AI955" s="30" t="s">
        <v>89</v>
      </c>
      <c r="AJ955" s="30" t="s">
        <v>89</v>
      </c>
      <c r="AK955" s="30" t="s">
        <v>89</v>
      </c>
      <c r="AL955" s="37" t="s">
        <v>89</v>
      </c>
      <c r="AM955" s="36">
        <v>1</v>
      </c>
      <c r="AN955" s="17">
        <v>0</v>
      </c>
      <c r="AO955">
        <v>0.51700000000000002</v>
      </c>
      <c r="AP955" s="34">
        <f t="shared" si="235"/>
        <v>0.48299999999999998</v>
      </c>
      <c r="AQ955" t="s">
        <v>89</v>
      </c>
      <c r="AR955" s="34" t="s">
        <v>89</v>
      </c>
      <c r="AS955">
        <v>0</v>
      </c>
      <c r="AT955" s="17">
        <v>1</v>
      </c>
      <c r="AU955" t="s">
        <v>89</v>
      </c>
      <c r="AV955" s="17" t="s">
        <v>89</v>
      </c>
      <c r="AW955" s="17" t="s">
        <v>131</v>
      </c>
      <c r="AX955">
        <v>1</v>
      </c>
      <c r="AY955">
        <v>0</v>
      </c>
      <c r="AZ955">
        <v>0</v>
      </c>
      <c r="BA955">
        <v>0</v>
      </c>
      <c r="BB955">
        <v>0</v>
      </c>
      <c r="BC955">
        <v>0</v>
      </c>
      <c r="BD955" s="17">
        <v>0</v>
      </c>
      <c r="BE955">
        <v>1</v>
      </c>
      <c r="BF955">
        <v>0</v>
      </c>
      <c r="BG955" s="17">
        <v>0</v>
      </c>
      <c r="BH955">
        <v>19368</v>
      </c>
      <c r="BI955">
        <v>1730</v>
      </c>
      <c r="BJ955" s="23">
        <v>0.91900000000000004</v>
      </c>
      <c r="BK955" s="23">
        <v>28.15</v>
      </c>
      <c r="BL955">
        <v>0</v>
      </c>
      <c r="BM955">
        <v>0</v>
      </c>
      <c r="BN955">
        <v>0</v>
      </c>
      <c r="BO955">
        <v>0</v>
      </c>
      <c r="BP955">
        <v>0</v>
      </c>
      <c r="BQ955" s="17">
        <v>1</v>
      </c>
      <c r="BR955">
        <v>1</v>
      </c>
      <c r="BS955">
        <v>0</v>
      </c>
      <c r="BT955">
        <v>0</v>
      </c>
      <c r="BU955" s="17">
        <v>0</v>
      </c>
      <c r="BV955">
        <v>0</v>
      </c>
      <c r="BW955">
        <v>0</v>
      </c>
      <c r="BX955" s="17">
        <v>0</v>
      </c>
      <c r="BY955">
        <v>1</v>
      </c>
      <c r="BZ955">
        <v>0</v>
      </c>
      <c r="CA955">
        <v>0</v>
      </c>
      <c r="CB955">
        <v>0</v>
      </c>
      <c r="CC955">
        <v>1</v>
      </c>
      <c r="CD955">
        <v>1</v>
      </c>
      <c r="CE955">
        <v>1</v>
      </c>
      <c r="CF955">
        <v>1</v>
      </c>
      <c r="CG955">
        <v>0</v>
      </c>
      <c r="CH955">
        <v>0</v>
      </c>
      <c r="CI955">
        <v>1</v>
      </c>
      <c r="CJ955" s="17">
        <v>0</v>
      </c>
      <c r="CK955">
        <v>0.19600000000000001</v>
      </c>
      <c r="CL955">
        <v>166</v>
      </c>
      <c r="CM955">
        <v>1</v>
      </c>
      <c r="CN955">
        <v>0</v>
      </c>
      <c r="CO955">
        <v>34</v>
      </c>
      <c r="CP955" s="31" t="s">
        <v>80</v>
      </c>
    </row>
    <row r="956" spans="1:94" x14ac:dyDescent="0.25">
      <c r="A956">
        <v>955</v>
      </c>
      <c r="B956">
        <v>65</v>
      </c>
      <c r="C956" s="23" t="s">
        <v>234</v>
      </c>
      <c r="D956" s="12">
        <v>5.94</v>
      </c>
      <c r="E956" s="13">
        <v>1.23</v>
      </c>
      <c r="F956" s="7">
        <f t="shared" si="238"/>
        <v>4.8292682926829276</v>
      </c>
      <c r="G956" s="7">
        <f t="shared" si="223"/>
        <v>4.7100000000000009</v>
      </c>
      <c r="H956" s="15">
        <f t="shared" si="224"/>
        <v>7.17</v>
      </c>
      <c r="I956" s="11">
        <f t="shared" si="225"/>
        <v>8.4850476295895663E-2</v>
      </c>
      <c r="J956" s="30">
        <f t="shared" si="226"/>
        <v>1.7570048121877384E-2</v>
      </c>
      <c r="K956" s="30">
        <f t="shared" si="227"/>
        <v>56.915040474752473</v>
      </c>
      <c r="L956" s="8">
        <v>0</v>
      </c>
      <c r="M956" s="9">
        <v>0</v>
      </c>
      <c r="N956" s="9">
        <v>0</v>
      </c>
      <c r="O956" s="9">
        <v>1</v>
      </c>
      <c r="P956" s="9">
        <v>0</v>
      </c>
      <c r="Q956" s="8">
        <v>3235</v>
      </c>
      <c r="R956" s="9">
        <v>18</v>
      </c>
      <c r="S956" s="9">
        <f t="shared" si="228"/>
        <v>3216</v>
      </c>
      <c r="T956" s="9">
        <f t="shared" si="229"/>
        <v>24</v>
      </c>
      <c r="U956" s="7">
        <v>13.131</v>
      </c>
      <c r="V956" s="7">
        <f t="shared" si="239"/>
        <v>9.1490000000000009</v>
      </c>
      <c r="W956" s="9">
        <v>1</v>
      </c>
      <c r="X956" s="9">
        <v>0</v>
      </c>
      <c r="Y956" s="9">
        <v>0</v>
      </c>
      <c r="Z956" s="9">
        <v>0</v>
      </c>
      <c r="AA956" s="9">
        <v>0</v>
      </c>
      <c r="AB956" s="27">
        <v>1</v>
      </c>
      <c r="AC956" s="9">
        <v>0</v>
      </c>
      <c r="AD956" s="9">
        <v>1</v>
      </c>
      <c r="AE956" s="27">
        <v>0</v>
      </c>
      <c r="AF956" s="9">
        <v>0</v>
      </c>
      <c r="AG956" s="27">
        <v>1</v>
      </c>
      <c r="AH956" s="19">
        <v>1981</v>
      </c>
      <c r="AI956" s="30" t="s">
        <v>89</v>
      </c>
      <c r="AJ956" s="30" t="s">
        <v>89</v>
      </c>
      <c r="AK956" s="30" t="s">
        <v>89</v>
      </c>
      <c r="AL956" s="37" t="s">
        <v>89</v>
      </c>
      <c r="AM956" s="36">
        <f>1-AN956</f>
        <v>0.93799999999999994</v>
      </c>
      <c r="AN956" s="17">
        <v>6.2E-2</v>
      </c>
      <c r="AO956">
        <v>0.52400000000000002</v>
      </c>
      <c r="AP956" s="34">
        <f t="shared" si="235"/>
        <v>0.47599999999999998</v>
      </c>
      <c r="AQ956" t="s">
        <v>89</v>
      </c>
      <c r="AR956" s="34" t="s">
        <v>89</v>
      </c>
      <c r="AS956">
        <v>0</v>
      </c>
      <c r="AT956" s="17">
        <v>1</v>
      </c>
      <c r="AU956" t="s">
        <v>89</v>
      </c>
      <c r="AV956" s="17" t="s">
        <v>89</v>
      </c>
      <c r="AW956" s="17" t="s">
        <v>131</v>
      </c>
      <c r="AX956">
        <v>1</v>
      </c>
      <c r="AY956">
        <v>0</v>
      </c>
      <c r="AZ956">
        <v>0</v>
      </c>
      <c r="BA956">
        <v>0</v>
      </c>
      <c r="BB956">
        <v>0</v>
      </c>
      <c r="BC956">
        <v>0</v>
      </c>
      <c r="BD956" s="17">
        <v>0</v>
      </c>
      <c r="BE956">
        <v>1</v>
      </c>
      <c r="BF956">
        <v>0</v>
      </c>
      <c r="BG956" s="17">
        <v>0</v>
      </c>
      <c r="BH956">
        <v>19368</v>
      </c>
      <c r="BI956">
        <v>1730</v>
      </c>
      <c r="BJ956" s="23">
        <v>0.91900000000000004</v>
      </c>
      <c r="BK956" s="23">
        <v>28.28</v>
      </c>
      <c r="BL956">
        <v>0</v>
      </c>
      <c r="BM956">
        <v>1</v>
      </c>
      <c r="BN956">
        <v>0</v>
      </c>
      <c r="BO956">
        <v>0</v>
      </c>
      <c r="BP956">
        <v>0</v>
      </c>
      <c r="BQ956" s="17">
        <v>0</v>
      </c>
      <c r="BR956">
        <v>0</v>
      </c>
      <c r="BS956">
        <v>0</v>
      </c>
      <c r="BT956">
        <v>1</v>
      </c>
      <c r="BU956" s="17">
        <v>0</v>
      </c>
      <c r="BV956">
        <v>0</v>
      </c>
      <c r="BW956">
        <v>0</v>
      </c>
      <c r="BX956" s="17">
        <v>0</v>
      </c>
      <c r="BY956">
        <v>1</v>
      </c>
      <c r="BZ956">
        <v>0</v>
      </c>
      <c r="CA956">
        <v>0</v>
      </c>
      <c r="CB956">
        <v>0</v>
      </c>
      <c r="CC956">
        <v>1</v>
      </c>
      <c r="CD956">
        <v>1</v>
      </c>
      <c r="CE956">
        <v>1</v>
      </c>
      <c r="CF956">
        <v>1</v>
      </c>
      <c r="CG956">
        <v>0</v>
      </c>
      <c r="CH956">
        <v>0</v>
      </c>
      <c r="CI956">
        <v>1</v>
      </c>
      <c r="CJ956" s="17">
        <v>0</v>
      </c>
      <c r="CK956">
        <v>0.19600000000000001</v>
      </c>
      <c r="CL956">
        <v>166</v>
      </c>
      <c r="CM956">
        <v>1</v>
      </c>
      <c r="CN956">
        <v>0</v>
      </c>
      <c r="CO956">
        <v>34</v>
      </c>
      <c r="CP956" s="31" t="s">
        <v>80</v>
      </c>
    </row>
    <row r="957" spans="1:94" x14ac:dyDescent="0.25">
      <c r="A957">
        <v>956</v>
      </c>
      <c r="B957">
        <v>65</v>
      </c>
      <c r="C957" s="23" t="s">
        <v>234</v>
      </c>
      <c r="D957" s="12">
        <v>5.25</v>
      </c>
      <c r="E957" s="13">
        <v>2.7</v>
      </c>
      <c r="F957" s="7">
        <f t="shared" si="238"/>
        <v>1.9444444444444444</v>
      </c>
      <c r="G957" s="7">
        <f t="shared" si="223"/>
        <v>2.5499999999999998</v>
      </c>
      <c r="H957" s="15">
        <f t="shared" si="224"/>
        <v>7.95</v>
      </c>
      <c r="I957" s="11">
        <f t="shared" si="225"/>
        <v>8.7677669757510405E-3</v>
      </c>
      <c r="J957" s="30">
        <f t="shared" si="226"/>
        <v>4.5091373018148204E-3</v>
      </c>
      <c r="K957" s="30">
        <f t="shared" si="227"/>
        <v>221.77191180173728</v>
      </c>
      <c r="L957" s="8">
        <v>0</v>
      </c>
      <c r="M957" s="9">
        <v>0</v>
      </c>
      <c r="N957" s="9">
        <v>0</v>
      </c>
      <c r="O957" s="9">
        <v>1</v>
      </c>
      <c r="P957" s="9">
        <v>0</v>
      </c>
      <c r="Q957" s="8">
        <v>49198</v>
      </c>
      <c r="R957" s="9">
        <v>18</v>
      </c>
      <c r="S957" s="9">
        <f t="shared" si="228"/>
        <v>49179</v>
      </c>
      <c r="T957" s="9">
        <f t="shared" si="229"/>
        <v>24</v>
      </c>
      <c r="U957" s="7">
        <v>13.154999999999999</v>
      </c>
      <c r="V957" s="7">
        <f t="shared" si="239"/>
        <v>11.055</v>
      </c>
      <c r="W957" s="9">
        <v>1</v>
      </c>
      <c r="X957" s="9">
        <v>0</v>
      </c>
      <c r="Y957" s="9">
        <v>0</v>
      </c>
      <c r="Z957" s="9">
        <v>0</v>
      </c>
      <c r="AA957" s="9">
        <v>0</v>
      </c>
      <c r="AB957" s="27">
        <v>1</v>
      </c>
      <c r="AC957" s="9">
        <v>0</v>
      </c>
      <c r="AD957" s="9">
        <v>1</v>
      </c>
      <c r="AE957" s="27">
        <v>0</v>
      </c>
      <c r="AF957" s="9">
        <v>0</v>
      </c>
      <c r="AG957" s="27">
        <v>1</v>
      </c>
      <c r="AH957" s="19">
        <v>1981</v>
      </c>
      <c r="AI957" s="30" t="s">
        <v>89</v>
      </c>
      <c r="AJ957" s="30" t="s">
        <v>89</v>
      </c>
      <c r="AK957" s="30" t="s">
        <v>89</v>
      </c>
      <c r="AL957" s="37" t="s">
        <v>89</v>
      </c>
      <c r="AM957" s="36">
        <v>0</v>
      </c>
      <c r="AN957" s="17">
        <v>1</v>
      </c>
      <c r="AO957">
        <v>0.63300000000000001</v>
      </c>
      <c r="AP957" s="34">
        <f t="shared" si="235"/>
        <v>0.36699999999999999</v>
      </c>
      <c r="AQ957" t="s">
        <v>89</v>
      </c>
      <c r="AR957" s="34" t="s">
        <v>89</v>
      </c>
      <c r="AS957">
        <v>0</v>
      </c>
      <c r="AT957" s="17">
        <v>1</v>
      </c>
      <c r="AU957" t="s">
        <v>89</v>
      </c>
      <c r="AV957" s="17" t="s">
        <v>89</v>
      </c>
      <c r="AW957" s="17" t="s">
        <v>131</v>
      </c>
      <c r="AX957">
        <v>1</v>
      </c>
      <c r="AY957">
        <v>0</v>
      </c>
      <c r="AZ957">
        <v>0</v>
      </c>
      <c r="BA957">
        <v>0</v>
      </c>
      <c r="BB957">
        <v>0</v>
      </c>
      <c r="BC957">
        <v>0</v>
      </c>
      <c r="BD957" s="17">
        <v>0</v>
      </c>
      <c r="BE957">
        <v>1</v>
      </c>
      <c r="BF957">
        <v>0</v>
      </c>
      <c r="BG957" s="17">
        <v>0</v>
      </c>
      <c r="BH957">
        <v>19368</v>
      </c>
      <c r="BI957">
        <v>1730</v>
      </c>
      <c r="BJ957" s="23">
        <v>0.91900000000000004</v>
      </c>
      <c r="BK957" s="23">
        <v>30.21</v>
      </c>
      <c r="BL957">
        <v>0</v>
      </c>
      <c r="BM957">
        <v>1</v>
      </c>
      <c r="BN957">
        <v>0</v>
      </c>
      <c r="BO957">
        <v>0</v>
      </c>
      <c r="BP957">
        <v>0</v>
      </c>
      <c r="BQ957" s="17">
        <v>0</v>
      </c>
      <c r="BR957">
        <v>0</v>
      </c>
      <c r="BS957">
        <v>0</v>
      </c>
      <c r="BT957">
        <v>1</v>
      </c>
      <c r="BU957" s="17">
        <v>0</v>
      </c>
      <c r="BV957">
        <v>0</v>
      </c>
      <c r="BW957">
        <v>0</v>
      </c>
      <c r="BX957" s="17">
        <v>0</v>
      </c>
      <c r="BY957">
        <v>1</v>
      </c>
      <c r="BZ957">
        <v>0</v>
      </c>
      <c r="CA957">
        <v>0</v>
      </c>
      <c r="CB957">
        <v>0</v>
      </c>
      <c r="CC957">
        <v>1</v>
      </c>
      <c r="CD957">
        <v>1</v>
      </c>
      <c r="CE957">
        <v>1</v>
      </c>
      <c r="CF957">
        <v>1</v>
      </c>
      <c r="CG957">
        <v>0</v>
      </c>
      <c r="CH957">
        <v>0</v>
      </c>
      <c r="CI957">
        <v>1</v>
      </c>
      <c r="CJ957" s="17">
        <v>0</v>
      </c>
      <c r="CK957">
        <v>0.19600000000000001</v>
      </c>
      <c r="CL957">
        <v>166</v>
      </c>
      <c r="CM957">
        <v>1</v>
      </c>
      <c r="CN957">
        <v>0</v>
      </c>
      <c r="CO957">
        <v>34</v>
      </c>
      <c r="CP957" s="31" t="s">
        <v>80</v>
      </c>
    </row>
    <row r="958" spans="1:94" x14ac:dyDescent="0.25">
      <c r="A958">
        <v>957</v>
      </c>
      <c r="B958">
        <v>65</v>
      </c>
      <c r="C958" s="23" t="s">
        <v>234</v>
      </c>
      <c r="D958" s="12">
        <v>5.23</v>
      </c>
      <c r="E958" s="13">
        <v>2.5</v>
      </c>
      <c r="F958" s="7">
        <f t="shared" si="238"/>
        <v>2.0920000000000001</v>
      </c>
      <c r="G958" s="7">
        <f t="shared" si="223"/>
        <v>2.7300000000000004</v>
      </c>
      <c r="H958" s="15">
        <f t="shared" si="224"/>
        <v>7.73</v>
      </c>
      <c r="I958" s="11">
        <f t="shared" si="225"/>
        <v>9.1373423589723498E-3</v>
      </c>
      <c r="J958" s="30">
        <f t="shared" si="226"/>
        <v>4.3677544736961515E-3</v>
      </c>
      <c r="K958" s="30">
        <f t="shared" si="227"/>
        <v>228.9505983045251</v>
      </c>
      <c r="L958" s="8">
        <v>0</v>
      </c>
      <c r="M958" s="9">
        <v>0</v>
      </c>
      <c r="N958" s="9">
        <v>0</v>
      </c>
      <c r="O958" s="9">
        <v>1</v>
      </c>
      <c r="P958" s="9">
        <v>0</v>
      </c>
      <c r="Q958" s="8">
        <v>52433</v>
      </c>
      <c r="R958" s="9">
        <v>18</v>
      </c>
      <c r="S958" s="9">
        <f t="shared" si="228"/>
        <v>52414</v>
      </c>
      <c r="T958" s="9">
        <f t="shared" si="229"/>
        <v>24</v>
      </c>
      <c r="U958" s="7">
        <v>13.153</v>
      </c>
      <c r="V958" s="7">
        <f t="shared" si="239"/>
        <v>8.9969999999999981</v>
      </c>
      <c r="W958" s="9">
        <v>1</v>
      </c>
      <c r="X958" s="9">
        <v>0</v>
      </c>
      <c r="Y958" s="9">
        <v>0</v>
      </c>
      <c r="Z958" s="9">
        <v>0</v>
      </c>
      <c r="AA958" s="9">
        <v>0</v>
      </c>
      <c r="AB958" s="27">
        <v>1</v>
      </c>
      <c r="AC958" s="9">
        <v>0</v>
      </c>
      <c r="AD958" s="9">
        <v>1</v>
      </c>
      <c r="AE958" s="27">
        <v>0</v>
      </c>
      <c r="AF958" s="9">
        <v>0</v>
      </c>
      <c r="AG958" s="27">
        <v>1</v>
      </c>
      <c r="AH958" s="19">
        <v>1981</v>
      </c>
      <c r="AI958" s="30" t="s">
        <v>89</v>
      </c>
      <c r="AJ958" s="30" t="s">
        <v>89</v>
      </c>
      <c r="AK958" s="30" t="s">
        <v>89</v>
      </c>
      <c r="AL958" s="37" t="s">
        <v>89</v>
      </c>
      <c r="AM958" s="36">
        <v>1</v>
      </c>
      <c r="AN958" s="17">
        <v>0</v>
      </c>
      <c r="AO958">
        <v>0.51700000000000002</v>
      </c>
      <c r="AP958" s="34">
        <f t="shared" si="235"/>
        <v>0.48299999999999998</v>
      </c>
      <c r="AQ958" t="s">
        <v>89</v>
      </c>
      <c r="AR958" s="34" t="s">
        <v>89</v>
      </c>
      <c r="AS958">
        <v>0</v>
      </c>
      <c r="AT958" s="17">
        <v>1</v>
      </c>
      <c r="AU958" t="s">
        <v>89</v>
      </c>
      <c r="AV958" s="17" t="s">
        <v>89</v>
      </c>
      <c r="AW958" s="17" t="s">
        <v>131</v>
      </c>
      <c r="AX958">
        <v>1</v>
      </c>
      <c r="AY958">
        <v>0</v>
      </c>
      <c r="AZ958">
        <v>0</v>
      </c>
      <c r="BA958">
        <v>0</v>
      </c>
      <c r="BB958">
        <v>0</v>
      </c>
      <c r="BC958">
        <v>0</v>
      </c>
      <c r="BD958" s="17">
        <v>0</v>
      </c>
      <c r="BE958">
        <v>1</v>
      </c>
      <c r="BF958">
        <v>0</v>
      </c>
      <c r="BG958" s="17">
        <v>0</v>
      </c>
      <c r="BH958">
        <v>19368</v>
      </c>
      <c r="BI958">
        <v>1730</v>
      </c>
      <c r="BJ958" s="23">
        <v>0.91900000000000004</v>
      </c>
      <c r="BK958" s="23">
        <v>28.15</v>
      </c>
      <c r="BL958">
        <v>0</v>
      </c>
      <c r="BM958">
        <v>1</v>
      </c>
      <c r="BN958">
        <v>0</v>
      </c>
      <c r="BO958">
        <v>0</v>
      </c>
      <c r="BP958">
        <v>0</v>
      </c>
      <c r="BQ958" s="17">
        <v>0</v>
      </c>
      <c r="BR958">
        <v>0</v>
      </c>
      <c r="BS958">
        <v>0</v>
      </c>
      <c r="BT958">
        <v>1</v>
      </c>
      <c r="BU958" s="17">
        <v>0</v>
      </c>
      <c r="BV958">
        <v>0</v>
      </c>
      <c r="BW958">
        <v>0</v>
      </c>
      <c r="BX958" s="17">
        <v>0</v>
      </c>
      <c r="BY958">
        <v>1</v>
      </c>
      <c r="BZ958">
        <v>0</v>
      </c>
      <c r="CA958">
        <v>0</v>
      </c>
      <c r="CB958">
        <v>0</v>
      </c>
      <c r="CC958">
        <v>1</v>
      </c>
      <c r="CD958">
        <v>1</v>
      </c>
      <c r="CE958">
        <v>1</v>
      </c>
      <c r="CF958">
        <v>1</v>
      </c>
      <c r="CG958">
        <v>0</v>
      </c>
      <c r="CH958">
        <v>0</v>
      </c>
      <c r="CI958">
        <v>1</v>
      </c>
      <c r="CJ958" s="17">
        <v>0</v>
      </c>
      <c r="CK958">
        <v>0.19600000000000001</v>
      </c>
      <c r="CL958">
        <v>166</v>
      </c>
      <c r="CM958">
        <v>1</v>
      </c>
      <c r="CN958">
        <v>0</v>
      </c>
      <c r="CO958">
        <v>34</v>
      </c>
      <c r="CP958" s="31" t="s">
        <v>80</v>
      </c>
    </row>
    <row r="959" spans="1:94" x14ac:dyDescent="0.25">
      <c r="A959">
        <v>958</v>
      </c>
      <c r="B959">
        <v>65</v>
      </c>
      <c r="C959" s="23" t="s">
        <v>234</v>
      </c>
      <c r="D959" s="12">
        <v>5.29</v>
      </c>
      <c r="E959" s="13">
        <v>1.34</v>
      </c>
      <c r="F959" s="7">
        <f t="shared" si="238"/>
        <v>3.9477611940298507</v>
      </c>
      <c r="G959" s="7">
        <f t="shared" si="223"/>
        <v>3.95</v>
      </c>
      <c r="H959" s="15">
        <f t="shared" si="224"/>
        <v>6.63</v>
      </c>
      <c r="I959" s="11">
        <f t="shared" si="225"/>
        <v>7.1312399672231297E-2</v>
      </c>
      <c r="J959" s="30">
        <f t="shared" si="226"/>
        <v>1.8064010502984867E-2</v>
      </c>
      <c r="K959" s="30">
        <f t="shared" si="227"/>
        <v>55.358692347680027</v>
      </c>
      <c r="L959" s="8">
        <v>0</v>
      </c>
      <c r="M959" s="9">
        <v>0</v>
      </c>
      <c r="N959" s="9">
        <v>0</v>
      </c>
      <c r="O959" s="9">
        <v>1</v>
      </c>
      <c r="P959" s="9">
        <v>0</v>
      </c>
      <c r="Q959" s="8">
        <v>3069</v>
      </c>
      <c r="R959" s="9">
        <v>19</v>
      </c>
      <c r="S959" s="9">
        <f t="shared" si="228"/>
        <v>3049</v>
      </c>
      <c r="T959" s="9">
        <f t="shared" si="229"/>
        <v>24</v>
      </c>
      <c r="U959" s="7">
        <v>13.131</v>
      </c>
      <c r="V959" s="7">
        <f t="shared" si="239"/>
        <v>9.1490000000000009</v>
      </c>
      <c r="W959" s="9">
        <v>1</v>
      </c>
      <c r="X959" s="9">
        <v>0</v>
      </c>
      <c r="Y959" s="9">
        <v>0</v>
      </c>
      <c r="Z959" s="9">
        <v>0</v>
      </c>
      <c r="AA959" s="9">
        <v>0</v>
      </c>
      <c r="AB959" s="27">
        <v>1</v>
      </c>
      <c r="AC959" s="9">
        <v>0</v>
      </c>
      <c r="AD959" s="9">
        <v>1</v>
      </c>
      <c r="AE959" s="27">
        <v>0</v>
      </c>
      <c r="AF959" s="9">
        <v>0</v>
      </c>
      <c r="AG959" s="27">
        <v>1</v>
      </c>
      <c r="AH959" s="19">
        <v>1981</v>
      </c>
      <c r="AI959" s="30" t="s">
        <v>89</v>
      </c>
      <c r="AJ959" s="30" t="s">
        <v>89</v>
      </c>
      <c r="AK959" s="30" t="s">
        <v>89</v>
      </c>
      <c r="AL959" s="37" t="s">
        <v>89</v>
      </c>
      <c r="AM959" s="36">
        <f>1-AN959</f>
        <v>0.93799999999999994</v>
      </c>
      <c r="AN959" s="17">
        <v>6.2E-2</v>
      </c>
      <c r="AO959">
        <v>0.52400000000000002</v>
      </c>
      <c r="AP959" s="34">
        <f t="shared" si="235"/>
        <v>0.47599999999999998</v>
      </c>
      <c r="AQ959" t="s">
        <v>89</v>
      </c>
      <c r="AR959" s="34" t="s">
        <v>89</v>
      </c>
      <c r="AS959">
        <v>0</v>
      </c>
      <c r="AT959" s="17">
        <v>1</v>
      </c>
      <c r="AU959" t="s">
        <v>89</v>
      </c>
      <c r="AV959" s="17" t="s">
        <v>89</v>
      </c>
      <c r="AW959" s="17" t="s">
        <v>131</v>
      </c>
      <c r="AX959">
        <v>1</v>
      </c>
      <c r="AY959">
        <v>0</v>
      </c>
      <c r="AZ959">
        <v>0</v>
      </c>
      <c r="BA959">
        <v>0</v>
      </c>
      <c r="BB959">
        <v>0</v>
      </c>
      <c r="BC959">
        <v>0</v>
      </c>
      <c r="BD959" s="17">
        <v>0</v>
      </c>
      <c r="BE959">
        <v>1</v>
      </c>
      <c r="BF959">
        <v>0</v>
      </c>
      <c r="BG959" s="17">
        <v>0</v>
      </c>
      <c r="BH959">
        <v>19368</v>
      </c>
      <c r="BI959">
        <v>1730</v>
      </c>
      <c r="BJ959" s="23">
        <v>0.91900000000000004</v>
      </c>
      <c r="BK959" s="23">
        <v>28.28</v>
      </c>
      <c r="BL959">
        <v>0</v>
      </c>
      <c r="BM959">
        <v>1</v>
      </c>
      <c r="BN959">
        <v>0</v>
      </c>
      <c r="BO959">
        <v>0</v>
      </c>
      <c r="BP959">
        <v>0</v>
      </c>
      <c r="BQ959" s="17">
        <v>0</v>
      </c>
      <c r="BR959">
        <v>1</v>
      </c>
      <c r="BS959">
        <v>0</v>
      </c>
      <c r="BT959">
        <v>0</v>
      </c>
      <c r="BU959" s="17">
        <v>0</v>
      </c>
      <c r="BV959">
        <v>0</v>
      </c>
      <c r="BW959">
        <v>0</v>
      </c>
      <c r="BX959" s="17">
        <v>0</v>
      </c>
      <c r="BY959">
        <v>1</v>
      </c>
      <c r="BZ959">
        <v>0</v>
      </c>
      <c r="CA959">
        <v>0</v>
      </c>
      <c r="CB959">
        <v>0</v>
      </c>
      <c r="CC959">
        <v>1</v>
      </c>
      <c r="CD959">
        <v>1</v>
      </c>
      <c r="CE959">
        <v>1</v>
      </c>
      <c r="CF959">
        <v>1</v>
      </c>
      <c r="CG959">
        <v>0</v>
      </c>
      <c r="CH959">
        <v>0</v>
      </c>
      <c r="CI959">
        <v>1</v>
      </c>
      <c r="CJ959" s="17">
        <v>0</v>
      </c>
      <c r="CK959">
        <v>0.19600000000000001</v>
      </c>
      <c r="CL959">
        <v>166</v>
      </c>
      <c r="CM959">
        <v>1</v>
      </c>
      <c r="CN959">
        <v>0</v>
      </c>
      <c r="CO959">
        <v>34</v>
      </c>
      <c r="CP959" s="31" t="s">
        <v>80</v>
      </c>
    </row>
    <row r="960" spans="1:94" x14ac:dyDescent="0.25">
      <c r="A960">
        <v>959</v>
      </c>
      <c r="B960">
        <v>65</v>
      </c>
      <c r="C960" s="23" t="s">
        <v>234</v>
      </c>
      <c r="D960" s="12">
        <v>4.28</v>
      </c>
      <c r="E960" s="13">
        <v>2.9</v>
      </c>
      <c r="F960" s="7">
        <f t="shared" si="238"/>
        <v>1.4758620689655173</v>
      </c>
      <c r="G960" s="7">
        <f t="shared" si="223"/>
        <v>1.3800000000000003</v>
      </c>
      <c r="H960" s="15">
        <f t="shared" si="224"/>
        <v>7.18</v>
      </c>
      <c r="I960" s="11">
        <f t="shared" si="225"/>
        <v>6.7985965340321289E-3</v>
      </c>
      <c r="J960" s="30">
        <f t="shared" si="226"/>
        <v>4.6065256889470038E-3</v>
      </c>
      <c r="K960" s="30">
        <f t="shared" si="227"/>
        <v>217.0833438309964</v>
      </c>
      <c r="L960" s="8">
        <v>0</v>
      </c>
      <c r="M960" s="9">
        <v>0</v>
      </c>
      <c r="N960" s="9">
        <v>0</v>
      </c>
      <c r="O960" s="9">
        <v>1</v>
      </c>
      <c r="P960" s="9">
        <v>0</v>
      </c>
      <c r="Q960" s="8">
        <v>47143</v>
      </c>
      <c r="R960" s="9">
        <v>19</v>
      </c>
      <c r="S960" s="9">
        <f t="shared" si="228"/>
        <v>47123</v>
      </c>
      <c r="T960" s="9">
        <f t="shared" si="229"/>
        <v>24</v>
      </c>
      <c r="U960" s="7">
        <v>13.154999999999999</v>
      </c>
      <c r="V960" s="7">
        <f t="shared" si="239"/>
        <v>11.055</v>
      </c>
      <c r="W960" s="9">
        <v>1</v>
      </c>
      <c r="X960" s="9">
        <v>0</v>
      </c>
      <c r="Y960" s="9">
        <v>0</v>
      </c>
      <c r="Z960" s="9">
        <v>0</v>
      </c>
      <c r="AA960" s="9">
        <v>0</v>
      </c>
      <c r="AB960" s="27">
        <v>1</v>
      </c>
      <c r="AC960" s="9">
        <v>0</v>
      </c>
      <c r="AD960" s="9">
        <v>1</v>
      </c>
      <c r="AE960" s="27">
        <v>0</v>
      </c>
      <c r="AF960" s="9">
        <v>0</v>
      </c>
      <c r="AG960" s="27">
        <v>1</v>
      </c>
      <c r="AH960" s="19">
        <v>1981</v>
      </c>
      <c r="AI960" s="30" t="s">
        <v>89</v>
      </c>
      <c r="AJ960" s="30" t="s">
        <v>89</v>
      </c>
      <c r="AK960" s="30" t="s">
        <v>89</v>
      </c>
      <c r="AL960" s="37" t="s">
        <v>89</v>
      </c>
      <c r="AM960" s="36">
        <v>0</v>
      </c>
      <c r="AN960" s="17">
        <v>1</v>
      </c>
      <c r="AO960">
        <v>0.63300000000000001</v>
      </c>
      <c r="AP960" s="34">
        <f t="shared" si="235"/>
        <v>0.36699999999999999</v>
      </c>
      <c r="AQ960" t="s">
        <v>89</v>
      </c>
      <c r="AR960" s="34" t="s">
        <v>89</v>
      </c>
      <c r="AS960">
        <v>0</v>
      </c>
      <c r="AT960" s="17">
        <v>1</v>
      </c>
      <c r="AU960" t="s">
        <v>89</v>
      </c>
      <c r="AV960" s="17" t="s">
        <v>89</v>
      </c>
      <c r="AW960" s="17" t="s">
        <v>131</v>
      </c>
      <c r="AX960">
        <v>1</v>
      </c>
      <c r="AY960">
        <v>0</v>
      </c>
      <c r="AZ960">
        <v>0</v>
      </c>
      <c r="BA960">
        <v>0</v>
      </c>
      <c r="BB960">
        <v>0</v>
      </c>
      <c r="BC960">
        <v>0</v>
      </c>
      <c r="BD960" s="17">
        <v>0</v>
      </c>
      <c r="BE960">
        <v>1</v>
      </c>
      <c r="BF960">
        <v>0</v>
      </c>
      <c r="BG960" s="17">
        <v>0</v>
      </c>
      <c r="BH960">
        <v>19368</v>
      </c>
      <c r="BI960">
        <v>1730</v>
      </c>
      <c r="BJ960" s="23">
        <v>0.91900000000000004</v>
      </c>
      <c r="BK960" s="23">
        <v>30.21</v>
      </c>
      <c r="BL960">
        <v>0</v>
      </c>
      <c r="BM960">
        <v>1</v>
      </c>
      <c r="BN960">
        <v>0</v>
      </c>
      <c r="BO960">
        <v>0</v>
      </c>
      <c r="BP960">
        <v>0</v>
      </c>
      <c r="BQ960" s="17">
        <v>0</v>
      </c>
      <c r="BR960">
        <v>1</v>
      </c>
      <c r="BS960">
        <v>0</v>
      </c>
      <c r="BT960">
        <v>0</v>
      </c>
      <c r="BU960" s="17">
        <v>0</v>
      </c>
      <c r="BV960">
        <v>0</v>
      </c>
      <c r="BW960">
        <v>0</v>
      </c>
      <c r="BX960" s="17">
        <v>0</v>
      </c>
      <c r="BY960">
        <v>1</v>
      </c>
      <c r="BZ960">
        <v>0</v>
      </c>
      <c r="CA960">
        <v>0</v>
      </c>
      <c r="CB960">
        <v>0</v>
      </c>
      <c r="CC960">
        <v>1</v>
      </c>
      <c r="CD960">
        <v>1</v>
      </c>
      <c r="CE960">
        <v>1</v>
      </c>
      <c r="CF960">
        <v>1</v>
      </c>
      <c r="CG960">
        <v>0</v>
      </c>
      <c r="CH960">
        <v>0</v>
      </c>
      <c r="CI960">
        <v>1</v>
      </c>
      <c r="CJ960" s="17">
        <v>0</v>
      </c>
      <c r="CK960">
        <v>0.19600000000000001</v>
      </c>
      <c r="CL960">
        <v>166</v>
      </c>
      <c r="CM960">
        <v>1</v>
      </c>
      <c r="CN960">
        <v>0</v>
      </c>
      <c r="CO960">
        <v>34</v>
      </c>
      <c r="CP960" s="31" t="s">
        <v>80</v>
      </c>
    </row>
    <row r="961" spans="1:94" x14ac:dyDescent="0.25">
      <c r="A961">
        <v>960</v>
      </c>
      <c r="B961">
        <v>65</v>
      </c>
      <c r="C961" s="23" t="s">
        <v>234</v>
      </c>
      <c r="D961" s="12">
        <v>4.25</v>
      </c>
      <c r="E961" s="13">
        <v>2.7</v>
      </c>
      <c r="F961" s="7">
        <f t="shared" si="238"/>
        <v>1.574074074074074</v>
      </c>
      <c r="G961" s="7">
        <f t="shared" si="223"/>
        <v>1.5499999999999998</v>
      </c>
      <c r="H961" s="15">
        <f t="shared" si="224"/>
        <v>6.95</v>
      </c>
      <c r="I961" s="11">
        <f t="shared" si="225"/>
        <v>7.0258228637515583E-3</v>
      </c>
      <c r="J961" s="30">
        <f t="shared" si="226"/>
        <v>4.4634639369715784E-3</v>
      </c>
      <c r="K961" s="30">
        <f t="shared" si="227"/>
        <v>224.04124109009635</v>
      </c>
      <c r="L961" s="8">
        <v>0</v>
      </c>
      <c r="M961" s="9">
        <v>0</v>
      </c>
      <c r="N961" s="9">
        <v>0</v>
      </c>
      <c r="O961" s="9">
        <v>1</v>
      </c>
      <c r="P961" s="9">
        <v>0</v>
      </c>
      <c r="Q961" s="8">
        <v>50212</v>
      </c>
      <c r="R961" s="9">
        <v>19</v>
      </c>
      <c r="S961" s="9">
        <f t="shared" si="228"/>
        <v>50192</v>
      </c>
      <c r="T961" s="9">
        <f t="shared" si="229"/>
        <v>24</v>
      </c>
      <c r="U961" s="7">
        <v>13.153</v>
      </c>
      <c r="V961" s="7">
        <f t="shared" si="239"/>
        <v>8.9969999999999981</v>
      </c>
      <c r="W961" s="9">
        <v>1</v>
      </c>
      <c r="X961" s="9">
        <v>0</v>
      </c>
      <c r="Y961" s="9">
        <v>0</v>
      </c>
      <c r="Z961" s="9">
        <v>0</v>
      </c>
      <c r="AA961" s="9">
        <v>0</v>
      </c>
      <c r="AB961" s="27">
        <v>1</v>
      </c>
      <c r="AC961" s="9">
        <v>0</v>
      </c>
      <c r="AD961" s="9">
        <v>1</v>
      </c>
      <c r="AE961" s="27">
        <v>0</v>
      </c>
      <c r="AF961" s="9">
        <v>0</v>
      </c>
      <c r="AG961" s="27">
        <v>1</v>
      </c>
      <c r="AH961" s="19">
        <v>1981</v>
      </c>
      <c r="AI961" s="30" t="s">
        <v>89</v>
      </c>
      <c r="AJ961" s="30" t="s">
        <v>89</v>
      </c>
      <c r="AK961" s="30" t="s">
        <v>89</v>
      </c>
      <c r="AL961" s="37" t="s">
        <v>89</v>
      </c>
      <c r="AM961" s="36">
        <v>1</v>
      </c>
      <c r="AN961" s="17">
        <v>0</v>
      </c>
      <c r="AO961">
        <v>0.51700000000000002</v>
      </c>
      <c r="AP961" s="34">
        <f t="shared" si="235"/>
        <v>0.48299999999999998</v>
      </c>
      <c r="AQ961" t="s">
        <v>89</v>
      </c>
      <c r="AR961" s="34" t="s">
        <v>89</v>
      </c>
      <c r="AS961">
        <v>0</v>
      </c>
      <c r="AT961" s="17">
        <v>1</v>
      </c>
      <c r="AU961" t="s">
        <v>89</v>
      </c>
      <c r="AV961" s="17" t="s">
        <v>89</v>
      </c>
      <c r="AW961" s="17" t="s">
        <v>131</v>
      </c>
      <c r="AX961">
        <v>1</v>
      </c>
      <c r="AY961">
        <v>0</v>
      </c>
      <c r="AZ961">
        <v>0</v>
      </c>
      <c r="BA961">
        <v>0</v>
      </c>
      <c r="BB961">
        <v>0</v>
      </c>
      <c r="BC961">
        <v>0</v>
      </c>
      <c r="BD961" s="17">
        <v>0</v>
      </c>
      <c r="BE961">
        <v>1</v>
      </c>
      <c r="BF961">
        <v>0</v>
      </c>
      <c r="BG961" s="17">
        <v>0</v>
      </c>
      <c r="BH961">
        <v>19368</v>
      </c>
      <c r="BI961">
        <v>1730</v>
      </c>
      <c r="BJ961" s="23">
        <v>0.91900000000000004</v>
      </c>
      <c r="BK961" s="23">
        <v>28.15</v>
      </c>
      <c r="BL961">
        <v>0</v>
      </c>
      <c r="BM961">
        <v>1</v>
      </c>
      <c r="BN961">
        <v>0</v>
      </c>
      <c r="BO961">
        <v>0</v>
      </c>
      <c r="BP961">
        <v>0</v>
      </c>
      <c r="BQ961" s="17">
        <v>0</v>
      </c>
      <c r="BR961">
        <v>1</v>
      </c>
      <c r="BS961">
        <v>0</v>
      </c>
      <c r="BT961">
        <v>0</v>
      </c>
      <c r="BU961" s="17">
        <v>0</v>
      </c>
      <c r="BV961">
        <v>0</v>
      </c>
      <c r="BW961">
        <v>0</v>
      </c>
      <c r="BX961" s="17">
        <v>0</v>
      </c>
      <c r="BY961">
        <v>1</v>
      </c>
      <c r="BZ961">
        <v>0</v>
      </c>
      <c r="CA961">
        <v>0</v>
      </c>
      <c r="CB961">
        <v>0</v>
      </c>
      <c r="CC961">
        <v>1</v>
      </c>
      <c r="CD961">
        <v>1</v>
      </c>
      <c r="CE961">
        <v>1</v>
      </c>
      <c r="CF961">
        <v>1</v>
      </c>
      <c r="CG961">
        <v>0</v>
      </c>
      <c r="CH961">
        <v>0</v>
      </c>
      <c r="CI961">
        <v>1</v>
      </c>
      <c r="CJ961" s="17">
        <v>0</v>
      </c>
      <c r="CK961">
        <v>0.19600000000000001</v>
      </c>
      <c r="CL961">
        <v>166</v>
      </c>
      <c r="CM961">
        <v>1</v>
      </c>
      <c r="CN961">
        <v>0</v>
      </c>
      <c r="CO961">
        <v>34</v>
      </c>
      <c r="CP961" s="31" t="s">
        <v>80</v>
      </c>
    </row>
    <row r="962" spans="1:94" x14ac:dyDescent="0.25">
      <c r="A962">
        <v>961</v>
      </c>
      <c r="B962">
        <v>66</v>
      </c>
      <c r="C962" s="23" t="s">
        <v>235</v>
      </c>
      <c r="D962" s="12">
        <v>6.4</v>
      </c>
      <c r="E962" s="13">
        <v>1</v>
      </c>
      <c r="F962" s="7">
        <f t="shared" si="238"/>
        <v>6.4</v>
      </c>
      <c r="G962" s="7">
        <f t="shared" ref="G962:G1025" si="240">D962-E962</f>
        <v>5.4</v>
      </c>
      <c r="H962" s="15">
        <f t="shared" ref="H962:H1025" si="241">D962+E962</f>
        <v>7.4</v>
      </c>
      <c r="I962" s="11">
        <f t="shared" ref="I962:I1025" si="242">IFERROR(F962/SQRT(F962^2+S962), "X")</f>
        <v>0.26973742357178704</v>
      </c>
      <c r="J962" s="30">
        <f t="shared" ref="J962:J1025" si="243">IFERROR(SQRT((1-I962^2)/S962), "X")</f>
        <v>4.2146472433091726E-2</v>
      </c>
      <c r="K962" s="30">
        <f t="shared" ref="K962:K1025" si="244">IFERROR(1/J962, "X")</f>
        <v>23.726778120933318</v>
      </c>
      <c r="L962" s="8">
        <v>1</v>
      </c>
      <c r="M962" s="9">
        <v>0</v>
      </c>
      <c r="N962" s="9">
        <v>0</v>
      </c>
      <c r="O962" s="9">
        <v>0</v>
      </c>
      <c r="P962" s="9">
        <v>0</v>
      </c>
      <c r="Q962" s="8">
        <v>526</v>
      </c>
      <c r="R962" s="9">
        <v>3</v>
      </c>
      <c r="S962" s="9">
        <f t="shared" ref="S962:S1025" si="245">Q962-R962-1</f>
        <v>522</v>
      </c>
      <c r="T962" s="9">
        <f t="shared" ref="T962:T1025" si="246">COUNTIF(B:B,B962)</f>
        <v>8</v>
      </c>
      <c r="U962" s="7">
        <v>11.6</v>
      </c>
      <c r="V962" s="7">
        <f t="shared" si="239"/>
        <v>10.399999999999999</v>
      </c>
      <c r="W962" s="9">
        <v>1</v>
      </c>
      <c r="X962" s="9">
        <v>0</v>
      </c>
      <c r="Y962" s="9">
        <v>0</v>
      </c>
      <c r="Z962" s="9">
        <v>1</v>
      </c>
      <c r="AA962" s="9">
        <v>0</v>
      </c>
      <c r="AB962" s="27">
        <v>0</v>
      </c>
      <c r="AC962" s="9">
        <v>0</v>
      </c>
      <c r="AD962" s="9">
        <v>1</v>
      </c>
      <c r="AE962" s="27">
        <v>0</v>
      </c>
      <c r="AF962" s="9">
        <v>0</v>
      </c>
      <c r="AG962" s="27">
        <v>1</v>
      </c>
      <c r="AH962" s="19">
        <v>1983</v>
      </c>
      <c r="AI962" s="30" t="s">
        <v>89</v>
      </c>
      <c r="AJ962" s="30" t="s">
        <v>89</v>
      </c>
      <c r="AK962" s="30" t="s">
        <v>89</v>
      </c>
      <c r="AL962" s="37" t="s">
        <v>89</v>
      </c>
      <c r="AM962" s="36">
        <v>1</v>
      </c>
      <c r="AN962" s="17">
        <v>0</v>
      </c>
      <c r="AO962">
        <v>1</v>
      </c>
      <c r="AP962" s="34">
        <f t="shared" si="235"/>
        <v>0</v>
      </c>
      <c r="AQ962">
        <v>0.45400000000000001</v>
      </c>
      <c r="AR962" s="34">
        <f t="shared" ref="AR962:AR976" si="247">1-AQ962</f>
        <v>0.54600000000000004</v>
      </c>
      <c r="AS962">
        <v>0</v>
      </c>
      <c r="AT962" s="17">
        <v>1</v>
      </c>
      <c r="AU962">
        <v>0</v>
      </c>
      <c r="AV962" s="17">
        <v>1</v>
      </c>
      <c r="AW962" s="17" t="s">
        <v>19</v>
      </c>
      <c r="AX962">
        <v>0</v>
      </c>
      <c r="AY962">
        <v>0</v>
      </c>
      <c r="AZ962">
        <v>0</v>
      </c>
      <c r="BA962">
        <v>0</v>
      </c>
      <c r="BB962">
        <v>0</v>
      </c>
      <c r="BC962">
        <v>0</v>
      </c>
      <c r="BD962" s="17">
        <v>1</v>
      </c>
      <c r="BE962">
        <v>0</v>
      </c>
      <c r="BF962">
        <v>1</v>
      </c>
      <c r="BG962" s="17">
        <v>0</v>
      </c>
      <c r="BH962">
        <v>925</v>
      </c>
      <c r="BI962" t="s">
        <v>89</v>
      </c>
      <c r="BJ962" s="23">
        <v>0.70299999999999996</v>
      </c>
      <c r="BK962" s="23">
        <v>28</v>
      </c>
      <c r="BL962">
        <v>0</v>
      </c>
      <c r="BM962">
        <v>1</v>
      </c>
      <c r="BN962">
        <v>0</v>
      </c>
      <c r="BO962">
        <v>0</v>
      </c>
      <c r="BP962">
        <v>0</v>
      </c>
      <c r="BQ962" s="17">
        <v>0</v>
      </c>
      <c r="BR962">
        <v>0</v>
      </c>
      <c r="BS962">
        <v>0</v>
      </c>
      <c r="BT962">
        <v>0</v>
      </c>
      <c r="BU962" s="17">
        <v>0</v>
      </c>
      <c r="BV962">
        <v>0</v>
      </c>
      <c r="BW962">
        <v>0</v>
      </c>
      <c r="BX962" s="17">
        <v>0</v>
      </c>
      <c r="BY962">
        <v>0</v>
      </c>
      <c r="BZ962">
        <v>0</v>
      </c>
      <c r="CA962">
        <v>0</v>
      </c>
      <c r="CB962">
        <v>0</v>
      </c>
      <c r="CC962">
        <v>0</v>
      </c>
      <c r="CD962">
        <v>0</v>
      </c>
      <c r="CE962">
        <v>0</v>
      </c>
      <c r="CF962">
        <v>0</v>
      </c>
      <c r="CG962">
        <v>1</v>
      </c>
      <c r="CH962">
        <v>1</v>
      </c>
      <c r="CI962">
        <v>0</v>
      </c>
      <c r="CJ962" s="17">
        <v>0</v>
      </c>
      <c r="CK962">
        <v>0.29799999999999999</v>
      </c>
      <c r="CL962">
        <v>6</v>
      </c>
      <c r="CM962">
        <v>1</v>
      </c>
      <c r="CN962">
        <v>0</v>
      </c>
      <c r="CO962">
        <v>19</v>
      </c>
      <c r="CP962" s="31" t="s">
        <v>80</v>
      </c>
    </row>
    <row r="963" spans="1:94" x14ac:dyDescent="0.25">
      <c r="A963">
        <v>962</v>
      </c>
      <c r="B963">
        <v>66</v>
      </c>
      <c r="C963" s="23" t="s">
        <v>235</v>
      </c>
      <c r="D963" s="12">
        <v>5.8</v>
      </c>
      <c r="E963" s="13">
        <v>1.2</v>
      </c>
      <c r="F963" s="7">
        <f t="shared" si="238"/>
        <v>4.833333333333333</v>
      </c>
      <c r="G963" s="7">
        <f t="shared" si="240"/>
        <v>4.5999999999999996</v>
      </c>
      <c r="H963" s="15">
        <f t="shared" si="241"/>
        <v>7</v>
      </c>
      <c r="I963" s="11">
        <f t="shared" si="242"/>
        <v>0.20948049241473998</v>
      </c>
      <c r="J963" s="30">
        <f t="shared" si="243"/>
        <v>4.3340791534084135E-2</v>
      </c>
      <c r="K963" s="30">
        <f t="shared" si="244"/>
        <v>23.07295193752007</v>
      </c>
      <c r="L963" s="8">
        <v>1</v>
      </c>
      <c r="M963" s="9">
        <v>0</v>
      </c>
      <c r="N963" s="9">
        <v>0</v>
      </c>
      <c r="O963" s="9">
        <v>0</v>
      </c>
      <c r="P963" s="9">
        <v>0</v>
      </c>
      <c r="Q963" s="8">
        <v>515</v>
      </c>
      <c r="R963" s="9">
        <v>5</v>
      </c>
      <c r="S963" s="9">
        <f t="shared" si="245"/>
        <v>509</v>
      </c>
      <c r="T963" s="9">
        <f t="shared" si="246"/>
        <v>8</v>
      </c>
      <c r="U963" s="7">
        <v>11.6</v>
      </c>
      <c r="V963" s="7">
        <f t="shared" si="239"/>
        <v>10.399999999999999</v>
      </c>
      <c r="W963" s="9">
        <v>1</v>
      </c>
      <c r="X963" s="9">
        <v>0</v>
      </c>
      <c r="Y963" s="9">
        <v>0</v>
      </c>
      <c r="Z963" s="9">
        <v>1</v>
      </c>
      <c r="AA963" s="9">
        <v>0</v>
      </c>
      <c r="AB963" s="27">
        <v>0</v>
      </c>
      <c r="AC963" s="9">
        <v>0</v>
      </c>
      <c r="AD963" s="9">
        <v>1</v>
      </c>
      <c r="AE963" s="27">
        <v>0</v>
      </c>
      <c r="AF963" s="9">
        <v>0</v>
      </c>
      <c r="AG963" s="27">
        <v>1</v>
      </c>
      <c r="AH963" s="19">
        <v>1983</v>
      </c>
      <c r="AI963" s="30" t="s">
        <v>89</v>
      </c>
      <c r="AJ963" s="30" t="s">
        <v>89</v>
      </c>
      <c r="AK963" s="30" t="s">
        <v>89</v>
      </c>
      <c r="AL963" s="37" t="s">
        <v>89</v>
      </c>
      <c r="AM963" s="36">
        <v>1</v>
      </c>
      <c r="AN963" s="17">
        <v>0</v>
      </c>
      <c r="AO963">
        <v>1</v>
      </c>
      <c r="AP963" s="34">
        <f t="shared" si="235"/>
        <v>0</v>
      </c>
      <c r="AQ963">
        <v>0.45400000000000001</v>
      </c>
      <c r="AR963" s="34">
        <f t="shared" si="247"/>
        <v>0.54600000000000004</v>
      </c>
      <c r="AS963">
        <v>0</v>
      </c>
      <c r="AT963" s="17">
        <v>1</v>
      </c>
      <c r="AU963">
        <v>0</v>
      </c>
      <c r="AV963" s="17">
        <v>1</v>
      </c>
      <c r="AW963" s="17" t="s">
        <v>19</v>
      </c>
      <c r="AX963">
        <v>0</v>
      </c>
      <c r="AY963">
        <v>0</v>
      </c>
      <c r="AZ963">
        <v>0</v>
      </c>
      <c r="BA963">
        <v>0</v>
      </c>
      <c r="BB963">
        <v>0</v>
      </c>
      <c r="BC963">
        <v>0</v>
      </c>
      <c r="BD963" s="17">
        <v>1</v>
      </c>
      <c r="BE963">
        <v>0</v>
      </c>
      <c r="BF963">
        <v>1</v>
      </c>
      <c r="BG963" s="17">
        <v>0</v>
      </c>
      <c r="BH963">
        <v>925</v>
      </c>
      <c r="BI963" t="s">
        <v>89</v>
      </c>
      <c r="BJ963" s="23">
        <v>0.70299999999999996</v>
      </c>
      <c r="BK963" s="23">
        <v>28</v>
      </c>
      <c r="BL963">
        <v>0</v>
      </c>
      <c r="BM963">
        <v>1</v>
      </c>
      <c r="BN963">
        <v>0</v>
      </c>
      <c r="BO963">
        <v>0</v>
      </c>
      <c r="BP963">
        <v>0</v>
      </c>
      <c r="BQ963" s="17">
        <v>0</v>
      </c>
      <c r="BR963">
        <v>0</v>
      </c>
      <c r="BS963">
        <v>0</v>
      </c>
      <c r="BT963">
        <v>0</v>
      </c>
      <c r="BU963" s="17">
        <v>0</v>
      </c>
      <c r="BV963">
        <v>0</v>
      </c>
      <c r="BW963">
        <v>0</v>
      </c>
      <c r="BX963" s="17">
        <v>0</v>
      </c>
      <c r="BY963">
        <v>0</v>
      </c>
      <c r="BZ963">
        <v>0</v>
      </c>
      <c r="CA963">
        <v>0</v>
      </c>
      <c r="CB963">
        <v>0</v>
      </c>
      <c r="CC963">
        <v>0</v>
      </c>
      <c r="CD963">
        <v>0</v>
      </c>
      <c r="CE963">
        <v>0</v>
      </c>
      <c r="CF963">
        <v>0</v>
      </c>
      <c r="CG963">
        <v>1</v>
      </c>
      <c r="CH963">
        <v>1</v>
      </c>
      <c r="CI963">
        <v>0</v>
      </c>
      <c r="CJ963" s="17">
        <v>0</v>
      </c>
      <c r="CK963">
        <v>0.29799999999999999</v>
      </c>
      <c r="CL963">
        <v>6</v>
      </c>
      <c r="CM963">
        <v>1</v>
      </c>
      <c r="CN963">
        <v>0</v>
      </c>
      <c r="CO963">
        <v>19</v>
      </c>
      <c r="CP963" s="31" t="s">
        <v>80</v>
      </c>
    </row>
    <row r="964" spans="1:94" x14ac:dyDescent="0.25">
      <c r="A964">
        <v>963</v>
      </c>
      <c r="B964">
        <v>66</v>
      </c>
      <c r="C964" s="23" t="s">
        <v>235</v>
      </c>
      <c r="D964" s="12">
        <v>8.8000000000000007</v>
      </c>
      <c r="E964" s="13">
        <v>1.6</v>
      </c>
      <c r="F964" s="7">
        <f t="shared" si="238"/>
        <v>5.5</v>
      </c>
      <c r="G964" s="7">
        <f t="shared" si="240"/>
        <v>7.2000000000000011</v>
      </c>
      <c r="H964" s="15">
        <f t="shared" si="241"/>
        <v>10.4</v>
      </c>
      <c r="I964" s="11">
        <f t="shared" si="242"/>
        <v>0.2368468497303001</v>
      </c>
      <c r="J964" s="30">
        <f t="shared" si="243"/>
        <v>4.306306358732729E-2</v>
      </c>
      <c r="K964" s="30">
        <f t="shared" si="244"/>
        <v>23.221757039466244</v>
      </c>
      <c r="L964" s="8">
        <v>1</v>
      </c>
      <c r="M964" s="9">
        <v>0</v>
      </c>
      <c r="N964" s="9">
        <v>0</v>
      </c>
      <c r="O964" s="9">
        <v>0</v>
      </c>
      <c r="P964" s="9">
        <v>0</v>
      </c>
      <c r="Q964" s="8">
        <v>515</v>
      </c>
      <c r="R964" s="9">
        <v>5</v>
      </c>
      <c r="S964" s="9">
        <f t="shared" si="245"/>
        <v>509</v>
      </c>
      <c r="T964" s="9">
        <f t="shared" si="246"/>
        <v>8</v>
      </c>
      <c r="U964" s="7">
        <v>11.6</v>
      </c>
      <c r="V964" s="7">
        <f t="shared" si="239"/>
        <v>10.399999999999999</v>
      </c>
      <c r="W964" s="9">
        <v>1</v>
      </c>
      <c r="X964" s="9">
        <v>0</v>
      </c>
      <c r="Y964" s="9">
        <v>0</v>
      </c>
      <c r="Z964" s="9">
        <v>1</v>
      </c>
      <c r="AA964" s="9">
        <v>0</v>
      </c>
      <c r="AB964" s="27">
        <v>0</v>
      </c>
      <c r="AC964" s="9">
        <v>0</v>
      </c>
      <c r="AD964" s="9">
        <v>1</v>
      </c>
      <c r="AE964" s="27">
        <v>0</v>
      </c>
      <c r="AF964" s="9">
        <v>0</v>
      </c>
      <c r="AG964" s="27">
        <v>1</v>
      </c>
      <c r="AH964" s="19">
        <v>1983</v>
      </c>
      <c r="AI964" s="30" t="s">
        <v>89</v>
      </c>
      <c r="AJ964" s="30" t="s">
        <v>89</v>
      </c>
      <c r="AK964" s="30" t="s">
        <v>89</v>
      </c>
      <c r="AL964" s="37" t="s">
        <v>89</v>
      </c>
      <c r="AM964" s="36">
        <v>1</v>
      </c>
      <c r="AN964" s="17">
        <v>0</v>
      </c>
      <c r="AO964">
        <v>1</v>
      </c>
      <c r="AP964" s="34">
        <f t="shared" si="235"/>
        <v>0</v>
      </c>
      <c r="AQ964">
        <v>0.45400000000000001</v>
      </c>
      <c r="AR964" s="34">
        <f t="shared" si="247"/>
        <v>0.54600000000000004</v>
      </c>
      <c r="AS964">
        <v>0</v>
      </c>
      <c r="AT964" s="17">
        <v>1</v>
      </c>
      <c r="AU964">
        <v>0</v>
      </c>
      <c r="AV964" s="17">
        <v>1</v>
      </c>
      <c r="AW964" s="17" t="s">
        <v>19</v>
      </c>
      <c r="AX964">
        <v>0</v>
      </c>
      <c r="AY964">
        <v>0</v>
      </c>
      <c r="AZ964">
        <v>0</v>
      </c>
      <c r="BA964">
        <v>0</v>
      </c>
      <c r="BB964">
        <v>0</v>
      </c>
      <c r="BC964">
        <v>0</v>
      </c>
      <c r="BD964" s="17">
        <v>1</v>
      </c>
      <c r="BE964">
        <v>0</v>
      </c>
      <c r="BF964">
        <v>1</v>
      </c>
      <c r="BG964" s="17">
        <v>0</v>
      </c>
      <c r="BH964">
        <v>925</v>
      </c>
      <c r="BI964" t="s">
        <v>89</v>
      </c>
      <c r="BJ964" s="23">
        <v>0.70299999999999996</v>
      </c>
      <c r="BK964" s="23">
        <v>28</v>
      </c>
      <c r="BL964">
        <v>0</v>
      </c>
      <c r="BM964">
        <v>1</v>
      </c>
      <c r="BN964">
        <v>0</v>
      </c>
      <c r="BO964">
        <v>0</v>
      </c>
      <c r="BP964">
        <v>0</v>
      </c>
      <c r="BQ964" s="17">
        <v>0</v>
      </c>
      <c r="BR964">
        <v>0</v>
      </c>
      <c r="BS964">
        <v>0</v>
      </c>
      <c r="BT964">
        <v>0</v>
      </c>
      <c r="BU964" s="17">
        <v>0</v>
      </c>
      <c r="BV964">
        <v>0</v>
      </c>
      <c r="BW964">
        <v>0</v>
      </c>
      <c r="BX964" s="17">
        <v>0</v>
      </c>
      <c r="BY964">
        <v>0</v>
      </c>
      <c r="BZ964">
        <v>0</v>
      </c>
      <c r="CA964">
        <v>0</v>
      </c>
      <c r="CB964">
        <v>0</v>
      </c>
      <c r="CC964">
        <v>0</v>
      </c>
      <c r="CD964">
        <v>0</v>
      </c>
      <c r="CE964">
        <v>0</v>
      </c>
      <c r="CF964">
        <v>0</v>
      </c>
      <c r="CG964">
        <v>1</v>
      </c>
      <c r="CH964">
        <v>1</v>
      </c>
      <c r="CI964">
        <v>0</v>
      </c>
      <c r="CJ964" s="17">
        <v>0</v>
      </c>
      <c r="CK964">
        <v>0.29799999999999999</v>
      </c>
      <c r="CL964">
        <v>6</v>
      </c>
      <c r="CM964">
        <v>1</v>
      </c>
      <c r="CN964">
        <v>0</v>
      </c>
      <c r="CO964">
        <v>19</v>
      </c>
      <c r="CP964" s="31" t="s">
        <v>80</v>
      </c>
    </row>
    <row r="965" spans="1:94" x14ac:dyDescent="0.25">
      <c r="A965">
        <v>964</v>
      </c>
      <c r="B965">
        <v>66</v>
      </c>
      <c r="C965" s="23" t="s">
        <v>235</v>
      </c>
      <c r="D965" s="12">
        <v>8.1999999999999993</v>
      </c>
      <c r="E965" s="13">
        <v>2</v>
      </c>
      <c r="F965" s="7">
        <f t="shared" si="238"/>
        <v>4.0999999999999996</v>
      </c>
      <c r="G965" s="7">
        <f t="shared" si="240"/>
        <v>6.1999999999999993</v>
      </c>
      <c r="H965" s="15">
        <f t="shared" si="241"/>
        <v>10.199999999999999</v>
      </c>
      <c r="I965" s="11">
        <f t="shared" si="242"/>
        <v>0.18017670483805717</v>
      </c>
      <c r="J965" s="30">
        <f t="shared" si="243"/>
        <v>4.3945537765379801E-2</v>
      </c>
      <c r="K965" s="30">
        <f t="shared" si="244"/>
        <v>22.755438910291314</v>
      </c>
      <c r="L965" s="8">
        <v>1</v>
      </c>
      <c r="M965" s="9">
        <v>0</v>
      </c>
      <c r="N965" s="9">
        <v>0</v>
      </c>
      <c r="O965" s="9">
        <v>0</v>
      </c>
      <c r="P965" s="9">
        <v>0</v>
      </c>
      <c r="Q965" s="8">
        <v>515</v>
      </c>
      <c r="R965" s="9">
        <v>13</v>
      </c>
      <c r="S965" s="9">
        <f t="shared" si="245"/>
        <v>501</v>
      </c>
      <c r="T965" s="9">
        <f t="shared" si="246"/>
        <v>8</v>
      </c>
      <c r="U965" s="7">
        <v>11.6</v>
      </c>
      <c r="V965" s="7">
        <f t="shared" si="239"/>
        <v>10.399999999999999</v>
      </c>
      <c r="W965" s="9">
        <v>1</v>
      </c>
      <c r="X965" s="9">
        <v>0</v>
      </c>
      <c r="Y965" s="9">
        <v>0</v>
      </c>
      <c r="Z965" s="9">
        <v>1</v>
      </c>
      <c r="AA965" s="9">
        <v>0</v>
      </c>
      <c r="AB965" s="27">
        <v>0</v>
      </c>
      <c r="AC965" s="9">
        <v>0</v>
      </c>
      <c r="AD965" s="9">
        <v>1</v>
      </c>
      <c r="AE965" s="27">
        <v>0</v>
      </c>
      <c r="AF965" s="9">
        <v>0</v>
      </c>
      <c r="AG965" s="27">
        <v>1</v>
      </c>
      <c r="AH965" s="19">
        <v>1983</v>
      </c>
      <c r="AI965" s="30" t="s">
        <v>89</v>
      </c>
      <c r="AJ965" s="30" t="s">
        <v>89</v>
      </c>
      <c r="AK965" s="30" t="s">
        <v>89</v>
      </c>
      <c r="AL965" s="37" t="s">
        <v>89</v>
      </c>
      <c r="AM965" s="36">
        <v>1</v>
      </c>
      <c r="AN965" s="17">
        <v>0</v>
      </c>
      <c r="AO965">
        <v>1</v>
      </c>
      <c r="AP965" s="34">
        <f t="shared" si="235"/>
        <v>0</v>
      </c>
      <c r="AQ965">
        <v>0.45400000000000001</v>
      </c>
      <c r="AR965" s="34">
        <f t="shared" si="247"/>
        <v>0.54600000000000004</v>
      </c>
      <c r="AS965">
        <v>0</v>
      </c>
      <c r="AT965" s="17">
        <v>1</v>
      </c>
      <c r="AU965">
        <v>0</v>
      </c>
      <c r="AV965" s="17">
        <v>1</v>
      </c>
      <c r="AW965" s="17" t="s">
        <v>19</v>
      </c>
      <c r="AX965">
        <v>0</v>
      </c>
      <c r="AY965">
        <v>0</v>
      </c>
      <c r="AZ965">
        <v>0</v>
      </c>
      <c r="BA965">
        <v>0</v>
      </c>
      <c r="BB965">
        <v>0</v>
      </c>
      <c r="BC965">
        <v>0</v>
      </c>
      <c r="BD965" s="17">
        <v>1</v>
      </c>
      <c r="BE965">
        <v>0</v>
      </c>
      <c r="BF965">
        <v>1</v>
      </c>
      <c r="BG965" s="17">
        <v>0</v>
      </c>
      <c r="BH965">
        <v>925</v>
      </c>
      <c r="BI965" t="s">
        <v>89</v>
      </c>
      <c r="BJ965" s="23">
        <v>0.70299999999999996</v>
      </c>
      <c r="BK965" s="23">
        <v>28</v>
      </c>
      <c r="BL965">
        <v>0</v>
      </c>
      <c r="BM965">
        <v>1</v>
      </c>
      <c r="BN965">
        <v>0</v>
      </c>
      <c r="BO965">
        <v>0</v>
      </c>
      <c r="BP965">
        <v>0</v>
      </c>
      <c r="BQ965" s="17">
        <v>0</v>
      </c>
      <c r="BR965">
        <v>0</v>
      </c>
      <c r="BS965">
        <v>0</v>
      </c>
      <c r="BT965">
        <v>0</v>
      </c>
      <c r="BU965" s="17">
        <v>0</v>
      </c>
      <c r="BV965">
        <v>0</v>
      </c>
      <c r="BW965">
        <v>0</v>
      </c>
      <c r="BX965" s="17">
        <v>0</v>
      </c>
      <c r="BY965">
        <v>0</v>
      </c>
      <c r="BZ965">
        <v>0</v>
      </c>
      <c r="CA965">
        <v>0</v>
      </c>
      <c r="CB965">
        <v>0</v>
      </c>
      <c r="CC965">
        <v>0</v>
      </c>
      <c r="CD965">
        <v>0</v>
      </c>
      <c r="CE965">
        <v>0</v>
      </c>
      <c r="CF965">
        <v>0</v>
      </c>
      <c r="CG965">
        <v>1</v>
      </c>
      <c r="CH965">
        <v>1</v>
      </c>
      <c r="CI965">
        <v>0</v>
      </c>
      <c r="CJ965" s="17">
        <v>0</v>
      </c>
      <c r="CK965">
        <v>0.29799999999999999</v>
      </c>
      <c r="CL965">
        <v>6</v>
      </c>
      <c r="CM965">
        <v>1</v>
      </c>
      <c r="CN965">
        <v>0</v>
      </c>
      <c r="CO965">
        <v>19</v>
      </c>
      <c r="CP965" s="31" t="s">
        <v>80</v>
      </c>
    </row>
    <row r="966" spans="1:94" x14ac:dyDescent="0.25">
      <c r="A966">
        <v>965</v>
      </c>
      <c r="B966">
        <v>66</v>
      </c>
      <c r="C966" s="23" t="s">
        <v>235</v>
      </c>
      <c r="D966" s="12">
        <v>7.4</v>
      </c>
      <c r="E966" s="13">
        <v>0.8</v>
      </c>
      <c r="F966" s="7">
        <f t="shared" si="238"/>
        <v>9.25</v>
      </c>
      <c r="G966" s="7">
        <f t="shared" si="240"/>
        <v>6.6000000000000005</v>
      </c>
      <c r="H966" s="15">
        <f t="shared" si="241"/>
        <v>8.2000000000000011</v>
      </c>
      <c r="I966" s="11">
        <f t="shared" si="242"/>
        <v>0.37527207837150228</v>
      </c>
      <c r="J966" s="30">
        <f t="shared" si="243"/>
        <v>4.0569954418540784E-2</v>
      </c>
      <c r="K966" s="30">
        <f t="shared" si="244"/>
        <v>24.64878293141469</v>
      </c>
      <c r="L966" s="8">
        <v>1</v>
      </c>
      <c r="M966" s="9">
        <v>0</v>
      </c>
      <c r="N966" s="9">
        <v>0</v>
      </c>
      <c r="O966" s="9">
        <v>0</v>
      </c>
      <c r="P966" s="9">
        <v>0</v>
      </c>
      <c r="Q966" s="8">
        <v>526</v>
      </c>
      <c r="R966" s="9">
        <v>3</v>
      </c>
      <c r="S966" s="9">
        <f t="shared" si="245"/>
        <v>522</v>
      </c>
      <c r="T966" s="9">
        <f t="shared" si="246"/>
        <v>8</v>
      </c>
      <c r="U966" s="7">
        <v>11.6</v>
      </c>
      <c r="V966" s="7">
        <f t="shared" si="239"/>
        <v>10.399999999999999</v>
      </c>
      <c r="W966" s="9">
        <v>1</v>
      </c>
      <c r="X966" s="9">
        <v>0</v>
      </c>
      <c r="Y966" s="9">
        <v>0</v>
      </c>
      <c r="Z966" s="9">
        <v>1</v>
      </c>
      <c r="AA966" s="9">
        <v>0</v>
      </c>
      <c r="AB966" s="27">
        <v>0</v>
      </c>
      <c r="AC966" s="9">
        <v>0</v>
      </c>
      <c r="AD966" s="9">
        <v>1</v>
      </c>
      <c r="AE966" s="27">
        <v>0</v>
      </c>
      <c r="AF966" s="9">
        <v>0</v>
      </c>
      <c r="AG966" s="27">
        <v>1</v>
      </c>
      <c r="AH966" s="19">
        <v>1983</v>
      </c>
      <c r="AI966" s="30" t="s">
        <v>89</v>
      </c>
      <c r="AJ966" s="30" t="s">
        <v>89</v>
      </c>
      <c r="AK966" s="30" t="s">
        <v>89</v>
      </c>
      <c r="AL966" s="37" t="s">
        <v>89</v>
      </c>
      <c r="AM966" s="36">
        <v>1</v>
      </c>
      <c r="AN966" s="17">
        <v>0</v>
      </c>
      <c r="AO966">
        <v>1</v>
      </c>
      <c r="AP966" s="34">
        <f t="shared" si="235"/>
        <v>0</v>
      </c>
      <c r="AQ966">
        <v>0.45400000000000001</v>
      </c>
      <c r="AR966" s="34">
        <f t="shared" si="247"/>
        <v>0.54600000000000004</v>
      </c>
      <c r="AS966">
        <v>0</v>
      </c>
      <c r="AT966" s="17">
        <v>1</v>
      </c>
      <c r="AU966">
        <v>0</v>
      </c>
      <c r="AV966" s="17">
        <v>1</v>
      </c>
      <c r="AW966" s="17" t="s">
        <v>19</v>
      </c>
      <c r="AX966">
        <v>0</v>
      </c>
      <c r="AY966">
        <v>0</v>
      </c>
      <c r="AZ966">
        <v>0</v>
      </c>
      <c r="BA966">
        <v>0</v>
      </c>
      <c r="BB966">
        <v>0</v>
      </c>
      <c r="BC966">
        <v>0</v>
      </c>
      <c r="BD966" s="17">
        <v>1</v>
      </c>
      <c r="BE966">
        <v>0</v>
      </c>
      <c r="BF966">
        <v>1</v>
      </c>
      <c r="BG966" s="17">
        <v>0</v>
      </c>
      <c r="BH966">
        <v>925</v>
      </c>
      <c r="BI966" t="s">
        <v>89</v>
      </c>
      <c r="BJ966" s="23">
        <v>0.70299999999999996</v>
      </c>
      <c r="BK966" s="23">
        <v>28</v>
      </c>
      <c r="BL966">
        <v>0</v>
      </c>
      <c r="BM966">
        <v>1</v>
      </c>
      <c r="BN966">
        <v>0</v>
      </c>
      <c r="BO966">
        <v>0</v>
      </c>
      <c r="BP966">
        <v>0</v>
      </c>
      <c r="BQ966" s="17">
        <v>0</v>
      </c>
      <c r="BR966">
        <v>0</v>
      </c>
      <c r="BS966">
        <v>0</v>
      </c>
      <c r="BT966">
        <v>0</v>
      </c>
      <c r="BU966" s="17">
        <v>0</v>
      </c>
      <c r="BV966">
        <v>0</v>
      </c>
      <c r="BW966">
        <v>0</v>
      </c>
      <c r="BX966" s="17">
        <v>0</v>
      </c>
      <c r="BY966">
        <v>0</v>
      </c>
      <c r="BZ966">
        <v>0</v>
      </c>
      <c r="CA966">
        <v>0</v>
      </c>
      <c r="CB966">
        <v>0</v>
      </c>
      <c r="CC966">
        <v>0</v>
      </c>
      <c r="CD966">
        <v>0</v>
      </c>
      <c r="CE966">
        <v>0</v>
      </c>
      <c r="CF966">
        <v>0</v>
      </c>
      <c r="CG966">
        <v>1</v>
      </c>
      <c r="CH966">
        <v>1</v>
      </c>
      <c r="CI966">
        <v>0</v>
      </c>
      <c r="CJ966" s="17">
        <v>0</v>
      </c>
      <c r="CK966">
        <v>0.29799999999999999</v>
      </c>
      <c r="CL966">
        <v>6</v>
      </c>
      <c r="CM966">
        <v>1</v>
      </c>
      <c r="CN966">
        <v>0</v>
      </c>
      <c r="CO966">
        <v>19</v>
      </c>
      <c r="CP966" s="31" t="s">
        <v>80</v>
      </c>
    </row>
    <row r="967" spans="1:94" x14ac:dyDescent="0.25">
      <c r="A967">
        <v>966</v>
      </c>
      <c r="B967">
        <v>66</v>
      </c>
      <c r="C967" s="23" t="s">
        <v>235</v>
      </c>
      <c r="D967" s="12">
        <v>7.1</v>
      </c>
      <c r="E967" s="13">
        <v>0.9</v>
      </c>
      <c r="F967" s="7">
        <f t="shared" si="238"/>
        <v>7.8888888888888884</v>
      </c>
      <c r="G967" s="7">
        <f t="shared" si="240"/>
        <v>6.1999999999999993</v>
      </c>
      <c r="H967" s="15">
        <f t="shared" si="241"/>
        <v>8</v>
      </c>
      <c r="I967" s="11">
        <f t="shared" si="242"/>
        <v>0.33007193484128955</v>
      </c>
      <c r="J967" s="30">
        <f t="shared" si="243"/>
        <v>4.1840104416501489E-2</v>
      </c>
      <c r="K967" s="30">
        <f t="shared" si="244"/>
        <v>23.900513967302768</v>
      </c>
      <c r="L967" s="8">
        <v>1</v>
      </c>
      <c r="M967" s="9">
        <v>0</v>
      </c>
      <c r="N967" s="9">
        <v>0</v>
      </c>
      <c r="O967" s="9">
        <v>0</v>
      </c>
      <c r="P967" s="9">
        <v>0</v>
      </c>
      <c r="Q967" s="8">
        <v>515</v>
      </c>
      <c r="R967" s="9">
        <v>5</v>
      </c>
      <c r="S967" s="9">
        <f t="shared" si="245"/>
        <v>509</v>
      </c>
      <c r="T967" s="9">
        <f t="shared" si="246"/>
        <v>8</v>
      </c>
      <c r="U967" s="7">
        <v>11.6</v>
      </c>
      <c r="V967" s="7">
        <f t="shared" si="239"/>
        <v>10.399999999999999</v>
      </c>
      <c r="W967" s="9">
        <v>1</v>
      </c>
      <c r="X967" s="9">
        <v>0</v>
      </c>
      <c r="Y967" s="9">
        <v>0</v>
      </c>
      <c r="Z967" s="9">
        <v>1</v>
      </c>
      <c r="AA967" s="9">
        <v>0</v>
      </c>
      <c r="AB967" s="27">
        <v>0</v>
      </c>
      <c r="AC967" s="9">
        <v>0</v>
      </c>
      <c r="AD967" s="9">
        <v>1</v>
      </c>
      <c r="AE967" s="27">
        <v>0</v>
      </c>
      <c r="AF967" s="9">
        <v>0</v>
      </c>
      <c r="AG967" s="27">
        <v>1</v>
      </c>
      <c r="AH967" s="19">
        <v>1983</v>
      </c>
      <c r="AI967" s="30" t="s">
        <v>89</v>
      </c>
      <c r="AJ967" s="30" t="s">
        <v>89</v>
      </c>
      <c r="AK967" s="30" t="s">
        <v>89</v>
      </c>
      <c r="AL967" s="37" t="s">
        <v>89</v>
      </c>
      <c r="AM967" s="36">
        <v>1</v>
      </c>
      <c r="AN967" s="17">
        <v>0</v>
      </c>
      <c r="AO967">
        <v>1</v>
      </c>
      <c r="AP967" s="34">
        <f t="shared" si="235"/>
        <v>0</v>
      </c>
      <c r="AQ967">
        <v>0.45400000000000001</v>
      </c>
      <c r="AR967" s="34">
        <f t="shared" si="247"/>
        <v>0.54600000000000004</v>
      </c>
      <c r="AS967">
        <v>0</v>
      </c>
      <c r="AT967" s="17">
        <v>1</v>
      </c>
      <c r="AU967">
        <v>0</v>
      </c>
      <c r="AV967" s="17">
        <v>1</v>
      </c>
      <c r="AW967" s="17" t="s">
        <v>19</v>
      </c>
      <c r="AX967">
        <v>0</v>
      </c>
      <c r="AY967">
        <v>0</v>
      </c>
      <c r="AZ967">
        <v>0</v>
      </c>
      <c r="BA967">
        <v>0</v>
      </c>
      <c r="BB967">
        <v>0</v>
      </c>
      <c r="BC967">
        <v>0</v>
      </c>
      <c r="BD967" s="17">
        <v>1</v>
      </c>
      <c r="BE967">
        <v>0</v>
      </c>
      <c r="BF967">
        <v>1</v>
      </c>
      <c r="BG967" s="17">
        <v>0</v>
      </c>
      <c r="BH967">
        <v>925</v>
      </c>
      <c r="BI967" t="s">
        <v>89</v>
      </c>
      <c r="BJ967" s="23">
        <v>0.70299999999999996</v>
      </c>
      <c r="BK967" s="23">
        <v>28</v>
      </c>
      <c r="BL967">
        <v>0</v>
      </c>
      <c r="BM967">
        <v>1</v>
      </c>
      <c r="BN967">
        <v>0</v>
      </c>
      <c r="BO967">
        <v>0</v>
      </c>
      <c r="BP967">
        <v>0</v>
      </c>
      <c r="BQ967" s="17">
        <v>0</v>
      </c>
      <c r="BR967">
        <v>0</v>
      </c>
      <c r="BS967">
        <v>0</v>
      </c>
      <c r="BT967">
        <v>0</v>
      </c>
      <c r="BU967" s="17">
        <v>0</v>
      </c>
      <c r="BV967">
        <v>0</v>
      </c>
      <c r="BW967">
        <v>0</v>
      </c>
      <c r="BX967" s="17">
        <v>0</v>
      </c>
      <c r="BY967">
        <v>0</v>
      </c>
      <c r="BZ967">
        <v>0</v>
      </c>
      <c r="CA967">
        <v>0</v>
      </c>
      <c r="CB967">
        <v>0</v>
      </c>
      <c r="CC967">
        <v>0</v>
      </c>
      <c r="CD967">
        <v>0</v>
      </c>
      <c r="CE967">
        <v>0</v>
      </c>
      <c r="CF967">
        <v>0</v>
      </c>
      <c r="CG967">
        <v>1</v>
      </c>
      <c r="CH967">
        <v>1</v>
      </c>
      <c r="CI967">
        <v>0</v>
      </c>
      <c r="CJ967" s="17">
        <v>0</v>
      </c>
      <c r="CK967">
        <v>0.29799999999999999</v>
      </c>
      <c r="CL967">
        <v>6</v>
      </c>
      <c r="CM967">
        <v>1</v>
      </c>
      <c r="CN967">
        <v>0</v>
      </c>
      <c r="CO967">
        <v>19</v>
      </c>
      <c r="CP967" s="31" t="s">
        <v>80</v>
      </c>
    </row>
    <row r="968" spans="1:94" x14ac:dyDescent="0.25">
      <c r="A968">
        <v>967</v>
      </c>
      <c r="B968">
        <v>66</v>
      </c>
      <c r="C968" s="23" t="s">
        <v>235</v>
      </c>
      <c r="D968" s="12">
        <v>8.4</v>
      </c>
      <c r="E968" s="13">
        <v>1.3</v>
      </c>
      <c r="F968" s="7">
        <f t="shared" si="238"/>
        <v>6.4615384615384617</v>
      </c>
      <c r="G968" s="7">
        <f t="shared" si="240"/>
        <v>7.1000000000000005</v>
      </c>
      <c r="H968" s="15">
        <f t="shared" si="241"/>
        <v>9.7000000000000011</v>
      </c>
      <c r="I968" s="11">
        <f t="shared" si="242"/>
        <v>0.27735463364540874</v>
      </c>
      <c r="J968" s="30">
        <f t="shared" si="243"/>
        <v>4.2923931397503737E-2</v>
      </c>
      <c r="K968" s="30">
        <f t="shared" si="244"/>
        <v>23.297027262935089</v>
      </c>
      <c r="L968" s="8">
        <v>1</v>
      </c>
      <c r="M968" s="9">
        <v>0</v>
      </c>
      <c r="N968" s="9">
        <v>0</v>
      </c>
      <c r="O968" s="9">
        <v>0</v>
      </c>
      <c r="P968" s="9">
        <v>0</v>
      </c>
      <c r="Q968" s="8">
        <v>515</v>
      </c>
      <c r="R968" s="9">
        <v>13</v>
      </c>
      <c r="S968" s="9">
        <f t="shared" si="245"/>
        <v>501</v>
      </c>
      <c r="T968" s="9">
        <f t="shared" si="246"/>
        <v>8</v>
      </c>
      <c r="U968" s="7">
        <v>11.6</v>
      </c>
      <c r="V968" s="7">
        <f t="shared" si="239"/>
        <v>10.399999999999999</v>
      </c>
      <c r="W968" s="9">
        <v>1</v>
      </c>
      <c r="X968" s="9">
        <v>0</v>
      </c>
      <c r="Y968" s="9">
        <v>0</v>
      </c>
      <c r="Z968" s="9">
        <v>1</v>
      </c>
      <c r="AA968" s="9">
        <v>0</v>
      </c>
      <c r="AB968" s="27">
        <v>0</v>
      </c>
      <c r="AC968" s="9">
        <v>0</v>
      </c>
      <c r="AD968" s="9">
        <v>1</v>
      </c>
      <c r="AE968" s="27">
        <v>0</v>
      </c>
      <c r="AF968" s="9">
        <v>0</v>
      </c>
      <c r="AG968" s="27">
        <v>1</v>
      </c>
      <c r="AH968" s="19">
        <v>1983</v>
      </c>
      <c r="AI968" s="30" t="s">
        <v>89</v>
      </c>
      <c r="AJ968" s="30" t="s">
        <v>89</v>
      </c>
      <c r="AK968" s="30" t="s">
        <v>89</v>
      </c>
      <c r="AL968" s="37" t="s">
        <v>89</v>
      </c>
      <c r="AM968" s="36">
        <v>1</v>
      </c>
      <c r="AN968" s="17">
        <v>0</v>
      </c>
      <c r="AO968">
        <v>1</v>
      </c>
      <c r="AP968" s="34">
        <f t="shared" si="235"/>
        <v>0</v>
      </c>
      <c r="AQ968">
        <v>0.45400000000000001</v>
      </c>
      <c r="AR968" s="34">
        <f t="shared" si="247"/>
        <v>0.54600000000000004</v>
      </c>
      <c r="AS968">
        <v>0</v>
      </c>
      <c r="AT968" s="17">
        <v>1</v>
      </c>
      <c r="AU968">
        <v>0</v>
      </c>
      <c r="AV968" s="17">
        <v>1</v>
      </c>
      <c r="AW968" s="17" t="s">
        <v>19</v>
      </c>
      <c r="AX968">
        <v>0</v>
      </c>
      <c r="AY968">
        <v>0</v>
      </c>
      <c r="AZ968">
        <v>0</v>
      </c>
      <c r="BA968">
        <v>0</v>
      </c>
      <c r="BB968">
        <v>0</v>
      </c>
      <c r="BC968">
        <v>0</v>
      </c>
      <c r="BD968" s="17">
        <v>1</v>
      </c>
      <c r="BE968">
        <v>0</v>
      </c>
      <c r="BF968">
        <v>1</v>
      </c>
      <c r="BG968" s="17">
        <v>0</v>
      </c>
      <c r="BH968">
        <v>925</v>
      </c>
      <c r="BI968" t="s">
        <v>89</v>
      </c>
      <c r="BJ968" s="23">
        <v>0.70299999999999996</v>
      </c>
      <c r="BK968" s="23">
        <v>28</v>
      </c>
      <c r="BL968">
        <v>0</v>
      </c>
      <c r="BM968">
        <v>1</v>
      </c>
      <c r="BN968">
        <v>0</v>
      </c>
      <c r="BO968">
        <v>0</v>
      </c>
      <c r="BP968">
        <v>0</v>
      </c>
      <c r="BQ968" s="17">
        <v>0</v>
      </c>
      <c r="BR968">
        <v>0</v>
      </c>
      <c r="BS968">
        <v>0</v>
      </c>
      <c r="BT968">
        <v>0</v>
      </c>
      <c r="BU968" s="17">
        <v>0</v>
      </c>
      <c r="BV968">
        <v>0</v>
      </c>
      <c r="BW968">
        <v>0</v>
      </c>
      <c r="BX968" s="17">
        <v>0</v>
      </c>
      <c r="BY968">
        <v>0</v>
      </c>
      <c r="BZ968">
        <v>0</v>
      </c>
      <c r="CA968">
        <v>0</v>
      </c>
      <c r="CB968">
        <v>0</v>
      </c>
      <c r="CC968">
        <v>0</v>
      </c>
      <c r="CD968">
        <v>0</v>
      </c>
      <c r="CE968">
        <v>0</v>
      </c>
      <c r="CF968">
        <v>0</v>
      </c>
      <c r="CG968">
        <v>1</v>
      </c>
      <c r="CH968">
        <v>1</v>
      </c>
      <c r="CI968">
        <v>0</v>
      </c>
      <c r="CJ968" s="17">
        <v>0</v>
      </c>
      <c r="CK968">
        <v>0.29799999999999999</v>
      </c>
      <c r="CL968">
        <v>6</v>
      </c>
      <c r="CM968">
        <v>1</v>
      </c>
      <c r="CN968">
        <v>0</v>
      </c>
      <c r="CO968">
        <v>19</v>
      </c>
      <c r="CP968" s="31" t="s">
        <v>80</v>
      </c>
    </row>
    <row r="969" spans="1:94" x14ac:dyDescent="0.25">
      <c r="A969">
        <v>968</v>
      </c>
      <c r="B969">
        <v>66</v>
      </c>
      <c r="C969" s="23" t="s">
        <v>235</v>
      </c>
      <c r="D969" s="12">
        <v>8.8000000000000007</v>
      </c>
      <c r="E969" s="13">
        <v>1.5</v>
      </c>
      <c r="F969" s="7">
        <f t="shared" si="238"/>
        <v>5.8666666666666671</v>
      </c>
      <c r="G969" s="7">
        <f t="shared" si="240"/>
        <v>7.3000000000000007</v>
      </c>
      <c r="H969" s="15">
        <f t="shared" si="241"/>
        <v>10.3</v>
      </c>
      <c r="I969" s="11">
        <f t="shared" si="242"/>
        <v>0.25353914385959897</v>
      </c>
      <c r="J969" s="30">
        <f t="shared" si="243"/>
        <v>4.3216899521522557E-2</v>
      </c>
      <c r="K969" s="30">
        <f t="shared" si="244"/>
        <v>23.139096304259112</v>
      </c>
      <c r="L969" s="8">
        <v>1</v>
      </c>
      <c r="M969" s="9">
        <v>0</v>
      </c>
      <c r="N969" s="9">
        <v>0</v>
      </c>
      <c r="O969" s="9">
        <v>0</v>
      </c>
      <c r="P969" s="9">
        <v>0</v>
      </c>
      <c r="Q969" s="8">
        <v>515</v>
      </c>
      <c r="R969" s="9">
        <v>13</v>
      </c>
      <c r="S969" s="9">
        <f t="shared" si="245"/>
        <v>501</v>
      </c>
      <c r="T969" s="9">
        <f t="shared" si="246"/>
        <v>8</v>
      </c>
      <c r="U969" s="7">
        <v>11.6</v>
      </c>
      <c r="V969" s="7">
        <f t="shared" si="239"/>
        <v>10.399999999999999</v>
      </c>
      <c r="W969" s="9">
        <v>1</v>
      </c>
      <c r="X969" s="9">
        <v>0</v>
      </c>
      <c r="Y969" s="9">
        <v>0</v>
      </c>
      <c r="Z969" s="9">
        <v>1</v>
      </c>
      <c r="AA969" s="9">
        <v>0</v>
      </c>
      <c r="AB969" s="27">
        <v>0</v>
      </c>
      <c r="AC969" s="9">
        <v>0</v>
      </c>
      <c r="AD969" s="9">
        <v>1</v>
      </c>
      <c r="AE969" s="27">
        <v>0</v>
      </c>
      <c r="AF969" s="9">
        <v>0</v>
      </c>
      <c r="AG969" s="27">
        <v>1</v>
      </c>
      <c r="AH969" s="19">
        <v>1983</v>
      </c>
      <c r="AI969" s="30" t="s">
        <v>89</v>
      </c>
      <c r="AJ969" s="30" t="s">
        <v>89</v>
      </c>
      <c r="AK969" s="30" t="s">
        <v>89</v>
      </c>
      <c r="AL969" s="37" t="s">
        <v>89</v>
      </c>
      <c r="AM969" s="36">
        <v>1</v>
      </c>
      <c r="AN969" s="17">
        <v>0</v>
      </c>
      <c r="AO969">
        <v>1</v>
      </c>
      <c r="AP969" s="34">
        <f t="shared" si="235"/>
        <v>0</v>
      </c>
      <c r="AQ969">
        <v>0.45400000000000001</v>
      </c>
      <c r="AR969" s="34">
        <f t="shared" si="247"/>
        <v>0.54600000000000004</v>
      </c>
      <c r="AS969">
        <v>0</v>
      </c>
      <c r="AT969" s="17">
        <v>1</v>
      </c>
      <c r="AU969">
        <v>0</v>
      </c>
      <c r="AV969" s="17">
        <v>1</v>
      </c>
      <c r="AW969" s="17" t="s">
        <v>19</v>
      </c>
      <c r="AX969">
        <v>0</v>
      </c>
      <c r="AY969">
        <v>0</v>
      </c>
      <c r="AZ969">
        <v>0</v>
      </c>
      <c r="BA969">
        <v>0</v>
      </c>
      <c r="BB969">
        <v>0</v>
      </c>
      <c r="BC969">
        <v>0</v>
      </c>
      <c r="BD969" s="17">
        <v>1</v>
      </c>
      <c r="BE969">
        <v>0</v>
      </c>
      <c r="BF969">
        <v>1</v>
      </c>
      <c r="BG969" s="17">
        <v>0</v>
      </c>
      <c r="BH969">
        <v>925</v>
      </c>
      <c r="BI969" t="s">
        <v>89</v>
      </c>
      <c r="BJ969" s="23">
        <v>0.70299999999999996</v>
      </c>
      <c r="BK969" s="23">
        <v>28</v>
      </c>
      <c r="BL969">
        <v>0</v>
      </c>
      <c r="BM969">
        <v>1</v>
      </c>
      <c r="BN969">
        <v>0</v>
      </c>
      <c r="BO969">
        <v>0</v>
      </c>
      <c r="BP969">
        <v>0</v>
      </c>
      <c r="BQ969" s="17">
        <v>0</v>
      </c>
      <c r="BR969">
        <v>0</v>
      </c>
      <c r="BS969">
        <v>0</v>
      </c>
      <c r="BT969">
        <v>0</v>
      </c>
      <c r="BU969" s="17">
        <v>0</v>
      </c>
      <c r="BV969">
        <v>0</v>
      </c>
      <c r="BW969">
        <v>0</v>
      </c>
      <c r="BX969" s="17">
        <v>0</v>
      </c>
      <c r="BY969">
        <v>0</v>
      </c>
      <c r="BZ969">
        <v>0</v>
      </c>
      <c r="CA969">
        <v>0</v>
      </c>
      <c r="CB969">
        <v>0</v>
      </c>
      <c r="CC969">
        <v>0</v>
      </c>
      <c r="CD969">
        <v>0</v>
      </c>
      <c r="CE969">
        <v>0</v>
      </c>
      <c r="CF969">
        <v>0</v>
      </c>
      <c r="CG969">
        <v>1</v>
      </c>
      <c r="CH969">
        <v>1</v>
      </c>
      <c r="CI969">
        <v>0</v>
      </c>
      <c r="CJ969" s="17">
        <v>0</v>
      </c>
      <c r="CK969">
        <v>0.29799999999999999</v>
      </c>
      <c r="CL969">
        <v>6</v>
      </c>
      <c r="CM969">
        <v>1</v>
      </c>
      <c r="CN969">
        <v>0</v>
      </c>
      <c r="CO969">
        <v>19</v>
      </c>
      <c r="CP969" s="31" t="s">
        <v>80</v>
      </c>
    </row>
    <row r="970" spans="1:94" x14ac:dyDescent="0.25">
      <c r="A970">
        <v>969</v>
      </c>
      <c r="B970">
        <v>67</v>
      </c>
      <c r="C970" s="23" t="s">
        <v>236</v>
      </c>
      <c r="D970" s="12">
        <v>21.4</v>
      </c>
      <c r="E970" s="13">
        <v>12</v>
      </c>
      <c r="F970" s="7">
        <f t="shared" ref="F970:F1001" si="248">D970/E970</f>
        <v>1.7833333333333332</v>
      </c>
      <c r="G970" s="7">
        <f t="shared" si="240"/>
        <v>9.3999999999999986</v>
      </c>
      <c r="H970" s="15">
        <f t="shared" si="241"/>
        <v>33.4</v>
      </c>
      <c r="I970" s="11">
        <f t="shared" si="242"/>
        <v>4.1007761425582795E-2</v>
      </c>
      <c r="J970" s="30">
        <f t="shared" si="243"/>
        <v>2.299500640686886E-2</v>
      </c>
      <c r="K970" s="30">
        <f t="shared" si="244"/>
        <v>43.487702604044024</v>
      </c>
      <c r="L970" s="8">
        <v>0</v>
      </c>
      <c r="M970" s="9">
        <v>0</v>
      </c>
      <c r="N970" s="9">
        <v>1</v>
      </c>
      <c r="O970" s="9">
        <v>0</v>
      </c>
      <c r="P970" s="9">
        <v>0</v>
      </c>
      <c r="Q970" s="8">
        <v>1900</v>
      </c>
      <c r="R970" s="9">
        <v>11</v>
      </c>
      <c r="S970" s="9">
        <f t="shared" si="245"/>
        <v>1888</v>
      </c>
      <c r="T970" s="9">
        <f t="shared" si="246"/>
        <v>7</v>
      </c>
      <c r="U970" s="7">
        <v>4.6900000000000004</v>
      </c>
      <c r="V970" s="7">
        <f t="shared" ref="V970:V996" si="249">BK970-U970-6</f>
        <v>28.330000000000005</v>
      </c>
      <c r="W970" s="9">
        <v>1</v>
      </c>
      <c r="X970" s="9">
        <v>0</v>
      </c>
      <c r="Y970" s="9">
        <v>0</v>
      </c>
      <c r="Z970" s="9">
        <v>0</v>
      </c>
      <c r="AA970" s="9">
        <v>1</v>
      </c>
      <c r="AB970" s="27">
        <v>0</v>
      </c>
      <c r="AC970" s="9">
        <v>0</v>
      </c>
      <c r="AD970" s="9">
        <v>1</v>
      </c>
      <c r="AE970" s="27">
        <v>0</v>
      </c>
      <c r="AF970" s="9">
        <v>1</v>
      </c>
      <c r="AG970" s="27">
        <v>0</v>
      </c>
      <c r="AH970" s="19">
        <v>2005</v>
      </c>
      <c r="AI970" s="7">
        <f t="shared" ref="AI970:AI976" si="250">0.57</f>
        <v>0.56999999999999995</v>
      </c>
      <c r="AJ970" s="30">
        <v>0.25</v>
      </c>
      <c r="AK970" s="30">
        <v>0.17</v>
      </c>
      <c r="AL970" s="37">
        <v>0.01</v>
      </c>
      <c r="AM970" s="36">
        <v>0</v>
      </c>
      <c r="AN970" s="17">
        <v>1</v>
      </c>
      <c r="AO970">
        <v>0.55000000000000004</v>
      </c>
      <c r="AP970" s="34">
        <v>0.45</v>
      </c>
      <c r="AQ970">
        <v>1</v>
      </c>
      <c r="AR970" s="34">
        <f t="shared" si="247"/>
        <v>0</v>
      </c>
      <c r="AS970">
        <v>0</v>
      </c>
      <c r="AT970" s="17">
        <v>1</v>
      </c>
      <c r="AU970">
        <v>0.85</v>
      </c>
      <c r="AV970" s="17">
        <v>0.15</v>
      </c>
      <c r="AW970" s="17" t="s">
        <v>207</v>
      </c>
      <c r="AX970">
        <v>0</v>
      </c>
      <c r="AY970">
        <v>0</v>
      </c>
      <c r="AZ970">
        <v>0</v>
      </c>
      <c r="BA970">
        <v>0</v>
      </c>
      <c r="BB970">
        <v>0</v>
      </c>
      <c r="BC970">
        <v>0</v>
      </c>
      <c r="BD970" s="17">
        <v>1</v>
      </c>
      <c r="BE970">
        <v>0</v>
      </c>
      <c r="BF970">
        <v>0</v>
      </c>
      <c r="BG970" s="17">
        <v>1</v>
      </c>
      <c r="BH970" t="s">
        <v>89</v>
      </c>
      <c r="BI970">
        <v>28</v>
      </c>
      <c r="BJ970" s="23">
        <v>0.70299999999999996</v>
      </c>
      <c r="BK970" s="23">
        <v>39.020000000000003</v>
      </c>
      <c r="BL970">
        <v>0</v>
      </c>
      <c r="BM970">
        <v>0</v>
      </c>
      <c r="BN970">
        <v>1</v>
      </c>
      <c r="BO970">
        <v>0</v>
      </c>
      <c r="BP970">
        <v>0</v>
      </c>
      <c r="BQ970" s="17">
        <v>0</v>
      </c>
      <c r="BR970">
        <v>0</v>
      </c>
      <c r="BS970">
        <v>0</v>
      </c>
      <c r="BT970">
        <v>1</v>
      </c>
      <c r="BU970" s="17">
        <v>0</v>
      </c>
      <c r="BV970">
        <v>0</v>
      </c>
      <c r="BW970">
        <v>0</v>
      </c>
      <c r="BX970" s="17">
        <v>0</v>
      </c>
      <c r="BY970">
        <v>1</v>
      </c>
      <c r="BZ970">
        <v>1</v>
      </c>
      <c r="CA970">
        <v>0</v>
      </c>
      <c r="CB970">
        <v>0</v>
      </c>
      <c r="CC970">
        <v>0</v>
      </c>
      <c r="CD970">
        <v>1</v>
      </c>
      <c r="CE970">
        <v>1</v>
      </c>
      <c r="CF970">
        <v>0</v>
      </c>
      <c r="CG970">
        <v>0</v>
      </c>
      <c r="CH970">
        <v>1</v>
      </c>
      <c r="CI970">
        <v>1</v>
      </c>
      <c r="CJ970" s="17">
        <v>0</v>
      </c>
      <c r="CK970">
        <v>0.19600000000000001</v>
      </c>
      <c r="CL970">
        <v>118</v>
      </c>
      <c r="CM970">
        <v>1</v>
      </c>
      <c r="CN970">
        <v>0</v>
      </c>
      <c r="CO970">
        <v>36</v>
      </c>
      <c r="CP970" s="31" t="s">
        <v>80</v>
      </c>
    </row>
    <row r="971" spans="1:94" x14ac:dyDescent="0.25">
      <c r="A971">
        <v>970</v>
      </c>
      <c r="B971">
        <v>67</v>
      </c>
      <c r="C971" s="23" t="s">
        <v>236</v>
      </c>
      <c r="D971" s="12">
        <v>6</v>
      </c>
      <c r="E971" s="13">
        <v>1</v>
      </c>
      <c r="F971" s="7">
        <f t="shared" si="248"/>
        <v>6</v>
      </c>
      <c r="G971" s="7">
        <f t="shared" si="240"/>
        <v>5</v>
      </c>
      <c r="H971" s="15">
        <f t="shared" si="241"/>
        <v>7</v>
      </c>
      <c r="I971" s="11">
        <f t="shared" si="242"/>
        <v>0.13678822577626595</v>
      </c>
      <c r="J971" s="30">
        <f t="shared" si="243"/>
        <v>2.2798037629377661E-2</v>
      </c>
      <c r="K971" s="30">
        <f t="shared" si="244"/>
        <v>43.863424398922618</v>
      </c>
      <c r="L971" s="8">
        <v>0</v>
      </c>
      <c r="M971" s="9">
        <v>0</v>
      </c>
      <c r="N971" s="9">
        <v>1</v>
      </c>
      <c r="O971" s="9">
        <v>0</v>
      </c>
      <c r="P971" s="9">
        <v>0</v>
      </c>
      <c r="Q971" s="8">
        <v>1900</v>
      </c>
      <c r="R971" s="9">
        <v>11</v>
      </c>
      <c r="S971" s="9">
        <f t="shared" si="245"/>
        <v>1888</v>
      </c>
      <c r="T971" s="9">
        <f t="shared" si="246"/>
        <v>7</v>
      </c>
      <c r="U971" s="7">
        <v>4.6900000000000004</v>
      </c>
      <c r="V971" s="7">
        <f t="shared" si="249"/>
        <v>28.330000000000005</v>
      </c>
      <c r="W971" s="9">
        <v>1</v>
      </c>
      <c r="X971" s="9">
        <v>0</v>
      </c>
      <c r="Y971" s="9">
        <v>0</v>
      </c>
      <c r="Z971" s="9">
        <v>0</v>
      </c>
      <c r="AA971" s="9">
        <v>1</v>
      </c>
      <c r="AB971" s="27">
        <v>0</v>
      </c>
      <c r="AC971" s="9">
        <v>0</v>
      </c>
      <c r="AD971" s="9">
        <v>1</v>
      </c>
      <c r="AE971" s="27">
        <v>0</v>
      </c>
      <c r="AF971" s="9">
        <v>1</v>
      </c>
      <c r="AG971" s="27">
        <v>0</v>
      </c>
      <c r="AH971" s="19">
        <v>2005</v>
      </c>
      <c r="AI971" s="7">
        <f t="shared" si="250"/>
        <v>0.56999999999999995</v>
      </c>
      <c r="AJ971" s="30">
        <v>0.25</v>
      </c>
      <c r="AK971" s="30">
        <v>0.17</v>
      </c>
      <c r="AL971" s="37">
        <v>0.01</v>
      </c>
      <c r="AM971" s="36">
        <v>0</v>
      </c>
      <c r="AN971" s="17">
        <v>1</v>
      </c>
      <c r="AO971">
        <v>0.55000000000000004</v>
      </c>
      <c r="AP971" s="34">
        <v>0.45</v>
      </c>
      <c r="AQ971">
        <v>1</v>
      </c>
      <c r="AR971" s="34">
        <f t="shared" si="247"/>
        <v>0</v>
      </c>
      <c r="AS971">
        <v>0</v>
      </c>
      <c r="AT971" s="17">
        <v>1</v>
      </c>
      <c r="AU971">
        <v>0.85</v>
      </c>
      <c r="AV971" s="17">
        <v>0.15</v>
      </c>
      <c r="AW971" s="17" t="s">
        <v>207</v>
      </c>
      <c r="AX971">
        <v>0</v>
      </c>
      <c r="AY971">
        <v>0</v>
      </c>
      <c r="AZ971">
        <v>0</v>
      </c>
      <c r="BA971">
        <v>0</v>
      </c>
      <c r="BB971">
        <v>0</v>
      </c>
      <c r="BC971">
        <v>0</v>
      </c>
      <c r="BD971" s="17">
        <v>1</v>
      </c>
      <c r="BE971">
        <v>0</v>
      </c>
      <c r="BF971">
        <v>0</v>
      </c>
      <c r="BG971" s="17">
        <v>1</v>
      </c>
      <c r="BH971" t="s">
        <v>89</v>
      </c>
      <c r="BI971">
        <v>28</v>
      </c>
      <c r="BJ971" s="23">
        <v>0.70299999999999996</v>
      </c>
      <c r="BK971" s="23">
        <v>39.020000000000003</v>
      </c>
      <c r="BL971">
        <v>1</v>
      </c>
      <c r="BM971">
        <v>0</v>
      </c>
      <c r="BN971">
        <v>0</v>
      </c>
      <c r="BO971">
        <v>0</v>
      </c>
      <c r="BP971">
        <v>0</v>
      </c>
      <c r="BQ971" s="17">
        <v>0</v>
      </c>
      <c r="BR971">
        <v>0</v>
      </c>
      <c r="BS971">
        <v>0</v>
      </c>
      <c r="BT971">
        <v>1</v>
      </c>
      <c r="BU971" s="17">
        <v>0</v>
      </c>
      <c r="BV971">
        <v>0</v>
      </c>
      <c r="BW971">
        <v>0</v>
      </c>
      <c r="BX971" s="17">
        <v>0</v>
      </c>
      <c r="BY971">
        <v>1</v>
      </c>
      <c r="BZ971">
        <v>1</v>
      </c>
      <c r="CA971">
        <v>0</v>
      </c>
      <c r="CB971">
        <v>0</v>
      </c>
      <c r="CC971">
        <v>0</v>
      </c>
      <c r="CD971">
        <v>1</v>
      </c>
      <c r="CE971">
        <v>1</v>
      </c>
      <c r="CF971">
        <v>0</v>
      </c>
      <c r="CG971">
        <v>0</v>
      </c>
      <c r="CH971">
        <v>1</v>
      </c>
      <c r="CI971">
        <v>1</v>
      </c>
      <c r="CJ971" s="17">
        <v>0</v>
      </c>
      <c r="CK971">
        <v>0.19600000000000001</v>
      </c>
      <c r="CL971">
        <v>118</v>
      </c>
      <c r="CM971">
        <v>1</v>
      </c>
      <c r="CN971">
        <v>0</v>
      </c>
      <c r="CO971">
        <v>36</v>
      </c>
      <c r="CP971" s="31" t="s">
        <v>80</v>
      </c>
    </row>
    <row r="972" spans="1:94" x14ac:dyDescent="0.25">
      <c r="A972">
        <v>971</v>
      </c>
      <c r="B972">
        <v>67</v>
      </c>
      <c r="C972" s="23" t="s">
        <v>236</v>
      </c>
      <c r="D972" s="12">
        <v>-4.0999999999999996</v>
      </c>
      <c r="E972" s="13">
        <v>1.2</v>
      </c>
      <c r="F972" s="7">
        <f t="shared" si="248"/>
        <v>-3.4166666666666665</v>
      </c>
      <c r="G972" s="7">
        <f t="shared" si="240"/>
        <v>-5.3</v>
      </c>
      <c r="H972" s="15">
        <f t="shared" si="241"/>
        <v>-2.8999999999999995</v>
      </c>
      <c r="I972" s="11">
        <f t="shared" si="242"/>
        <v>-6.316691593984583E-2</v>
      </c>
      <c r="J972" s="30">
        <f t="shared" si="243"/>
        <v>1.8487877836052439E-2</v>
      </c>
      <c r="K972" s="30">
        <f t="shared" si="244"/>
        <v>54.089496310384618</v>
      </c>
      <c r="L972" s="8">
        <v>0</v>
      </c>
      <c r="M972" s="9">
        <v>0</v>
      </c>
      <c r="N972" s="9">
        <v>1</v>
      </c>
      <c r="O972" s="9">
        <v>0</v>
      </c>
      <c r="P972" s="9">
        <v>0</v>
      </c>
      <c r="Q972" s="8">
        <v>2926</v>
      </c>
      <c r="R972" s="9">
        <v>11</v>
      </c>
      <c r="S972" s="9">
        <f t="shared" si="245"/>
        <v>2914</v>
      </c>
      <c r="T972" s="9">
        <f t="shared" si="246"/>
        <v>7</v>
      </c>
      <c r="U972" s="7">
        <v>4.6900000000000004</v>
      </c>
      <c r="V972" s="7">
        <f t="shared" si="249"/>
        <v>28.330000000000005</v>
      </c>
      <c r="W972" s="9">
        <v>1</v>
      </c>
      <c r="X972" s="9">
        <v>0</v>
      </c>
      <c r="Y972" s="9">
        <v>0</v>
      </c>
      <c r="Z972" s="9">
        <v>0</v>
      </c>
      <c r="AA972" s="9">
        <v>1</v>
      </c>
      <c r="AB972" s="27">
        <v>0</v>
      </c>
      <c r="AC972" s="9">
        <v>0</v>
      </c>
      <c r="AD972" s="9">
        <v>1</v>
      </c>
      <c r="AE972" s="27">
        <v>0</v>
      </c>
      <c r="AF972" s="9">
        <v>1</v>
      </c>
      <c r="AG972" s="27">
        <v>0</v>
      </c>
      <c r="AH972" s="19">
        <v>2005</v>
      </c>
      <c r="AI972" s="7">
        <f t="shared" si="250"/>
        <v>0.56999999999999995</v>
      </c>
      <c r="AJ972" s="30">
        <v>0.25</v>
      </c>
      <c r="AK972" s="30">
        <v>0.17</v>
      </c>
      <c r="AL972" s="37">
        <v>0.01</v>
      </c>
      <c r="AM972" s="36">
        <v>0</v>
      </c>
      <c r="AN972" s="17">
        <v>1</v>
      </c>
      <c r="AO972">
        <v>0.55000000000000004</v>
      </c>
      <c r="AP972" s="34">
        <v>0.45</v>
      </c>
      <c r="AQ972">
        <v>1</v>
      </c>
      <c r="AR972" s="34">
        <f t="shared" si="247"/>
        <v>0</v>
      </c>
      <c r="AS972">
        <v>0</v>
      </c>
      <c r="AT972" s="17">
        <v>1</v>
      </c>
      <c r="AU972">
        <v>0.85</v>
      </c>
      <c r="AV972" s="17">
        <v>0.15</v>
      </c>
      <c r="AW972" s="17" t="s">
        <v>207</v>
      </c>
      <c r="AX972">
        <v>0</v>
      </c>
      <c r="AY972">
        <v>0</v>
      </c>
      <c r="AZ972">
        <v>0</v>
      </c>
      <c r="BA972">
        <v>0</v>
      </c>
      <c r="BB972">
        <v>0</v>
      </c>
      <c r="BC972">
        <v>0</v>
      </c>
      <c r="BD972" s="17">
        <v>1</v>
      </c>
      <c r="BE972">
        <v>0</v>
      </c>
      <c r="BF972">
        <v>0</v>
      </c>
      <c r="BG972" s="17">
        <v>1</v>
      </c>
      <c r="BH972" t="s">
        <v>89</v>
      </c>
      <c r="BI972">
        <v>28</v>
      </c>
      <c r="BJ972" s="23">
        <v>0.70299999999999996</v>
      </c>
      <c r="BK972" s="23">
        <v>39.020000000000003</v>
      </c>
      <c r="BL972">
        <v>0</v>
      </c>
      <c r="BM972">
        <v>0</v>
      </c>
      <c r="BN972">
        <v>1</v>
      </c>
      <c r="BO972">
        <v>0</v>
      </c>
      <c r="BP972">
        <v>0</v>
      </c>
      <c r="BQ972" s="17">
        <v>0</v>
      </c>
      <c r="BR972">
        <v>0</v>
      </c>
      <c r="BS972">
        <v>0</v>
      </c>
      <c r="BT972">
        <v>1</v>
      </c>
      <c r="BU972" s="17">
        <v>0</v>
      </c>
      <c r="BV972">
        <v>0</v>
      </c>
      <c r="BW972">
        <v>0</v>
      </c>
      <c r="BX972" s="17">
        <v>0</v>
      </c>
      <c r="BY972">
        <v>1</v>
      </c>
      <c r="BZ972">
        <v>1</v>
      </c>
      <c r="CA972">
        <v>0</v>
      </c>
      <c r="CB972">
        <v>0</v>
      </c>
      <c r="CC972">
        <v>0</v>
      </c>
      <c r="CD972">
        <v>1</v>
      </c>
      <c r="CE972">
        <v>1</v>
      </c>
      <c r="CF972">
        <v>0</v>
      </c>
      <c r="CG972">
        <v>0</v>
      </c>
      <c r="CH972">
        <v>1</v>
      </c>
      <c r="CI972">
        <v>1</v>
      </c>
      <c r="CJ972" s="17">
        <v>0</v>
      </c>
      <c r="CK972">
        <v>0.19600000000000001</v>
      </c>
      <c r="CL972">
        <v>118</v>
      </c>
      <c r="CM972">
        <v>1</v>
      </c>
      <c r="CN972">
        <v>0</v>
      </c>
      <c r="CO972">
        <v>36</v>
      </c>
      <c r="CP972" s="31" t="s">
        <v>80</v>
      </c>
    </row>
    <row r="973" spans="1:94" x14ac:dyDescent="0.25">
      <c r="A973">
        <v>972</v>
      </c>
      <c r="B973">
        <v>67</v>
      </c>
      <c r="C973" s="23" t="s">
        <v>236</v>
      </c>
      <c r="D973" s="12">
        <v>20</v>
      </c>
      <c r="E973" s="13">
        <v>9</v>
      </c>
      <c r="F973" s="7">
        <f t="shared" si="248"/>
        <v>2.2222222222222223</v>
      </c>
      <c r="G973" s="7">
        <f t="shared" si="240"/>
        <v>11</v>
      </c>
      <c r="H973" s="15">
        <f t="shared" si="241"/>
        <v>29</v>
      </c>
      <c r="I973" s="11">
        <f t="shared" si="242"/>
        <v>6.9582582319649325E-2</v>
      </c>
      <c r="J973" s="30">
        <f t="shared" si="243"/>
        <v>3.1312162043842191E-2</v>
      </c>
      <c r="K973" s="30">
        <f t="shared" si="244"/>
        <v>31.93647243521016</v>
      </c>
      <c r="L973" s="8">
        <v>0</v>
      </c>
      <c r="M973" s="9">
        <v>0</v>
      </c>
      <c r="N973" s="9">
        <v>1</v>
      </c>
      <c r="O973" s="9">
        <v>0</v>
      </c>
      <c r="P973" s="9">
        <v>0</v>
      </c>
      <c r="Q973" s="8">
        <v>1027</v>
      </c>
      <c r="R973" s="9">
        <v>11</v>
      </c>
      <c r="S973" s="9">
        <f t="shared" si="245"/>
        <v>1015</v>
      </c>
      <c r="T973" s="9">
        <f t="shared" si="246"/>
        <v>7</v>
      </c>
      <c r="U973" s="7">
        <v>4.6900000000000004</v>
      </c>
      <c r="V973" s="7">
        <f t="shared" si="249"/>
        <v>28.330000000000005</v>
      </c>
      <c r="W973" s="9">
        <v>1</v>
      </c>
      <c r="X973" s="9">
        <v>0</v>
      </c>
      <c r="Y973" s="9">
        <v>0</v>
      </c>
      <c r="Z973" s="9">
        <v>0</v>
      </c>
      <c r="AA973" s="9">
        <v>1</v>
      </c>
      <c r="AB973" s="27">
        <v>0</v>
      </c>
      <c r="AC973" s="9">
        <v>0</v>
      </c>
      <c r="AD973" s="9">
        <v>1</v>
      </c>
      <c r="AE973" s="27">
        <v>0</v>
      </c>
      <c r="AF973" s="9">
        <v>1</v>
      </c>
      <c r="AG973" s="27">
        <v>0</v>
      </c>
      <c r="AH973" s="19">
        <v>2005</v>
      </c>
      <c r="AI973" s="7">
        <f t="shared" si="250"/>
        <v>0.56999999999999995</v>
      </c>
      <c r="AJ973" s="30">
        <v>0.25</v>
      </c>
      <c r="AK973" s="30">
        <v>0.17</v>
      </c>
      <c r="AL973" s="37">
        <v>0.01</v>
      </c>
      <c r="AM973" s="36">
        <v>0</v>
      </c>
      <c r="AN973" s="17">
        <v>1</v>
      </c>
      <c r="AO973">
        <v>0.55000000000000004</v>
      </c>
      <c r="AP973" s="34">
        <v>0.45</v>
      </c>
      <c r="AQ973">
        <v>1</v>
      </c>
      <c r="AR973" s="34">
        <f t="shared" si="247"/>
        <v>0</v>
      </c>
      <c r="AS973">
        <v>0</v>
      </c>
      <c r="AT973" s="17">
        <v>1</v>
      </c>
      <c r="AU973">
        <v>0.85</v>
      </c>
      <c r="AV973" s="17">
        <v>0.15</v>
      </c>
      <c r="AW973" s="17" t="s">
        <v>207</v>
      </c>
      <c r="AX973">
        <v>0</v>
      </c>
      <c r="AY973">
        <v>0</v>
      </c>
      <c r="AZ973">
        <v>0</v>
      </c>
      <c r="BA973">
        <v>0</v>
      </c>
      <c r="BB973">
        <v>0</v>
      </c>
      <c r="BC973">
        <v>0</v>
      </c>
      <c r="BD973" s="17">
        <v>1</v>
      </c>
      <c r="BE973">
        <v>0</v>
      </c>
      <c r="BF973">
        <v>0</v>
      </c>
      <c r="BG973" s="17">
        <v>1</v>
      </c>
      <c r="BH973" t="s">
        <v>89</v>
      </c>
      <c r="BI973">
        <v>28</v>
      </c>
      <c r="BJ973" s="23">
        <v>0.70299999999999996</v>
      </c>
      <c r="BK973" s="23">
        <v>39.020000000000003</v>
      </c>
      <c r="BL973">
        <v>0</v>
      </c>
      <c r="BM973">
        <v>0</v>
      </c>
      <c r="BN973">
        <v>0</v>
      </c>
      <c r="BO973">
        <v>0</v>
      </c>
      <c r="BP973">
        <v>0</v>
      </c>
      <c r="BQ973" s="17">
        <v>1</v>
      </c>
      <c r="BR973">
        <v>0</v>
      </c>
      <c r="BS973">
        <v>1</v>
      </c>
      <c r="BT973">
        <v>0</v>
      </c>
      <c r="BU973" s="17">
        <v>0</v>
      </c>
      <c r="BV973">
        <v>0</v>
      </c>
      <c r="BW973">
        <v>0</v>
      </c>
      <c r="BX973" s="17">
        <v>0</v>
      </c>
      <c r="BY973">
        <v>1</v>
      </c>
      <c r="BZ973">
        <v>1</v>
      </c>
      <c r="CA973">
        <v>0</v>
      </c>
      <c r="CB973">
        <v>0</v>
      </c>
      <c r="CC973">
        <v>0</v>
      </c>
      <c r="CD973">
        <v>1</v>
      </c>
      <c r="CE973">
        <v>1</v>
      </c>
      <c r="CF973">
        <v>0</v>
      </c>
      <c r="CG973">
        <v>0</v>
      </c>
      <c r="CH973">
        <v>1</v>
      </c>
      <c r="CI973">
        <v>1</v>
      </c>
      <c r="CJ973" s="17">
        <v>0</v>
      </c>
      <c r="CK973">
        <v>0.19600000000000001</v>
      </c>
      <c r="CL973">
        <v>118</v>
      </c>
      <c r="CM973">
        <v>1</v>
      </c>
      <c r="CN973">
        <v>0</v>
      </c>
      <c r="CO973">
        <v>36</v>
      </c>
      <c r="CP973" s="31" t="s">
        <v>80</v>
      </c>
    </row>
    <row r="974" spans="1:94" x14ac:dyDescent="0.25">
      <c r="A974">
        <v>973</v>
      </c>
      <c r="B974">
        <v>67</v>
      </c>
      <c r="C974" s="23" t="s">
        <v>236</v>
      </c>
      <c r="D974" s="12">
        <v>20.399999999999999</v>
      </c>
      <c r="E974" s="13">
        <v>9</v>
      </c>
      <c r="F974" s="7">
        <f t="shared" si="248"/>
        <v>2.2666666666666666</v>
      </c>
      <c r="G974" s="7">
        <f t="shared" si="240"/>
        <v>11.399999999999999</v>
      </c>
      <c r="H974" s="15">
        <f t="shared" si="241"/>
        <v>29.4</v>
      </c>
      <c r="I974" s="11">
        <f t="shared" si="242"/>
        <v>7.1889318935879881E-2</v>
      </c>
      <c r="J974" s="30">
        <f t="shared" si="243"/>
        <v>3.171587600112348E-2</v>
      </c>
      <c r="K974" s="30">
        <f t="shared" si="244"/>
        <v>31.529950488032451</v>
      </c>
      <c r="L974" s="8">
        <v>0</v>
      </c>
      <c r="M974" s="9">
        <v>0</v>
      </c>
      <c r="N974" s="9">
        <v>1</v>
      </c>
      <c r="O974" s="9">
        <v>0</v>
      </c>
      <c r="P974" s="9">
        <v>0</v>
      </c>
      <c r="Q974" s="8">
        <v>1001</v>
      </c>
      <c r="R974" s="9">
        <v>11</v>
      </c>
      <c r="S974" s="9">
        <f t="shared" si="245"/>
        <v>989</v>
      </c>
      <c r="T974" s="9">
        <f t="shared" si="246"/>
        <v>7</v>
      </c>
      <c r="U974" s="7">
        <v>4.6900000000000004</v>
      </c>
      <c r="V974" s="7">
        <f t="shared" si="249"/>
        <v>28.330000000000005</v>
      </c>
      <c r="W974" s="9">
        <v>1</v>
      </c>
      <c r="X974" s="9">
        <v>0</v>
      </c>
      <c r="Y974" s="9">
        <v>0</v>
      </c>
      <c r="Z974" s="9">
        <v>0</v>
      </c>
      <c r="AA974" s="9">
        <v>1</v>
      </c>
      <c r="AB974" s="27">
        <v>0</v>
      </c>
      <c r="AC974" s="9">
        <v>0</v>
      </c>
      <c r="AD974" s="9">
        <v>1</v>
      </c>
      <c r="AE974" s="27">
        <v>0</v>
      </c>
      <c r="AF974" s="9">
        <v>1</v>
      </c>
      <c r="AG974" s="27">
        <v>0</v>
      </c>
      <c r="AH974" s="19">
        <v>2005</v>
      </c>
      <c r="AI974" s="7">
        <f t="shared" si="250"/>
        <v>0.56999999999999995</v>
      </c>
      <c r="AJ974" s="30">
        <v>0.25</v>
      </c>
      <c r="AK974" s="30">
        <v>0.17</v>
      </c>
      <c r="AL974" s="37">
        <v>0.01</v>
      </c>
      <c r="AM974" s="36">
        <v>0</v>
      </c>
      <c r="AN974" s="17">
        <v>1</v>
      </c>
      <c r="AO974">
        <v>0.55000000000000004</v>
      </c>
      <c r="AP974" s="34">
        <v>0.45</v>
      </c>
      <c r="AQ974">
        <v>1</v>
      </c>
      <c r="AR974" s="34">
        <f t="shared" si="247"/>
        <v>0</v>
      </c>
      <c r="AS974">
        <v>0</v>
      </c>
      <c r="AT974" s="17">
        <v>1</v>
      </c>
      <c r="AU974">
        <v>0.85</v>
      </c>
      <c r="AV974" s="17">
        <v>0.15</v>
      </c>
      <c r="AW974" s="17" t="s">
        <v>207</v>
      </c>
      <c r="AX974">
        <v>0</v>
      </c>
      <c r="AY974">
        <v>0</v>
      </c>
      <c r="AZ974">
        <v>0</v>
      </c>
      <c r="BA974">
        <v>0</v>
      </c>
      <c r="BB974">
        <v>0</v>
      </c>
      <c r="BC974">
        <v>0</v>
      </c>
      <c r="BD974" s="17">
        <v>1</v>
      </c>
      <c r="BE974">
        <v>0</v>
      </c>
      <c r="BF974">
        <v>0</v>
      </c>
      <c r="BG974" s="17">
        <v>1</v>
      </c>
      <c r="BH974" t="s">
        <v>89</v>
      </c>
      <c r="BI974">
        <v>28</v>
      </c>
      <c r="BJ974" s="23">
        <v>0.70299999999999996</v>
      </c>
      <c r="BK974" s="23">
        <v>39.020000000000003</v>
      </c>
      <c r="BL974">
        <v>0</v>
      </c>
      <c r="BM974">
        <v>0</v>
      </c>
      <c r="BN974">
        <v>0</v>
      </c>
      <c r="BO974">
        <v>0</v>
      </c>
      <c r="BP974">
        <v>0</v>
      </c>
      <c r="BQ974" s="17">
        <v>1</v>
      </c>
      <c r="BR974">
        <v>0</v>
      </c>
      <c r="BS974">
        <v>1</v>
      </c>
      <c r="BT974">
        <v>0</v>
      </c>
      <c r="BU974" s="17">
        <v>0</v>
      </c>
      <c r="BV974">
        <v>0</v>
      </c>
      <c r="BW974">
        <v>0</v>
      </c>
      <c r="BX974" s="17">
        <v>0</v>
      </c>
      <c r="BY974">
        <v>1</v>
      </c>
      <c r="BZ974">
        <v>1</v>
      </c>
      <c r="CA974">
        <v>0</v>
      </c>
      <c r="CB974">
        <v>0</v>
      </c>
      <c r="CC974">
        <v>0</v>
      </c>
      <c r="CD974">
        <v>1</v>
      </c>
      <c r="CE974">
        <v>1</v>
      </c>
      <c r="CF974">
        <v>0</v>
      </c>
      <c r="CG974">
        <v>0</v>
      </c>
      <c r="CH974">
        <v>1</v>
      </c>
      <c r="CI974">
        <v>1</v>
      </c>
      <c r="CJ974" s="17">
        <v>0</v>
      </c>
      <c r="CK974">
        <v>0.19600000000000001</v>
      </c>
      <c r="CL974">
        <v>118</v>
      </c>
      <c r="CM974">
        <v>1</v>
      </c>
      <c r="CN974">
        <v>0</v>
      </c>
      <c r="CO974">
        <v>36</v>
      </c>
      <c r="CP974" s="31" t="s">
        <v>80</v>
      </c>
    </row>
    <row r="975" spans="1:94" x14ac:dyDescent="0.25">
      <c r="A975">
        <v>974</v>
      </c>
      <c r="B975">
        <v>67</v>
      </c>
      <c r="C975" s="23" t="s">
        <v>236</v>
      </c>
      <c r="D975" s="12">
        <v>2.4</v>
      </c>
      <c r="E975" s="13">
        <v>14</v>
      </c>
      <c r="F975" s="7">
        <f t="shared" si="248"/>
        <v>0.17142857142857143</v>
      </c>
      <c r="G975" s="7">
        <f t="shared" si="240"/>
        <v>-11.6</v>
      </c>
      <c r="H975" s="15">
        <f t="shared" si="241"/>
        <v>16.399999999999999</v>
      </c>
      <c r="I975" s="11">
        <f t="shared" si="242"/>
        <v>7.8162312730669422E-3</v>
      </c>
      <c r="J975" s="30">
        <f t="shared" si="243"/>
        <v>4.5594682426223825E-2</v>
      </c>
      <c r="K975" s="30">
        <f t="shared" si="244"/>
        <v>21.932382172374755</v>
      </c>
      <c r="L975" s="8">
        <v>0</v>
      </c>
      <c r="M975" s="9">
        <v>0</v>
      </c>
      <c r="N975" s="9">
        <v>1</v>
      </c>
      <c r="O975" s="9">
        <v>0</v>
      </c>
      <c r="P975" s="9">
        <v>0</v>
      </c>
      <c r="Q975" s="8">
        <v>493</v>
      </c>
      <c r="R975" s="9">
        <v>11</v>
      </c>
      <c r="S975" s="9">
        <f t="shared" si="245"/>
        <v>481</v>
      </c>
      <c r="T975" s="9">
        <f t="shared" si="246"/>
        <v>7</v>
      </c>
      <c r="U975" s="7">
        <v>4.6900000000000004</v>
      </c>
      <c r="V975" s="7">
        <f t="shared" si="249"/>
        <v>28.330000000000005</v>
      </c>
      <c r="W975" s="9">
        <v>1</v>
      </c>
      <c r="X975" s="9">
        <v>0</v>
      </c>
      <c r="Y975" s="9">
        <v>0</v>
      </c>
      <c r="Z975" s="9">
        <v>0</v>
      </c>
      <c r="AA975" s="9">
        <v>1</v>
      </c>
      <c r="AB975" s="27">
        <v>0</v>
      </c>
      <c r="AC975" s="9">
        <v>0</v>
      </c>
      <c r="AD975" s="9">
        <v>1</v>
      </c>
      <c r="AE975" s="27">
        <v>0</v>
      </c>
      <c r="AF975" s="9">
        <v>1</v>
      </c>
      <c r="AG975" s="27">
        <v>0</v>
      </c>
      <c r="AH975" s="19">
        <v>2005</v>
      </c>
      <c r="AI975" s="7">
        <f t="shared" si="250"/>
        <v>0.56999999999999995</v>
      </c>
      <c r="AJ975" s="30">
        <v>0.25</v>
      </c>
      <c r="AK975" s="30">
        <v>0.17</v>
      </c>
      <c r="AL975" s="37">
        <v>0.01</v>
      </c>
      <c r="AM975" s="36">
        <v>0</v>
      </c>
      <c r="AN975" s="17">
        <v>1</v>
      </c>
      <c r="AO975">
        <v>0.55000000000000004</v>
      </c>
      <c r="AP975" s="34">
        <v>0.45</v>
      </c>
      <c r="AQ975">
        <v>1</v>
      </c>
      <c r="AR975" s="34">
        <f t="shared" si="247"/>
        <v>0</v>
      </c>
      <c r="AS975">
        <v>0</v>
      </c>
      <c r="AT975" s="17">
        <v>1</v>
      </c>
      <c r="AU975">
        <v>0.85</v>
      </c>
      <c r="AV975" s="17">
        <v>0.15</v>
      </c>
      <c r="AW975" s="17" t="s">
        <v>207</v>
      </c>
      <c r="AX975">
        <v>0</v>
      </c>
      <c r="AY975">
        <v>0</v>
      </c>
      <c r="AZ975">
        <v>0</v>
      </c>
      <c r="BA975">
        <v>0</v>
      </c>
      <c r="BB975">
        <v>0</v>
      </c>
      <c r="BC975">
        <v>0</v>
      </c>
      <c r="BD975" s="17">
        <v>1</v>
      </c>
      <c r="BE975">
        <v>0</v>
      </c>
      <c r="BF975">
        <v>0</v>
      </c>
      <c r="BG975" s="17">
        <v>1</v>
      </c>
      <c r="BH975" t="s">
        <v>89</v>
      </c>
      <c r="BI975">
        <v>28</v>
      </c>
      <c r="BJ975" s="23">
        <v>0.70299999999999996</v>
      </c>
      <c r="BK975" s="23">
        <v>39.020000000000003</v>
      </c>
      <c r="BL975">
        <v>0</v>
      </c>
      <c r="BM975">
        <v>0</v>
      </c>
      <c r="BN975">
        <v>0</v>
      </c>
      <c r="BO975">
        <v>0</v>
      </c>
      <c r="BP975">
        <v>0</v>
      </c>
      <c r="BQ975" s="17">
        <v>1</v>
      </c>
      <c r="BR975">
        <v>0</v>
      </c>
      <c r="BS975">
        <v>1</v>
      </c>
      <c r="BT975">
        <v>0</v>
      </c>
      <c r="BU975" s="17">
        <v>0</v>
      </c>
      <c r="BV975">
        <v>0</v>
      </c>
      <c r="BW975">
        <v>0</v>
      </c>
      <c r="BX975" s="17">
        <v>0</v>
      </c>
      <c r="BY975">
        <v>1</v>
      </c>
      <c r="BZ975">
        <v>1</v>
      </c>
      <c r="CA975">
        <v>0</v>
      </c>
      <c r="CB975">
        <v>0</v>
      </c>
      <c r="CC975">
        <v>0</v>
      </c>
      <c r="CD975">
        <v>1</v>
      </c>
      <c r="CE975">
        <v>1</v>
      </c>
      <c r="CF975">
        <v>0</v>
      </c>
      <c r="CG975">
        <v>0</v>
      </c>
      <c r="CH975">
        <v>1</v>
      </c>
      <c r="CI975">
        <v>1</v>
      </c>
      <c r="CJ975" s="17">
        <v>0</v>
      </c>
      <c r="CK975">
        <v>0.19600000000000001</v>
      </c>
      <c r="CL975">
        <v>118</v>
      </c>
      <c r="CM975">
        <v>1</v>
      </c>
      <c r="CN975">
        <v>0</v>
      </c>
      <c r="CO975">
        <v>36</v>
      </c>
      <c r="CP975" s="31" t="s">
        <v>80</v>
      </c>
    </row>
    <row r="976" spans="1:94" x14ac:dyDescent="0.25">
      <c r="A976">
        <v>975</v>
      </c>
      <c r="B976">
        <v>67</v>
      </c>
      <c r="C976" s="23" t="s">
        <v>236</v>
      </c>
      <c r="D976" s="12">
        <v>21.6</v>
      </c>
      <c r="E976" s="13">
        <v>4</v>
      </c>
      <c r="F976" s="7">
        <f t="shared" si="248"/>
        <v>5.4</v>
      </c>
      <c r="G976" s="7">
        <f t="shared" si="240"/>
        <v>17.600000000000001</v>
      </c>
      <c r="H976" s="15">
        <f t="shared" si="241"/>
        <v>25.6</v>
      </c>
      <c r="I976" s="11">
        <f t="shared" si="242"/>
        <v>0.11316105469835643</v>
      </c>
      <c r="J976" s="30">
        <f t="shared" si="243"/>
        <v>2.0955750870066004E-2</v>
      </c>
      <c r="K976" s="30">
        <f t="shared" si="244"/>
        <v>47.7195976512795</v>
      </c>
      <c r="L976" s="8">
        <v>0</v>
      </c>
      <c r="M976" s="9">
        <v>0</v>
      </c>
      <c r="N976" s="9">
        <v>1</v>
      </c>
      <c r="O976" s="9">
        <v>0</v>
      </c>
      <c r="P976" s="9">
        <v>0</v>
      </c>
      <c r="Q976" s="8">
        <v>2260</v>
      </c>
      <c r="R976" s="9">
        <v>11</v>
      </c>
      <c r="S976" s="9">
        <f t="shared" si="245"/>
        <v>2248</v>
      </c>
      <c r="T976" s="9">
        <f t="shared" si="246"/>
        <v>7</v>
      </c>
      <c r="U976" s="7">
        <v>4.6900000000000004</v>
      </c>
      <c r="V976" s="7">
        <f t="shared" si="249"/>
        <v>28.330000000000005</v>
      </c>
      <c r="W976" s="9">
        <v>1</v>
      </c>
      <c r="X976" s="9">
        <v>0</v>
      </c>
      <c r="Y976" s="9">
        <v>0</v>
      </c>
      <c r="Z976" s="9">
        <v>0</v>
      </c>
      <c r="AA976" s="9">
        <v>1</v>
      </c>
      <c r="AB976" s="27">
        <v>0</v>
      </c>
      <c r="AC976" s="9">
        <v>0</v>
      </c>
      <c r="AD976" s="9">
        <v>1</v>
      </c>
      <c r="AE976" s="27">
        <v>0</v>
      </c>
      <c r="AF976" s="9">
        <v>1</v>
      </c>
      <c r="AG976" s="27">
        <v>0</v>
      </c>
      <c r="AH976" s="19">
        <v>2005</v>
      </c>
      <c r="AI976" s="7">
        <f t="shared" si="250"/>
        <v>0.56999999999999995</v>
      </c>
      <c r="AJ976" s="30">
        <v>0.25</v>
      </c>
      <c r="AK976" s="30">
        <v>0.17</v>
      </c>
      <c r="AL976" s="37">
        <v>0.01</v>
      </c>
      <c r="AM976" s="36">
        <v>0</v>
      </c>
      <c r="AN976" s="17">
        <v>1</v>
      </c>
      <c r="AO976">
        <v>0.55000000000000004</v>
      </c>
      <c r="AP976" s="34">
        <v>0.45</v>
      </c>
      <c r="AQ976">
        <v>1</v>
      </c>
      <c r="AR976" s="34">
        <f t="shared" si="247"/>
        <v>0</v>
      </c>
      <c r="AS976">
        <v>0</v>
      </c>
      <c r="AT976" s="17">
        <v>1</v>
      </c>
      <c r="AU976">
        <v>0.85</v>
      </c>
      <c r="AV976" s="17">
        <v>0.15</v>
      </c>
      <c r="AW976" s="17" t="s">
        <v>207</v>
      </c>
      <c r="AX976">
        <v>0</v>
      </c>
      <c r="AY976">
        <v>0</v>
      </c>
      <c r="AZ976">
        <v>0</v>
      </c>
      <c r="BA976">
        <v>0</v>
      </c>
      <c r="BB976">
        <v>0</v>
      </c>
      <c r="BC976">
        <v>0</v>
      </c>
      <c r="BD976" s="17">
        <v>1</v>
      </c>
      <c r="BE976">
        <v>0</v>
      </c>
      <c r="BF976">
        <v>0</v>
      </c>
      <c r="BG976" s="17">
        <v>1</v>
      </c>
      <c r="BH976" t="s">
        <v>89</v>
      </c>
      <c r="BI976">
        <v>28</v>
      </c>
      <c r="BJ976" s="23">
        <v>0.70299999999999996</v>
      </c>
      <c r="BK976" s="23">
        <v>39.020000000000003</v>
      </c>
      <c r="BL976">
        <v>0</v>
      </c>
      <c r="BM976">
        <v>0</v>
      </c>
      <c r="BN976">
        <v>0</v>
      </c>
      <c r="BO976">
        <v>0</v>
      </c>
      <c r="BP976">
        <v>0</v>
      </c>
      <c r="BQ976" s="17">
        <v>1</v>
      </c>
      <c r="BR976">
        <v>0</v>
      </c>
      <c r="BS976">
        <v>1</v>
      </c>
      <c r="BT976">
        <v>0</v>
      </c>
      <c r="BU976" s="17">
        <v>0</v>
      </c>
      <c r="BV976">
        <v>0</v>
      </c>
      <c r="BW976">
        <v>0</v>
      </c>
      <c r="BX976" s="17">
        <v>0</v>
      </c>
      <c r="BY976">
        <v>1</v>
      </c>
      <c r="BZ976">
        <v>1</v>
      </c>
      <c r="CA976">
        <v>0</v>
      </c>
      <c r="CB976">
        <v>0</v>
      </c>
      <c r="CC976">
        <v>0</v>
      </c>
      <c r="CD976">
        <v>1</v>
      </c>
      <c r="CE976">
        <v>1</v>
      </c>
      <c r="CF976">
        <v>0</v>
      </c>
      <c r="CG976">
        <v>0</v>
      </c>
      <c r="CH976">
        <v>1</v>
      </c>
      <c r="CI976">
        <v>1</v>
      </c>
      <c r="CJ976" s="17">
        <v>0</v>
      </c>
      <c r="CK976">
        <v>0.19600000000000001</v>
      </c>
      <c r="CL976">
        <v>118</v>
      </c>
      <c r="CM976">
        <v>1</v>
      </c>
      <c r="CN976">
        <v>0</v>
      </c>
      <c r="CO976">
        <v>36</v>
      </c>
      <c r="CP976" s="31" t="s">
        <v>80</v>
      </c>
    </row>
    <row r="977" spans="1:94" x14ac:dyDescent="0.25">
      <c r="A977">
        <v>976</v>
      </c>
      <c r="B977">
        <v>68</v>
      </c>
      <c r="C977" s="23" t="s">
        <v>237</v>
      </c>
      <c r="D977" s="12">
        <v>9</v>
      </c>
      <c r="E977" s="13">
        <v>0.4</v>
      </c>
      <c r="F977" s="7">
        <f t="shared" si="248"/>
        <v>22.5</v>
      </c>
      <c r="G977" s="7">
        <f t="shared" si="240"/>
        <v>8.6</v>
      </c>
      <c r="H977" s="15">
        <f t="shared" si="241"/>
        <v>9.4</v>
      </c>
      <c r="I977" s="11">
        <f t="shared" si="242"/>
        <v>0.2075319928180912</v>
      </c>
      <c r="J977" s="30">
        <f t="shared" si="243"/>
        <v>9.2236441252484987E-3</v>
      </c>
      <c r="K977" s="30">
        <f t="shared" si="244"/>
        <v>108.41701895920215</v>
      </c>
      <c r="L977" s="8">
        <v>0</v>
      </c>
      <c r="M977" s="9">
        <v>0</v>
      </c>
      <c r="N977" s="9">
        <v>1</v>
      </c>
      <c r="O977" s="9">
        <v>0</v>
      </c>
      <c r="P977" s="9">
        <v>0</v>
      </c>
      <c r="Q977" s="8">
        <v>11271</v>
      </c>
      <c r="R977" s="9">
        <v>22</v>
      </c>
      <c r="S977" s="9">
        <f t="shared" si="245"/>
        <v>11248</v>
      </c>
      <c r="T977" s="9">
        <f t="shared" si="246"/>
        <v>20</v>
      </c>
      <c r="U977" s="7">
        <v>8.8800000000000008</v>
      </c>
      <c r="V977" s="7">
        <f t="shared" si="249"/>
        <v>16.949999999999996</v>
      </c>
      <c r="W977" s="9">
        <v>1</v>
      </c>
      <c r="X977" s="9">
        <v>0</v>
      </c>
      <c r="Y977" s="9">
        <v>0</v>
      </c>
      <c r="Z977" s="9">
        <v>0</v>
      </c>
      <c r="AA977" s="9">
        <v>0</v>
      </c>
      <c r="AB977" s="27">
        <v>1</v>
      </c>
      <c r="AC977" s="9">
        <v>1</v>
      </c>
      <c r="AD977" s="9">
        <v>0</v>
      </c>
      <c r="AE977" s="27">
        <v>0</v>
      </c>
      <c r="AF977" s="9">
        <v>0</v>
      </c>
      <c r="AG977" s="27">
        <v>1</v>
      </c>
      <c r="AH977" s="19">
        <v>2002</v>
      </c>
      <c r="AI977" s="30" t="s">
        <v>89</v>
      </c>
      <c r="AJ977" s="30" t="s">
        <v>89</v>
      </c>
      <c r="AK977" s="30" t="s">
        <v>89</v>
      </c>
      <c r="AL977" s="37" t="s">
        <v>89</v>
      </c>
      <c r="AM977" s="36" t="s">
        <v>89</v>
      </c>
      <c r="AN977" s="17" t="s">
        <v>89</v>
      </c>
      <c r="AO977">
        <v>0.51</v>
      </c>
      <c r="AP977" s="34">
        <f t="shared" ref="AP977:AP984" si="251">1-AO977</f>
        <v>0.49</v>
      </c>
      <c r="AQ977" t="s">
        <v>89</v>
      </c>
      <c r="AR977" s="34" t="s">
        <v>89</v>
      </c>
      <c r="AS977">
        <v>0</v>
      </c>
      <c r="AT977" s="17">
        <v>1</v>
      </c>
      <c r="AU977">
        <v>0.75</v>
      </c>
      <c r="AV977" s="17">
        <f t="shared" ref="AV977:AV986" si="252">1-AU977</f>
        <v>0.25</v>
      </c>
      <c r="AW977" s="17" t="s">
        <v>5</v>
      </c>
      <c r="AX977">
        <v>0</v>
      </c>
      <c r="AY977">
        <v>1</v>
      </c>
      <c r="AZ977">
        <v>0</v>
      </c>
      <c r="BA977">
        <v>0</v>
      </c>
      <c r="BB977">
        <v>0</v>
      </c>
      <c r="BC977">
        <v>0</v>
      </c>
      <c r="BD977" s="17">
        <v>0</v>
      </c>
      <c r="BE977">
        <v>0</v>
      </c>
      <c r="BF977">
        <v>1</v>
      </c>
      <c r="BG977" s="17">
        <v>0</v>
      </c>
      <c r="BH977">
        <v>942</v>
      </c>
      <c r="BI977">
        <v>131</v>
      </c>
      <c r="BJ977" s="23">
        <v>0.29299999999999998</v>
      </c>
      <c r="BK977" s="23">
        <v>31.83</v>
      </c>
      <c r="BL977">
        <v>1</v>
      </c>
      <c r="BM977">
        <v>0</v>
      </c>
      <c r="BN977">
        <v>0</v>
      </c>
      <c r="BO977">
        <v>0</v>
      </c>
      <c r="BP977">
        <v>0</v>
      </c>
      <c r="BQ977" s="17">
        <v>0</v>
      </c>
      <c r="BR977">
        <v>0</v>
      </c>
      <c r="BS977">
        <v>0</v>
      </c>
      <c r="BT977">
        <v>1</v>
      </c>
      <c r="BU977" s="17">
        <v>0</v>
      </c>
      <c r="BV977">
        <v>0</v>
      </c>
      <c r="BW977">
        <v>0</v>
      </c>
      <c r="BX977" s="17">
        <v>0</v>
      </c>
      <c r="BY977">
        <v>1</v>
      </c>
      <c r="BZ977">
        <v>1</v>
      </c>
      <c r="CA977">
        <v>0</v>
      </c>
      <c r="CB977">
        <v>0</v>
      </c>
      <c r="CC977">
        <v>1</v>
      </c>
      <c r="CD977">
        <v>1</v>
      </c>
      <c r="CE977">
        <v>1</v>
      </c>
      <c r="CF977">
        <v>0</v>
      </c>
      <c r="CG977">
        <v>0</v>
      </c>
      <c r="CH977">
        <v>0</v>
      </c>
      <c r="CI977">
        <v>1</v>
      </c>
      <c r="CJ977" s="17">
        <v>1</v>
      </c>
      <c r="CK977">
        <v>0.29799999999999999</v>
      </c>
      <c r="CL977">
        <v>149</v>
      </c>
      <c r="CM977">
        <v>1</v>
      </c>
      <c r="CN977">
        <v>0</v>
      </c>
      <c r="CO977">
        <v>33</v>
      </c>
      <c r="CP977" s="31" t="s">
        <v>80</v>
      </c>
    </row>
    <row r="978" spans="1:94" x14ac:dyDescent="0.25">
      <c r="A978">
        <v>977</v>
      </c>
      <c r="B978">
        <v>68</v>
      </c>
      <c r="C978" s="23" t="s">
        <v>237</v>
      </c>
      <c r="D978" s="12">
        <v>20</v>
      </c>
      <c r="E978" s="13">
        <v>6</v>
      </c>
      <c r="F978" s="7">
        <f t="shared" si="248"/>
        <v>3.3333333333333335</v>
      </c>
      <c r="G978" s="7">
        <f t="shared" si="240"/>
        <v>14</v>
      </c>
      <c r="H978" s="15">
        <f t="shared" si="241"/>
        <v>26</v>
      </c>
      <c r="I978" s="11">
        <f t="shared" si="242"/>
        <v>3.1414249795253035E-2</v>
      </c>
      <c r="J978" s="30">
        <f t="shared" si="243"/>
        <v>9.4242749385759095E-3</v>
      </c>
      <c r="K978" s="30">
        <f t="shared" si="244"/>
        <v>106.10895867508601</v>
      </c>
      <c r="L978" s="8">
        <v>0</v>
      </c>
      <c r="M978" s="9">
        <v>0</v>
      </c>
      <c r="N978" s="9">
        <v>1</v>
      </c>
      <c r="O978" s="9">
        <v>0</v>
      </c>
      <c r="P978" s="9">
        <v>0</v>
      </c>
      <c r="Q978" s="8">
        <v>11271</v>
      </c>
      <c r="R978" s="9">
        <v>22</v>
      </c>
      <c r="S978" s="9">
        <f t="shared" si="245"/>
        <v>11248</v>
      </c>
      <c r="T978" s="9">
        <f t="shared" si="246"/>
        <v>20</v>
      </c>
      <c r="U978" s="7">
        <v>8.8800000000000008</v>
      </c>
      <c r="V978" s="7">
        <f t="shared" si="249"/>
        <v>16.949999999999996</v>
      </c>
      <c r="W978" s="9">
        <v>1</v>
      </c>
      <c r="X978" s="9">
        <v>0</v>
      </c>
      <c r="Y978" s="9">
        <v>0</v>
      </c>
      <c r="Z978" s="9">
        <v>0</v>
      </c>
      <c r="AA978" s="9">
        <v>0</v>
      </c>
      <c r="AB978" s="27">
        <v>0</v>
      </c>
      <c r="AC978" s="9">
        <v>1</v>
      </c>
      <c r="AD978" s="9">
        <v>0</v>
      </c>
      <c r="AE978" s="27">
        <v>0</v>
      </c>
      <c r="AF978" s="9">
        <v>0</v>
      </c>
      <c r="AG978" s="27">
        <v>1</v>
      </c>
      <c r="AH978" s="19">
        <v>2002</v>
      </c>
      <c r="AI978" s="30" t="s">
        <v>89</v>
      </c>
      <c r="AJ978" s="30" t="s">
        <v>89</v>
      </c>
      <c r="AK978" s="30" t="s">
        <v>89</v>
      </c>
      <c r="AL978" s="37" t="s">
        <v>89</v>
      </c>
      <c r="AM978" s="36" t="s">
        <v>89</v>
      </c>
      <c r="AN978" s="17" t="s">
        <v>89</v>
      </c>
      <c r="AO978">
        <v>0.51</v>
      </c>
      <c r="AP978" s="34">
        <f t="shared" si="251"/>
        <v>0.49</v>
      </c>
      <c r="AQ978" t="s">
        <v>89</v>
      </c>
      <c r="AR978" s="34" t="s">
        <v>89</v>
      </c>
      <c r="AS978">
        <v>0</v>
      </c>
      <c r="AT978" s="17">
        <v>1</v>
      </c>
      <c r="AU978">
        <v>0.75</v>
      </c>
      <c r="AV978" s="17">
        <f t="shared" si="252"/>
        <v>0.25</v>
      </c>
      <c r="AW978" s="17" t="s">
        <v>5</v>
      </c>
      <c r="AX978">
        <v>0</v>
      </c>
      <c r="AY978">
        <v>1</v>
      </c>
      <c r="AZ978">
        <v>0</v>
      </c>
      <c r="BA978">
        <v>0</v>
      </c>
      <c r="BB978">
        <v>0</v>
      </c>
      <c r="BC978">
        <v>0</v>
      </c>
      <c r="BD978" s="17">
        <v>0</v>
      </c>
      <c r="BE978">
        <v>0</v>
      </c>
      <c r="BF978">
        <v>1</v>
      </c>
      <c r="BG978" s="17">
        <v>0</v>
      </c>
      <c r="BH978">
        <v>942</v>
      </c>
      <c r="BI978">
        <v>131</v>
      </c>
      <c r="BJ978" s="23">
        <v>0.29299999999999998</v>
      </c>
      <c r="BK978" s="23">
        <v>31.83</v>
      </c>
      <c r="BL978">
        <v>0</v>
      </c>
      <c r="BM978">
        <v>0</v>
      </c>
      <c r="BN978">
        <v>1</v>
      </c>
      <c r="BO978">
        <v>0</v>
      </c>
      <c r="BP978">
        <v>0</v>
      </c>
      <c r="BQ978" s="17">
        <v>0</v>
      </c>
      <c r="BR978">
        <v>0</v>
      </c>
      <c r="BS978">
        <v>0</v>
      </c>
      <c r="BT978">
        <v>1</v>
      </c>
      <c r="BU978" s="17">
        <v>0</v>
      </c>
      <c r="BV978">
        <v>0</v>
      </c>
      <c r="BW978">
        <v>0</v>
      </c>
      <c r="BX978" s="17">
        <v>0</v>
      </c>
      <c r="BY978">
        <v>1</v>
      </c>
      <c r="BZ978">
        <v>1</v>
      </c>
      <c r="CA978">
        <v>0</v>
      </c>
      <c r="CB978">
        <v>0</v>
      </c>
      <c r="CC978">
        <v>1</v>
      </c>
      <c r="CD978">
        <v>1</v>
      </c>
      <c r="CE978">
        <v>1</v>
      </c>
      <c r="CF978">
        <v>0</v>
      </c>
      <c r="CG978">
        <v>0</v>
      </c>
      <c r="CH978">
        <v>0</v>
      </c>
      <c r="CI978">
        <v>1</v>
      </c>
      <c r="CJ978" s="17">
        <v>1</v>
      </c>
      <c r="CK978">
        <v>0.29799999999999999</v>
      </c>
      <c r="CL978">
        <v>149</v>
      </c>
      <c r="CM978">
        <v>1</v>
      </c>
      <c r="CN978">
        <v>0</v>
      </c>
      <c r="CO978">
        <v>33</v>
      </c>
      <c r="CP978" s="31" t="s">
        <v>80</v>
      </c>
    </row>
    <row r="979" spans="1:94" x14ac:dyDescent="0.25">
      <c r="A979">
        <v>978</v>
      </c>
      <c r="B979">
        <v>68</v>
      </c>
      <c r="C979" s="23" t="s">
        <v>237</v>
      </c>
      <c r="D979" s="12">
        <v>9</v>
      </c>
      <c r="E979" s="13">
        <v>1</v>
      </c>
      <c r="F979" s="7">
        <f t="shared" si="248"/>
        <v>9</v>
      </c>
      <c r="G979" s="7">
        <f t="shared" si="240"/>
        <v>8</v>
      </c>
      <c r="H979" s="15">
        <f t="shared" si="241"/>
        <v>10</v>
      </c>
      <c r="I979" s="11">
        <f t="shared" si="242"/>
        <v>8.4556446044914232E-2</v>
      </c>
      <c r="J979" s="30">
        <f t="shared" si="243"/>
        <v>9.3951606716571358E-3</v>
      </c>
      <c r="K979" s="30">
        <f t="shared" si="244"/>
        <v>106.43777524920371</v>
      </c>
      <c r="L979" s="8">
        <v>0</v>
      </c>
      <c r="M979" s="9">
        <v>0</v>
      </c>
      <c r="N979" s="9">
        <v>1</v>
      </c>
      <c r="O979" s="9">
        <v>0</v>
      </c>
      <c r="P979" s="9">
        <v>0</v>
      </c>
      <c r="Q979" s="8">
        <v>11271</v>
      </c>
      <c r="R979" s="9">
        <v>22</v>
      </c>
      <c r="S979" s="9">
        <f t="shared" si="245"/>
        <v>11248</v>
      </c>
      <c r="T979" s="9">
        <f t="shared" si="246"/>
        <v>20</v>
      </c>
      <c r="U979" s="7">
        <v>8.8800000000000008</v>
      </c>
      <c r="V979" s="7">
        <f t="shared" si="249"/>
        <v>16.949999999999996</v>
      </c>
      <c r="W979" s="9">
        <v>1</v>
      </c>
      <c r="X979" s="9">
        <v>0</v>
      </c>
      <c r="Y979" s="9">
        <v>0</v>
      </c>
      <c r="Z979" s="9">
        <v>0</v>
      </c>
      <c r="AA979" s="9">
        <v>0</v>
      </c>
      <c r="AB979" s="27">
        <v>1</v>
      </c>
      <c r="AC979" s="9">
        <v>1</v>
      </c>
      <c r="AD979" s="9">
        <v>0</v>
      </c>
      <c r="AE979" s="27">
        <v>0</v>
      </c>
      <c r="AF979" s="9">
        <v>0</v>
      </c>
      <c r="AG979" s="27">
        <v>1</v>
      </c>
      <c r="AH979" s="19">
        <v>2002</v>
      </c>
      <c r="AI979" s="30" t="s">
        <v>89</v>
      </c>
      <c r="AJ979" s="30" t="s">
        <v>89</v>
      </c>
      <c r="AK979" s="30" t="s">
        <v>89</v>
      </c>
      <c r="AL979" s="37" t="s">
        <v>89</v>
      </c>
      <c r="AM979" s="36" t="s">
        <v>89</v>
      </c>
      <c r="AN979" s="17" t="s">
        <v>89</v>
      </c>
      <c r="AO979">
        <v>0.51</v>
      </c>
      <c r="AP979" s="34">
        <f t="shared" si="251"/>
        <v>0.49</v>
      </c>
      <c r="AQ979" t="s">
        <v>89</v>
      </c>
      <c r="AR979" s="34" t="s">
        <v>89</v>
      </c>
      <c r="AS979">
        <v>0</v>
      </c>
      <c r="AT979" s="17">
        <v>1</v>
      </c>
      <c r="AU979">
        <v>0.75</v>
      </c>
      <c r="AV979" s="17">
        <f t="shared" si="252"/>
        <v>0.25</v>
      </c>
      <c r="AW979" s="17" t="s">
        <v>5</v>
      </c>
      <c r="AX979">
        <v>0</v>
      </c>
      <c r="AY979">
        <v>1</v>
      </c>
      <c r="AZ979">
        <v>0</v>
      </c>
      <c r="BA979">
        <v>0</v>
      </c>
      <c r="BB979">
        <v>0</v>
      </c>
      <c r="BC979">
        <v>0</v>
      </c>
      <c r="BD979" s="17">
        <v>0</v>
      </c>
      <c r="BE979">
        <v>0</v>
      </c>
      <c r="BF979">
        <v>1</v>
      </c>
      <c r="BG979" s="17">
        <v>0</v>
      </c>
      <c r="BH979">
        <v>942</v>
      </c>
      <c r="BI979">
        <v>131</v>
      </c>
      <c r="BJ979" s="23">
        <v>0.29299999999999998</v>
      </c>
      <c r="BK979" s="23">
        <v>31.83</v>
      </c>
      <c r="BL979">
        <v>0</v>
      </c>
      <c r="BM979">
        <v>1</v>
      </c>
      <c r="BN979">
        <v>0</v>
      </c>
      <c r="BO979">
        <v>0</v>
      </c>
      <c r="BP979">
        <v>0</v>
      </c>
      <c r="BQ979" s="17">
        <v>0</v>
      </c>
      <c r="BR979">
        <v>0</v>
      </c>
      <c r="BS979">
        <v>0</v>
      </c>
      <c r="BT979">
        <v>1</v>
      </c>
      <c r="BU979" s="17">
        <v>0</v>
      </c>
      <c r="BV979">
        <v>0</v>
      </c>
      <c r="BW979">
        <v>0</v>
      </c>
      <c r="BX979" s="17">
        <v>0</v>
      </c>
      <c r="BY979">
        <v>1</v>
      </c>
      <c r="BZ979">
        <v>1</v>
      </c>
      <c r="CA979">
        <v>0</v>
      </c>
      <c r="CB979">
        <v>0</v>
      </c>
      <c r="CC979">
        <v>1</v>
      </c>
      <c r="CD979">
        <v>1</v>
      </c>
      <c r="CE979">
        <v>1</v>
      </c>
      <c r="CF979">
        <v>0</v>
      </c>
      <c r="CG979">
        <v>0</v>
      </c>
      <c r="CH979">
        <v>0</v>
      </c>
      <c r="CI979">
        <v>1</v>
      </c>
      <c r="CJ979" s="17">
        <v>1</v>
      </c>
      <c r="CK979">
        <v>0.29799999999999999</v>
      </c>
      <c r="CL979">
        <v>149</v>
      </c>
      <c r="CM979">
        <v>1</v>
      </c>
      <c r="CN979">
        <v>0</v>
      </c>
      <c r="CO979">
        <v>33</v>
      </c>
      <c r="CP979" s="31" t="s">
        <v>80</v>
      </c>
    </row>
    <row r="980" spans="1:94" x14ac:dyDescent="0.25">
      <c r="A980">
        <v>979</v>
      </c>
      <c r="B980">
        <v>68</v>
      </c>
      <c r="C980" s="23" t="s">
        <v>237</v>
      </c>
      <c r="D980" s="12">
        <v>26</v>
      </c>
      <c r="E980" s="13">
        <v>9</v>
      </c>
      <c r="F980" s="7">
        <f t="shared" si="248"/>
        <v>2.8888888888888888</v>
      </c>
      <c r="G980" s="7">
        <f t="shared" si="240"/>
        <v>17</v>
      </c>
      <c r="H980" s="15">
        <f t="shared" si="241"/>
        <v>35</v>
      </c>
      <c r="I980" s="11">
        <f t="shared" si="242"/>
        <v>2.7229027320880107E-2</v>
      </c>
      <c r="J980" s="30">
        <f t="shared" si="243"/>
        <v>9.4254325341508061E-3</v>
      </c>
      <c r="K980" s="30">
        <f t="shared" si="244"/>
        <v>106.0959267786108</v>
      </c>
      <c r="L980" s="8">
        <v>0</v>
      </c>
      <c r="M980" s="9">
        <v>0</v>
      </c>
      <c r="N980" s="9">
        <v>1</v>
      </c>
      <c r="O980" s="9">
        <v>0</v>
      </c>
      <c r="P980" s="9">
        <v>0</v>
      </c>
      <c r="Q980" s="8">
        <v>11271</v>
      </c>
      <c r="R980" s="9">
        <v>22</v>
      </c>
      <c r="S980" s="9">
        <f t="shared" si="245"/>
        <v>11248</v>
      </c>
      <c r="T980" s="9">
        <f t="shared" si="246"/>
        <v>20</v>
      </c>
      <c r="U980" s="7">
        <v>8.8800000000000008</v>
      </c>
      <c r="V980" s="7">
        <f t="shared" si="249"/>
        <v>16.949999999999996</v>
      </c>
      <c r="W980" s="9">
        <v>1</v>
      </c>
      <c r="X980" s="9">
        <v>0</v>
      </c>
      <c r="Y980" s="9">
        <v>0</v>
      </c>
      <c r="Z980" s="9">
        <v>0</v>
      </c>
      <c r="AA980" s="9">
        <v>0</v>
      </c>
      <c r="AB980" s="27">
        <v>1</v>
      </c>
      <c r="AC980" s="9">
        <v>1</v>
      </c>
      <c r="AD980" s="9">
        <v>0</v>
      </c>
      <c r="AE980" s="27">
        <v>0</v>
      </c>
      <c r="AF980" s="9">
        <v>0</v>
      </c>
      <c r="AG980" s="27">
        <v>1</v>
      </c>
      <c r="AH980" s="19">
        <v>2002</v>
      </c>
      <c r="AI980" s="30" t="s">
        <v>89</v>
      </c>
      <c r="AJ980" s="30" t="s">
        <v>89</v>
      </c>
      <c r="AK980" s="30" t="s">
        <v>89</v>
      </c>
      <c r="AL980" s="37" t="s">
        <v>89</v>
      </c>
      <c r="AM980" s="36" t="s">
        <v>89</v>
      </c>
      <c r="AN980" s="17" t="s">
        <v>89</v>
      </c>
      <c r="AO980">
        <v>0.51</v>
      </c>
      <c r="AP980" s="34">
        <f t="shared" si="251"/>
        <v>0.49</v>
      </c>
      <c r="AQ980" t="s">
        <v>89</v>
      </c>
      <c r="AR980" s="34" t="s">
        <v>89</v>
      </c>
      <c r="AS980">
        <v>0</v>
      </c>
      <c r="AT980" s="17">
        <v>1</v>
      </c>
      <c r="AU980">
        <v>0.75</v>
      </c>
      <c r="AV980" s="17">
        <f t="shared" si="252"/>
        <v>0.25</v>
      </c>
      <c r="AW980" s="17" t="s">
        <v>5</v>
      </c>
      <c r="AX980">
        <v>0</v>
      </c>
      <c r="AY980">
        <v>1</v>
      </c>
      <c r="AZ980">
        <v>0</v>
      </c>
      <c r="BA980">
        <v>0</v>
      </c>
      <c r="BB980">
        <v>0</v>
      </c>
      <c r="BC980">
        <v>0</v>
      </c>
      <c r="BD980" s="17">
        <v>0</v>
      </c>
      <c r="BE980">
        <v>0</v>
      </c>
      <c r="BF980">
        <v>1</v>
      </c>
      <c r="BG980" s="17">
        <v>0</v>
      </c>
      <c r="BH980">
        <v>942</v>
      </c>
      <c r="BI980">
        <v>131</v>
      </c>
      <c r="BJ980" s="23">
        <v>0.29299999999999998</v>
      </c>
      <c r="BK980" s="23">
        <v>31.83</v>
      </c>
      <c r="BL980">
        <v>0</v>
      </c>
      <c r="BM980">
        <v>0</v>
      </c>
      <c r="BN980">
        <v>1</v>
      </c>
      <c r="BO980">
        <v>0</v>
      </c>
      <c r="BP980">
        <v>0</v>
      </c>
      <c r="BQ980" s="17">
        <v>0</v>
      </c>
      <c r="BR980">
        <v>0</v>
      </c>
      <c r="BS980">
        <v>0</v>
      </c>
      <c r="BT980">
        <v>1</v>
      </c>
      <c r="BU980" s="17">
        <v>0</v>
      </c>
      <c r="BV980">
        <v>0</v>
      </c>
      <c r="BW980">
        <v>0</v>
      </c>
      <c r="BX980" s="17">
        <v>0</v>
      </c>
      <c r="BY980">
        <v>1</v>
      </c>
      <c r="BZ980">
        <v>1</v>
      </c>
      <c r="CA980">
        <v>0</v>
      </c>
      <c r="CB980">
        <v>0</v>
      </c>
      <c r="CC980">
        <v>1</v>
      </c>
      <c r="CD980">
        <v>1</v>
      </c>
      <c r="CE980">
        <v>1</v>
      </c>
      <c r="CF980">
        <v>0</v>
      </c>
      <c r="CG980">
        <v>0</v>
      </c>
      <c r="CH980">
        <v>0</v>
      </c>
      <c r="CI980">
        <v>1</v>
      </c>
      <c r="CJ980" s="17">
        <v>1</v>
      </c>
      <c r="CK980">
        <v>0.29799999999999999</v>
      </c>
      <c r="CL980">
        <v>149</v>
      </c>
      <c r="CM980">
        <v>1</v>
      </c>
      <c r="CN980">
        <v>0</v>
      </c>
      <c r="CO980">
        <v>33</v>
      </c>
      <c r="CP980" s="31" t="s">
        <v>80</v>
      </c>
    </row>
    <row r="981" spans="1:94" x14ac:dyDescent="0.25">
      <c r="A981">
        <v>980</v>
      </c>
      <c r="B981">
        <v>68</v>
      </c>
      <c r="C981" s="23" t="s">
        <v>237</v>
      </c>
      <c r="D981" s="12">
        <v>9</v>
      </c>
      <c r="E981" s="13">
        <v>1</v>
      </c>
      <c r="F981" s="7">
        <f t="shared" si="248"/>
        <v>9</v>
      </c>
      <c r="G981" s="7">
        <f t="shared" si="240"/>
        <v>8</v>
      </c>
      <c r="H981" s="15">
        <f t="shared" si="241"/>
        <v>10</v>
      </c>
      <c r="I981" s="11">
        <f t="shared" si="242"/>
        <v>0.10435527873593063</v>
      </c>
      <c r="J981" s="30">
        <f t="shared" si="243"/>
        <v>1.159503097065896E-2</v>
      </c>
      <c r="K981" s="30">
        <f t="shared" si="244"/>
        <v>86.24384035976135</v>
      </c>
      <c r="L981" s="8">
        <v>0</v>
      </c>
      <c r="M981" s="9">
        <v>0</v>
      </c>
      <c r="N981" s="9">
        <v>1</v>
      </c>
      <c r="O981" s="9">
        <v>0</v>
      </c>
      <c r="P981" s="9">
        <v>0</v>
      </c>
      <c r="Q981" s="8">
        <v>7380</v>
      </c>
      <c r="R981" s="9">
        <v>22</v>
      </c>
      <c r="S981" s="9">
        <f t="shared" si="245"/>
        <v>7357</v>
      </c>
      <c r="T981" s="9">
        <f t="shared" si="246"/>
        <v>20</v>
      </c>
      <c r="U981" s="7">
        <v>8.66</v>
      </c>
      <c r="V981" s="7">
        <f t="shared" si="249"/>
        <v>20.91</v>
      </c>
      <c r="W981" s="9">
        <v>1</v>
      </c>
      <c r="X981" s="9">
        <v>0</v>
      </c>
      <c r="Y981" s="9">
        <v>0</v>
      </c>
      <c r="Z981" s="9">
        <v>0</v>
      </c>
      <c r="AA981" s="9">
        <v>0</v>
      </c>
      <c r="AB981" s="27">
        <v>1</v>
      </c>
      <c r="AC981" s="9">
        <v>1</v>
      </c>
      <c r="AD981" s="9">
        <v>0</v>
      </c>
      <c r="AE981" s="27">
        <v>0</v>
      </c>
      <c r="AF981" s="9">
        <v>0</v>
      </c>
      <c r="AG981" s="27">
        <v>1</v>
      </c>
      <c r="AH981" s="19">
        <v>2002</v>
      </c>
      <c r="AI981" s="30" t="s">
        <v>89</v>
      </c>
      <c r="AJ981" s="30" t="s">
        <v>89</v>
      </c>
      <c r="AK981" s="30" t="s">
        <v>89</v>
      </c>
      <c r="AL981" s="37" t="s">
        <v>89</v>
      </c>
      <c r="AM981" s="36" t="s">
        <v>89</v>
      </c>
      <c r="AN981" s="17" t="s">
        <v>89</v>
      </c>
      <c r="AO981">
        <v>0.5</v>
      </c>
      <c r="AP981" s="34">
        <f t="shared" si="251"/>
        <v>0.5</v>
      </c>
      <c r="AQ981" t="s">
        <v>89</v>
      </c>
      <c r="AR981" s="34" t="s">
        <v>89</v>
      </c>
      <c r="AS981">
        <v>0</v>
      </c>
      <c r="AT981" s="17">
        <v>1</v>
      </c>
      <c r="AU981">
        <v>0.73</v>
      </c>
      <c r="AV981" s="17">
        <f t="shared" si="252"/>
        <v>0.27</v>
      </c>
      <c r="AW981" s="17" t="s">
        <v>5</v>
      </c>
      <c r="AX981">
        <v>0</v>
      </c>
      <c r="AY981">
        <v>1</v>
      </c>
      <c r="AZ981">
        <v>0</v>
      </c>
      <c r="BA981">
        <v>0</v>
      </c>
      <c r="BB981">
        <v>0</v>
      </c>
      <c r="BC981">
        <v>0</v>
      </c>
      <c r="BD981" s="17">
        <v>0</v>
      </c>
      <c r="BE981">
        <v>0</v>
      </c>
      <c r="BF981">
        <v>1</v>
      </c>
      <c r="BG981" s="17">
        <v>0</v>
      </c>
      <c r="BH981">
        <v>942</v>
      </c>
      <c r="BI981">
        <v>131</v>
      </c>
      <c r="BJ981" s="23">
        <v>0.29299999999999998</v>
      </c>
      <c r="BK981" s="23">
        <v>35.57</v>
      </c>
      <c r="BL981">
        <v>0</v>
      </c>
      <c r="BM981">
        <v>1</v>
      </c>
      <c r="BN981">
        <v>0</v>
      </c>
      <c r="BO981">
        <v>0</v>
      </c>
      <c r="BP981">
        <v>0</v>
      </c>
      <c r="BQ981" s="17">
        <v>0</v>
      </c>
      <c r="BR981">
        <v>0</v>
      </c>
      <c r="BS981">
        <v>0</v>
      </c>
      <c r="BT981">
        <v>1</v>
      </c>
      <c r="BU981" s="17">
        <v>0</v>
      </c>
      <c r="BV981">
        <v>0</v>
      </c>
      <c r="BW981">
        <v>0</v>
      </c>
      <c r="BX981" s="17">
        <v>0</v>
      </c>
      <c r="BY981">
        <v>1</v>
      </c>
      <c r="BZ981">
        <v>1</v>
      </c>
      <c r="CA981">
        <v>0</v>
      </c>
      <c r="CB981">
        <v>0</v>
      </c>
      <c r="CC981">
        <v>1</v>
      </c>
      <c r="CD981">
        <v>1</v>
      </c>
      <c r="CE981">
        <v>1</v>
      </c>
      <c r="CF981">
        <v>0</v>
      </c>
      <c r="CG981">
        <v>0</v>
      </c>
      <c r="CH981">
        <v>0</v>
      </c>
      <c r="CI981">
        <v>1</v>
      </c>
      <c r="CJ981" s="17">
        <v>1</v>
      </c>
      <c r="CK981">
        <v>0.29799999999999999</v>
      </c>
      <c r="CL981">
        <v>149</v>
      </c>
      <c r="CM981">
        <v>1</v>
      </c>
      <c r="CN981">
        <v>0</v>
      </c>
      <c r="CO981">
        <v>33</v>
      </c>
      <c r="CP981" s="31" t="s">
        <v>80</v>
      </c>
    </row>
    <row r="982" spans="1:94" x14ac:dyDescent="0.25">
      <c r="A982">
        <v>981</v>
      </c>
      <c r="B982">
        <v>68</v>
      </c>
      <c r="C982" s="23" t="s">
        <v>237</v>
      </c>
      <c r="D982" s="12">
        <v>54</v>
      </c>
      <c r="E982" s="13">
        <v>111</v>
      </c>
      <c r="F982" s="7">
        <f t="shared" si="248"/>
        <v>0.48648648648648651</v>
      </c>
      <c r="G982" s="7">
        <f t="shared" si="240"/>
        <v>-57</v>
      </c>
      <c r="H982" s="15">
        <f t="shared" si="241"/>
        <v>165</v>
      </c>
      <c r="I982" s="11">
        <f t="shared" si="242"/>
        <v>5.6717021749372338E-3</v>
      </c>
      <c r="J982" s="30">
        <f t="shared" si="243"/>
        <v>1.1658498915148759E-2</v>
      </c>
      <c r="K982" s="30">
        <f t="shared" si="244"/>
        <v>85.774335725212893</v>
      </c>
      <c r="L982" s="8">
        <v>0</v>
      </c>
      <c r="M982" s="9">
        <v>0</v>
      </c>
      <c r="N982" s="9">
        <v>1</v>
      </c>
      <c r="O982" s="9">
        <v>0</v>
      </c>
      <c r="P982" s="9">
        <v>0</v>
      </c>
      <c r="Q982" s="8">
        <v>7380</v>
      </c>
      <c r="R982" s="9">
        <v>22</v>
      </c>
      <c r="S982" s="9">
        <f t="shared" si="245"/>
        <v>7357</v>
      </c>
      <c r="T982" s="9">
        <f t="shared" si="246"/>
        <v>20</v>
      </c>
      <c r="U982" s="7">
        <v>8.66</v>
      </c>
      <c r="V982" s="7">
        <f t="shared" si="249"/>
        <v>20.91</v>
      </c>
      <c r="W982" s="9">
        <v>1</v>
      </c>
      <c r="X982" s="9">
        <v>0</v>
      </c>
      <c r="Y982" s="9">
        <v>0</v>
      </c>
      <c r="Z982" s="9">
        <v>0</v>
      </c>
      <c r="AA982" s="9">
        <v>0</v>
      </c>
      <c r="AB982" s="27">
        <v>1</v>
      </c>
      <c r="AC982" s="9">
        <v>1</v>
      </c>
      <c r="AD982" s="9">
        <v>0</v>
      </c>
      <c r="AE982" s="27">
        <v>0</v>
      </c>
      <c r="AF982" s="9">
        <v>0</v>
      </c>
      <c r="AG982" s="27">
        <v>1</v>
      </c>
      <c r="AH982" s="19">
        <v>2002</v>
      </c>
      <c r="AI982" s="30" t="s">
        <v>89</v>
      </c>
      <c r="AJ982" s="30" t="s">
        <v>89</v>
      </c>
      <c r="AK982" s="30" t="s">
        <v>89</v>
      </c>
      <c r="AL982" s="37" t="s">
        <v>89</v>
      </c>
      <c r="AM982" s="36" t="s">
        <v>89</v>
      </c>
      <c r="AN982" s="17" t="s">
        <v>89</v>
      </c>
      <c r="AO982">
        <v>0.5</v>
      </c>
      <c r="AP982" s="34">
        <f t="shared" si="251"/>
        <v>0.5</v>
      </c>
      <c r="AQ982" t="s">
        <v>89</v>
      </c>
      <c r="AR982" s="34" t="s">
        <v>89</v>
      </c>
      <c r="AS982">
        <v>0</v>
      </c>
      <c r="AT982" s="17">
        <v>1</v>
      </c>
      <c r="AU982">
        <v>0.73</v>
      </c>
      <c r="AV982" s="17">
        <f t="shared" si="252"/>
        <v>0.27</v>
      </c>
      <c r="AW982" s="17" t="s">
        <v>5</v>
      </c>
      <c r="AX982">
        <v>0</v>
      </c>
      <c r="AY982">
        <v>1</v>
      </c>
      <c r="AZ982">
        <v>0</v>
      </c>
      <c r="BA982">
        <v>0</v>
      </c>
      <c r="BB982">
        <v>0</v>
      </c>
      <c r="BC982">
        <v>0</v>
      </c>
      <c r="BD982" s="17">
        <v>0</v>
      </c>
      <c r="BE982">
        <v>0</v>
      </c>
      <c r="BF982">
        <v>1</v>
      </c>
      <c r="BG982" s="17">
        <v>0</v>
      </c>
      <c r="BH982">
        <v>942</v>
      </c>
      <c r="BI982">
        <v>131</v>
      </c>
      <c r="BJ982" s="23">
        <v>0.29299999999999998</v>
      </c>
      <c r="BK982" s="23">
        <v>35.57</v>
      </c>
      <c r="BL982">
        <v>0</v>
      </c>
      <c r="BM982">
        <v>0</v>
      </c>
      <c r="BN982">
        <v>1</v>
      </c>
      <c r="BO982">
        <v>0</v>
      </c>
      <c r="BP982">
        <v>0</v>
      </c>
      <c r="BQ982" s="17">
        <v>0</v>
      </c>
      <c r="BR982">
        <v>0</v>
      </c>
      <c r="BS982">
        <v>0</v>
      </c>
      <c r="BT982">
        <v>1</v>
      </c>
      <c r="BU982" s="17">
        <v>0</v>
      </c>
      <c r="BV982">
        <v>0</v>
      </c>
      <c r="BW982">
        <v>0</v>
      </c>
      <c r="BX982" s="17">
        <v>0</v>
      </c>
      <c r="BY982">
        <v>1</v>
      </c>
      <c r="BZ982">
        <v>1</v>
      </c>
      <c r="CA982">
        <v>0</v>
      </c>
      <c r="CB982">
        <v>0</v>
      </c>
      <c r="CC982">
        <v>1</v>
      </c>
      <c r="CD982">
        <v>1</v>
      </c>
      <c r="CE982">
        <v>1</v>
      </c>
      <c r="CF982">
        <v>0</v>
      </c>
      <c r="CG982">
        <v>0</v>
      </c>
      <c r="CH982">
        <v>0</v>
      </c>
      <c r="CI982">
        <v>1</v>
      </c>
      <c r="CJ982" s="17">
        <v>1</v>
      </c>
      <c r="CK982">
        <v>0.29799999999999999</v>
      </c>
      <c r="CL982">
        <v>149</v>
      </c>
      <c r="CM982">
        <v>1</v>
      </c>
      <c r="CN982">
        <v>0</v>
      </c>
      <c r="CO982">
        <v>33</v>
      </c>
      <c r="CP982" s="31" t="s">
        <v>80</v>
      </c>
    </row>
    <row r="983" spans="1:94" x14ac:dyDescent="0.25">
      <c r="A983">
        <v>982</v>
      </c>
      <c r="B983">
        <v>68</v>
      </c>
      <c r="C983" s="23" t="s">
        <v>237</v>
      </c>
      <c r="D983" s="12">
        <v>1</v>
      </c>
      <c r="E983" s="13">
        <v>2</v>
      </c>
      <c r="F983" s="7">
        <f t="shared" si="248"/>
        <v>0.5</v>
      </c>
      <c r="G983" s="7">
        <f t="shared" si="240"/>
        <v>-1</v>
      </c>
      <c r="H983" s="15">
        <f t="shared" si="241"/>
        <v>3</v>
      </c>
      <c r="I983" s="11">
        <f t="shared" si="242"/>
        <v>8.0391982232139066E-3</v>
      </c>
      <c r="J983" s="30">
        <f t="shared" si="243"/>
        <v>1.6078396446427813E-2</v>
      </c>
      <c r="K983" s="30">
        <f t="shared" si="244"/>
        <v>62.195257053894395</v>
      </c>
      <c r="L983" s="8">
        <v>0</v>
      </c>
      <c r="M983" s="9">
        <v>0</v>
      </c>
      <c r="N983" s="9">
        <v>1</v>
      </c>
      <c r="O983" s="9">
        <v>0</v>
      </c>
      <c r="P983" s="9">
        <v>0</v>
      </c>
      <c r="Q983" s="8">
        <v>3891</v>
      </c>
      <c r="R983" s="9">
        <v>22</v>
      </c>
      <c r="S983" s="9">
        <f t="shared" si="245"/>
        <v>3868</v>
      </c>
      <c r="T983" s="9">
        <f t="shared" si="246"/>
        <v>20</v>
      </c>
      <c r="U983" s="7">
        <v>9.2799999999999994</v>
      </c>
      <c r="V983" s="7">
        <f t="shared" si="249"/>
        <v>9.4599999999999991</v>
      </c>
      <c r="W983" s="9">
        <v>1</v>
      </c>
      <c r="X983" s="9">
        <v>0</v>
      </c>
      <c r="Y983" s="9">
        <v>0</v>
      </c>
      <c r="Z983" s="9">
        <v>0</v>
      </c>
      <c r="AA983" s="9">
        <v>0</v>
      </c>
      <c r="AB983" s="27">
        <v>1</v>
      </c>
      <c r="AC983" s="9">
        <v>1</v>
      </c>
      <c r="AD983" s="9">
        <v>0</v>
      </c>
      <c r="AE983" s="27">
        <v>0</v>
      </c>
      <c r="AF983" s="9">
        <v>0</v>
      </c>
      <c r="AG983" s="27">
        <v>1</v>
      </c>
      <c r="AH983" s="19">
        <v>2002</v>
      </c>
      <c r="AI983" s="30" t="s">
        <v>89</v>
      </c>
      <c r="AJ983" s="30" t="s">
        <v>89</v>
      </c>
      <c r="AK983" s="30" t="s">
        <v>89</v>
      </c>
      <c r="AL983" s="37" t="s">
        <v>89</v>
      </c>
      <c r="AM983" s="36" t="s">
        <v>89</v>
      </c>
      <c r="AN983" s="17" t="s">
        <v>89</v>
      </c>
      <c r="AO983">
        <v>0.52</v>
      </c>
      <c r="AP983" s="34">
        <f t="shared" si="251"/>
        <v>0.48</v>
      </c>
      <c r="AQ983" t="s">
        <v>89</v>
      </c>
      <c r="AR983" s="34" t="s">
        <v>89</v>
      </c>
      <c r="AS983">
        <v>0</v>
      </c>
      <c r="AT983" s="17">
        <v>1</v>
      </c>
      <c r="AU983">
        <v>0.79</v>
      </c>
      <c r="AV983" s="17">
        <f t="shared" si="252"/>
        <v>0.20999999999999996</v>
      </c>
      <c r="AW983" s="17" t="s">
        <v>5</v>
      </c>
      <c r="AX983">
        <v>0</v>
      </c>
      <c r="AY983">
        <v>1</v>
      </c>
      <c r="AZ983">
        <v>0</v>
      </c>
      <c r="BA983">
        <v>0</v>
      </c>
      <c r="BB983">
        <v>0</v>
      </c>
      <c r="BC983">
        <v>0</v>
      </c>
      <c r="BD983" s="17">
        <v>0</v>
      </c>
      <c r="BE983">
        <v>0</v>
      </c>
      <c r="BF983">
        <v>1</v>
      </c>
      <c r="BG983" s="17">
        <v>0</v>
      </c>
      <c r="BH983">
        <v>942</v>
      </c>
      <c r="BI983">
        <v>131</v>
      </c>
      <c r="BJ983" s="23">
        <v>0.29299999999999998</v>
      </c>
      <c r="BK983" s="23">
        <v>24.74</v>
      </c>
      <c r="BL983">
        <v>0</v>
      </c>
      <c r="BM983">
        <v>1</v>
      </c>
      <c r="BN983">
        <v>0</v>
      </c>
      <c r="BO983">
        <v>0</v>
      </c>
      <c r="BP983">
        <v>0</v>
      </c>
      <c r="BQ983" s="17">
        <v>0</v>
      </c>
      <c r="BR983">
        <v>0</v>
      </c>
      <c r="BS983">
        <v>0</v>
      </c>
      <c r="BT983">
        <v>1</v>
      </c>
      <c r="BU983" s="17">
        <v>0</v>
      </c>
      <c r="BV983">
        <v>0</v>
      </c>
      <c r="BW983">
        <v>0</v>
      </c>
      <c r="BX983" s="17">
        <v>0</v>
      </c>
      <c r="BY983">
        <v>1</v>
      </c>
      <c r="BZ983">
        <v>1</v>
      </c>
      <c r="CA983">
        <v>0</v>
      </c>
      <c r="CB983">
        <v>0</v>
      </c>
      <c r="CC983">
        <v>1</v>
      </c>
      <c r="CD983">
        <v>1</v>
      </c>
      <c r="CE983">
        <v>1</v>
      </c>
      <c r="CF983">
        <v>0</v>
      </c>
      <c r="CG983">
        <v>0</v>
      </c>
      <c r="CH983">
        <v>0</v>
      </c>
      <c r="CI983">
        <v>1</v>
      </c>
      <c r="CJ983" s="17">
        <v>1</v>
      </c>
      <c r="CK983">
        <v>0.29799999999999999</v>
      </c>
      <c r="CL983">
        <v>149</v>
      </c>
      <c r="CM983">
        <v>1</v>
      </c>
      <c r="CN983">
        <v>0</v>
      </c>
      <c r="CO983">
        <v>33</v>
      </c>
      <c r="CP983" s="31" t="s">
        <v>80</v>
      </c>
    </row>
    <row r="984" spans="1:94" x14ac:dyDescent="0.25">
      <c r="A984">
        <v>983</v>
      </c>
      <c r="B984">
        <v>68</v>
      </c>
      <c r="C984" s="23" t="s">
        <v>237</v>
      </c>
      <c r="D984" s="12">
        <v>4</v>
      </c>
      <c r="E984" s="13">
        <v>22</v>
      </c>
      <c r="F984" s="7">
        <f t="shared" si="248"/>
        <v>0.18181818181818182</v>
      </c>
      <c r="G984" s="7">
        <f t="shared" si="240"/>
        <v>-18</v>
      </c>
      <c r="H984" s="15">
        <f t="shared" si="241"/>
        <v>26</v>
      </c>
      <c r="I984" s="11">
        <f t="shared" si="242"/>
        <v>2.9234267865169308E-3</v>
      </c>
      <c r="J984" s="30">
        <f t="shared" si="243"/>
        <v>1.607884732584312E-2</v>
      </c>
      <c r="K984" s="30">
        <f t="shared" si="244"/>
        <v>62.193512988504196</v>
      </c>
      <c r="L984" s="8">
        <v>0</v>
      </c>
      <c r="M984" s="9">
        <v>0</v>
      </c>
      <c r="N984" s="9">
        <v>1</v>
      </c>
      <c r="O984" s="9">
        <v>0</v>
      </c>
      <c r="P984" s="9">
        <v>0</v>
      </c>
      <c r="Q984" s="8">
        <v>3891</v>
      </c>
      <c r="R984" s="9">
        <v>22</v>
      </c>
      <c r="S984" s="9">
        <f t="shared" si="245"/>
        <v>3868</v>
      </c>
      <c r="T984" s="9">
        <f t="shared" si="246"/>
        <v>20</v>
      </c>
      <c r="U984" s="7">
        <v>9.2799999999999994</v>
      </c>
      <c r="V984" s="7">
        <f t="shared" si="249"/>
        <v>9.4599999999999991</v>
      </c>
      <c r="W984" s="9">
        <v>1</v>
      </c>
      <c r="X984" s="9">
        <v>0</v>
      </c>
      <c r="Y984" s="9">
        <v>0</v>
      </c>
      <c r="Z984" s="9">
        <v>0</v>
      </c>
      <c r="AA984" s="9">
        <v>0</v>
      </c>
      <c r="AB984" s="27">
        <v>1</v>
      </c>
      <c r="AC984" s="9">
        <v>1</v>
      </c>
      <c r="AD984" s="9">
        <v>0</v>
      </c>
      <c r="AE984" s="27">
        <v>0</v>
      </c>
      <c r="AF984" s="9">
        <v>0</v>
      </c>
      <c r="AG984" s="27">
        <v>1</v>
      </c>
      <c r="AH984" s="19">
        <v>2002</v>
      </c>
      <c r="AI984" s="30" t="s">
        <v>89</v>
      </c>
      <c r="AJ984" s="30" t="s">
        <v>89</v>
      </c>
      <c r="AK984" s="30" t="s">
        <v>89</v>
      </c>
      <c r="AL984" s="37" t="s">
        <v>89</v>
      </c>
      <c r="AM984" s="36" t="s">
        <v>89</v>
      </c>
      <c r="AN984" s="17" t="s">
        <v>89</v>
      </c>
      <c r="AO984">
        <v>0.52</v>
      </c>
      <c r="AP984" s="34">
        <f t="shared" si="251"/>
        <v>0.48</v>
      </c>
      <c r="AQ984" t="s">
        <v>89</v>
      </c>
      <c r="AR984" s="34" t="s">
        <v>89</v>
      </c>
      <c r="AS984">
        <v>0</v>
      </c>
      <c r="AT984" s="17">
        <v>1</v>
      </c>
      <c r="AU984">
        <v>0.79</v>
      </c>
      <c r="AV984" s="17">
        <f t="shared" si="252"/>
        <v>0.20999999999999996</v>
      </c>
      <c r="AW984" s="17" t="s">
        <v>5</v>
      </c>
      <c r="AX984">
        <v>0</v>
      </c>
      <c r="AY984">
        <v>1</v>
      </c>
      <c r="AZ984">
        <v>0</v>
      </c>
      <c r="BA984">
        <v>0</v>
      </c>
      <c r="BB984">
        <v>0</v>
      </c>
      <c r="BC984">
        <v>0</v>
      </c>
      <c r="BD984" s="17">
        <v>0</v>
      </c>
      <c r="BE984">
        <v>0</v>
      </c>
      <c r="BF984">
        <v>1</v>
      </c>
      <c r="BG984" s="17">
        <v>0</v>
      </c>
      <c r="BH984">
        <v>942</v>
      </c>
      <c r="BI984">
        <v>131</v>
      </c>
      <c r="BJ984" s="23">
        <v>0.29299999999999998</v>
      </c>
      <c r="BK984" s="23">
        <v>24.74</v>
      </c>
      <c r="BL984">
        <v>0</v>
      </c>
      <c r="BM984">
        <v>0</v>
      </c>
      <c r="BN984">
        <v>1</v>
      </c>
      <c r="BO984">
        <v>0</v>
      </c>
      <c r="BP984">
        <v>0</v>
      </c>
      <c r="BQ984" s="17">
        <v>0</v>
      </c>
      <c r="BR984">
        <v>0</v>
      </c>
      <c r="BS984">
        <v>0</v>
      </c>
      <c r="BT984">
        <v>1</v>
      </c>
      <c r="BU984" s="17">
        <v>0</v>
      </c>
      <c r="BV984">
        <v>0</v>
      </c>
      <c r="BW984">
        <v>0</v>
      </c>
      <c r="BX984" s="17">
        <v>0</v>
      </c>
      <c r="BY984">
        <v>1</v>
      </c>
      <c r="BZ984">
        <v>1</v>
      </c>
      <c r="CA984">
        <v>0</v>
      </c>
      <c r="CB984">
        <v>0</v>
      </c>
      <c r="CC984">
        <v>1</v>
      </c>
      <c r="CD984">
        <v>1</v>
      </c>
      <c r="CE984">
        <v>1</v>
      </c>
      <c r="CF984">
        <v>0</v>
      </c>
      <c r="CG984">
        <v>0</v>
      </c>
      <c r="CH984">
        <v>0</v>
      </c>
      <c r="CI984">
        <v>1</v>
      </c>
      <c r="CJ984" s="17">
        <v>1</v>
      </c>
      <c r="CK984">
        <v>0.29799999999999999</v>
      </c>
      <c r="CL984">
        <v>149</v>
      </c>
      <c r="CM984">
        <v>1</v>
      </c>
      <c r="CN984">
        <v>0</v>
      </c>
      <c r="CO984">
        <v>33</v>
      </c>
      <c r="CP984" s="31" t="s">
        <v>80</v>
      </c>
    </row>
    <row r="985" spans="1:94" x14ac:dyDescent="0.25">
      <c r="A985">
        <v>984</v>
      </c>
      <c r="B985">
        <v>68</v>
      </c>
      <c r="C985" s="23" t="s">
        <v>237</v>
      </c>
      <c r="D985" s="12">
        <v>9</v>
      </c>
      <c r="E985" s="13">
        <v>1</v>
      </c>
      <c r="F985" s="7">
        <f t="shared" si="248"/>
        <v>9</v>
      </c>
      <c r="G985" s="7">
        <f t="shared" si="240"/>
        <v>8</v>
      </c>
      <c r="H985" s="15">
        <f t="shared" si="241"/>
        <v>10</v>
      </c>
      <c r="I985" s="11">
        <f t="shared" si="242"/>
        <v>8.4556446044914232E-2</v>
      </c>
      <c r="J985" s="30">
        <f t="shared" si="243"/>
        <v>9.3951606716571358E-3</v>
      </c>
      <c r="K985" s="30">
        <f t="shared" si="244"/>
        <v>106.43777524920371</v>
      </c>
      <c r="L985" s="8">
        <v>0</v>
      </c>
      <c r="M985" s="9">
        <v>0</v>
      </c>
      <c r="N985" s="9">
        <v>1</v>
      </c>
      <c r="O985" s="9">
        <v>0</v>
      </c>
      <c r="P985" s="9">
        <v>0</v>
      </c>
      <c r="Q985" s="8">
        <v>11271</v>
      </c>
      <c r="R985" s="9">
        <v>22</v>
      </c>
      <c r="S985" s="9">
        <f t="shared" si="245"/>
        <v>11248</v>
      </c>
      <c r="T985" s="9">
        <f t="shared" si="246"/>
        <v>20</v>
      </c>
      <c r="U985" s="7">
        <v>8.4600000000000009</v>
      </c>
      <c r="V985" s="7">
        <f t="shared" si="249"/>
        <v>17.659999999999997</v>
      </c>
      <c r="W985" s="9">
        <v>1</v>
      </c>
      <c r="X985" s="9">
        <v>0</v>
      </c>
      <c r="Y985" s="9">
        <v>0</v>
      </c>
      <c r="Z985" s="9">
        <v>0</v>
      </c>
      <c r="AA985" s="9">
        <v>0</v>
      </c>
      <c r="AB985" s="27">
        <v>1</v>
      </c>
      <c r="AC985" s="9">
        <v>1</v>
      </c>
      <c r="AD985" s="9">
        <v>0</v>
      </c>
      <c r="AE985" s="27">
        <v>0</v>
      </c>
      <c r="AF985" s="9">
        <v>0</v>
      </c>
      <c r="AG985" s="27">
        <v>1</v>
      </c>
      <c r="AH985" s="19">
        <v>2002</v>
      </c>
      <c r="AI985" s="30" t="s">
        <v>89</v>
      </c>
      <c r="AJ985" s="30" t="s">
        <v>89</v>
      </c>
      <c r="AK985" s="30" t="s">
        <v>89</v>
      </c>
      <c r="AL985" s="37" t="s">
        <v>89</v>
      </c>
      <c r="AM985" s="36" t="s">
        <v>89</v>
      </c>
      <c r="AN985" s="17" t="s">
        <v>89</v>
      </c>
      <c r="AO985">
        <v>0</v>
      </c>
      <c r="AP985" s="34">
        <v>1</v>
      </c>
      <c r="AQ985" t="s">
        <v>89</v>
      </c>
      <c r="AR985" s="34" t="s">
        <v>89</v>
      </c>
      <c r="AS985">
        <v>0</v>
      </c>
      <c r="AT985" s="17">
        <v>1</v>
      </c>
      <c r="AU985">
        <v>0.75</v>
      </c>
      <c r="AV985" s="17">
        <f t="shared" si="252"/>
        <v>0.25</v>
      </c>
      <c r="AW985" s="17" t="s">
        <v>5</v>
      </c>
      <c r="AX985">
        <v>0</v>
      </c>
      <c r="AY985">
        <v>1</v>
      </c>
      <c r="AZ985">
        <v>0</v>
      </c>
      <c r="BA985">
        <v>0</v>
      </c>
      <c r="BB985">
        <v>0</v>
      </c>
      <c r="BC985">
        <v>0</v>
      </c>
      <c r="BD985" s="17">
        <v>0</v>
      </c>
      <c r="BE985">
        <v>0</v>
      </c>
      <c r="BF985">
        <v>1</v>
      </c>
      <c r="BG985" s="17">
        <v>0</v>
      </c>
      <c r="BH985">
        <v>942</v>
      </c>
      <c r="BI985">
        <v>131</v>
      </c>
      <c r="BJ985" s="23">
        <v>0.29299999999999998</v>
      </c>
      <c r="BK985" s="23">
        <v>32.119999999999997</v>
      </c>
      <c r="BL985">
        <v>1</v>
      </c>
      <c r="BM985">
        <v>0</v>
      </c>
      <c r="BN985">
        <v>0</v>
      </c>
      <c r="BO985">
        <v>0</v>
      </c>
      <c r="BP985">
        <v>0</v>
      </c>
      <c r="BQ985" s="17">
        <v>0</v>
      </c>
      <c r="BR985">
        <v>0</v>
      </c>
      <c r="BS985">
        <v>0</v>
      </c>
      <c r="BT985">
        <v>1</v>
      </c>
      <c r="BU985" s="17">
        <v>0</v>
      </c>
      <c r="BV985">
        <v>0</v>
      </c>
      <c r="BW985">
        <v>0</v>
      </c>
      <c r="BX985" s="17">
        <v>0</v>
      </c>
      <c r="BY985">
        <v>1</v>
      </c>
      <c r="BZ985">
        <v>1</v>
      </c>
      <c r="CA985">
        <v>0</v>
      </c>
      <c r="CB985">
        <v>0</v>
      </c>
      <c r="CC985">
        <v>1</v>
      </c>
      <c r="CD985">
        <v>1</v>
      </c>
      <c r="CE985">
        <v>1</v>
      </c>
      <c r="CF985">
        <v>0</v>
      </c>
      <c r="CG985">
        <v>0</v>
      </c>
      <c r="CH985">
        <v>0</v>
      </c>
      <c r="CI985">
        <v>1</v>
      </c>
      <c r="CJ985" s="17">
        <v>1</v>
      </c>
      <c r="CK985">
        <v>0.29799999999999999</v>
      </c>
      <c r="CL985">
        <v>149</v>
      </c>
      <c r="CM985">
        <v>1</v>
      </c>
      <c r="CN985">
        <v>0</v>
      </c>
      <c r="CO985">
        <v>33</v>
      </c>
      <c r="CP985" s="31" t="s">
        <v>80</v>
      </c>
    </row>
    <row r="986" spans="1:94" x14ac:dyDescent="0.25">
      <c r="A986">
        <v>985</v>
      </c>
      <c r="B986">
        <v>68</v>
      </c>
      <c r="C986" s="23" t="s">
        <v>237</v>
      </c>
      <c r="D986" s="12">
        <v>9</v>
      </c>
      <c r="E986" s="13">
        <v>1</v>
      </c>
      <c r="F986" s="7">
        <f t="shared" si="248"/>
        <v>9</v>
      </c>
      <c r="G986" s="7">
        <f t="shared" si="240"/>
        <v>8</v>
      </c>
      <c r="H986" s="15">
        <f t="shared" si="241"/>
        <v>10</v>
      </c>
      <c r="I986" s="11">
        <f t="shared" si="242"/>
        <v>8.4556446044914232E-2</v>
      </c>
      <c r="J986" s="30">
        <f t="shared" si="243"/>
        <v>9.3951606716571358E-3</v>
      </c>
      <c r="K986" s="30">
        <f t="shared" si="244"/>
        <v>106.43777524920371</v>
      </c>
      <c r="L986" s="8">
        <v>0</v>
      </c>
      <c r="M986" s="9">
        <v>0</v>
      </c>
      <c r="N986" s="9">
        <v>1</v>
      </c>
      <c r="O986" s="9">
        <v>0</v>
      </c>
      <c r="P986" s="9">
        <v>0</v>
      </c>
      <c r="Q986" s="8">
        <v>11271</v>
      </c>
      <c r="R986" s="9">
        <v>22</v>
      </c>
      <c r="S986" s="9">
        <f t="shared" si="245"/>
        <v>11248</v>
      </c>
      <c r="T986" s="9">
        <f t="shared" si="246"/>
        <v>20</v>
      </c>
      <c r="U986" s="7">
        <v>9.2899999999999991</v>
      </c>
      <c r="V986" s="7">
        <f t="shared" si="249"/>
        <v>16.25</v>
      </c>
      <c r="W986" s="9">
        <v>1</v>
      </c>
      <c r="X986" s="9">
        <v>0</v>
      </c>
      <c r="Y986" s="9">
        <v>0</v>
      </c>
      <c r="Z986" s="9">
        <v>0</v>
      </c>
      <c r="AA986" s="9">
        <v>0</v>
      </c>
      <c r="AB986" s="27">
        <v>1</v>
      </c>
      <c r="AC986" s="9">
        <v>1</v>
      </c>
      <c r="AD986" s="9">
        <v>0</v>
      </c>
      <c r="AE986" s="27">
        <v>0</v>
      </c>
      <c r="AF986" s="9">
        <v>0</v>
      </c>
      <c r="AG986" s="27">
        <v>1</v>
      </c>
      <c r="AH986" s="19">
        <v>2002</v>
      </c>
      <c r="AI986" s="30" t="s">
        <v>89</v>
      </c>
      <c r="AJ986" s="30" t="s">
        <v>89</v>
      </c>
      <c r="AK986" s="30" t="s">
        <v>89</v>
      </c>
      <c r="AL986" s="37" t="s">
        <v>89</v>
      </c>
      <c r="AM986" s="36" t="s">
        <v>89</v>
      </c>
      <c r="AN986" s="17" t="s">
        <v>89</v>
      </c>
      <c r="AO986">
        <v>1</v>
      </c>
      <c r="AP986" s="34">
        <v>0</v>
      </c>
      <c r="AQ986" t="s">
        <v>89</v>
      </c>
      <c r="AR986" s="34" t="s">
        <v>89</v>
      </c>
      <c r="AS986">
        <v>0</v>
      </c>
      <c r="AT986" s="17">
        <v>1</v>
      </c>
      <c r="AU986">
        <v>0.75</v>
      </c>
      <c r="AV986" s="17">
        <f t="shared" si="252"/>
        <v>0.25</v>
      </c>
      <c r="AW986" s="17" t="s">
        <v>5</v>
      </c>
      <c r="AX986">
        <v>0</v>
      </c>
      <c r="AY986">
        <v>1</v>
      </c>
      <c r="AZ986">
        <v>0</v>
      </c>
      <c r="BA986">
        <v>0</v>
      </c>
      <c r="BB986">
        <v>0</v>
      </c>
      <c r="BC986">
        <v>0</v>
      </c>
      <c r="BD986" s="17">
        <v>0</v>
      </c>
      <c r="BE986">
        <v>0</v>
      </c>
      <c r="BF986">
        <v>1</v>
      </c>
      <c r="BG986" s="17">
        <v>0</v>
      </c>
      <c r="BH986">
        <v>942</v>
      </c>
      <c r="BI986">
        <v>131</v>
      </c>
      <c r="BJ986" s="23">
        <v>0.29299999999999998</v>
      </c>
      <c r="BK986" s="23">
        <v>31.54</v>
      </c>
      <c r="BL986">
        <v>0</v>
      </c>
      <c r="BM986">
        <v>0</v>
      </c>
      <c r="BN986">
        <v>1</v>
      </c>
      <c r="BO986">
        <v>0</v>
      </c>
      <c r="BP986">
        <v>0</v>
      </c>
      <c r="BQ986" s="17">
        <v>0</v>
      </c>
      <c r="BR986">
        <v>0</v>
      </c>
      <c r="BS986">
        <v>0</v>
      </c>
      <c r="BT986">
        <v>1</v>
      </c>
      <c r="BU986" s="17">
        <v>0</v>
      </c>
      <c r="BV986">
        <v>0</v>
      </c>
      <c r="BW986">
        <v>0</v>
      </c>
      <c r="BX986" s="17">
        <v>0</v>
      </c>
      <c r="BY986">
        <v>1</v>
      </c>
      <c r="BZ986">
        <v>1</v>
      </c>
      <c r="CA986">
        <v>0</v>
      </c>
      <c r="CB986">
        <v>0</v>
      </c>
      <c r="CC986">
        <v>1</v>
      </c>
      <c r="CD986">
        <v>1</v>
      </c>
      <c r="CE986">
        <v>1</v>
      </c>
      <c r="CF986">
        <v>0</v>
      </c>
      <c r="CG986">
        <v>0</v>
      </c>
      <c r="CH986">
        <v>0</v>
      </c>
      <c r="CI986">
        <v>1</v>
      </c>
      <c r="CJ986" s="17">
        <v>1</v>
      </c>
      <c r="CK986">
        <v>0.29799999999999999</v>
      </c>
      <c r="CL986">
        <v>149</v>
      </c>
      <c r="CM986">
        <v>1</v>
      </c>
      <c r="CN986">
        <v>0</v>
      </c>
      <c r="CO986">
        <v>33</v>
      </c>
      <c r="CP986" s="31" t="s">
        <v>80</v>
      </c>
    </row>
    <row r="987" spans="1:94" x14ac:dyDescent="0.25">
      <c r="A987">
        <v>986</v>
      </c>
      <c r="B987">
        <v>68</v>
      </c>
      <c r="C987" s="23" t="s">
        <v>237</v>
      </c>
      <c r="D987" s="12">
        <v>9</v>
      </c>
      <c r="E987" s="13">
        <v>1</v>
      </c>
      <c r="F987" s="7">
        <f t="shared" si="248"/>
        <v>9</v>
      </c>
      <c r="G987" s="7">
        <f t="shared" si="240"/>
        <v>8</v>
      </c>
      <c r="H987" s="15">
        <f t="shared" si="241"/>
        <v>10</v>
      </c>
      <c r="I987" s="11">
        <f t="shared" si="242"/>
        <v>8.4556446044914232E-2</v>
      </c>
      <c r="J987" s="30">
        <f t="shared" si="243"/>
        <v>9.3951606716571358E-3</v>
      </c>
      <c r="K987" s="30">
        <f t="shared" si="244"/>
        <v>106.43777524920371</v>
      </c>
      <c r="L987" s="8">
        <v>0</v>
      </c>
      <c r="M987" s="9">
        <v>0</v>
      </c>
      <c r="N987" s="9">
        <v>1</v>
      </c>
      <c r="O987" s="9">
        <v>0</v>
      </c>
      <c r="P987" s="9">
        <v>0</v>
      </c>
      <c r="Q987" s="8">
        <v>11271</v>
      </c>
      <c r="R987" s="9">
        <v>22</v>
      </c>
      <c r="S987" s="9">
        <f t="shared" si="245"/>
        <v>11248</v>
      </c>
      <c r="T987" s="9">
        <f t="shared" si="246"/>
        <v>20</v>
      </c>
      <c r="U987" s="7">
        <v>8.14</v>
      </c>
      <c r="V987" s="7">
        <f t="shared" si="249"/>
        <v>17.22</v>
      </c>
      <c r="W987" s="9">
        <v>1</v>
      </c>
      <c r="X987" s="9">
        <v>0</v>
      </c>
      <c r="Y987" s="9">
        <v>0</v>
      </c>
      <c r="Z987" s="9">
        <v>0</v>
      </c>
      <c r="AA987" s="9">
        <v>0</v>
      </c>
      <c r="AB987" s="27">
        <v>1</v>
      </c>
      <c r="AC987" s="9">
        <v>1</v>
      </c>
      <c r="AD987" s="9">
        <v>0</v>
      </c>
      <c r="AE987" s="27">
        <v>0</v>
      </c>
      <c r="AF987" s="9">
        <v>0</v>
      </c>
      <c r="AG987" s="27">
        <v>1</v>
      </c>
      <c r="AH987" s="19">
        <v>2002</v>
      </c>
      <c r="AI987" s="30" t="s">
        <v>89</v>
      </c>
      <c r="AJ987" s="30" t="s">
        <v>89</v>
      </c>
      <c r="AK987" s="30" t="s">
        <v>89</v>
      </c>
      <c r="AL987" s="37" t="s">
        <v>89</v>
      </c>
      <c r="AM987" s="36" t="s">
        <v>89</v>
      </c>
      <c r="AN987" s="17" t="s">
        <v>89</v>
      </c>
      <c r="AO987">
        <v>0.51</v>
      </c>
      <c r="AP987" s="34">
        <f>1-AO987</f>
        <v>0.49</v>
      </c>
      <c r="AQ987" t="s">
        <v>89</v>
      </c>
      <c r="AR987" s="34" t="s">
        <v>89</v>
      </c>
      <c r="AS987">
        <v>0</v>
      </c>
      <c r="AT987" s="17">
        <v>1</v>
      </c>
      <c r="AU987">
        <v>1</v>
      </c>
      <c r="AV987" s="17">
        <v>0</v>
      </c>
      <c r="AW987" s="17" t="s">
        <v>5</v>
      </c>
      <c r="AX987">
        <v>0</v>
      </c>
      <c r="AY987">
        <v>1</v>
      </c>
      <c r="AZ987">
        <v>0</v>
      </c>
      <c r="BA987">
        <v>0</v>
      </c>
      <c r="BB987">
        <v>0</v>
      </c>
      <c r="BC987">
        <v>0</v>
      </c>
      <c r="BD987" s="17">
        <v>0</v>
      </c>
      <c r="BE987">
        <v>0</v>
      </c>
      <c r="BF987">
        <v>1</v>
      </c>
      <c r="BG987" s="17">
        <v>0</v>
      </c>
      <c r="BH987">
        <v>942</v>
      </c>
      <c r="BI987">
        <v>131</v>
      </c>
      <c r="BJ987" s="23">
        <v>0.29299999999999998</v>
      </c>
      <c r="BK987" s="23">
        <v>31.36</v>
      </c>
      <c r="BL987">
        <v>1</v>
      </c>
      <c r="BM987">
        <v>0</v>
      </c>
      <c r="BN987">
        <v>0</v>
      </c>
      <c r="BO987">
        <v>0</v>
      </c>
      <c r="BP987">
        <v>0</v>
      </c>
      <c r="BQ987" s="17">
        <v>0</v>
      </c>
      <c r="BR987">
        <v>0</v>
      </c>
      <c r="BS987">
        <v>0</v>
      </c>
      <c r="BT987">
        <v>1</v>
      </c>
      <c r="BU987" s="17">
        <v>0</v>
      </c>
      <c r="BV987">
        <v>0</v>
      </c>
      <c r="BW987">
        <v>0</v>
      </c>
      <c r="BX987" s="17">
        <v>0</v>
      </c>
      <c r="BY987">
        <v>1</v>
      </c>
      <c r="BZ987">
        <v>1</v>
      </c>
      <c r="CA987">
        <v>0</v>
      </c>
      <c r="CB987">
        <v>0</v>
      </c>
      <c r="CC987">
        <v>1</v>
      </c>
      <c r="CD987">
        <v>1</v>
      </c>
      <c r="CE987">
        <v>1</v>
      </c>
      <c r="CF987">
        <v>0</v>
      </c>
      <c r="CG987">
        <v>0</v>
      </c>
      <c r="CH987">
        <v>0</v>
      </c>
      <c r="CI987">
        <v>1</v>
      </c>
      <c r="CJ987" s="17">
        <v>1</v>
      </c>
      <c r="CK987">
        <v>0.29799999999999999</v>
      </c>
      <c r="CL987">
        <v>149</v>
      </c>
      <c r="CM987">
        <v>1</v>
      </c>
      <c r="CN987">
        <v>0</v>
      </c>
      <c r="CO987">
        <v>33</v>
      </c>
      <c r="CP987" s="31" t="s">
        <v>80</v>
      </c>
    </row>
    <row r="988" spans="1:94" x14ac:dyDescent="0.25">
      <c r="A988">
        <v>987</v>
      </c>
      <c r="B988">
        <v>68</v>
      </c>
      <c r="C988" s="23" t="s">
        <v>237</v>
      </c>
      <c r="D988" s="12">
        <v>8</v>
      </c>
      <c r="E988" s="13">
        <v>1</v>
      </c>
      <c r="F988" s="7">
        <f t="shared" si="248"/>
        <v>8</v>
      </c>
      <c r="G988" s="7">
        <f t="shared" si="240"/>
        <v>7</v>
      </c>
      <c r="H988" s="15">
        <f t="shared" si="241"/>
        <v>9</v>
      </c>
      <c r="I988" s="11">
        <f t="shared" si="242"/>
        <v>7.5217741444460154E-2</v>
      </c>
      <c r="J988" s="30">
        <f t="shared" si="243"/>
        <v>9.4022176805575192E-3</v>
      </c>
      <c r="K988" s="30">
        <f t="shared" si="244"/>
        <v>106.35788640246663</v>
      </c>
      <c r="L988" s="8">
        <v>0</v>
      </c>
      <c r="M988" s="9">
        <v>0</v>
      </c>
      <c r="N988" s="9">
        <v>1</v>
      </c>
      <c r="O988" s="9">
        <v>0</v>
      </c>
      <c r="P988" s="9">
        <v>0</v>
      </c>
      <c r="Q988" s="8">
        <v>11271</v>
      </c>
      <c r="R988" s="9">
        <v>22</v>
      </c>
      <c r="S988" s="9">
        <f t="shared" si="245"/>
        <v>11248</v>
      </c>
      <c r="T988" s="9">
        <f t="shared" si="246"/>
        <v>20</v>
      </c>
      <c r="U988" s="7">
        <v>11.09</v>
      </c>
      <c r="V988" s="7">
        <f t="shared" si="249"/>
        <v>16.139999999999997</v>
      </c>
      <c r="W988" s="9">
        <v>1</v>
      </c>
      <c r="X988" s="9">
        <v>0</v>
      </c>
      <c r="Y988" s="9">
        <v>0</v>
      </c>
      <c r="Z988" s="9">
        <v>0</v>
      </c>
      <c r="AA988" s="9">
        <v>0</v>
      </c>
      <c r="AB988" s="27">
        <v>1</v>
      </c>
      <c r="AC988" s="9">
        <v>1</v>
      </c>
      <c r="AD988" s="9">
        <v>0</v>
      </c>
      <c r="AE988" s="27">
        <v>0</v>
      </c>
      <c r="AF988" s="9">
        <v>0</v>
      </c>
      <c r="AG988" s="27">
        <v>1</v>
      </c>
      <c r="AH988" s="19">
        <v>2002</v>
      </c>
      <c r="AI988" s="30" t="s">
        <v>89</v>
      </c>
      <c r="AJ988" s="30" t="s">
        <v>89</v>
      </c>
      <c r="AK988" s="30" t="s">
        <v>89</v>
      </c>
      <c r="AL988" s="37" t="s">
        <v>89</v>
      </c>
      <c r="AM988" s="36" t="s">
        <v>89</v>
      </c>
      <c r="AN988" s="17" t="s">
        <v>89</v>
      </c>
      <c r="AO988">
        <v>0.51</v>
      </c>
      <c r="AP988" s="34">
        <f>1-AO988</f>
        <v>0.49</v>
      </c>
      <c r="AQ988" t="s">
        <v>89</v>
      </c>
      <c r="AR988" s="34" t="s">
        <v>89</v>
      </c>
      <c r="AS988">
        <v>0</v>
      </c>
      <c r="AT988" s="17">
        <v>1</v>
      </c>
      <c r="AU988">
        <v>0</v>
      </c>
      <c r="AV988" s="17">
        <v>1</v>
      </c>
      <c r="AW988" s="17" t="s">
        <v>5</v>
      </c>
      <c r="AX988">
        <v>0</v>
      </c>
      <c r="AY988">
        <v>1</v>
      </c>
      <c r="AZ988">
        <v>0</v>
      </c>
      <c r="BA988">
        <v>0</v>
      </c>
      <c r="BB988">
        <v>0</v>
      </c>
      <c r="BC988">
        <v>0</v>
      </c>
      <c r="BD988" s="17">
        <v>0</v>
      </c>
      <c r="BE988">
        <v>0</v>
      </c>
      <c r="BF988">
        <v>1</v>
      </c>
      <c r="BG988" s="17">
        <v>0</v>
      </c>
      <c r="BH988">
        <v>942</v>
      </c>
      <c r="BI988">
        <v>131</v>
      </c>
      <c r="BJ988" s="23">
        <v>0.29299999999999998</v>
      </c>
      <c r="BK988" s="23">
        <v>33.229999999999997</v>
      </c>
      <c r="BL988">
        <v>0</v>
      </c>
      <c r="BM988">
        <v>0</v>
      </c>
      <c r="BN988">
        <v>1</v>
      </c>
      <c r="BO988">
        <v>0</v>
      </c>
      <c r="BP988">
        <v>0</v>
      </c>
      <c r="BQ988" s="17">
        <v>0</v>
      </c>
      <c r="BR988">
        <v>0</v>
      </c>
      <c r="BS988">
        <v>0</v>
      </c>
      <c r="BT988">
        <v>1</v>
      </c>
      <c r="BU988" s="17">
        <v>0</v>
      </c>
      <c r="BV988">
        <v>0</v>
      </c>
      <c r="BW988">
        <v>0</v>
      </c>
      <c r="BX988" s="17">
        <v>0</v>
      </c>
      <c r="BY988">
        <v>1</v>
      </c>
      <c r="BZ988">
        <v>1</v>
      </c>
      <c r="CA988">
        <v>0</v>
      </c>
      <c r="CB988">
        <v>0</v>
      </c>
      <c r="CC988">
        <v>1</v>
      </c>
      <c r="CD988">
        <v>1</v>
      </c>
      <c r="CE988">
        <v>1</v>
      </c>
      <c r="CF988">
        <v>0</v>
      </c>
      <c r="CG988">
        <v>0</v>
      </c>
      <c r="CH988">
        <v>0</v>
      </c>
      <c r="CI988">
        <v>1</v>
      </c>
      <c r="CJ988" s="17">
        <v>1</v>
      </c>
      <c r="CK988">
        <v>0.29799999999999999</v>
      </c>
      <c r="CL988">
        <v>149</v>
      </c>
      <c r="CM988">
        <v>1</v>
      </c>
      <c r="CN988">
        <v>0</v>
      </c>
      <c r="CO988">
        <v>33</v>
      </c>
      <c r="CP988" s="31" t="s">
        <v>80</v>
      </c>
    </row>
    <row r="989" spans="1:94" x14ac:dyDescent="0.25">
      <c r="A989">
        <v>988</v>
      </c>
      <c r="B989">
        <v>68</v>
      </c>
      <c r="C989" s="23" t="s">
        <v>237</v>
      </c>
      <c r="D989" s="12">
        <v>9</v>
      </c>
      <c r="E989" s="13">
        <v>1</v>
      </c>
      <c r="F989" s="7">
        <f t="shared" si="248"/>
        <v>9</v>
      </c>
      <c r="G989" s="7">
        <f t="shared" si="240"/>
        <v>8</v>
      </c>
      <c r="H989" s="15">
        <f t="shared" si="241"/>
        <v>10</v>
      </c>
      <c r="I989" s="11">
        <f t="shared" si="242"/>
        <v>8.4556446044914232E-2</v>
      </c>
      <c r="J989" s="30">
        <f t="shared" si="243"/>
        <v>9.3951606716571358E-3</v>
      </c>
      <c r="K989" s="30">
        <f t="shared" si="244"/>
        <v>106.43777524920371</v>
      </c>
      <c r="L989" s="8">
        <v>0</v>
      </c>
      <c r="M989" s="9">
        <v>0</v>
      </c>
      <c r="N989" s="9">
        <v>1</v>
      </c>
      <c r="O989" s="9">
        <v>0</v>
      </c>
      <c r="P989" s="9">
        <v>0</v>
      </c>
      <c r="Q989" s="8">
        <v>11271</v>
      </c>
      <c r="R989" s="9">
        <v>22</v>
      </c>
      <c r="S989" s="9">
        <f t="shared" si="245"/>
        <v>11248</v>
      </c>
      <c r="T989" s="9">
        <f t="shared" si="246"/>
        <v>20</v>
      </c>
      <c r="U989" s="7">
        <v>8.73</v>
      </c>
      <c r="V989" s="7">
        <f t="shared" si="249"/>
        <v>16.72</v>
      </c>
      <c r="W989" s="9">
        <v>1</v>
      </c>
      <c r="X989" s="9">
        <v>0</v>
      </c>
      <c r="Y989" s="9">
        <v>0</v>
      </c>
      <c r="Z989" s="9">
        <v>0</v>
      </c>
      <c r="AA989" s="9">
        <v>0</v>
      </c>
      <c r="AB989" s="27">
        <v>1</v>
      </c>
      <c r="AC989" s="9">
        <v>1</v>
      </c>
      <c r="AD989" s="9">
        <v>0</v>
      </c>
      <c r="AE989" s="27">
        <v>0</v>
      </c>
      <c r="AF989" s="9">
        <v>0</v>
      </c>
      <c r="AG989" s="27">
        <v>1</v>
      </c>
      <c r="AH989" s="19">
        <v>2002</v>
      </c>
      <c r="AI989" s="30" t="s">
        <v>89</v>
      </c>
      <c r="AJ989" s="30" t="s">
        <v>89</v>
      </c>
      <c r="AK989" s="30" t="s">
        <v>89</v>
      </c>
      <c r="AL989" s="37" t="s">
        <v>89</v>
      </c>
      <c r="AM989" s="36" t="s">
        <v>89</v>
      </c>
      <c r="AN989" s="17" t="s">
        <v>89</v>
      </c>
      <c r="AO989">
        <v>0.51</v>
      </c>
      <c r="AP989" s="34">
        <f>1-AO989</f>
        <v>0.49</v>
      </c>
      <c r="AQ989" t="s">
        <v>89</v>
      </c>
      <c r="AR989" s="34" t="s">
        <v>89</v>
      </c>
      <c r="AS989">
        <v>0</v>
      </c>
      <c r="AT989" s="17">
        <v>1</v>
      </c>
      <c r="AU989">
        <v>0.75</v>
      </c>
      <c r="AV989" s="17">
        <f>1-AU989</f>
        <v>0.25</v>
      </c>
      <c r="AW989" s="17" t="s">
        <v>5</v>
      </c>
      <c r="AX989">
        <v>0</v>
      </c>
      <c r="AY989">
        <v>1</v>
      </c>
      <c r="AZ989">
        <v>0</v>
      </c>
      <c r="BA989">
        <v>0</v>
      </c>
      <c r="BB989">
        <v>0</v>
      </c>
      <c r="BC989">
        <v>0</v>
      </c>
      <c r="BD989" s="17">
        <v>0</v>
      </c>
      <c r="BE989">
        <v>0</v>
      </c>
      <c r="BF989">
        <v>1</v>
      </c>
      <c r="BG989" s="17">
        <v>0</v>
      </c>
      <c r="BH989">
        <v>942</v>
      </c>
      <c r="BI989">
        <v>131</v>
      </c>
      <c r="BJ989" s="23">
        <v>0.29299999999999998</v>
      </c>
      <c r="BK989" s="23">
        <v>31.45</v>
      </c>
      <c r="BL989">
        <v>1</v>
      </c>
      <c r="BM989">
        <v>0</v>
      </c>
      <c r="BN989">
        <v>0</v>
      </c>
      <c r="BO989">
        <v>0</v>
      </c>
      <c r="BP989">
        <v>0</v>
      </c>
      <c r="BQ989" s="17">
        <v>0</v>
      </c>
      <c r="BR989">
        <v>0</v>
      </c>
      <c r="BS989">
        <v>0</v>
      </c>
      <c r="BT989">
        <v>1</v>
      </c>
      <c r="BU989" s="17">
        <v>0</v>
      </c>
      <c r="BV989">
        <v>0</v>
      </c>
      <c r="BW989">
        <v>0</v>
      </c>
      <c r="BX989" s="17">
        <v>0</v>
      </c>
      <c r="BY989">
        <v>1</v>
      </c>
      <c r="BZ989">
        <v>1</v>
      </c>
      <c r="CA989">
        <v>0</v>
      </c>
      <c r="CB989">
        <v>0</v>
      </c>
      <c r="CC989">
        <v>1</v>
      </c>
      <c r="CD989">
        <v>1</v>
      </c>
      <c r="CE989">
        <v>1</v>
      </c>
      <c r="CF989">
        <v>0</v>
      </c>
      <c r="CG989">
        <v>0</v>
      </c>
      <c r="CH989">
        <v>0</v>
      </c>
      <c r="CI989">
        <v>1</v>
      </c>
      <c r="CJ989" s="17">
        <v>1</v>
      </c>
      <c r="CK989">
        <v>0.29799999999999999</v>
      </c>
      <c r="CL989">
        <v>149</v>
      </c>
      <c r="CM989">
        <v>1</v>
      </c>
      <c r="CN989">
        <v>0</v>
      </c>
      <c r="CO989">
        <v>33</v>
      </c>
      <c r="CP989" s="31" t="s">
        <v>80</v>
      </c>
    </row>
    <row r="990" spans="1:94" x14ac:dyDescent="0.25">
      <c r="A990">
        <v>989</v>
      </c>
      <c r="B990">
        <v>68</v>
      </c>
      <c r="C990" s="23" t="s">
        <v>237</v>
      </c>
      <c r="D990" s="12">
        <v>9</v>
      </c>
      <c r="E990" s="13">
        <v>1</v>
      </c>
      <c r="F990" s="7">
        <f t="shared" si="248"/>
        <v>9</v>
      </c>
      <c r="G990" s="7">
        <f t="shared" si="240"/>
        <v>8</v>
      </c>
      <c r="H990" s="15">
        <f t="shared" si="241"/>
        <v>10</v>
      </c>
      <c r="I990" s="11">
        <f t="shared" si="242"/>
        <v>8.4556446044914232E-2</v>
      </c>
      <c r="J990" s="30">
        <f t="shared" si="243"/>
        <v>9.3951606716571358E-3</v>
      </c>
      <c r="K990" s="30">
        <f t="shared" si="244"/>
        <v>106.43777524920371</v>
      </c>
      <c r="L990" s="8">
        <v>0</v>
      </c>
      <c r="M990" s="9">
        <v>0</v>
      </c>
      <c r="N990" s="9">
        <v>1</v>
      </c>
      <c r="O990" s="9">
        <v>0</v>
      </c>
      <c r="P990" s="9">
        <v>0</v>
      </c>
      <c r="Q990" s="8">
        <v>11271</v>
      </c>
      <c r="R990" s="9">
        <v>22</v>
      </c>
      <c r="S990" s="9">
        <f t="shared" si="245"/>
        <v>11248</v>
      </c>
      <c r="T990" s="9">
        <f t="shared" si="246"/>
        <v>20</v>
      </c>
      <c r="U990" s="7">
        <v>9.24</v>
      </c>
      <c r="V990" s="7">
        <f t="shared" si="249"/>
        <v>17.5</v>
      </c>
      <c r="W990" s="9">
        <v>1</v>
      </c>
      <c r="X990" s="9">
        <v>0</v>
      </c>
      <c r="Y990" s="9">
        <v>0</v>
      </c>
      <c r="Z990" s="9">
        <v>0</v>
      </c>
      <c r="AA990" s="9">
        <v>0</v>
      </c>
      <c r="AB990" s="27">
        <v>1</v>
      </c>
      <c r="AC990" s="9">
        <v>1</v>
      </c>
      <c r="AD990" s="9">
        <v>0</v>
      </c>
      <c r="AE990" s="27">
        <v>0</v>
      </c>
      <c r="AF990" s="9">
        <v>0</v>
      </c>
      <c r="AG990" s="27">
        <v>1</v>
      </c>
      <c r="AH990" s="19">
        <v>2002</v>
      </c>
      <c r="AI990" s="30" t="s">
        <v>89</v>
      </c>
      <c r="AJ990" s="30" t="s">
        <v>89</v>
      </c>
      <c r="AK990" s="30" t="s">
        <v>89</v>
      </c>
      <c r="AL990" s="37" t="s">
        <v>89</v>
      </c>
      <c r="AM990" s="36" t="s">
        <v>89</v>
      </c>
      <c r="AN990" s="17" t="s">
        <v>89</v>
      </c>
      <c r="AO990">
        <v>0.49</v>
      </c>
      <c r="AP990" s="34">
        <f>1-AO990</f>
        <v>0.51</v>
      </c>
      <c r="AQ990" t="s">
        <v>89</v>
      </c>
      <c r="AR990" s="34" t="s">
        <v>89</v>
      </c>
      <c r="AS990">
        <v>0</v>
      </c>
      <c r="AT990" s="17">
        <v>1</v>
      </c>
      <c r="AU990">
        <v>0.76</v>
      </c>
      <c r="AV990" s="17">
        <f>1-AU990</f>
        <v>0.24</v>
      </c>
      <c r="AW990" s="17" t="s">
        <v>5</v>
      </c>
      <c r="AX990">
        <v>0</v>
      </c>
      <c r="AY990">
        <v>1</v>
      </c>
      <c r="AZ990">
        <v>0</v>
      </c>
      <c r="BA990">
        <v>0</v>
      </c>
      <c r="BB990">
        <v>0</v>
      </c>
      <c r="BC990">
        <v>0</v>
      </c>
      <c r="BD990" s="17">
        <v>0</v>
      </c>
      <c r="BE990">
        <v>0</v>
      </c>
      <c r="BF990">
        <v>1</v>
      </c>
      <c r="BG990" s="17">
        <v>0</v>
      </c>
      <c r="BH990">
        <v>942</v>
      </c>
      <c r="BI990">
        <v>131</v>
      </c>
      <c r="BJ990" s="23">
        <v>0.29299999999999998</v>
      </c>
      <c r="BK990" s="23">
        <v>32.74</v>
      </c>
      <c r="BL990">
        <v>0</v>
      </c>
      <c r="BM990">
        <v>0</v>
      </c>
      <c r="BN990">
        <v>1</v>
      </c>
      <c r="BO990">
        <v>0</v>
      </c>
      <c r="BP990">
        <v>0</v>
      </c>
      <c r="BQ990" s="17">
        <v>0</v>
      </c>
      <c r="BR990">
        <v>0</v>
      </c>
      <c r="BS990">
        <v>0</v>
      </c>
      <c r="BT990">
        <v>1</v>
      </c>
      <c r="BU990" s="17">
        <v>0</v>
      </c>
      <c r="BV990">
        <v>0</v>
      </c>
      <c r="BW990">
        <v>0</v>
      </c>
      <c r="BX990" s="17">
        <v>0</v>
      </c>
      <c r="BY990">
        <v>1</v>
      </c>
      <c r="BZ990">
        <v>1</v>
      </c>
      <c r="CA990">
        <v>0</v>
      </c>
      <c r="CB990">
        <v>0</v>
      </c>
      <c r="CC990">
        <v>1</v>
      </c>
      <c r="CD990">
        <v>1</v>
      </c>
      <c r="CE990">
        <v>1</v>
      </c>
      <c r="CF990">
        <v>0</v>
      </c>
      <c r="CG990">
        <v>0</v>
      </c>
      <c r="CH990">
        <v>0</v>
      </c>
      <c r="CI990">
        <v>1</v>
      </c>
      <c r="CJ990" s="17">
        <v>1</v>
      </c>
      <c r="CK990">
        <v>0.29799999999999999</v>
      </c>
      <c r="CL990">
        <v>149</v>
      </c>
      <c r="CM990">
        <v>1</v>
      </c>
      <c r="CN990">
        <v>0</v>
      </c>
      <c r="CO990">
        <v>33</v>
      </c>
      <c r="CP990" s="31" t="s">
        <v>80</v>
      </c>
    </row>
    <row r="991" spans="1:94" x14ac:dyDescent="0.25">
      <c r="A991">
        <v>990</v>
      </c>
      <c r="B991">
        <v>68</v>
      </c>
      <c r="C991" s="23" t="s">
        <v>237</v>
      </c>
      <c r="D991" s="12">
        <v>10</v>
      </c>
      <c r="E991" s="13">
        <v>5</v>
      </c>
      <c r="F991" s="7">
        <f t="shared" si="248"/>
        <v>2</v>
      </c>
      <c r="G991" s="7">
        <f t="shared" si="240"/>
        <v>5</v>
      </c>
      <c r="H991" s="15">
        <f t="shared" si="241"/>
        <v>15</v>
      </c>
      <c r="I991" s="11">
        <f t="shared" si="242"/>
        <v>1.8854504950126014E-2</v>
      </c>
      <c r="J991" s="30">
        <f t="shared" si="243"/>
        <v>9.4272524750630068E-3</v>
      </c>
      <c r="K991" s="30">
        <f t="shared" si="244"/>
        <v>106.07544484940895</v>
      </c>
      <c r="L991" s="8">
        <v>0</v>
      </c>
      <c r="M991" s="9">
        <v>0</v>
      </c>
      <c r="N991" s="9">
        <v>1</v>
      </c>
      <c r="O991" s="9">
        <v>0</v>
      </c>
      <c r="P991" s="9">
        <v>0</v>
      </c>
      <c r="Q991" s="8">
        <v>11271</v>
      </c>
      <c r="R991" s="9">
        <v>22</v>
      </c>
      <c r="S991" s="9">
        <f t="shared" si="245"/>
        <v>11248</v>
      </c>
      <c r="T991" s="9">
        <f t="shared" si="246"/>
        <v>20</v>
      </c>
      <c r="U991" s="7">
        <v>8.4600000000000009</v>
      </c>
      <c r="V991" s="7">
        <f t="shared" si="249"/>
        <v>17.659999999999997</v>
      </c>
      <c r="W991" s="9">
        <v>1</v>
      </c>
      <c r="X991" s="9">
        <v>0</v>
      </c>
      <c r="Y991" s="9">
        <v>0</v>
      </c>
      <c r="Z991" s="9">
        <v>0</v>
      </c>
      <c r="AA991" s="9">
        <v>0</v>
      </c>
      <c r="AB991" s="27">
        <v>1</v>
      </c>
      <c r="AC991" s="9">
        <v>1</v>
      </c>
      <c r="AD991" s="9">
        <v>0</v>
      </c>
      <c r="AE991" s="27">
        <v>0</v>
      </c>
      <c r="AF991" s="9">
        <v>0</v>
      </c>
      <c r="AG991" s="27">
        <v>1</v>
      </c>
      <c r="AH991" s="19">
        <v>2002</v>
      </c>
      <c r="AI991" s="30" t="s">
        <v>89</v>
      </c>
      <c r="AJ991" s="30" t="s">
        <v>89</v>
      </c>
      <c r="AK991" s="30" t="s">
        <v>89</v>
      </c>
      <c r="AL991" s="37" t="s">
        <v>89</v>
      </c>
      <c r="AM991" s="36" t="s">
        <v>89</v>
      </c>
      <c r="AN991" s="17" t="s">
        <v>89</v>
      </c>
      <c r="AO991">
        <v>0</v>
      </c>
      <c r="AP991" s="34">
        <v>1</v>
      </c>
      <c r="AQ991" t="s">
        <v>89</v>
      </c>
      <c r="AR991" s="34" t="s">
        <v>89</v>
      </c>
      <c r="AS991">
        <v>0</v>
      </c>
      <c r="AT991" s="17">
        <v>1</v>
      </c>
      <c r="AU991">
        <v>0.75</v>
      </c>
      <c r="AV991" s="17">
        <f>1-AU991</f>
        <v>0.25</v>
      </c>
      <c r="AW991" s="17" t="s">
        <v>5</v>
      </c>
      <c r="AX991">
        <v>0</v>
      </c>
      <c r="AY991">
        <v>1</v>
      </c>
      <c r="AZ991">
        <v>0</v>
      </c>
      <c r="BA991">
        <v>0</v>
      </c>
      <c r="BB991">
        <v>0</v>
      </c>
      <c r="BC991">
        <v>0</v>
      </c>
      <c r="BD991" s="17">
        <v>0</v>
      </c>
      <c r="BE991">
        <v>0</v>
      </c>
      <c r="BF991">
        <v>1</v>
      </c>
      <c r="BG991" s="17">
        <v>0</v>
      </c>
      <c r="BH991">
        <v>942</v>
      </c>
      <c r="BI991">
        <v>131</v>
      </c>
      <c r="BJ991" s="23">
        <v>0.29299999999999998</v>
      </c>
      <c r="BK991" s="23">
        <v>32.119999999999997</v>
      </c>
      <c r="BL991">
        <v>1</v>
      </c>
      <c r="BM991">
        <v>0</v>
      </c>
      <c r="BN991">
        <v>0</v>
      </c>
      <c r="BO991">
        <v>0</v>
      </c>
      <c r="BP991">
        <v>0</v>
      </c>
      <c r="BQ991" s="17">
        <v>0</v>
      </c>
      <c r="BR991">
        <v>0</v>
      </c>
      <c r="BS991">
        <v>0</v>
      </c>
      <c r="BT991">
        <v>1</v>
      </c>
      <c r="BU991" s="17">
        <v>0</v>
      </c>
      <c r="BV991">
        <v>0</v>
      </c>
      <c r="BW991">
        <v>0</v>
      </c>
      <c r="BX991" s="17">
        <v>0</v>
      </c>
      <c r="BY991">
        <v>1</v>
      </c>
      <c r="BZ991">
        <v>1</v>
      </c>
      <c r="CA991">
        <v>0</v>
      </c>
      <c r="CB991">
        <v>0</v>
      </c>
      <c r="CC991">
        <v>1</v>
      </c>
      <c r="CD991">
        <v>1</v>
      </c>
      <c r="CE991">
        <v>1</v>
      </c>
      <c r="CF991">
        <v>0</v>
      </c>
      <c r="CG991">
        <v>0</v>
      </c>
      <c r="CH991">
        <v>0</v>
      </c>
      <c r="CI991">
        <v>1</v>
      </c>
      <c r="CJ991" s="17">
        <v>1</v>
      </c>
      <c r="CK991">
        <v>0.29799999999999999</v>
      </c>
      <c r="CL991">
        <v>149</v>
      </c>
      <c r="CM991">
        <v>1</v>
      </c>
      <c r="CN991">
        <v>0</v>
      </c>
      <c r="CO991">
        <v>33</v>
      </c>
      <c r="CP991" s="31" t="s">
        <v>80</v>
      </c>
    </row>
    <row r="992" spans="1:94" x14ac:dyDescent="0.25">
      <c r="A992">
        <v>991</v>
      </c>
      <c r="B992">
        <v>68</v>
      </c>
      <c r="C992" s="23" t="s">
        <v>237</v>
      </c>
      <c r="D992" s="12">
        <v>51</v>
      </c>
      <c r="E992" s="13">
        <v>23</v>
      </c>
      <c r="F992" s="7">
        <f t="shared" si="248"/>
        <v>2.2173913043478262</v>
      </c>
      <c r="G992" s="7">
        <f t="shared" si="240"/>
        <v>28</v>
      </c>
      <c r="H992" s="15">
        <f t="shared" si="241"/>
        <v>74</v>
      </c>
      <c r="I992" s="11">
        <f t="shared" si="242"/>
        <v>2.090305607850099E-2</v>
      </c>
      <c r="J992" s="30">
        <f t="shared" si="243"/>
        <v>9.4268684275592707E-3</v>
      </c>
      <c r="K992" s="30">
        <f t="shared" si="244"/>
        <v>106.07976632796942</v>
      </c>
      <c r="L992" s="8">
        <v>0</v>
      </c>
      <c r="M992" s="9">
        <v>0</v>
      </c>
      <c r="N992" s="9">
        <v>1</v>
      </c>
      <c r="O992" s="9">
        <v>0</v>
      </c>
      <c r="P992" s="9">
        <v>0</v>
      </c>
      <c r="Q992" s="8">
        <v>11271</v>
      </c>
      <c r="R992" s="9">
        <v>22</v>
      </c>
      <c r="S992" s="9">
        <f t="shared" si="245"/>
        <v>11248</v>
      </c>
      <c r="T992" s="9">
        <f t="shared" si="246"/>
        <v>20</v>
      </c>
      <c r="U992" s="7">
        <v>9.2899999999999991</v>
      </c>
      <c r="V992" s="7">
        <f t="shared" si="249"/>
        <v>16.25</v>
      </c>
      <c r="W992" s="9">
        <v>1</v>
      </c>
      <c r="X992" s="9">
        <v>0</v>
      </c>
      <c r="Y992" s="9">
        <v>0</v>
      </c>
      <c r="Z992" s="9">
        <v>0</v>
      </c>
      <c r="AA992" s="9">
        <v>0</v>
      </c>
      <c r="AB992" s="27">
        <v>1</v>
      </c>
      <c r="AC992" s="9">
        <v>1</v>
      </c>
      <c r="AD992" s="9">
        <v>0</v>
      </c>
      <c r="AE992" s="27">
        <v>0</v>
      </c>
      <c r="AF992" s="9">
        <v>0</v>
      </c>
      <c r="AG992" s="27">
        <v>1</v>
      </c>
      <c r="AH992" s="19">
        <v>2002</v>
      </c>
      <c r="AI992" s="30" t="s">
        <v>89</v>
      </c>
      <c r="AJ992" s="30" t="s">
        <v>89</v>
      </c>
      <c r="AK992" s="30" t="s">
        <v>89</v>
      </c>
      <c r="AL992" s="37" t="s">
        <v>89</v>
      </c>
      <c r="AM992" s="36" t="s">
        <v>89</v>
      </c>
      <c r="AN992" s="17" t="s">
        <v>89</v>
      </c>
      <c r="AO992">
        <v>1</v>
      </c>
      <c r="AP992" s="34">
        <v>0</v>
      </c>
      <c r="AQ992" t="s">
        <v>89</v>
      </c>
      <c r="AR992" s="34" t="s">
        <v>89</v>
      </c>
      <c r="AS992">
        <v>0</v>
      </c>
      <c r="AT992" s="17">
        <v>1</v>
      </c>
      <c r="AU992">
        <v>0.75</v>
      </c>
      <c r="AV992" s="17">
        <f>1-AU992</f>
        <v>0.25</v>
      </c>
      <c r="AW992" s="17" t="s">
        <v>5</v>
      </c>
      <c r="AX992">
        <v>0</v>
      </c>
      <c r="AY992">
        <v>1</v>
      </c>
      <c r="AZ992">
        <v>0</v>
      </c>
      <c r="BA992">
        <v>0</v>
      </c>
      <c r="BB992">
        <v>0</v>
      </c>
      <c r="BC992">
        <v>0</v>
      </c>
      <c r="BD992" s="17">
        <v>0</v>
      </c>
      <c r="BE992">
        <v>0</v>
      </c>
      <c r="BF992">
        <v>1</v>
      </c>
      <c r="BG992" s="17">
        <v>0</v>
      </c>
      <c r="BH992">
        <v>942</v>
      </c>
      <c r="BI992">
        <v>131</v>
      </c>
      <c r="BJ992" s="23">
        <v>0.29299999999999998</v>
      </c>
      <c r="BK992" s="23">
        <v>31.54</v>
      </c>
      <c r="BL992">
        <v>0</v>
      </c>
      <c r="BM992">
        <v>0</v>
      </c>
      <c r="BN992">
        <v>1</v>
      </c>
      <c r="BO992">
        <v>0</v>
      </c>
      <c r="BP992">
        <v>0</v>
      </c>
      <c r="BQ992" s="17">
        <v>0</v>
      </c>
      <c r="BR992">
        <v>0</v>
      </c>
      <c r="BS992">
        <v>0</v>
      </c>
      <c r="BT992">
        <v>1</v>
      </c>
      <c r="BU992" s="17">
        <v>0</v>
      </c>
      <c r="BV992">
        <v>0</v>
      </c>
      <c r="BW992">
        <v>0</v>
      </c>
      <c r="BX992" s="17">
        <v>0</v>
      </c>
      <c r="BY992">
        <v>1</v>
      </c>
      <c r="BZ992">
        <v>1</v>
      </c>
      <c r="CA992">
        <v>0</v>
      </c>
      <c r="CB992">
        <v>0</v>
      </c>
      <c r="CC992">
        <v>1</v>
      </c>
      <c r="CD992">
        <v>1</v>
      </c>
      <c r="CE992">
        <v>1</v>
      </c>
      <c r="CF992">
        <v>0</v>
      </c>
      <c r="CG992">
        <v>0</v>
      </c>
      <c r="CH992">
        <v>0</v>
      </c>
      <c r="CI992">
        <v>1</v>
      </c>
      <c r="CJ992" s="17">
        <v>1</v>
      </c>
      <c r="CK992">
        <v>0.29799999999999999</v>
      </c>
      <c r="CL992">
        <v>149</v>
      </c>
      <c r="CM992">
        <v>1</v>
      </c>
      <c r="CN992">
        <v>0</v>
      </c>
      <c r="CO992">
        <v>33</v>
      </c>
      <c r="CP992" s="31" t="s">
        <v>80</v>
      </c>
    </row>
    <row r="993" spans="1:94" x14ac:dyDescent="0.25">
      <c r="A993">
        <v>992</v>
      </c>
      <c r="B993">
        <v>68</v>
      </c>
      <c r="C993" s="23" t="s">
        <v>237</v>
      </c>
      <c r="D993" s="12">
        <v>18</v>
      </c>
      <c r="E993" s="13">
        <v>7</v>
      </c>
      <c r="F993" s="7">
        <f t="shared" si="248"/>
        <v>2.5714285714285716</v>
      </c>
      <c r="G993" s="7">
        <f t="shared" si="240"/>
        <v>11</v>
      </c>
      <c r="H993" s="15">
        <f t="shared" si="241"/>
        <v>25</v>
      </c>
      <c r="I993" s="11">
        <f t="shared" si="242"/>
        <v>2.4238692921174167E-2</v>
      </c>
      <c r="J993" s="30">
        <f t="shared" si="243"/>
        <v>9.4261583582343975E-3</v>
      </c>
      <c r="K993" s="30">
        <f t="shared" si="244"/>
        <v>106.08775728093208</v>
      </c>
      <c r="L993" s="8">
        <v>0</v>
      </c>
      <c r="M993" s="9">
        <v>0</v>
      </c>
      <c r="N993" s="9">
        <v>1</v>
      </c>
      <c r="O993" s="9">
        <v>0</v>
      </c>
      <c r="P993" s="9">
        <v>0</v>
      </c>
      <c r="Q993" s="8">
        <v>11271</v>
      </c>
      <c r="R993" s="9">
        <v>22</v>
      </c>
      <c r="S993" s="9">
        <f t="shared" si="245"/>
        <v>11248</v>
      </c>
      <c r="T993" s="9">
        <f t="shared" si="246"/>
        <v>20</v>
      </c>
      <c r="U993" s="7">
        <v>8.14</v>
      </c>
      <c r="V993" s="7">
        <f t="shared" si="249"/>
        <v>17.22</v>
      </c>
      <c r="W993" s="9">
        <v>1</v>
      </c>
      <c r="X993" s="9">
        <v>0</v>
      </c>
      <c r="Y993" s="9">
        <v>0</v>
      </c>
      <c r="Z993" s="9">
        <v>0</v>
      </c>
      <c r="AA993" s="9">
        <v>0</v>
      </c>
      <c r="AB993" s="27">
        <v>1</v>
      </c>
      <c r="AC993" s="9">
        <v>1</v>
      </c>
      <c r="AD993" s="9">
        <v>0</v>
      </c>
      <c r="AE993" s="27">
        <v>0</v>
      </c>
      <c r="AF993" s="9">
        <v>0</v>
      </c>
      <c r="AG993" s="27">
        <v>1</v>
      </c>
      <c r="AH993" s="19">
        <v>2002</v>
      </c>
      <c r="AI993" s="30" t="s">
        <v>89</v>
      </c>
      <c r="AJ993" s="30" t="s">
        <v>89</v>
      </c>
      <c r="AK993" s="30" t="s">
        <v>89</v>
      </c>
      <c r="AL993" s="37" t="s">
        <v>89</v>
      </c>
      <c r="AM993" s="36" t="s">
        <v>89</v>
      </c>
      <c r="AN993" s="17" t="s">
        <v>89</v>
      </c>
      <c r="AO993">
        <v>0.51</v>
      </c>
      <c r="AP993" s="34">
        <f t="shared" ref="AP993:AP1023" si="253">1-AO993</f>
        <v>0.49</v>
      </c>
      <c r="AQ993" t="s">
        <v>89</v>
      </c>
      <c r="AR993" s="34" t="s">
        <v>89</v>
      </c>
      <c r="AS993">
        <v>0</v>
      </c>
      <c r="AT993" s="17">
        <v>1</v>
      </c>
      <c r="AU993">
        <v>1</v>
      </c>
      <c r="AV993" s="17">
        <v>0</v>
      </c>
      <c r="AW993" s="17" t="s">
        <v>5</v>
      </c>
      <c r="AX993">
        <v>0</v>
      </c>
      <c r="AY993">
        <v>1</v>
      </c>
      <c r="AZ993">
        <v>0</v>
      </c>
      <c r="BA993">
        <v>0</v>
      </c>
      <c r="BB993">
        <v>0</v>
      </c>
      <c r="BC993">
        <v>0</v>
      </c>
      <c r="BD993" s="17">
        <v>0</v>
      </c>
      <c r="BE993">
        <v>0</v>
      </c>
      <c r="BF993">
        <v>1</v>
      </c>
      <c r="BG993" s="17">
        <v>0</v>
      </c>
      <c r="BH993">
        <v>942</v>
      </c>
      <c r="BI993">
        <v>131</v>
      </c>
      <c r="BJ993" s="23">
        <v>0.29299999999999998</v>
      </c>
      <c r="BK993" s="23">
        <v>31.36</v>
      </c>
      <c r="BL993">
        <v>1</v>
      </c>
      <c r="BM993">
        <v>0</v>
      </c>
      <c r="BN993">
        <v>0</v>
      </c>
      <c r="BO993">
        <v>0</v>
      </c>
      <c r="BP993">
        <v>0</v>
      </c>
      <c r="BQ993" s="17">
        <v>0</v>
      </c>
      <c r="BR993">
        <v>0</v>
      </c>
      <c r="BS993">
        <v>0</v>
      </c>
      <c r="BT993">
        <v>1</v>
      </c>
      <c r="BU993" s="17">
        <v>0</v>
      </c>
      <c r="BV993">
        <v>0</v>
      </c>
      <c r="BW993">
        <v>0</v>
      </c>
      <c r="BX993" s="17">
        <v>0</v>
      </c>
      <c r="BY993">
        <v>1</v>
      </c>
      <c r="BZ993">
        <v>1</v>
      </c>
      <c r="CA993">
        <v>0</v>
      </c>
      <c r="CB993">
        <v>0</v>
      </c>
      <c r="CC993">
        <v>1</v>
      </c>
      <c r="CD993">
        <v>1</v>
      </c>
      <c r="CE993">
        <v>1</v>
      </c>
      <c r="CF993">
        <v>0</v>
      </c>
      <c r="CG993">
        <v>0</v>
      </c>
      <c r="CH993">
        <v>0</v>
      </c>
      <c r="CI993">
        <v>1</v>
      </c>
      <c r="CJ993" s="17">
        <v>1</v>
      </c>
      <c r="CK993">
        <v>0.29799999999999999</v>
      </c>
      <c r="CL993">
        <v>149</v>
      </c>
      <c r="CM993">
        <v>1</v>
      </c>
      <c r="CN993">
        <v>0</v>
      </c>
      <c r="CO993">
        <v>33</v>
      </c>
      <c r="CP993" s="31" t="s">
        <v>80</v>
      </c>
    </row>
    <row r="994" spans="1:94" x14ac:dyDescent="0.25">
      <c r="A994">
        <v>993</v>
      </c>
      <c r="B994">
        <v>68</v>
      </c>
      <c r="C994" s="23" t="s">
        <v>237</v>
      </c>
      <c r="D994" s="12">
        <v>14</v>
      </c>
      <c r="E994" s="13">
        <v>9</v>
      </c>
      <c r="F994" s="7">
        <f t="shared" si="248"/>
        <v>1.5555555555555556</v>
      </c>
      <c r="G994" s="7">
        <f t="shared" si="240"/>
        <v>5</v>
      </c>
      <c r="H994" s="15">
        <f t="shared" si="241"/>
        <v>23</v>
      </c>
      <c r="I994" s="11">
        <f t="shared" si="242"/>
        <v>1.4665644829398285E-2</v>
      </c>
      <c r="J994" s="30">
        <f t="shared" si="243"/>
        <v>9.4279145331846101E-3</v>
      </c>
      <c r="K994" s="30">
        <f t="shared" si="244"/>
        <v>106.06799589455069</v>
      </c>
      <c r="L994" s="8">
        <v>0</v>
      </c>
      <c r="M994" s="9">
        <v>0</v>
      </c>
      <c r="N994" s="9">
        <v>1</v>
      </c>
      <c r="O994" s="9">
        <v>0</v>
      </c>
      <c r="P994" s="9">
        <v>0</v>
      </c>
      <c r="Q994" s="8">
        <v>11271</v>
      </c>
      <c r="R994" s="9">
        <v>22</v>
      </c>
      <c r="S994" s="9">
        <f t="shared" si="245"/>
        <v>11248</v>
      </c>
      <c r="T994" s="9">
        <f t="shared" si="246"/>
        <v>20</v>
      </c>
      <c r="U994" s="7">
        <v>11.09</v>
      </c>
      <c r="V994" s="7">
        <f t="shared" si="249"/>
        <v>16.139999999999997</v>
      </c>
      <c r="W994" s="9">
        <v>1</v>
      </c>
      <c r="X994" s="9">
        <v>0</v>
      </c>
      <c r="Y994" s="9">
        <v>0</v>
      </c>
      <c r="Z994" s="9">
        <v>0</v>
      </c>
      <c r="AA994" s="9">
        <v>0</v>
      </c>
      <c r="AB994" s="27">
        <v>1</v>
      </c>
      <c r="AC994" s="9">
        <v>1</v>
      </c>
      <c r="AD994" s="9">
        <v>0</v>
      </c>
      <c r="AE994" s="27">
        <v>0</v>
      </c>
      <c r="AF994" s="9">
        <v>0</v>
      </c>
      <c r="AG994" s="27">
        <v>1</v>
      </c>
      <c r="AH994" s="19">
        <v>2002</v>
      </c>
      <c r="AI994" s="30" t="s">
        <v>89</v>
      </c>
      <c r="AJ994" s="30" t="s">
        <v>89</v>
      </c>
      <c r="AK994" s="30" t="s">
        <v>89</v>
      </c>
      <c r="AL994" s="37" t="s">
        <v>89</v>
      </c>
      <c r="AM994" s="36" t="s">
        <v>89</v>
      </c>
      <c r="AN994" s="17" t="s">
        <v>89</v>
      </c>
      <c r="AO994">
        <v>0.51</v>
      </c>
      <c r="AP994" s="34">
        <f t="shared" si="253"/>
        <v>0.49</v>
      </c>
      <c r="AQ994" t="s">
        <v>89</v>
      </c>
      <c r="AR994" s="34" t="s">
        <v>89</v>
      </c>
      <c r="AS994">
        <v>0</v>
      </c>
      <c r="AT994" s="17">
        <v>1</v>
      </c>
      <c r="AU994">
        <v>0</v>
      </c>
      <c r="AV994" s="17">
        <v>1</v>
      </c>
      <c r="AW994" s="17" t="s">
        <v>5</v>
      </c>
      <c r="AX994">
        <v>0</v>
      </c>
      <c r="AY994">
        <v>1</v>
      </c>
      <c r="AZ994">
        <v>0</v>
      </c>
      <c r="BA994">
        <v>0</v>
      </c>
      <c r="BB994">
        <v>0</v>
      </c>
      <c r="BC994">
        <v>0</v>
      </c>
      <c r="BD994" s="17">
        <v>0</v>
      </c>
      <c r="BE994">
        <v>0</v>
      </c>
      <c r="BF994">
        <v>1</v>
      </c>
      <c r="BG994" s="17">
        <v>0</v>
      </c>
      <c r="BH994">
        <v>942</v>
      </c>
      <c r="BI994">
        <v>131</v>
      </c>
      <c r="BJ994" s="23">
        <v>0.29299999999999998</v>
      </c>
      <c r="BK994" s="23">
        <v>33.229999999999997</v>
      </c>
      <c r="BL994">
        <v>0</v>
      </c>
      <c r="BM994">
        <v>0</v>
      </c>
      <c r="BN994">
        <v>1</v>
      </c>
      <c r="BO994">
        <v>0</v>
      </c>
      <c r="BP994">
        <v>0</v>
      </c>
      <c r="BQ994" s="17">
        <v>0</v>
      </c>
      <c r="BR994">
        <v>0</v>
      </c>
      <c r="BS994">
        <v>0</v>
      </c>
      <c r="BT994">
        <v>1</v>
      </c>
      <c r="BU994" s="17">
        <v>0</v>
      </c>
      <c r="BV994">
        <v>0</v>
      </c>
      <c r="BW994">
        <v>0</v>
      </c>
      <c r="BX994" s="17">
        <v>0</v>
      </c>
      <c r="BY994">
        <v>1</v>
      </c>
      <c r="BZ994">
        <v>1</v>
      </c>
      <c r="CA994">
        <v>0</v>
      </c>
      <c r="CB994">
        <v>0</v>
      </c>
      <c r="CC994">
        <v>1</v>
      </c>
      <c r="CD994">
        <v>1</v>
      </c>
      <c r="CE994">
        <v>1</v>
      </c>
      <c r="CF994">
        <v>0</v>
      </c>
      <c r="CG994">
        <v>0</v>
      </c>
      <c r="CH994">
        <v>0</v>
      </c>
      <c r="CI994">
        <v>1</v>
      </c>
      <c r="CJ994" s="17">
        <v>1</v>
      </c>
      <c r="CK994">
        <v>0.29799999999999999</v>
      </c>
      <c r="CL994">
        <v>149</v>
      </c>
      <c r="CM994">
        <v>1</v>
      </c>
      <c r="CN994">
        <v>0</v>
      </c>
      <c r="CO994">
        <v>33</v>
      </c>
      <c r="CP994" s="31" t="s">
        <v>80</v>
      </c>
    </row>
    <row r="995" spans="1:94" x14ac:dyDescent="0.25">
      <c r="A995">
        <v>994</v>
      </c>
      <c r="B995">
        <v>68</v>
      </c>
      <c r="C995" s="23" t="s">
        <v>237</v>
      </c>
      <c r="D995" s="12">
        <v>12</v>
      </c>
      <c r="E995" s="13">
        <v>8</v>
      </c>
      <c r="F995" s="7">
        <f t="shared" si="248"/>
        <v>1.5</v>
      </c>
      <c r="G995" s="7">
        <f t="shared" si="240"/>
        <v>4</v>
      </c>
      <c r="H995" s="15">
        <f t="shared" si="241"/>
        <v>20</v>
      </c>
      <c r="I995" s="11">
        <f t="shared" si="242"/>
        <v>1.4141978491509553E-2</v>
      </c>
      <c r="J995" s="30">
        <f t="shared" si="243"/>
        <v>9.4279856610063675E-3</v>
      </c>
      <c r="K995" s="30">
        <f t="shared" si="244"/>
        <v>106.06719568273691</v>
      </c>
      <c r="L995" s="8">
        <v>0</v>
      </c>
      <c r="M995" s="9">
        <v>0</v>
      </c>
      <c r="N995" s="9">
        <v>1</v>
      </c>
      <c r="O995" s="9">
        <v>0</v>
      </c>
      <c r="P995" s="9">
        <v>0</v>
      </c>
      <c r="Q995" s="8">
        <v>11271</v>
      </c>
      <c r="R995" s="9">
        <v>22</v>
      </c>
      <c r="S995" s="9">
        <f t="shared" si="245"/>
        <v>11248</v>
      </c>
      <c r="T995" s="9">
        <f t="shared" si="246"/>
        <v>20</v>
      </c>
      <c r="U995" s="7">
        <v>8.73</v>
      </c>
      <c r="V995" s="7">
        <f t="shared" si="249"/>
        <v>16.72</v>
      </c>
      <c r="W995" s="9">
        <v>1</v>
      </c>
      <c r="X995" s="9">
        <v>0</v>
      </c>
      <c r="Y995" s="9">
        <v>0</v>
      </c>
      <c r="Z995" s="9">
        <v>0</v>
      </c>
      <c r="AA995" s="9">
        <v>0</v>
      </c>
      <c r="AB995" s="27">
        <v>1</v>
      </c>
      <c r="AC995" s="9">
        <v>1</v>
      </c>
      <c r="AD995" s="9">
        <v>0</v>
      </c>
      <c r="AE995" s="27">
        <v>0</v>
      </c>
      <c r="AF995" s="9">
        <v>0</v>
      </c>
      <c r="AG995" s="27">
        <v>1</v>
      </c>
      <c r="AH995" s="19">
        <v>2002</v>
      </c>
      <c r="AI995" s="30" t="s">
        <v>89</v>
      </c>
      <c r="AJ995" s="30" t="s">
        <v>89</v>
      </c>
      <c r="AK995" s="30" t="s">
        <v>89</v>
      </c>
      <c r="AL995" s="37" t="s">
        <v>89</v>
      </c>
      <c r="AM995" s="36" t="s">
        <v>89</v>
      </c>
      <c r="AN995" s="17" t="s">
        <v>89</v>
      </c>
      <c r="AO995">
        <v>0.51</v>
      </c>
      <c r="AP995" s="34">
        <f t="shared" si="253"/>
        <v>0.49</v>
      </c>
      <c r="AQ995" t="s">
        <v>89</v>
      </c>
      <c r="AR995" s="34" t="s">
        <v>89</v>
      </c>
      <c r="AS995">
        <v>0</v>
      </c>
      <c r="AT995" s="17">
        <v>1</v>
      </c>
      <c r="AU995">
        <v>0.75</v>
      </c>
      <c r="AV995" s="17">
        <f>1-AU995</f>
        <v>0.25</v>
      </c>
      <c r="AW995" s="17" t="s">
        <v>5</v>
      </c>
      <c r="AX995">
        <v>0</v>
      </c>
      <c r="AY995">
        <v>1</v>
      </c>
      <c r="AZ995">
        <v>0</v>
      </c>
      <c r="BA995">
        <v>0</v>
      </c>
      <c r="BB995">
        <v>0</v>
      </c>
      <c r="BC995">
        <v>0</v>
      </c>
      <c r="BD995" s="17">
        <v>0</v>
      </c>
      <c r="BE995">
        <v>0</v>
      </c>
      <c r="BF995">
        <v>1</v>
      </c>
      <c r="BG995" s="17">
        <v>0</v>
      </c>
      <c r="BH995">
        <v>942</v>
      </c>
      <c r="BI995">
        <v>131</v>
      </c>
      <c r="BJ995" s="23">
        <v>0.29299999999999998</v>
      </c>
      <c r="BK995" s="23">
        <v>31.45</v>
      </c>
      <c r="BL995">
        <v>1</v>
      </c>
      <c r="BM995">
        <v>0</v>
      </c>
      <c r="BN995">
        <v>0</v>
      </c>
      <c r="BO995">
        <v>0</v>
      </c>
      <c r="BP995">
        <v>0</v>
      </c>
      <c r="BQ995" s="17">
        <v>0</v>
      </c>
      <c r="BR995">
        <v>0</v>
      </c>
      <c r="BS995">
        <v>0</v>
      </c>
      <c r="BT995">
        <v>1</v>
      </c>
      <c r="BU995" s="17">
        <v>0</v>
      </c>
      <c r="BV995">
        <v>0</v>
      </c>
      <c r="BW995">
        <v>0</v>
      </c>
      <c r="BX995" s="17">
        <v>0</v>
      </c>
      <c r="BY995">
        <v>1</v>
      </c>
      <c r="BZ995">
        <v>1</v>
      </c>
      <c r="CA995">
        <v>0</v>
      </c>
      <c r="CB995">
        <v>0</v>
      </c>
      <c r="CC995">
        <v>1</v>
      </c>
      <c r="CD995">
        <v>1</v>
      </c>
      <c r="CE995">
        <v>1</v>
      </c>
      <c r="CF995">
        <v>0</v>
      </c>
      <c r="CG995">
        <v>0</v>
      </c>
      <c r="CH995">
        <v>0</v>
      </c>
      <c r="CI995">
        <v>1</v>
      </c>
      <c r="CJ995" s="17">
        <v>1</v>
      </c>
      <c r="CK995">
        <v>0.29799999999999999</v>
      </c>
      <c r="CL995">
        <v>149</v>
      </c>
      <c r="CM995">
        <v>1</v>
      </c>
      <c r="CN995">
        <v>0</v>
      </c>
      <c r="CO995">
        <v>33</v>
      </c>
      <c r="CP995" s="31" t="s">
        <v>80</v>
      </c>
    </row>
    <row r="996" spans="1:94" x14ac:dyDescent="0.25">
      <c r="A996">
        <v>995</v>
      </c>
      <c r="B996">
        <v>68</v>
      </c>
      <c r="C996" s="23" t="s">
        <v>237</v>
      </c>
      <c r="D996" s="12">
        <v>37</v>
      </c>
      <c r="E996" s="13">
        <v>12</v>
      </c>
      <c r="F996" s="7">
        <f t="shared" si="248"/>
        <v>3.0833333333333335</v>
      </c>
      <c r="G996" s="7">
        <f t="shared" si="240"/>
        <v>25</v>
      </c>
      <c r="H996" s="15">
        <f t="shared" si="241"/>
        <v>49</v>
      </c>
      <c r="I996" s="11">
        <f t="shared" si="242"/>
        <v>2.906025134602834E-2</v>
      </c>
      <c r="J996" s="30">
        <f t="shared" si="243"/>
        <v>9.4249463824956775E-3</v>
      </c>
      <c r="K996" s="30">
        <f t="shared" si="244"/>
        <v>106.10139935196163</v>
      </c>
      <c r="L996" s="8">
        <v>0</v>
      </c>
      <c r="M996" s="9">
        <v>0</v>
      </c>
      <c r="N996" s="9">
        <v>1</v>
      </c>
      <c r="O996" s="9">
        <v>0</v>
      </c>
      <c r="P996" s="9">
        <v>0</v>
      </c>
      <c r="Q996" s="8">
        <v>11271</v>
      </c>
      <c r="R996" s="9">
        <v>22</v>
      </c>
      <c r="S996" s="9">
        <f t="shared" si="245"/>
        <v>11248</v>
      </c>
      <c r="T996" s="9">
        <f t="shared" si="246"/>
        <v>20</v>
      </c>
      <c r="U996" s="7">
        <v>9.24</v>
      </c>
      <c r="V996" s="7">
        <f t="shared" si="249"/>
        <v>17.5</v>
      </c>
      <c r="W996" s="9">
        <v>1</v>
      </c>
      <c r="X996" s="9">
        <v>0</v>
      </c>
      <c r="Y996" s="9">
        <v>0</v>
      </c>
      <c r="Z996" s="9">
        <v>0</v>
      </c>
      <c r="AA996" s="9">
        <v>0</v>
      </c>
      <c r="AB996" s="27">
        <v>1</v>
      </c>
      <c r="AC996" s="9">
        <v>1</v>
      </c>
      <c r="AD996" s="9">
        <v>0</v>
      </c>
      <c r="AE996" s="27">
        <v>0</v>
      </c>
      <c r="AF996" s="9">
        <v>0</v>
      </c>
      <c r="AG996" s="27">
        <v>1</v>
      </c>
      <c r="AH996" s="19">
        <v>2002</v>
      </c>
      <c r="AI996" s="30" t="s">
        <v>89</v>
      </c>
      <c r="AJ996" s="30" t="s">
        <v>89</v>
      </c>
      <c r="AK996" s="30" t="s">
        <v>89</v>
      </c>
      <c r="AL996" s="37" t="s">
        <v>89</v>
      </c>
      <c r="AM996" s="36" t="s">
        <v>89</v>
      </c>
      <c r="AN996" s="17" t="s">
        <v>89</v>
      </c>
      <c r="AO996">
        <v>0.49</v>
      </c>
      <c r="AP996" s="34">
        <f t="shared" si="253"/>
        <v>0.51</v>
      </c>
      <c r="AQ996" t="s">
        <v>89</v>
      </c>
      <c r="AR996" s="34" t="s">
        <v>89</v>
      </c>
      <c r="AS996">
        <v>0</v>
      </c>
      <c r="AT996" s="17">
        <v>1</v>
      </c>
      <c r="AU996">
        <v>0.76</v>
      </c>
      <c r="AV996" s="17">
        <f>1-AU996</f>
        <v>0.24</v>
      </c>
      <c r="AW996" s="17" t="s">
        <v>5</v>
      </c>
      <c r="AX996">
        <v>0</v>
      </c>
      <c r="AY996">
        <v>1</v>
      </c>
      <c r="AZ996">
        <v>0</v>
      </c>
      <c r="BA996">
        <v>0</v>
      </c>
      <c r="BB996">
        <v>0</v>
      </c>
      <c r="BC996">
        <v>0</v>
      </c>
      <c r="BD996" s="17">
        <v>0</v>
      </c>
      <c r="BE996">
        <v>0</v>
      </c>
      <c r="BF996">
        <v>1</v>
      </c>
      <c r="BG996" s="17">
        <v>0</v>
      </c>
      <c r="BH996">
        <v>942</v>
      </c>
      <c r="BI996">
        <v>131</v>
      </c>
      <c r="BJ996" s="23">
        <v>0.29299999999999998</v>
      </c>
      <c r="BK996" s="23">
        <v>32.74</v>
      </c>
      <c r="BL996">
        <v>0</v>
      </c>
      <c r="BM996">
        <v>0</v>
      </c>
      <c r="BN996">
        <v>1</v>
      </c>
      <c r="BO996">
        <v>0</v>
      </c>
      <c r="BP996">
        <v>0</v>
      </c>
      <c r="BQ996" s="17">
        <v>0</v>
      </c>
      <c r="BR996">
        <v>0</v>
      </c>
      <c r="BS996">
        <v>0</v>
      </c>
      <c r="BT996">
        <v>1</v>
      </c>
      <c r="BU996" s="17">
        <v>0</v>
      </c>
      <c r="BV996">
        <v>0</v>
      </c>
      <c r="BW996">
        <v>0</v>
      </c>
      <c r="BX996" s="17">
        <v>0</v>
      </c>
      <c r="BY996">
        <v>1</v>
      </c>
      <c r="BZ996">
        <v>1</v>
      </c>
      <c r="CA996">
        <v>0</v>
      </c>
      <c r="CB996">
        <v>0</v>
      </c>
      <c r="CC996">
        <v>1</v>
      </c>
      <c r="CD996">
        <v>1</v>
      </c>
      <c r="CE996">
        <v>1</v>
      </c>
      <c r="CF996">
        <v>0</v>
      </c>
      <c r="CG996">
        <v>0</v>
      </c>
      <c r="CH996">
        <v>0</v>
      </c>
      <c r="CI996">
        <v>1</v>
      </c>
      <c r="CJ996" s="17">
        <v>1</v>
      </c>
      <c r="CK996">
        <v>0.29799999999999999</v>
      </c>
      <c r="CL996">
        <v>149</v>
      </c>
      <c r="CM996">
        <v>1</v>
      </c>
      <c r="CN996">
        <v>0</v>
      </c>
      <c r="CO996">
        <v>33</v>
      </c>
      <c r="CP996" s="31" t="s">
        <v>80</v>
      </c>
    </row>
    <row r="997" spans="1:94" x14ac:dyDescent="0.25">
      <c r="A997">
        <v>996</v>
      </c>
      <c r="B997">
        <v>69</v>
      </c>
      <c r="C997" s="23" t="s">
        <v>238</v>
      </c>
      <c r="D997" s="12">
        <v>6.08</v>
      </c>
      <c r="E997" s="13">
        <v>0.1</v>
      </c>
      <c r="F997" s="7">
        <f t="shared" si="248"/>
        <v>60.8</v>
      </c>
      <c r="G997" s="7">
        <f t="shared" si="240"/>
        <v>5.98</v>
      </c>
      <c r="H997" s="15">
        <f t="shared" si="241"/>
        <v>6.18</v>
      </c>
      <c r="I997" s="11">
        <f t="shared" si="242"/>
        <v>6.0981702242611277E-2</v>
      </c>
      <c r="J997" s="30">
        <f t="shared" si="243"/>
        <v>1.0029885237271593E-3</v>
      </c>
      <c r="K997" s="30">
        <f t="shared" si="244"/>
        <v>997.02038093511396</v>
      </c>
      <c r="L997" s="8">
        <v>0</v>
      </c>
      <c r="M997" s="9">
        <v>0</v>
      </c>
      <c r="N997" s="9">
        <v>0</v>
      </c>
      <c r="O997" s="9">
        <v>1</v>
      </c>
      <c r="P997" s="9">
        <v>0</v>
      </c>
      <c r="Q997" s="8">
        <v>990357</v>
      </c>
      <c r="R997" s="9">
        <v>3</v>
      </c>
      <c r="S997" s="9">
        <f t="shared" si="245"/>
        <v>990353</v>
      </c>
      <c r="T997" s="9">
        <f t="shared" si="246"/>
        <v>15</v>
      </c>
      <c r="U997" s="7">
        <v>5.6</v>
      </c>
      <c r="V997" s="7">
        <v>9.23</v>
      </c>
      <c r="W997" s="9">
        <v>1</v>
      </c>
      <c r="X997" s="9">
        <v>0</v>
      </c>
      <c r="Y997" s="9">
        <v>1</v>
      </c>
      <c r="Z997" s="9">
        <v>0</v>
      </c>
      <c r="AA997" s="9">
        <v>0</v>
      </c>
      <c r="AB997" s="27">
        <v>0</v>
      </c>
      <c r="AC997" s="9">
        <v>0</v>
      </c>
      <c r="AD997" s="9">
        <v>0</v>
      </c>
      <c r="AE997" s="27">
        <v>1</v>
      </c>
      <c r="AF997" s="9">
        <v>0</v>
      </c>
      <c r="AG997" s="27">
        <v>1</v>
      </c>
      <c r="AH997" s="19">
        <v>1986</v>
      </c>
      <c r="AI997" s="30" t="s">
        <v>89</v>
      </c>
      <c r="AJ997" s="30" t="s">
        <v>89</v>
      </c>
      <c r="AK997" s="30" t="s">
        <v>89</v>
      </c>
      <c r="AL997" s="37" t="s">
        <v>89</v>
      </c>
      <c r="AM997" s="36">
        <v>1</v>
      </c>
      <c r="AN997" s="17">
        <v>0</v>
      </c>
      <c r="AO997">
        <v>0.66900000000000004</v>
      </c>
      <c r="AP997" s="34">
        <f t="shared" si="253"/>
        <v>0.33099999999999996</v>
      </c>
      <c r="AQ997">
        <v>1</v>
      </c>
      <c r="AR997" s="34">
        <v>0</v>
      </c>
      <c r="AS997">
        <v>1</v>
      </c>
      <c r="AT997" s="17">
        <v>0</v>
      </c>
      <c r="AU997" t="s">
        <v>89</v>
      </c>
      <c r="AV997" s="17" t="s">
        <v>89</v>
      </c>
      <c r="AW997" s="17" t="s">
        <v>205</v>
      </c>
      <c r="AX997">
        <v>1</v>
      </c>
      <c r="AY997">
        <v>0</v>
      </c>
      <c r="AZ997">
        <v>0</v>
      </c>
      <c r="BA997">
        <v>0</v>
      </c>
      <c r="BB997">
        <v>0</v>
      </c>
      <c r="BC997">
        <v>0</v>
      </c>
      <c r="BD997" s="17">
        <v>0</v>
      </c>
      <c r="BE997">
        <v>1</v>
      </c>
      <c r="BF997">
        <v>0</v>
      </c>
      <c r="BG997" s="17">
        <v>0</v>
      </c>
      <c r="BH997">
        <v>7294</v>
      </c>
      <c r="BI997">
        <v>760</v>
      </c>
      <c r="BJ997" s="23">
        <v>0.95</v>
      </c>
      <c r="BK997" s="23">
        <v>34.99</v>
      </c>
      <c r="BL997">
        <v>1</v>
      </c>
      <c r="BM997">
        <v>0</v>
      </c>
      <c r="BN997">
        <v>0</v>
      </c>
      <c r="BO997">
        <v>0</v>
      </c>
      <c r="BP997">
        <v>0</v>
      </c>
      <c r="BQ997" s="17">
        <v>0</v>
      </c>
      <c r="BR997">
        <v>0</v>
      </c>
      <c r="BS997">
        <v>0</v>
      </c>
      <c r="BT997">
        <v>1</v>
      </c>
      <c r="BU997" s="17">
        <v>0</v>
      </c>
      <c r="BV997">
        <v>0</v>
      </c>
      <c r="BW997">
        <v>0</v>
      </c>
      <c r="BX997" s="17">
        <v>0</v>
      </c>
      <c r="BY997">
        <v>1</v>
      </c>
      <c r="BZ997">
        <v>1</v>
      </c>
      <c r="CA997">
        <v>1</v>
      </c>
      <c r="CB997">
        <v>1</v>
      </c>
      <c r="CC997">
        <v>0</v>
      </c>
      <c r="CD997">
        <v>0</v>
      </c>
      <c r="CE997">
        <v>1</v>
      </c>
      <c r="CF997">
        <v>0</v>
      </c>
      <c r="CG997">
        <v>0</v>
      </c>
      <c r="CH997">
        <v>1</v>
      </c>
      <c r="CI997">
        <v>0</v>
      </c>
      <c r="CJ997" s="17">
        <v>0</v>
      </c>
      <c r="CK997">
        <v>0.04</v>
      </c>
      <c r="CL997">
        <v>4</v>
      </c>
      <c r="CM997">
        <v>1</v>
      </c>
      <c r="CN997">
        <v>0</v>
      </c>
      <c r="CO997">
        <v>38</v>
      </c>
      <c r="CP997" s="31" t="s">
        <v>80</v>
      </c>
    </row>
    <row r="998" spans="1:94" x14ac:dyDescent="0.25">
      <c r="A998">
        <v>997</v>
      </c>
      <c r="B998">
        <v>69</v>
      </c>
      <c r="C998" s="23" t="s">
        <v>238</v>
      </c>
      <c r="D998" s="12">
        <v>7.19</v>
      </c>
      <c r="E998" s="13">
        <v>0.1</v>
      </c>
      <c r="F998" s="7">
        <f t="shared" si="248"/>
        <v>71.900000000000006</v>
      </c>
      <c r="G998" s="7">
        <f t="shared" si="240"/>
        <v>7.0900000000000007</v>
      </c>
      <c r="H998" s="15">
        <f t="shared" si="241"/>
        <v>7.29</v>
      </c>
      <c r="I998" s="11">
        <f t="shared" si="242"/>
        <v>5.9304085037547423E-2</v>
      </c>
      <c r="J998" s="30">
        <f t="shared" si="243"/>
        <v>8.248134219408542E-4</v>
      </c>
      <c r="K998" s="30">
        <f t="shared" si="244"/>
        <v>1212.3954016738928</v>
      </c>
      <c r="L998" s="8">
        <v>0</v>
      </c>
      <c r="M998" s="9">
        <v>0</v>
      </c>
      <c r="N998" s="9">
        <v>0</v>
      </c>
      <c r="O998" s="9">
        <v>1</v>
      </c>
      <c r="P998" s="9">
        <v>0</v>
      </c>
      <c r="Q998" s="8">
        <v>1464737</v>
      </c>
      <c r="R998" s="9">
        <v>3</v>
      </c>
      <c r="S998" s="9">
        <f t="shared" si="245"/>
        <v>1464733</v>
      </c>
      <c r="T998" s="9">
        <f t="shared" si="246"/>
        <v>15</v>
      </c>
      <c r="U998" s="7">
        <v>7.08</v>
      </c>
      <c r="V998" s="7">
        <v>8.42</v>
      </c>
      <c r="W998" s="9">
        <v>1</v>
      </c>
      <c r="X998" s="9">
        <v>0</v>
      </c>
      <c r="Y998" s="9">
        <v>1</v>
      </c>
      <c r="Z998" s="9">
        <v>0</v>
      </c>
      <c r="AA998" s="9">
        <v>0</v>
      </c>
      <c r="AB998" s="27">
        <v>0</v>
      </c>
      <c r="AC998" s="9">
        <v>0</v>
      </c>
      <c r="AD998" s="9">
        <v>0</v>
      </c>
      <c r="AE998" s="27">
        <v>1</v>
      </c>
      <c r="AF998" s="9">
        <v>0</v>
      </c>
      <c r="AG998" s="27">
        <v>1</v>
      </c>
      <c r="AH998" s="19">
        <v>1996</v>
      </c>
      <c r="AI998" s="30" t="s">
        <v>89</v>
      </c>
      <c r="AJ998" s="30" t="s">
        <v>89</v>
      </c>
      <c r="AK998" s="30" t="s">
        <v>89</v>
      </c>
      <c r="AL998" s="37" t="s">
        <v>89</v>
      </c>
      <c r="AM998" s="36">
        <v>1</v>
      </c>
      <c r="AN998" s="17">
        <v>0</v>
      </c>
      <c r="AO998">
        <v>0.60099999999999998</v>
      </c>
      <c r="AP998" s="34">
        <f t="shared" si="253"/>
        <v>0.39900000000000002</v>
      </c>
      <c r="AQ998">
        <v>1</v>
      </c>
      <c r="AR998" s="34">
        <v>0</v>
      </c>
      <c r="AS998">
        <v>1</v>
      </c>
      <c r="AT998" s="17">
        <v>0</v>
      </c>
      <c r="AU998" t="s">
        <v>89</v>
      </c>
      <c r="AV998" s="17" t="s">
        <v>89</v>
      </c>
      <c r="AW998" s="17" t="s">
        <v>205</v>
      </c>
      <c r="AX998">
        <v>1</v>
      </c>
      <c r="AY998">
        <v>0</v>
      </c>
      <c r="AZ998">
        <v>0</v>
      </c>
      <c r="BA998">
        <v>0</v>
      </c>
      <c r="BB998">
        <v>0</v>
      </c>
      <c r="BC998">
        <v>0</v>
      </c>
      <c r="BD998" s="17">
        <v>0</v>
      </c>
      <c r="BE998">
        <v>1</v>
      </c>
      <c r="BF998">
        <v>0</v>
      </c>
      <c r="BG998" s="17">
        <v>0</v>
      </c>
      <c r="BH998">
        <v>10406</v>
      </c>
      <c r="BI998">
        <v>775</v>
      </c>
      <c r="BJ998" s="23">
        <v>0.95</v>
      </c>
      <c r="BK998" s="23">
        <v>35.799999999999997</v>
      </c>
      <c r="BL998">
        <v>1</v>
      </c>
      <c r="BM998">
        <v>0</v>
      </c>
      <c r="BN998">
        <v>0</v>
      </c>
      <c r="BO998">
        <v>0</v>
      </c>
      <c r="BP998">
        <v>0</v>
      </c>
      <c r="BQ998" s="17">
        <v>0</v>
      </c>
      <c r="BR998">
        <v>0</v>
      </c>
      <c r="BS998">
        <v>0</v>
      </c>
      <c r="BT998">
        <v>1</v>
      </c>
      <c r="BU998" s="17">
        <v>0</v>
      </c>
      <c r="BV998">
        <v>0</v>
      </c>
      <c r="BW998">
        <v>0</v>
      </c>
      <c r="BX998" s="17">
        <v>0</v>
      </c>
      <c r="BY998">
        <v>1</v>
      </c>
      <c r="BZ998">
        <v>1</v>
      </c>
      <c r="CA998">
        <v>1</v>
      </c>
      <c r="CB998">
        <v>1</v>
      </c>
      <c r="CC998">
        <v>0</v>
      </c>
      <c r="CD998">
        <v>0</v>
      </c>
      <c r="CE998">
        <v>1</v>
      </c>
      <c r="CF998">
        <v>0</v>
      </c>
      <c r="CG998">
        <v>0</v>
      </c>
      <c r="CH998">
        <v>1</v>
      </c>
      <c r="CI998">
        <v>0</v>
      </c>
      <c r="CJ998" s="17">
        <v>0</v>
      </c>
      <c r="CK998">
        <v>0.04</v>
      </c>
      <c r="CL998">
        <v>4</v>
      </c>
      <c r="CM998">
        <v>1</v>
      </c>
      <c r="CN998">
        <v>0</v>
      </c>
      <c r="CO998">
        <v>38</v>
      </c>
      <c r="CP998" s="31" t="s">
        <v>80</v>
      </c>
    </row>
    <row r="999" spans="1:94" x14ac:dyDescent="0.25">
      <c r="A999">
        <v>998</v>
      </c>
      <c r="B999">
        <v>69</v>
      </c>
      <c r="C999" s="23" t="s">
        <v>238</v>
      </c>
      <c r="D999" s="12">
        <v>7.3</v>
      </c>
      <c r="E999" s="13">
        <v>0.1</v>
      </c>
      <c r="F999" s="7">
        <f t="shared" si="248"/>
        <v>73</v>
      </c>
      <c r="G999" s="7">
        <f t="shared" si="240"/>
        <v>7.2</v>
      </c>
      <c r="H999" s="15">
        <f t="shared" si="241"/>
        <v>7.3999999999999995</v>
      </c>
      <c r="I999" s="11">
        <f t="shared" si="242"/>
        <v>5.1794508130782013E-2</v>
      </c>
      <c r="J999" s="30">
        <f t="shared" si="243"/>
        <v>7.0951381001071252E-4</v>
      </c>
      <c r="K999" s="30">
        <f t="shared" si="244"/>
        <v>1409.4158364372099</v>
      </c>
      <c r="L999" s="8">
        <v>0</v>
      </c>
      <c r="M999" s="9">
        <v>0</v>
      </c>
      <c r="N999" s="9">
        <v>0</v>
      </c>
      <c r="O999" s="9">
        <v>1</v>
      </c>
      <c r="P999" s="9">
        <v>0</v>
      </c>
      <c r="Q999" s="8">
        <v>1981128</v>
      </c>
      <c r="R999" s="9">
        <v>3</v>
      </c>
      <c r="S999" s="9">
        <f t="shared" si="245"/>
        <v>1981124</v>
      </c>
      <c r="T999" s="9">
        <f t="shared" si="246"/>
        <v>15</v>
      </c>
      <c r="U999" s="7">
        <v>8.6</v>
      </c>
      <c r="V999" s="7">
        <v>7.51</v>
      </c>
      <c r="W999" s="9">
        <v>1</v>
      </c>
      <c r="X999" s="9">
        <v>0</v>
      </c>
      <c r="Y999" s="9">
        <v>1</v>
      </c>
      <c r="Z999" s="9">
        <v>0</v>
      </c>
      <c r="AA999" s="9">
        <v>0</v>
      </c>
      <c r="AB999" s="27">
        <v>0</v>
      </c>
      <c r="AC999" s="9">
        <v>0</v>
      </c>
      <c r="AD999" s="9">
        <v>0</v>
      </c>
      <c r="AE999" s="27">
        <v>1</v>
      </c>
      <c r="AF999" s="9">
        <v>0</v>
      </c>
      <c r="AG999" s="27">
        <v>1</v>
      </c>
      <c r="AH999" s="19">
        <v>2005</v>
      </c>
      <c r="AI999" s="30" t="s">
        <v>89</v>
      </c>
      <c r="AJ999" s="30" t="s">
        <v>89</v>
      </c>
      <c r="AK999" s="30" t="s">
        <v>89</v>
      </c>
      <c r="AL999" s="37" t="s">
        <v>89</v>
      </c>
      <c r="AM999" s="36">
        <v>1</v>
      </c>
      <c r="AN999" s="17">
        <v>0</v>
      </c>
      <c r="AO999">
        <v>0.57799999999999996</v>
      </c>
      <c r="AP999" s="34">
        <f t="shared" si="253"/>
        <v>0.42200000000000004</v>
      </c>
      <c r="AQ999">
        <v>1</v>
      </c>
      <c r="AR999" s="34">
        <v>0</v>
      </c>
      <c r="AS999">
        <v>1</v>
      </c>
      <c r="AT999" s="17">
        <v>0</v>
      </c>
      <c r="AU999" t="s">
        <v>89</v>
      </c>
      <c r="AV999" s="17" t="s">
        <v>89</v>
      </c>
      <c r="AW999" s="17" t="s">
        <v>205</v>
      </c>
      <c r="AX999">
        <v>1</v>
      </c>
      <c r="AY999">
        <v>0</v>
      </c>
      <c r="AZ999">
        <v>0</v>
      </c>
      <c r="BA999">
        <v>0</v>
      </c>
      <c r="BB999">
        <v>0</v>
      </c>
      <c r="BC999">
        <v>0</v>
      </c>
      <c r="BD999" s="17">
        <v>0</v>
      </c>
      <c r="BE999">
        <v>1</v>
      </c>
      <c r="BF999">
        <v>0</v>
      </c>
      <c r="BG999" s="17">
        <v>0</v>
      </c>
      <c r="BH999">
        <v>12511</v>
      </c>
      <c r="BI999">
        <v>825</v>
      </c>
      <c r="BJ999" s="23">
        <v>0.96699999999999997</v>
      </c>
      <c r="BK999" s="23">
        <v>37.270000000000003</v>
      </c>
      <c r="BL999">
        <v>1</v>
      </c>
      <c r="BM999">
        <v>0</v>
      </c>
      <c r="BN999">
        <v>0</v>
      </c>
      <c r="BO999">
        <v>0</v>
      </c>
      <c r="BP999">
        <v>0</v>
      </c>
      <c r="BQ999" s="17">
        <v>0</v>
      </c>
      <c r="BR999">
        <v>0</v>
      </c>
      <c r="BS999">
        <v>0</v>
      </c>
      <c r="BT999">
        <v>1</v>
      </c>
      <c r="BU999" s="17">
        <v>0</v>
      </c>
      <c r="BV999">
        <v>0</v>
      </c>
      <c r="BW999">
        <v>0</v>
      </c>
      <c r="BX999" s="17">
        <v>0</v>
      </c>
      <c r="BY999">
        <v>1</v>
      </c>
      <c r="BZ999">
        <v>1</v>
      </c>
      <c r="CA999">
        <v>1</v>
      </c>
      <c r="CB999">
        <v>1</v>
      </c>
      <c r="CC999">
        <v>0</v>
      </c>
      <c r="CD999">
        <v>0</v>
      </c>
      <c r="CE999">
        <v>1</v>
      </c>
      <c r="CF999">
        <v>0</v>
      </c>
      <c r="CG999">
        <v>0</v>
      </c>
      <c r="CH999">
        <v>1</v>
      </c>
      <c r="CI999">
        <v>0</v>
      </c>
      <c r="CJ999" s="17">
        <v>0</v>
      </c>
      <c r="CK999">
        <v>0.04</v>
      </c>
      <c r="CL999">
        <v>4</v>
      </c>
      <c r="CM999">
        <v>1</v>
      </c>
      <c r="CN999">
        <v>0</v>
      </c>
      <c r="CO999">
        <v>38</v>
      </c>
      <c r="CP999" s="31" t="s">
        <v>80</v>
      </c>
    </row>
    <row r="1000" spans="1:94" x14ac:dyDescent="0.25">
      <c r="A1000">
        <v>999</v>
      </c>
      <c r="B1000">
        <v>69</v>
      </c>
      <c r="C1000" s="23" t="s">
        <v>238</v>
      </c>
      <c r="D1000" s="12">
        <v>7.15</v>
      </c>
      <c r="E1000" s="13">
        <v>0.1</v>
      </c>
      <c r="F1000" s="7">
        <f t="shared" si="248"/>
        <v>71.5</v>
      </c>
      <c r="G1000" s="7">
        <f t="shared" si="240"/>
        <v>7.0500000000000007</v>
      </c>
      <c r="H1000" s="15">
        <f t="shared" si="241"/>
        <v>7.25</v>
      </c>
      <c r="I1000" s="11">
        <f t="shared" si="242"/>
        <v>4.9971389312554342E-2</v>
      </c>
      <c r="J1000" s="30">
        <f t="shared" si="243"/>
        <v>6.9890054982593491E-4</v>
      </c>
      <c r="K1000" s="30">
        <f t="shared" si="244"/>
        <v>1430.8187341518842</v>
      </c>
      <c r="L1000" s="8">
        <v>0</v>
      </c>
      <c r="M1000" s="9">
        <v>0</v>
      </c>
      <c r="N1000" s="9">
        <v>0</v>
      </c>
      <c r="O1000" s="9">
        <v>1</v>
      </c>
      <c r="P1000" s="9">
        <v>0</v>
      </c>
      <c r="Q1000" s="8">
        <v>2042134</v>
      </c>
      <c r="R1000" s="9">
        <v>3</v>
      </c>
      <c r="S1000" s="9">
        <f t="shared" si="245"/>
        <v>2042130</v>
      </c>
      <c r="T1000" s="9">
        <f t="shared" si="246"/>
        <v>15</v>
      </c>
      <c r="U1000" s="7">
        <v>9.51</v>
      </c>
      <c r="V1000" s="7">
        <v>7.9</v>
      </c>
      <c r="W1000" s="9">
        <v>1</v>
      </c>
      <c r="X1000" s="9">
        <v>0</v>
      </c>
      <c r="Y1000" s="9">
        <v>1</v>
      </c>
      <c r="Z1000" s="9">
        <v>0</v>
      </c>
      <c r="AA1000" s="9">
        <v>0</v>
      </c>
      <c r="AB1000" s="27">
        <v>0</v>
      </c>
      <c r="AC1000" s="9">
        <v>0</v>
      </c>
      <c r="AD1000" s="9">
        <v>0</v>
      </c>
      <c r="AE1000" s="27">
        <v>1</v>
      </c>
      <c r="AF1000" s="9">
        <v>0</v>
      </c>
      <c r="AG1000" s="27">
        <v>1</v>
      </c>
      <c r="AH1000" s="19">
        <v>2010</v>
      </c>
      <c r="AI1000" s="30" t="s">
        <v>89</v>
      </c>
      <c r="AJ1000" s="30" t="s">
        <v>89</v>
      </c>
      <c r="AK1000" s="30" t="s">
        <v>89</v>
      </c>
      <c r="AL1000" s="37" t="s">
        <v>89</v>
      </c>
      <c r="AM1000" s="36">
        <v>1</v>
      </c>
      <c r="AN1000" s="17">
        <v>0</v>
      </c>
      <c r="AO1000">
        <v>0.54800000000000004</v>
      </c>
      <c r="AP1000" s="34">
        <f t="shared" si="253"/>
        <v>0.45199999999999996</v>
      </c>
      <c r="AQ1000">
        <v>1</v>
      </c>
      <c r="AR1000" s="34">
        <v>0</v>
      </c>
      <c r="AS1000">
        <v>1</v>
      </c>
      <c r="AT1000" s="17">
        <v>0</v>
      </c>
      <c r="AU1000" t="s">
        <v>89</v>
      </c>
      <c r="AV1000" s="17" t="s">
        <v>89</v>
      </c>
      <c r="AW1000" s="17" t="s">
        <v>205</v>
      </c>
      <c r="AX1000">
        <v>1</v>
      </c>
      <c r="AY1000">
        <v>0</v>
      </c>
      <c r="AZ1000">
        <v>0</v>
      </c>
      <c r="BA1000">
        <v>0</v>
      </c>
      <c r="BB1000">
        <v>0</v>
      </c>
      <c r="BC1000">
        <v>0</v>
      </c>
      <c r="BD1000" s="17">
        <v>0</v>
      </c>
      <c r="BE1000">
        <v>1</v>
      </c>
      <c r="BF1000">
        <v>0</v>
      </c>
      <c r="BG1000" s="17">
        <v>0</v>
      </c>
      <c r="BH1000">
        <v>13110</v>
      </c>
      <c r="BI1000">
        <v>960</v>
      </c>
      <c r="BJ1000" s="23">
        <v>0.96699999999999997</v>
      </c>
      <c r="BK1000" s="23">
        <v>38.58</v>
      </c>
      <c r="BL1000">
        <v>1</v>
      </c>
      <c r="BM1000">
        <v>0</v>
      </c>
      <c r="BN1000">
        <v>0</v>
      </c>
      <c r="BO1000">
        <v>0</v>
      </c>
      <c r="BP1000">
        <v>0</v>
      </c>
      <c r="BQ1000" s="17">
        <v>0</v>
      </c>
      <c r="BR1000">
        <v>0</v>
      </c>
      <c r="BS1000">
        <v>0</v>
      </c>
      <c r="BT1000">
        <v>1</v>
      </c>
      <c r="BU1000" s="17">
        <v>0</v>
      </c>
      <c r="BV1000">
        <v>0</v>
      </c>
      <c r="BW1000">
        <v>0</v>
      </c>
      <c r="BX1000" s="17">
        <v>0</v>
      </c>
      <c r="BY1000">
        <v>1</v>
      </c>
      <c r="BZ1000">
        <v>1</v>
      </c>
      <c r="CA1000">
        <v>1</v>
      </c>
      <c r="CB1000">
        <v>1</v>
      </c>
      <c r="CC1000">
        <v>0</v>
      </c>
      <c r="CD1000">
        <v>0</v>
      </c>
      <c r="CE1000">
        <v>1</v>
      </c>
      <c r="CF1000">
        <v>0</v>
      </c>
      <c r="CG1000">
        <v>0</v>
      </c>
      <c r="CH1000">
        <v>1</v>
      </c>
      <c r="CI1000">
        <v>0</v>
      </c>
      <c r="CJ1000" s="17">
        <v>0</v>
      </c>
      <c r="CK1000">
        <v>0.04</v>
      </c>
      <c r="CL1000">
        <v>4</v>
      </c>
      <c r="CM1000">
        <v>1</v>
      </c>
      <c r="CN1000">
        <v>0</v>
      </c>
      <c r="CO1000">
        <v>38</v>
      </c>
      <c r="CP1000" s="31" t="s">
        <v>80</v>
      </c>
    </row>
    <row r="1001" spans="1:94" x14ac:dyDescent="0.25">
      <c r="A1001">
        <v>1000</v>
      </c>
      <c r="B1001">
        <v>69</v>
      </c>
      <c r="C1001" s="23" t="s">
        <v>238</v>
      </c>
      <c r="D1001" s="12">
        <v>7.06</v>
      </c>
      <c r="E1001" s="13">
        <v>0.1</v>
      </c>
      <c r="F1001" s="7">
        <f t="shared" si="248"/>
        <v>70.599999999999994</v>
      </c>
      <c r="G1001" s="7">
        <f t="shared" si="240"/>
        <v>6.96</v>
      </c>
      <c r="H1001" s="15">
        <f t="shared" si="241"/>
        <v>7.1599999999999993</v>
      </c>
      <c r="I1001" s="11">
        <f t="shared" si="242"/>
        <v>5.1087237728615377E-2</v>
      </c>
      <c r="J1001" s="30">
        <f t="shared" si="243"/>
        <v>7.2361526527783826E-4</v>
      </c>
      <c r="K1001" s="30">
        <f t="shared" si="244"/>
        <v>1381.9498399001318</v>
      </c>
      <c r="L1001" s="8">
        <v>0</v>
      </c>
      <c r="M1001" s="9">
        <v>0</v>
      </c>
      <c r="N1001" s="9">
        <v>0</v>
      </c>
      <c r="O1001" s="9">
        <v>1</v>
      </c>
      <c r="P1001" s="9">
        <v>0</v>
      </c>
      <c r="Q1001" s="8">
        <v>1904805</v>
      </c>
      <c r="R1001" s="9">
        <v>3</v>
      </c>
      <c r="S1001" s="9">
        <f t="shared" si="245"/>
        <v>1904801</v>
      </c>
      <c r="T1001" s="9">
        <f t="shared" si="246"/>
        <v>15</v>
      </c>
      <c r="U1001" s="7">
        <v>9.9</v>
      </c>
      <c r="V1001" s="7">
        <v>8.7200000000000006</v>
      </c>
      <c r="W1001" s="9">
        <v>1</v>
      </c>
      <c r="X1001" s="9">
        <v>0</v>
      </c>
      <c r="Y1001" s="9">
        <v>1</v>
      </c>
      <c r="Z1001" s="9">
        <v>0</v>
      </c>
      <c r="AA1001" s="9">
        <v>0</v>
      </c>
      <c r="AB1001" s="27">
        <v>0</v>
      </c>
      <c r="AC1001" s="9">
        <v>0</v>
      </c>
      <c r="AD1001" s="9">
        <v>0</v>
      </c>
      <c r="AE1001" s="27">
        <v>1</v>
      </c>
      <c r="AF1001" s="9">
        <v>0</v>
      </c>
      <c r="AG1001" s="27">
        <v>1</v>
      </c>
      <c r="AH1001" s="19">
        <v>2013</v>
      </c>
      <c r="AI1001" s="30" t="s">
        <v>89</v>
      </c>
      <c r="AJ1001" s="30" t="s">
        <v>89</v>
      </c>
      <c r="AK1001" s="30" t="s">
        <v>89</v>
      </c>
      <c r="AL1001" s="37" t="s">
        <v>89</v>
      </c>
      <c r="AM1001" s="36">
        <v>1</v>
      </c>
      <c r="AN1001" s="17">
        <v>0</v>
      </c>
      <c r="AO1001">
        <v>0.52700000000000002</v>
      </c>
      <c r="AP1001" s="34">
        <f t="shared" si="253"/>
        <v>0.47299999999999998</v>
      </c>
      <c r="AQ1001">
        <v>1</v>
      </c>
      <c r="AR1001" s="34">
        <v>0</v>
      </c>
      <c r="AS1001">
        <v>1</v>
      </c>
      <c r="AT1001" s="17">
        <v>0</v>
      </c>
      <c r="AU1001" t="s">
        <v>89</v>
      </c>
      <c r="AV1001" s="17" t="s">
        <v>89</v>
      </c>
      <c r="AW1001" s="17" t="s">
        <v>205</v>
      </c>
      <c r="AX1001">
        <v>1</v>
      </c>
      <c r="AY1001">
        <v>0</v>
      </c>
      <c r="AZ1001">
        <v>0</v>
      </c>
      <c r="BA1001">
        <v>0</v>
      </c>
      <c r="BB1001">
        <v>0</v>
      </c>
      <c r="BC1001">
        <v>0</v>
      </c>
      <c r="BD1001" s="17">
        <v>0</v>
      </c>
      <c r="BE1001">
        <v>1</v>
      </c>
      <c r="BF1001">
        <v>0</v>
      </c>
      <c r="BG1001" s="17">
        <v>0</v>
      </c>
      <c r="BH1001">
        <v>11965</v>
      </c>
      <c r="BI1001">
        <v>918</v>
      </c>
      <c r="BJ1001" s="23">
        <v>0.95399999999999996</v>
      </c>
      <c r="BK1001" s="23">
        <v>39.659999999999997</v>
      </c>
      <c r="BL1001">
        <v>1</v>
      </c>
      <c r="BM1001">
        <v>0</v>
      </c>
      <c r="BN1001">
        <v>0</v>
      </c>
      <c r="BO1001">
        <v>0</v>
      </c>
      <c r="BP1001">
        <v>0</v>
      </c>
      <c r="BQ1001" s="17">
        <v>0</v>
      </c>
      <c r="BR1001">
        <v>0</v>
      </c>
      <c r="BS1001">
        <v>0</v>
      </c>
      <c r="BT1001">
        <v>1</v>
      </c>
      <c r="BU1001" s="17">
        <v>0</v>
      </c>
      <c r="BV1001">
        <v>0</v>
      </c>
      <c r="BW1001">
        <v>0</v>
      </c>
      <c r="BX1001" s="17">
        <v>0</v>
      </c>
      <c r="BY1001">
        <v>1</v>
      </c>
      <c r="BZ1001">
        <v>1</v>
      </c>
      <c r="CA1001">
        <v>1</v>
      </c>
      <c r="CB1001">
        <v>1</v>
      </c>
      <c r="CC1001">
        <v>0</v>
      </c>
      <c r="CD1001">
        <v>0</v>
      </c>
      <c r="CE1001">
        <v>1</v>
      </c>
      <c r="CF1001">
        <v>0</v>
      </c>
      <c r="CG1001">
        <v>0</v>
      </c>
      <c r="CH1001">
        <v>1</v>
      </c>
      <c r="CI1001">
        <v>0</v>
      </c>
      <c r="CJ1001" s="17">
        <v>0</v>
      </c>
      <c r="CK1001">
        <v>0.04</v>
      </c>
      <c r="CL1001">
        <v>4</v>
      </c>
      <c r="CM1001">
        <v>1</v>
      </c>
      <c r="CN1001">
        <v>0</v>
      </c>
      <c r="CO1001">
        <v>38</v>
      </c>
      <c r="CP1001" s="31" t="s">
        <v>80</v>
      </c>
    </row>
    <row r="1002" spans="1:94" x14ac:dyDescent="0.25">
      <c r="A1002">
        <v>1001</v>
      </c>
      <c r="B1002">
        <v>69</v>
      </c>
      <c r="C1002" s="23" t="s">
        <v>238</v>
      </c>
      <c r="D1002" s="12">
        <v>4.78</v>
      </c>
      <c r="E1002" s="13">
        <v>0.1</v>
      </c>
      <c r="F1002" s="7">
        <f t="shared" ref="F1002:F1011" si="254">D1002/E1002</f>
        <v>47.8</v>
      </c>
      <c r="G1002" s="7">
        <f t="shared" si="240"/>
        <v>4.6800000000000006</v>
      </c>
      <c r="H1002" s="15">
        <f t="shared" si="241"/>
        <v>4.88</v>
      </c>
      <c r="I1002" s="11">
        <f t="shared" si="242"/>
        <v>4.7976933183397304E-2</v>
      </c>
      <c r="J1002" s="30">
        <f t="shared" si="243"/>
        <v>1.0037015310334165E-3</v>
      </c>
      <c r="K1002" s="30">
        <f t="shared" si="244"/>
        <v>996.31211976970349</v>
      </c>
      <c r="L1002" s="8">
        <v>0</v>
      </c>
      <c r="M1002" s="9">
        <v>0</v>
      </c>
      <c r="N1002" s="9">
        <v>0</v>
      </c>
      <c r="O1002" s="9">
        <v>1</v>
      </c>
      <c r="P1002" s="9">
        <v>0</v>
      </c>
      <c r="Q1002" s="8">
        <v>990357</v>
      </c>
      <c r="R1002" s="9">
        <v>3</v>
      </c>
      <c r="S1002" s="9">
        <f t="shared" si="245"/>
        <v>990353</v>
      </c>
      <c r="T1002" s="9">
        <f t="shared" si="246"/>
        <v>15</v>
      </c>
      <c r="U1002" s="7">
        <v>5.6</v>
      </c>
      <c r="V1002" s="7">
        <v>9.23</v>
      </c>
      <c r="W1002" s="9">
        <v>1</v>
      </c>
      <c r="X1002" s="9">
        <v>0</v>
      </c>
      <c r="Y1002" s="9">
        <v>1</v>
      </c>
      <c r="Z1002" s="9">
        <v>0</v>
      </c>
      <c r="AA1002" s="9">
        <v>0</v>
      </c>
      <c r="AB1002" s="27">
        <v>0</v>
      </c>
      <c r="AC1002" s="9">
        <v>0</v>
      </c>
      <c r="AD1002" s="9">
        <v>0</v>
      </c>
      <c r="AE1002" s="27">
        <v>1</v>
      </c>
      <c r="AF1002" s="9">
        <v>0</v>
      </c>
      <c r="AG1002" s="27">
        <v>1</v>
      </c>
      <c r="AH1002" s="19">
        <v>1986</v>
      </c>
      <c r="AI1002" s="30" t="s">
        <v>89</v>
      </c>
      <c r="AJ1002" s="30" t="s">
        <v>89</v>
      </c>
      <c r="AK1002" s="30" t="s">
        <v>89</v>
      </c>
      <c r="AL1002" s="37" t="s">
        <v>89</v>
      </c>
      <c r="AM1002" s="36">
        <v>1</v>
      </c>
      <c r="AN1002" s="17">
        <v>0</v>
      </c>
      <c r="AO1002">
        <v>0.66900000000000004</v>
      </c>
      <c r="AP1002" s="34">
        <f t="shared" si="253"/>
        <v>0.33099999999999996</v>
      </c>
      <c r="AQ1002">
        <v>1</v>
      </c>
      <c r="AR1002" s="34">
        <v>0</v>
      </c>
      <c r="AS1002">
        <v>1</v>
      </c>
      <c r="AT1002" s="17">
        <v>0</v>
      </c>
      <c r="AU1002" t="s">
        <v>89</v>
      </c>
      <c r="AV1002" s="17" t="s">
        <v>89</v>
      </c>
      <c r="AW1002" s="17" t="s">
        <v>205</v>
      </c>
      <c r="AX1002">
        <v>1</v>
      </c>
      <c r="AY1002">
        <v>0</v>
      </c>
      <c r="AZ1002">
        <v>0</v>
      </c>
      <c r="BA1002">
        <v>0</v>
      </c>
      <c r="BB1002">
        <v>0</v>
      </c>
      <c r="BC1002">
        <v>0</v>
      </c>
      <c r="BD1002" s="17">
        <v>0</v>
      </c>
      <c r="BE1002">
        <v>1</v>
      </c>
      <c r="BF1002">
        <v>0</v>
      </c>
      <c r="BG1002" s="17">
        <v>0</v>
      </c>
      <c r="BH1002">
        <v>7294</v>
      </c>
      <c r="BI1002">
        <v>760</v>
      </c>
      <c r="BJ1002" s="23">
        <v>0.95</v>
      </c>
      <c r="BK1002" s="23">
        <v>34.99</v>
      </c>
      <c r="BL1002">
        <v>1</v>
      </c>
      <c r="BM1002">
        <v>0</v>
      </c>
      <c r="BN1002">
        <v>0</v>
      </c>
      <c r="BO1002">
        <v>0</v>
      </c>
      <c r="BP1002">
        <v>0</v>
      </c>
      <c r="BQ1002" s="17">
        <v>0</v>
      </c>
      <c r="BR1002">
        <v>0</v>
      </c>
      <c r="BS1002">
        <v>0</v>
      </c>
      <c r="BT1002">
        <v>1</v>
      </c>
      <c r="BU1002" s="17">
        <v>0</v>
      </c>
      <c r="BV1002">
        <v>0</v>
      </c>
      <c r="BW1002">
        <v>0</v>
      </c>
      <c r="BX1002" s="17">
        <v>0</v>
      </c>
      <c r="BY1002">
        <v>1</v>
      </c>
      <c r="BZ1002">
        <v>1</v>
      </c>
      <c r="CA1002">
        <v>1</v>
      </c>
      <c r="CB1002">
        <v>1</v>
      </c>
      <c r="CC1002">
        <v>0</v>
      </c>
      <c r="CD1002">
        <v>0</v>
      </c>
      <c r="CE1002">
        <v>1</v>
      </c>
      <c r="CF1002">
        <v>0</v>
      </c>
      <c r="CG1002">
        <v>0</v>
      </c>
      <c r="CH1002">
        <v>1</v>
      </c>
      <c r="CI1002">
        <v>0</v>
      </c>
      <c r="CJ1002" s="17">
        <v>1</v>
      </c>
      <c r="CK1002">
        <v>0.04</v>
      </c>
      <c r="CL1002">
        <v>4</v>
      </c>
      <c r="CM1002">
        <v>1</v>
      </c>
      <c r="CN1002">
        <v>0</v>
      </c>
      <c r="CO1002">
        <v>38</v>
      </c>
      <c r="CP1002" s="31" t="s">
        <v>80</v>
      </c>
    </row>
    <row r="1003" spans="1:94" x14ac:dyDescent="0.25">
      <c r="A1003">
        <v>1002</v>
      </c>
      <c r="B1003">
        <v>69</v>
      </c>
      <c r="C1003" s="23" t="s">
        <v>238</v>
      </c>
      <c r="D1003" s="12">
        <v>5.8</v>
      </c>
      <c r="E1003" s="13">
        <v>0.1</v>
      </c>
      <c r="F1003" s="7">
        <f t="shared" si="254"/>
        <v>57.999999999999993</v>
      </c>
      <c r="G1003" s="7">
        <f t="shared" si="240"/>
        <v>5.7</v>
      </c>
      <c r="H1003" s="15">
        <f t="shared" si="241"/>
        <v>5.8999999999999995</v>
      </c>
      <c r="I1003" s="11">
        <f t="shared" si="242"/>
        <v>4.7868588094701701E-2</v>
      </c>
      <c r="J1003" s="30">
        <f t="shared" si="243"/>
        <v>8.2532048439140876E-4</v>
      </c>
      <c r="K1003" s="30">
        <f t="shared" si="244"/>
        <v>1211.6505271735741</v>
      </c>
      <c r="L1003" s="8">
        <v>0</v>
      </c>
      <c r="M1003" s="9">
        <v>0</v>
      </c>
      <c r="N1003" s="9">
        <v>0</v>
      </c>
      <c r="O1003" s="9">
        <v>1</v>
      </c>
      <c r="P1003" s="9">
        <v>0</v>
      </c>
      <c r="Q1003" s="8">
        <v>1464737</v>
      </c>
      <c r="R1003" s="9">
        <v>3</v>
      </c>
      <c r="S1003" s="9">
        <f t="shared" si="245"/>
        <v>1464733</v>
      </c>
      <c r="T1003" s="9">
        <f t="shared" si="246"/>
        <v>15</v>
      </c>
      <c r="U1003" s="7">
        <v>7.08</v>
      </c>
      <c r="V1003" s="7">
        <v>8.42</v>
      </c>
      <c r="W1003" s="9">
        <v>1</v>
      </c>
      <c r="X1003" s="9">
        <v>0</v>
      </c>
      <c r="Y1003" s="9">
        <v>1</v>
      </c>
      <c r="Z1003" s="9">
        <v>0</v>
      </c>
      <c r="AA1003" s="9">
        <v>0</v>
      </c>
      <c r="AB1003" s="27">
        <v>0</v>
      </c>
      <c r="AC1003" s="9">
        <v>0</v>
      </c>
      <c r="AD1003" s="9">
        <v>0</v>
      </c>
      <c r="AE1003" s="27">
        <v>1</v>
      </c>
      <c r="AF1003" s="9">
        <v>0</v>
      </c>
      <c r="AG1003" s="27">
        <v>1</v>
      </c>
      <c r="AH1003" s="19">
        <v>1996</v>
      </c>
      <c r="AI1003" s="30" t="s">
        <v>89</v>
      </c>
      <c r="AJ1003" s="30" t="s">
        <v>89</v>
      </c>
      <c r="AK1003" s="30" t="s">
        <v>89</v>
      </c>
      <c r="AL1003" s="37" t="s">
        <v>89</v>
      </c>
      <c r="AM1003" s="36">
        <v>1</v>
      </c>
      <c r="AN1003" s="17">
        <v>0</v>
      </c>
      <c r="AO1003">
        <v>0.60099999999999998</v>
      </c>
      <c r="AP1003" s="34">
        <f t="shared" si="253"/>
        <v>0.39900000000000002</v>
      </c>
      <c r="AQ1003">
        <v>1</v>
      </c>
      <c r="AR1003" s="34">
        <v>0</v>
      </c>
      <c r="AS1003">
        <v>1</v>
      </c>
      <c r="AT1003" s="17">
        <v>0</v>
      </c>
      <c r="AU1003" t="s">
        <v>89</v>
      </c>
      <c r="AV1003" s="17" t="s">
        <v>89</v>
      </c>
      <c r="AW1003" s="17" t="s">
        <v>205</v>
      </c>
      <c r="AX1003">
        <v>1</v>
      </c>
      <c r="AY1003">
        <v>0</v>
      </c>
      <c r="AZ1003">
        <v>0</v>
      </c>
      <c r="BA1003">
        <v>0</v>
      </c>
      <c r="BB1003">
        <v>0</v>
      </c>
      <c r="BC1003">
        <v>0</v>
      </c>
      <c r="BD1003" s="17">
        <v>0</v>
      </c>
      <c r="BE1003">
        <v>1</v>
      </c>
      <c r="BF1003">
        <v>0</v>
      </c>
      <c r="BG1003" s="17">
        <v>0</v>
      </c>
      <c r="BH1003">
        <v>10406</v>
      </c>
      <c r="BI1003">
        <v>775</v>
      </c>
      <c r="BJ1003" s="23">
        <v>0.95</v>
      </c>
      <c r="BK1003" s="23">
        <v>35.799999999999997</v>
      </c>
      <c r="BL1003">
        <v>1</v>
      </c>
      <c r="BM1003">
        <v>0</v>
      </c>
      <c r="BN1003">
        <v>0</v>
      </c>
      <c r="BO1003">
        <v>0</v>
      </c>
      <c r="BP1003">
        <v>0</v>
      </c>
      <c r="BQ1003" s="17">
        <v>0</v>
      </c>
      <c r="BR1003">
        <v>0</v>
      </c>
      <c r="BS1003">
        <v>0</v>
      </c>
      <c r="BT1003">
        <v>1</v>
      </c>
      <c r="BU1003" s="17">
        <v>0</v>
      </c>
      <c r="BV1003">
        <v>0</v>
      </c>
      <c r="BW1003">
        <v>0</v>
      </c>
      <c r="BX1003" s="17">
        <v>0</v>
      </c>
      <c r="BY1003">
        <v>1</v>
      </c>
      <c r="BZ1003">
        <v>1</v>
      </c>
      <c r="CA1003">
        <v>1</v>
      </c>
      <c r="CB1003">
        <v>1</v>
      </c>
      <c r="CC1003">
        <v>0</v>
      </c>
      <c r="CD1003">
        <v>0</v>
      </c>
      <c r="CE1003">
        <v>1</v>
      </c>
      <c r="CF1003">
        <v>0</v>
      </c>
      <c r="CG1003">
        <v>0</v>
      </c>
      <c r="CH1003">
        <v>1</v>
      </c>
      <c r="CI1003">
        <v>0</v>
      </c>
      <c r="CJ1003" s="17">
        <v>1</v>
      </c>
      <c r="CK1003">
        <v>0.04</v>
      </c>
      <c r="CL1003">
        <v>4</v>
      </c>
      <c r="CM1003">
        <v>1</v>
      </c>
      <c r="CN1003">
        <v>0</v>
      </c>
      <c r="CO1003">
        <v>38</v>
      </c>
      <c r="CP1003" s="31" t="s">
        <v>80</v>
      </c>
    </row>
    <row r="1004" spans="1:94" x14ac:dyDescent="0.25">
      <c r="A1004">
        <v>1003</v>
      </c>
      <c r="B1004">
        <v>69</v>
      </c>
      <c r="C1004" s="23" t="s">
        <v>238</v>
      </c>
      <c r="D1004" s="12">
        <v>6.4</v>
      </c>
      <c r="E1004" s="13">
        <v>0.1</v>
      </c>
      <c r="F1004" s="7">
        <f t="shared" si="254"/>
        <v>64</v>
      </c>
      <c r="G1004" s="7">
        <f t="shared" si="240"/>
        <v>6.3000000000000007</v>
      </c>
      <c r="H1004" s="15">
        <f t="shared" si="241"/>
        <v>6.5</v>
      </c>
      <c r="I1004" s="11">
        <f t="shared" si="242"/>
        <v>4.5422983150308821E-2</v>
      </c>
      <c r="J1004" s="30">
        <f t="shared" si="243"/>
        <v>7.0973411172357533E-4</v>
      </c>
      <c r="K1004" s="30">
        <f t="shared" si="244"/>
        <v>1408.9783532758763</v>
      </c>
      <c r="L1004" s="8">
        <v>0</v>
      </c>
      <c r="M1004" s="9">
        <v>0</v>
      </c>
      <c r="N1004" s="9">
        <v>0</v>
      </c>
      <c r="O1004" s="9">
        <v>1</v>
      </c>
      <c r="P1004" s="9">
        <v>0</v>
      </c>
      <c r="Q1004" s="8">
        <v>1981128</v>
      </c>
      <c r="R1004" s="9">
        <v>3</v>
      </c>
      <c r="S1004" s="9">
        <f t="shared" si="245"/>
        <v>1981124</v>
      </c>
      <c r="T1004" s="9">
        <f t="shared" si="246"/>
        <v>15</v>
      </c>
      <c r="U1004" s="7">
        <v>8.6</v>
      </c>
      <c r="V1004" s="7">
        <v>7.51</v>
      </c>
      <c r="W1004" s="9">
        <v>1</v>
      </c>
      <c r="X1004" s="9">
        <v>0</v>
      </c>
      <c r="Y1004" s="9">
        <v>1</v>
      </c>
      <c r="Z1004" s="9">
        <v>0</v>
      </c>
      <c r="AA1004" s="9">
        <v>0</v>
      </c>
      <c r="AB1004" s="27">
        <v>0</v>
      </c>
      <c r="AC1004" s="9">
        <v>0</v>
      </c>
      <c r="AD1004" s="9">
        <v>0</v>
      </c>
      <c r="AE1004" s="27">
        <v>1</v>
      </c>
      <c r="AF1004" s="9">
        <v>0</v>
      </c>
      <c r="AG1004" s="27">
        <v>1</v>
      </c>
      <c r="AH1004" s="19">
        <v>2005</v>
      </c>
      <c r="AI1004" s="30" t="s">
        <v>89</v>
      </c>
      <c r="AJ1004" s="30" t="s">
        <v>89</v>
      </c>
      <c r="AK1004" s="30" t="s">
        <v>89</v>
      </c>
      <c r="AL1004" s="37" t="s">
        <v>89</v>
      </c>
      <c r="AM1004" s="36">
        <v>1</v>
      </c>
      <c r="AN1004" s="17">
        <v>0</v>
      </c>
      <c r="AO1004">
        <v>0.57799999999999996</v>
      </c>
      <c r="AP1004" s="34">
        <f t="shared" si="253"/>
        <v>0.42200000000000004</v>
      </c>
      <c r="AQ1004">
        <v>1</v>
      </c>
      <c r="AR1004" s="34">
        <v>0</v>
      </c>
      <c r="AS1004">
        <v>1</v>
      </c>
      <c r="AT1004" s="17">
        <v>0</v>
      </c>
      <c r="AU1004" t="s">
        <v>89</v>
      </c>
      <c r="AV1004" s="17" t="s">
        <v>89</v>
      </c>
      <c r="AW1004" s="17" t="s">
        <v>205</v>
      </c>
      <c r="AX1004">
        <v>1</v>
      </c>
      <c r="AY1004">
        <v>0</v>
      </c>
      <c r="AZ1004">
        <v>0</v>
      </c>
      <c r="BA1004">
        <v>0</v>
      </c>
      <c r="BB1004">
        <v>0</v>
      </c>
      <c r="BC1004">
        <v>0</v>
      </c>
      <c r="BD1004" s="17">
        <v>0</v>
      </c>
      <c r="BE1004">
        <v>1</v>
      </c>
      <c r="BF1004">
        <v>0</v>
      </c>
      <c r="BG1004" s="17">
        <v>0</v>
      </c>
      <c r="BH1004">
        <v>12511</v>
      </c>
      <c r="BI1004">
        <v>825</v>
      </c>
      <c r="BJ1004" s="23">
        <v>0.96699999999999997</v>
      </c>
      <c r="BK1004" s="23">
        <v>37.270000000000003</v>
      </c>
      <c r="BL1004">
        <v>1</v>
      </c>
      <c r="BM1004">
        <v>0</v>
      </c>
      <c r="BN1004">
        <v>0</v>
      </c>
      <c r="BO1004">
        <v>0</v>
      </c>
      <c r="BP1004">
        <v>0</v>
      </c>
      <c r="BQ1004" s="17">
        <v>0</v>
      </c>
      <c r="BR1004">
        <v>0</v>
      </c>
      <c r="BS1004">
        <v>0</v>
      </c>
      <c r="BT1004">
        <v>1</v>
      </c>
      <c r="BU1004" s="17">
        <v>0</v>
      </c>
      <c r="BV1004">
        <v>0</v>
      </c>
      <c r="BW1004">
        <v>0</v>
      </c>
      <c r="BX1004" s="17">
        <v>0</v>
      </c>
      <c r="BY1004">
        <v>1</v>
      </c>
      <c r="BZ1004">
        <v>1</v>
      </c>
      <c r="CA1004">
        <v>1</v>
      </c>
      <c r="CB1004">
        <v>1</v>
      </c>
      <c r="CC1004">
        <v>0</v>
      </c>
      <c r="CD1004">
        <v>0</v>
      </c>
      <c r="CE1004">
        <v>1</v>
      </c>
      <c r="CF1004">
        <v>0</v>
      </c>
      <c r="CG1004">
        <v>0</v>
      </c>
      <c r="CH1004">
        <v>1</v>
      </c>
      <c r="CI1004">
        <v>0</v>
      </c>
      <c r="CJ1004" s="17">
        <v>1</v>
      </c>
      <c r="CK1004">
        <v>0.04</v>
      </c>
      <c r="CL1004">
        <v>4</v>
      </c>
      <c r="CM1004">
        <v>1</v>
      </c>
      <c r="CN1004">
        <v>0</v>
      </c>
      <c r="CO1004">
        <v>38</v>
      </c>
      <c r="CP1004" s="31" t="s">
        <v>80</v>
      </c>
    </row>
    <row r="1005" spans="1:94" x14ac:dyDescent="0.25">
      <c r="A1005">
        <v>1004</v>
      </c>
      <c r="B1005">
        <v>69</v>
      </c>
      <c r="C1005" s="23" t="s">
        <v>238</v>
      </c>
      <c r="D1005" s="12">
        <v>6.38</v>
      </c>
      <c r="E1005" s="13">
        <v>0.1</v>
      </c>
      <c r="F1005" s="7">
        <f t="shared" si="254"/>
        <v>63.8</v>
      </c>
      <c r="G1005" s="7">
        <f t="shared" si="240"/>
        <v>6.28</v>
      </c>
      <c r="H1005" s="15">
        <f t="shared" si="241"/>
        <v>6.4799999999999995</v>
      </c>
      <c r="I1005" s="11">
        <f t="shared" si="242"/>
        <v>4.4601204955611651E-2</v>
      </c>
      <c r="J1005" s="30">
        <f t="shared" si="243"/>
        <v>6.9907844758011989E-4</v>
      </c>
      <c r="K1005" s="30">
        <f t="shared" si="244"/>
        <v>1430.4546270329586</v>
      </c>
      <c r="L1005" s="8">
        <v>0</v>
      </c>
      <c r="M1005" s="9">
        <v>0</v>
      </c>
      <c r="N1005" s="9">
        <v>0</v>
      </c>
      <c r="O1005" s="9">
        <v>1</v>
      </c>
      <c r="P1005" s="9">
        <v>0</v>
      </c>
      <c r="Q1005" s="8">
        <v>2042134</v>
      </c>
      <c r="R1005" s="9">
        <v>3</v>
      </c>
      <c r="S1005" s="9">
        <f t="shared" si="245"/>
        <v>2042130</v>
      </c>
      <c r="T1005" s="9">
        <f t="shared" si="246"/>
        <v>15</v>
      </c>
      <c r="U1005" s="7">
        <v>9.51</v>
      </c>
      <c r="V1005" s="7">
        <v>7.9</v>
      </c>
      <c r="W1005" s="9">
        <v>1</v>
      </c>
      <c r="X1005" s="9">
        <v>0</v>
      </c>
      <c r="Y1005" s="9">
        <v>1</v>
      </c>
      <c r="Z1005" s="9">
        <v>0</v>
      </c>
      <c r="AA1005" s="9">
        <v>0</v>
      </c>
      <c r="AB1005" s="27">
        <v>0</v>
      </c>
      <c r="AC1005" s="9">
        <v>0</v>
      </c>
      <c r="AD1005" s="9">
        <v>0</v>
      </c>
      <c r="AE1005" s="27">
        <v>1</v>
      </c>
      <c r="AF1005" s="9">
        <v>0</v>
      </c>
      <c r="AG1005" s="27">
        <v>1</v>
      </c>
      <c r="AH1005" s="19">
        <v>2010</v>
      </c>
      <c r="AI1005" s="30" t="s">
        <v>89</v>
      </c>
      <c r="AJ1005" s="30" t="s">
        <v>89</v>
      </c>
      <c r="AK1005" s="30" t="s">
        <v>89</v>
      </c>
      <c r="AL1005" s="37" t="s">
        <v>89</v>
      </c>
      <c r="AM1005" s="36">
        <v>1</v>
      </c>
      <c r="AN1005" s="17">
        <v>0</v>
      </c>
      <c r="AO1005">
        <v>0.54800000000000004</v>
      </c>
      <c r="AP1005" s="34">
        <f t="shared" si="253"/>
        <v>0.45199999999999996</v>
      </c>
      <c r="AQ1005">
        <v>1</v>
      </c>
      <c r="AR1005" s="34">
        <v>0</v>
      </c>
      <c r="AS1005">
        <v>1</v>
      </c>
      <c r="AT1005" s="17">
        <v>0</v>
      </c>
      <c r="AU1005" t="s">
        <v>89</v>
      </c>
      <c r="AV1005" s="17" t="s">
        <v>89</v>
      </c>
      <c r="AW1005" s="17" t="s">
        <v>205</v>
      </c>
      <c r="AX1005">
        <v>1</v>
      </c>
      <c r="AY1005">
        <v>0</v>
      </c>
      <c r="AZ1005">
        <v>0</v>
      </c>
      <c r="BA1005">
        <v>0</v>
      </c>
      <c r="BB1005">
        <v>0</v>
      </c>
      <c r="BC1005">
        <v>0</v>
      </c>
      <c r="BD1005" s="17">
        <v>0</v>
      </c>
      <c r="BE1005">
        <v>1</v>
      </c>
      <c r="BF1005">
        <v>0</v>
      </c>
      <c r="BG1005" s="17">
        <v>0</v>
      </c>
      <c r="BH1005">
        <v>13110</v>
      </c>
      <c r="BI1005">
        <v>960</v>
      </c>
      <c r="BJ1005" s="23">
        <v>0.96699999999999997</v>
      </c>
      <c r="BK1005" s="23">
        <v>38.58</v>
      </c>
      <c r="BL1005">
        <v>1</v>
      </c>
      <c r="BM1005">
        <v>0</v>
      </c>
      <c r="BN1005">
        <v>0</v>
      </c>
      <c r="BO1005">
        <v>0</v>
      </c>
      <c r="BP1005">
        <v>0</v>
      </c>
      <c r="BQ1005" s="17">
        <v>0</v>
      </c>
      <c r="BR1005">
        <v>0</v>
      </c>
      <c r="BS1005">
        <v>0</v>
      </c>
      <c r="BT1005">
        <v>1</v>
      </c>
      <c r="BU1005" s="17">
        <v>0</v>
      </c>
      <c r="BV1005">
        <v>0</v>
      </c>
      <c r="BW1005">
        <v>0</v>
      </c>
      <c r="BX1005" s="17">
        <v>0</v>
      </c>
      <c r="BY1005">
        <v>1</v>
      </c>
      <c r="BZ1005">
        <v>1</v>
      </c>
      <c r="CA1005">
        <v>1</v>
      </c>
      <c r="CB1005">
        <v>1</v>
      </c>
      <c r="CC1005">
        <v>0</v>
      </c>
      <c r="CD1005">
        <v>0</v>
      </c>
      <c r="CE1005">
        <v>1</v>
      </c>
      <c r="CF1005">
        <v>0</v>
      </c>
      <c r="CG1005">
        <v>0</v>
      </c>
      <c r="CH1005">
        <v>1</v>
      </c>
      <c r="CI1005">
        <v>0</v>
      </c>
      <c r="CJ1005" s="17">
        <v>1</v>
      </c>
      <c r="CK1005">
        <v>0.04</v>
      </c>
      <c r="CL1005">
        <v>4</v>
      </c>
      <c r="CM1005">
        <v>1</v>
      </c>
      <c r="CN1005">
        <v>0</v>
      </c>
      <c r="CO1005">
        <v>38</v>
      </c>
      <c r="CP1005" s="31" t="s">
        <v>80</v>
      </c>
    </row>
    <row r="1006" spans="1:94" x14ac:dyDescent="0.25">
      <c r="A1006">
        <v>1005</v>
      </c>
      <c r="B1006">
        <v>69</v>
      </c>
      <c r="C1006" s="23" t="s">
        <v>238</v>
      </c>
      <c r="D1006" s="12">
        <v>6.37</v>
      </c>
      <c r="E1006" s="13">
        <v>0.1</v>
      </c>
      <c r="F1006" s="7">
        <f t="shared" si="254"/>
        <v>63.699999999999996</v>
      </c>
      <c r="G1006" s="7">
        <f t="shared" si="240"/>
        <v>6.2700000000000005</v>
      </c>
      <c r="H1006" s="15">
        <f t="shared" si="241"/>
        <v>6.47</v>
      </c>
      <c r="I1006" s="11">
        <f t="shared" si="242"/>
        <v>4.6105479453435814E-2</v>
      </c>
      <c r="J1006" s="30">
        <f t="shared" si="243"/>
        <v>7.2379088623918087E-4</v>
      </c>
      <c r="K1006" s="30">
        <f t="shared" si="244"/>
        <v>1381.6145229404619</v>
      </c>
      <c r="L1006" s="8">
        <v>0</v>
      </c>
      <c r="M1006" s="9">
        <v>0</v>
      </c>
      <c r="N1006" s="9">
        <v>0</v>
      </c>
      <c r="O1006" s="9">
        <v>1</v>
      </c>
      <c r="P1006" s="9">
        <v>0</v>
      </c>
      <c r="Q1006" s="8">
        <v>1904805</v>
      </c>
      <c r="R1006" s="9">
        <v>3</v>
      </c>
      <c r="S1006" s="9">
        <f t="shared" si="245"/>
        <v>1904801</v>
      </c>
      <c r="T1006" s="9">
        <f t="shared" si="246"/>
        <v>15</v>
      </c>
      <c r="U1006" s="7">
        <v>9.9</v>
      </c>
      <c r="V1006" s="7">
        <v>8.7200000000000006</v>
      </c>
      <c r="W1006" s="9">
        <v>1</v>
      </c>
      <c r="X1006" s="9">
        <v>0</v>
      </c>
      <c r="Y1006" s="9">
        <v>1</v>
      </c>
      <c r="Z1006" s="9">
        <v>0</v>
      </c>
      <c r="AA1006" s="9">
        <v>0</v>
      </c>
      <c r="AB1006" s="27">
        <v>0</v>
      </c>
      <c r="AC1006" s="9">
        <v>0</v>
      </c>
      <c r="AD1006" s="9">
        <v>0</v>
      </c>
      <c r="AE1006" s="27">
        <v>1</v>
      </c>
      <c r="AF1006" s="9">
        <v>0</v>
      </c>
      <c r="AG1006" s="27">
        <v>1</v>
      </c>
      <c r="AH1006" s="19">
        <v>2013</v>
      </c>
      <c r="AI1006" s="30" t="s">
        <v>89</v>
      </c>
      <c r="AJ1006" s="30" t="s">
        <v>89</v>
      </c>
      <c r="AK1006" s="30" t="s">
        <v>89</v>
      </c>
      <c r="AL1006" s="37" t="s">
        <v>89</v>
      </c>
      <c r="AM1006" s="36">
        <v>1</v>
      </c>
      <c r="AN1006" s="17">
        <v>0</v>
      </c>
      <c r="AO1006">
        <v>0.52700000000000002</v>
      </c>
      <c r="AP1006" s="34">
        <f t="shared" si="253"/>
        <v>0.47299999999999998</v>
      </c>
      <c r="AQ1006">
        <v>1</v>
      </c>
      <c r="AR1006" s="34">
        <v>0</v>
      </c>
      <c r="AS1006">
        <v>1</v>
      </c>
      <c r="AT1006" s="17">
        <v>0</v>
      </c>
      <c r="AU1006" t="s">
        <v>89</v>
      </c>
      <c r="AV1006" s="17" t="s">
        <v>89</v>
      </c>
      <c r="AW1006" s="17" t="s">
        <v>205</v>
      </c>
      <c r="AX1006">
        <v>1</v>
      </c>
      <c r="AY1006">
        <v>0</v>
      </c>
      <c r="AZ1006">
        <v>0</v>
      </c>
      <c r="BA1006">
        <v>0</v>
      </c>
      <c r="BB1006">
        <v>0</v>
      </c>
      <c r="BC1006">
        <v>0</v>
      </c>
      <c r="BD1006" s="17">
        <v>0</v>
      </c>
      <c r="BE1006">
        <v>1</v>
      </c>
      <c r="BF1006">
        <v>0</v>
      </c>
      <c r="BG1006" s="17">
        <v>0</v>
      </c>
      <c r="BH1006">
        <v>11965</v>
      </c>
      <c r="BI1006">
        <v>918</v>
      </c>
      <c r="BJ1006" s="23">
        <v>0.95399999999999996</v>
      </c>
      <c r="BK1006" s="23">
        <v>39.659999999999997</v>
      </c>
      <c r="BL1006">
        <v>1</v>
      </c>
      <c r="BM1006">
        <v>0</v>
      </c>
      <c r="BN1006">
        <v>0</v>
      </c>
      <c r="BO1006">
        <v>0</v>
      </c>
      <c r="BP1006">
        <v>0</v>
      </c>
      <c r="BQ1006" s="17">
        <v>0</v>
      </c>
      <c r="BR1006">
        <v>0</v>
      </c>
      <c r="BS1006">
        <v>0</v>
      </c>
      <c r="BT1006">
        <v>1</v>
      </c>
      <c r="BU1006" s="17">
        <v>0</v>
      </c>
      <c r="BV1006">
        <v>0</v>
      </c>
      <c r="BW1006">
        <v>0</v>
      </c>
      <c r="BX1006" s="17">
        <v>0</v>
      </c>
      <c r="BY1006">
        <v>1</v>
      </c>
      <c r="BZ1006">
        <v>1</v>
      </c>
      <c r="CA1006">
        <v>1</v>
      </c>
      <c r="CB1006">
        <v>1</v>
      </c>
      <c r="CC1006">
        <v>0</v>
      </c>
      <c r="CD1006">
        <v>0</v>
      </c>
      <c r="CE1006">
        <v>1</v>
      </c>
      <c r="CF1006">
        <v>0</v>
      </c>
      <c r="CG1006">
        <v>0</v>
      </c>
      <c r="CH1006">
        <v>1</v>
      </c>
      <c r="CI1006">
        <v>0</v>
      </c>
      <c r="CJ1006" s="17">
        <v>1</v>
      </c>
      <c r="CK1006">
        <v>0.04</v>
      </c>
      <c r="CL1006">
        <v>4</v>
      </c>
      <c r="CM1006">
        <v>1</v>
      </c>
      <c r="CN1006">
        <v>0</v>
      </c>
      <c r="CO1006">
        <v>38</v>
      </c>
      <c r="CP1006" s="31" t="s">
        <v>80</v>
      </c>
    </row>
    <row r="1007" spans="1:94" x14ac:dyDescent="0.25">
      <c r="A1007">
        <v>1006</v>
      </c>
      <c r="B1007">
        <v>69</v>
      </c>
      <c r="C1007" s="23" t="s">
        <v>238</v>
      </c>
      <c r="D1007" s="12">
        <v>6.11</v>
      </c>
      <c r="E1007" s="13">
        <v>0.1</v>
      </c>
      <c r="F1007" s="7">
        <f t="shared" si="254"/>
        <v>61.1</v>
      </c>
      <c r="G1007" s="7">
        <f t="shared" si="240"/>
        <v>6.0100000000000007</v>
      </c>
      <c r="H1007" s="15">
        <f t="shared" si="241"/>
        <v>6.21</v>
      </c>
      <c r="I1007" s="11">
        <f t="shared" si="242"/>
        <v>6.1281471570910073E-2</v>
      </c>
      <c r="J1007" s="30">
        <f t="shared" si="243"/>
        <v>1.002970074810312E-3</v>
      </c>
      <c r="K1007" s="30">
        <f t="shared" si="244"/>
        <v>997.0387204115998</v>
      </c>
      <c r="L1007" s="8">
        <v>0</v>
      </c>
      <c r="M1007" s="9">
        <v>0</v>
      </c>
      <c r="N1007" s="9">
        <v>0</v>
      </c>
      <c r="O1007" s="9">
        <v>1</v>
      </c>
      <c r="P1007" s="9">
        <v>0</v>
      </c>
      <c r="Q1007" s="8">
        <v>990357</v>
      </c>
      <c r="R1007" s="9">
        <v>3</v>
      </c>
      <c r="S1007" s="9">
        <f t="shared" si="245"/>
        <v>990353</v>
      </c>
      <c r="T1007" s="9">
        <f t="shared" si="246"/>
        <v>15</v>
      </c>
      <c r="U1007" s="7">
        <v>5.6</v>
      </c>
      <c r="V1007" s="7">
        <v>9.23</v>
      </c>
      <c r="W1007" s="9">
        <v>1</v>
      </c>
      <c r="X1007" s="9">
        <v>0</v>
      </c>
      <c r="Y1007" s="9">
        <v>1</v>
      </c>
      <c r="Z1007" s="9">
        <v>0</v>
      </c>
      <c r="AA1007" s="9">
        <v>0</v>
      </c>
      <c r="AB1007" s="27">
        <v>0</v>
      </c>
      <c r="AC1007" s="9">
        <v>0</v>
      </c>
      <c r="AD1007" s="9">
        <v>0</v>
      </c>
      <c r="AE1007" s="27">
        <v>1</v>
      </c>
      <c r="AF1007" s="9">
        <v>0</v>
      </c>
      <c r="AG1007" s="27">
        <v>1</v>
      </c>
      <c r="AH1007" s="19">
        <v>1986</v>
      </c>
      <c r="AI1007" s="30" t="s">
        <v>89</v>
      </c>
      <c r="AJ1007" s="30" t="s">
        <v>89</v>
      </c>
      <c r="AK1007" s="30" t="s">
        <v>89</v>
      </c>
      <c r="AL1007" s="37" t="s">
        <v>89</v>
      </c>
      <c r="AM1007" s="36">
        <v>1</v>
      </c>
      <c r="AN1007" s="17">
        <v>0</v>
      </c>
      <c r="AO1007">
        <v>0.66900000000000004</v>
      </c>
      <c r="AP1007" s="34">
        <f t="shared" si="253"/>
        <v>0.33099999999999996</v>
      </c>
      <c r="AQ1007">
        <v>1</v>
      </c>
      <c r="AR1007" s="34">
        <v>0</v>
      </c>
      <c r="AS1007">
        <v>1</v>
      </c>
      <c r="AT1007" s="17">
        <v>0</v>
      </c>
      <c r="AU1007" t="s">
        <v>89</v>
      </c>
      <c r="AV1007" s="17" t="s">
        <v>89</v>
      </c>
      <c r="AW1007" s="17" t="s">
        <v>205</v>
      </c>
      <c r="AX1007">
        <v>1</v>
      </c>
      <c r="AY1007">
        <v>0</v>
      </c>
      <c r="AZ1007">
        <v>0</v>
      </c>
      <c r="BA1007">
        <v>0</v>
      </c>
      <c r="BB1007">
        <v>0</v>
      </c>
      <c r="BC1007">
        <v>0</v>
      </c>
      <c r="BD1007" s="17">
        <v>0</v>
      </c>
      <c r="BE1007">
        <v>1</v>
      </c>
      <c r="BF1007">
        <v>0</v>
      </c>
      <c r="BG1007" s="17">
        <v>0</v>
      </c>
      <c r="BH1007">
        <v>7294</v>
      </c>
      <c r="BI1007">
        <v>760</v>
      </c>
      <c r="BJ1007" s="23">
        <v>0.95</v>
      </c>
      <c r="BK1007" s="23">
        <v>34.99</v>
      </c>
      <c r="BL1007">
        <v>1</v>
      </c>
      <c r="BM1007">
        <v>0</v>
      </c>
      <c r="BN1007">
        <v>0</v>
      </c>
      <c r="BO1007">
        <v>0</v>
      </c>
      <c r="BP1007">
        <v>0</v>
      </c>
      <c r="BQ1007" s="17">
        <v>0</v>
      </c>
      <c r="BR1007">
        <v>0</v>
      </c>
      <c r="BS1007">
        <v>0</v>
      </c>
      <c r="BT1007">
        <v>1</v>
      </c>
      <c r="BU1007" s="17">
        <v>0</v>
      </c>
      <c r="BV1007">
        <v>0</v>
      </c>
      <c r="BW1007">
        <v>0</v>
      </c>
      <c r="BX1007" s="17">
        <v>0</v>
      </c>
      <c r="BY1007">
        <v>1</v>
      </c>
      <c r="BZ1007">
        <v>1</v>
      </c>
      <c r="CA1007">
        <v>1</v>
      </c>
      <c r="CB1007">
        <v>1</v>
      </c>
      <c r="CC1007">
        <v>0</v>
      </c>
      <c r="CD1007">
        <v>0</v>
      </c>
      <c r="CE1007">
        <v>1</v>
      </c>
      <c r="CF1007">
        <v>0</v>
      </c>
      <c r="CG1007">
        <v>0</v>
      </c>
      <c r="CH1007">
        <v>1</v>
      </c>
      <c r="CI1007">
        <v>0</v>
      </c>
      <c r="CJ1007" s="17">
        <v>0</v>
      </c>
      <c r="CK1007">
        <v>0.04</v>
      </c>
      <c r="CL1007">
        <v>4</v>
      </c>
      <c r="CM1007">
        <v>1</v>
      </c>
      <c r="CN1007">
        <v>0</v>
      </c>
      <c r="CO1007">
        <v>38</v>
      </c>
      <c r="CP1007" s="31" t="s">
        <v>80</v>
      </c>
    </row>
    <row r="1008" spans="1:94" x14ac:dyDescent="0.25">
      <c r="A1008">
        <v>1007</v>
      </c>
      <c r="B1008">
        <v>69</v>
      </c>
      <c r="C1008" s="23" t="s">
        <v>238</v>
      </c>
      <c r="D1008" s="12">
        <v>7.19</v>
      </c>
      <c r="E1008" s="13">
        <v>0.1</v>
      </c>
      <c r="F1008" s="7">
        <f t="shared" si="254"/>
        <v>71.900000000000006</v>
      </c>
      <c r="G1008" s="7">
        <f t="shared" si="240"/>
        <v>7.0900000000000007</v>
      </c>
      <c r="H1008" s="15">
        <f t="shared" si="241"/>
        <v>7.29</v>
      </c>
      <c r="I1008" s="11">
        <f t="shared" si="242"/>
        <v>5.9304085037547423E-2</v>
      </c>
      <c r="J1008" s="30">
        <f t="shared" si="243"/>
        <v>8.248134219408542E-4</v>
      </c>
      <c r="K1008" s="30">
        <f t="shared" si="244"/>
        <v>1212.3954016738928</v>
      </c>
      <c r="L1008" s="8">
        <v>0</v>
      </c>
      <c r="M1008" s="9">
        <v>0</v>
      </c>
      <c r="N1008" s="9">
        <v>0</v>
      </c>
      <c r="O1008" s="9">
        <v>1</v>
      </c>
      <c r="P1008" s="9">
        <v>0</v>
      </c>
      <c r="Q1008" s="8">
        <v>1464737</v>
      </c>
      <c r="R1008" s="9">
        <v>3</v>
      </c>
      <c r="S1008" s="9">
        <f t="shared" si="245"/>
        <v>1464733</v>
      </c>
      <c r="T1008" s="9">
        <f t="shared" si="246"/>
        <v>15</v>
      </c>
      <c r="U1008" s="7">
        <v>7.08</v>
      </c>
      <c r="V1008" s="7">
        <v>8.42</v>
      </c>
      <c r="W1008" s="9">
        <v>1</v>
      </c>
      <c r="X1008" s="9">
        <v>0</v>
      </c>
      <c r="Y1008" s="9">
        <v>1</v>
      </c>
      <c r="Z1008" s="9">
        <v>0</v>
      </c>
      <c r="AA1008" s="9">
        <v>0</v>
      </c>
      <c r="AB1008" s="27">
        <v>0</v>
      </c>
      <c r="AC1008" s="9">
        <v>0</v>
      </c>
      <c r="AD1008" s="9">
        <v>0</v>
      </c>
      <c r="AE1008" s="27">
        <v>1</v>
      </c>
      <c r="AF1008" s="9">
        <v>0</v>
      </c>
      <c r="AG1008" s="27">
        <v>1</v>
      </c>
      <c r="AH1008" s="19">
        <v>1996</v>
      </c>
      <c r="AI1008" s="30" t="s">
        <v>89</v>
      </c>
      <c r="AJ1008" s="30" t="s">
        <v>89</v>
      </c>
      <c r="AK1008" s="30" t="s">
        <v>89</v>
      </c>
      <c r="AL1008" s="37" t="s">
        <v>89</v>
      </c>
      <c r="AM1008" s="36">
        <v>1</v>
      </c>
      <c r="AN1008" s="17">
        <v>0</v>
      </c>
      <c r="AO1008">
        <v>0.60099999999999998</v>
      </c>
      <c r="AP1008" s="34">
        <f t="shared" si="253"/>
        <v>0.39900000000000002</v>
      </c>
      <c r="AQ1008">
        <v>1</v>
      </c>
      <c r="AR1008" s="34">
        <v>0</v>
      </c>
      <c r="AS1008">
        <v>1</v>
      </c>
      <c r="AT1008" s="17">
        <v>0</v>
      </c>
      <c r="AU1008" t="s">
        <v>89</v>
      </c>
      <c r="AV1008" s="17" t="s">
        <v>89</v>
      </c>
      <c r="AW1008" s="17" t="s">
        <v>205</v>
      </c>
      <c r="AX1008">
        <v>1</v>
      </c>
      <c r="AY1008">
        <v>0</v>
      </c>
      <c r="AZ1008">
        <v>0</v>
      </c>
      <c r="BA1008">
        <v>0</v>
      </c>
      <c r="BB1008">
        <v>0</v>
      </c>
      <c r="BC1008">
        <v>0</v>
      </c>
      <c r="BD1008" s="17">
        <v>0</v>
      </c>
      <c r="BE1008">
        <v>1</v>
      </c>
      <c r="BF1008">
        <v>0</v>
      </c>
      <c r="BG1008" s="17">
        <v>0</v>
      </c>
      <c r="BH1008">
        <v>10406</v>
      </c>
      <c r="BI1008">
        <v>775</v>
      </c>
      <c r="BJ1008" s="23">
        <v>0.95</v>
      </c>
      <c r="BK1008" s="23">
        <v>35.799999999999997</v>
      </c>
      <c r="BL1008">
        <v>1</v>
      </c>
      <c r="BM1008">
        <v>0</v>
      </c>
      <c r="BN1008">
        <v>0</v>
      </c>
      <c r="BO1008">
        <v>0</v>
      </c>
      <c r="BP1008">
        <v>0</v>
      </c>
      <c r="BQ1008" s="17">
        <v>0</v>
      </c>
      <c r="BR1008">
        <v>0</v>
      </c>
      <c r="BS1008">
        <v>0</v>
      </c>
      <c r="BT1008">
        <v>1</v>
      </c>
      <c r="BU1008" s="17">
        <v>0</v>
      </c>
      <c r="BV1008">
        <v>0</v>
      </c>
      <c r="BW1008">
        <v>0</v>
      </c>
      <c r="BX1008" s="17">
        <v>0</v>
      </c>
      <c r="BY1008">
        <v>1</v>
      </c>
      <c r="BZ1008">
        <v>1</v>
      </c>
      <c r="CA1008">
        <v>1</v>
      </c>
      <c r="CB1008">
        <v>1</v>
      </c>
      <c r="CC1008">
        <v>0</v>
      </c>
      <c r="CD1008">
        <v>0</v>
      </c>
      <c r="CE1008">
        <v>1</v>
      </c>
      <c r="CF1008">
        <v>0</v>
      </c>
      <c r="CG1008">
        <v>0</v>
      </c>
      <c r="CH1008">
        <v>1</v>
      </c>
      <c r="CI1008">
        <v>0</v>
      </c>
      <c r="CJ1008" s="17">
        <v>0</v>
      </c>
      <c r="CK1008">
        <v>0.04</v>
      </c>
      <c r="CL1008">
        <v>4</v>
      </c>
      <c r="CM1008">
        <v>1</v>
      </c>
      <c r="CN1008">
        <v>0</v>
      </c>
      <c r="CO1008">
        <v>38</v>
      </c>
      <c r="CP1008" s="31" t="s">
        <v>80</v>
      </c>
    </row>
    <row r="1009" spans="1:94" x14ac:dyDescent="0.25">
      <c r="A1009">
        <v>1008</v>
      </c>
      <c r="B1009">
        <v>69</v>
      </c>
      <c r="C1009" s="23" t="s">
        <v>238</v>
      </c>
      <c r="D1009" s="12">
        <v>7.32</v>
      </c>
      <c r="E1009" s="13">
        <v>0.1</v>
      </c>
      <c r="F1009" s="7">
        <f t="shared" si="254"/>
        <v>73.2</v>
      </c>
      <c r="G1009" s="7">
        <f t="shared" si="240"/>
        <v>7.2200000000000006</v>
      </c>
      <c r="H1009" s="15">
        <f t="shared" si="241"/>
        <v>7.42</v>
      </c>
      <c r="I1009" s="11">
        <f t="shared" si="242"/>
        <v>5.1936028652708639E-2</v>
      </c>
      <c r="J1009" s="30">
        <f t="shared" si="243"/>
        <v>7.095085881517573E-4</v>
      </c>
      <c r="K1009" s="30">
        <f t="shared" si="244"/>
        <v>1409.4262094909404</v>
      </c>
      <c r="L1009" s="8">
        <v>0</v>
      </c>
      <c r="M1009" s="9">
        <v>0</v>
      </c>
      <c r="N1009" s="9">
        <v>0</v>
      </c>
      <c r="O1009" s="9">
        <v>1</v>
      </c>
      <c r="P1009" s="9">
        <v>0</v>
      </c>
      <c r="Q1009" s="8">
        <v>1981128</v>
      </c>
      <c r="R1009" s="9">
        <v>3</v>
      </c>
      <c r="S1009" s="9">
        <f t="shared" si="245"/>
        <v>1981124</v>
      </c>
      <c r="T1009" s="9">
        <f t="shared" si="246"/>
        <v>15</v>
      </c>
      <c r="U1009" s="7">
        <v>8.6</v>
      </c>
      <c r="V1009" s="7">
        <v>7.51</v>
      </c>
      <c r="W1009" s="9">
        <v>1</v>
      </c>
      <c r="X1009" s="9">
        <v>0</v>
      </c>
      <c r="Y1009" s="9">
        <v>1</v>
      </c>
      <c r="Z1009" s="9">
        <v>0</v>
      </c>
      <c r="AA1009" s="9">
        <v>0</v>
      </c>
      <c r="AB1009" s="27">
        <v>0</v>
      </c>
      <c r="AC1009" s="9">
        <v>0</v>
      </c>
      <c r="AD1009" s="9">
        <v>0</v>
      </c>
      <c r="AE1009" s="27">
        <v>1</v>
      </c>
      <c r="AF1009" s="9">
        <v>0</v>
      </c>
      <c r="AG1009" s="27">
        <v>1</v>
      </c>
      <c r="AH1009" s="19">
        <v>2005</v>
      </c>
      <c r="AI1009" s="30" t="s">
        <v>89</v>
      </c>
      <c r="AJ1009" s="30" t="s">
        <v>89</v>
      </c>
      <c r="AK1009" s="30" t="s">
        <v>89</v>
      </c>
      <c r="AL1009" s="37" t="s">
        <v>89</v>
      </c>
      <c r="AM1009" s="36">
        <v>1</v>
      </c>
      <c r="AN1009" s="17">
        <v>0</v>
      </c>
      <c r="AO1009">
        <v>0.57799999999999996</v>
      </c>
      <c r="AP1009" s="34">
        <f t="shared" si="253"/>
        <v>0.42200000000000004</v>
      </c>
      <c r="AQ1009">
        <v>1</v>
      </c>
      <c r="AR1009" s="34">
        <v>0</v>
      </c>
      <c r="AS1009">
        <v>1</v>
      </c>
      <c r="AT1009" s="17">
        <v>0</v>
      </c>
      <c r="AU1009" t="s">
        <v>89</v>
      </c>
      <c r="AV1009" s="17" t="s">
        <v>89</v>
      </c>
      <c r="AW1009" s="17" t="s">
        <v>205</v>
      </c>
      <c r="AX1009">
        <v>1</v>
      </c>
      <c r="AY1009">
        <v>0</v>
      </c>
      <c r="AZ1009">
        <v>0</v>
      </c>
      <c r="BA1009">
        <v>0</v>
      </c>
      <c r="BB1009">
        <v>0</v>
      </c>
      <c r="BC1009">
        <v>0</v>
      </c>
      <c r="BD1009" s="17">
        <v>0</v>
      </c>
      <c r="BE1009">
        <v>1</v>
      </c>
      <c r="BF1009">
        <v>0</v>
      </c>
      <c r="BG1009" s="17">
        <v>0</v>
      </c>
      <c r="BH1009">
        <v>12511</v>
      </c>
      <c r="BI1009">
        <v>825</v>
      </c>
      <c r="BJ1009" s="23">
        <v>0.96699999999999997</v>
      </c>
      <c r="BK1009" s="23">
        <v>37.270000000000003</v>
      </c>
      <c r="BL1009">
        <v>1</v>
      </c>
      <c r="BM1009">
        <v>0</v>
      </c>
      <c r="BN1009">
        <v>0</v>
      </c>
      <c r="BO1009">
        <v>0</v>
      </c>
      <c r="BP1009">
        <v>0</v>
      </c>
      <c r="BQ1009" s="17">
        <v>0</v>
      </c>
      <c r="BR1009">
        <v>0</v>
      </c>
      <c r="BS1009">
        <v>0</v>
      </c>
      <c r="BT1009">
        <v>1</v>
      </c>
      <c r="BU1009" s="17">
        <v>0</v>
      </c>
      <c r="BV1009">
        <v>0</v>
      </c>
      <c r="BW1009">
        <v>0</v>
      </c>
      <c r="BX1009" s="17">
        <v>0</v>
      </c>
      <c r="BY1009">
        <v>1</v>
      </c>
      <c r="BZ1009">
        <v>1</v>
      </c>
      <c r="CA1009">
        <v>1</v>
      </c>
      <c r="CB1009">
        <v>1</v>
      </c>
      <c r="CC1009">
        <v>0</v>
      </c>
      <c r="CD1009">
        <v>0</v>
      </c>
      <c r="CE1009">
        <v>1</v>
      </c>
      <c r="CF1009">
        <v>0</v>
      </c>
      <c r="CG1009">
        <v>0</v>
      </c>
      <c r="CH1009">
        <v>1</v>
      </c>
      <c r="CI1009">
        <v>0</v>
      </c>
      <c r="CJ1009" s="17">
        <v>0</v>
      </c>
      <c r="CK1009">
        <v>0.04</v>
      </c>
      <c r="CL1009">
        <v>4</v>
      </c>
      <c r="CM1009">
        <v>1</v>
      </c>
      <c r="CN1009">
        <v>0</v>
      </c>
      <c r="CO1009">
        <v>38</v>
      </c>
      <c r="CP1009" s="31" t="s">
        <v>80</v>
      </c>
    </row>
    <row r="1010" spans="1:94" x14ac:dyDescent="0.25">
      <c r="A1010">
        <v>1009</v>
      </c>
      <c r="B1010">
        <v>69</v>
      </c>
      <c r="C1010" s="23" t="s">
        <v>238</v>
      </c>
      <c r="D1010" s="12">
        <v>7.16</v>
      </c>
      <c r="E1010" s="13">
        <v>0.1</v>
      </c>
      <c r="F1010" s="7">
        <f t="shared" si="254"/>
        <v>71.599999999999994</v>
      </c>
      <c r="G1010" s="7">
        <f t="shared" si="240"/>
        <v>7.0600000000000005</v>
      </c>
      <c r="H1010" s="15">
        <f t="shared" si="241"/>
        <v>7.26</v>
      </c>
      <c r="I1010" s="11">
        <f t="shared" si="242"/>
        <v>5.0041104476911825E-2</v>
      </c>
      <c r="J1010" s="30">
        <f t="shared" si="243"/>
        <v>6.9889810721943883E-4</v>
      </c>
      <c r="K1010" s="30">
        <f t="shared" si="244"/>
        <v>1430.8237347765798</v>
      </c>
      <c r="L1010" s="8">
        <v>0</v>
      </c>
      <c r="M1010" s="9">
        <v>0</v>
      </c>
      <c r="N1010" s="9">
        <v>0</v>
      </c>
      <c r="O1010" s="9">
        <v>1</v>
      </c>
      <c r="P1010" s="9">
        <v>0</v>
      </c>
      <c r="Q1010" s="8">
        <v>2042134</v>
      </c>
      <c r="R1010" s="9">
        <v>3</v>
      </c>
      <c r="S1010" s="9">
        <f t="shared" si="245"/>
        <v>2042130</v>
      </c>
      <c r="T1010" s="9">
        <f t="shared" si="246"/>
        <v>15</v>
      </c>
      <c r="U1010" s="7">
        <v>9.51</v>
      </c>
      <c r="V1010" s="7">
        <v>7.9</v>
      </c>
      <c r="W1010" s="9">
        <v>1</v>
      </c>
      <c r="X1010" s="9">
        <v>0</v>
      </c>
      <c r="Y1010" s="9">
        <v>1</v>
      </c>
      <c r="Z1010" s="9">
        <v>0</v>
      </c>
      <c r="AA1010" s="9">
        <v>0</v>
      </c>
      <c r="AB1010" s="27">
        <v>0</v>
      </c>
      <c r="AC1010" s="9">
        <v>0</v>
      </c>
      <c r="AD1010" s="9">
        <v>0</v>
      </c>
      <c r="AE1010" s="27">
        <v>1</v>
      </c>
      <c r="AF1010" s="9">
        <v>0</v>
      </c>
      <c r="AG1010" s="27">
        <v>1</v>
      </c>
      <c r="AH1010" s="19">
        <v>2010</v>
      </c>
      <c r="AI1010" s="30" t="s">
        <v>89</v>
      </c>
      <c r="AJ1010" s="30" t="s">
        <v>89</v>
      </c>
      <c r="AK1010" s="30" t="s">
        <v>89</v>
      </c>
      <c r="AL1010" s="37" t="s">
        <v>89</v>
      </c>
      <c r="AM1010" s="36">
        <v>1</v>
      </c>
      <c r="AN1010" s="17">
        <v>0</v>
      </c>
      <c r="AO1010">
        <v>0.54800000000000004</v>
      </c>
      <c r="AP1010" s="34">
        <f t="shared" si="253"/>
        <v>0.45199999999999996</v>
      </c>
      <c r="AQ1010">
        <v>1</v>
      </c>
      <c r="AR1010" s="34">
        <v>0</v>
      </c>
      <c r="AS1010">
        <v>1</v>
      </c>
      <c r="AT1010" s="17">
        <v>0</v>
      </c>
      <c r="AU1010" t="s">
        <v>89</v>
      </c>
      <c r="AV1010" s="17" t="s">
        <v>89</v>
      </c>
      <c r="AW1010" s="17" t="s">
        <v>205</v>
      </c>
      <c r="AX1010">
        <v>1</v>
      </c>
      <c r="AY1010">
        <v>0</v>
      </c>
      <c r="AZ1010">
        <v>0</v>
      </c>
      <c r="BA1010">
        <v>0</v>
      </c>
      <c r="BB1010">
        <v>0</v>
      </c>
      <c r="BC1010">
        <v>0</v>
      </c>
      <c r="BD1010" s="17">
        <v>0</v>
      </c>
      <c r="BE1010">
        <v>1</v>
      </c>
      <c r="BF1010">
        <v>0</v>
      </c>
      <c r="BG1010" s="17">
        <v>0</v>
      </c>
      <c r="BH1010">
        <v>13110</v>
      </c>
      <c r="BI1010">
        <v>960</v>
      </c>
      <c r="BJ1010" s="23">
        <v>0.96699999999999997</v>
      </c>
      <c r="BK1010" s="23">
        <v>38.58</v>
      </c>
      <c r="BL1010">
        <v>1</v>
      </c>
      <c r="BM1010">
        <v>0</v>
      </c>
      <c r="BN1010">
        <v>0</v>
      </c>
      <c r="BO1010">
        <v>0</v>
      </c>
      <c r="BP1010">
        <v>0</v>
      </c>
      <c r="BQ1010" s="17">
        <v>0</v>
      </c>
      <c r="BR1010">
        <v>0</v>
      </c>
      <c r="BS1010">
        <v>0</v>
      </c>
      <c r="BT1010">
        <v>1</v>
      </c>
      <c r="BU1010" s="17">
        <v>0</v>
      </c>
      <c r="BV1010">
        <v>0</v>
      </c>
      <c r="BW1010">
        <v>0</v>
      </c>
      <c r="BX1010" s="17">
        <v>0</v>
      </c>
      <c r="BY1010">
        <v>1</v>
      </c>
      <c r="BZ1010">
        <v>1</v>
      </c>
      <c r="CA1010">
        <v>1</v>
      </c>
      <c r="CB1010">
        <v>1</v>
      </c>
      <c r="CC1010">
        <v>0</v>
      </c>
      <c r="CD1010">
        <v>0</v>
      </c>
      <c r="CE1010">
        <v>1</v>
      </c>
      <c r="CF1010">
        <v>0</v>
      </c>
      <c r="CG1010">
        <v>0</v>
      </c>
      <c r="CH1010">
        <v>1</v>
      </c>
      <c r="CI1010">
        <v>0</v>
      </c>
      <c r="CJ1010" s="17">
        <v>0</v>
      </c>
      <c r="CK1010">
        <v>0.04</v>
      </c>
      <c r="CL1010">
        <v>4</v>
      </c>
      <c r="CM1010">
        <v>1</v>
      </c>
      <c r="CN1010">
        <v>0</v>
      </c>
      <c r="CO1010">
        <v>38</v>
      </c>
      <c r="CP1010" s="31" t="s">
        <v>80</v>
      </c>
    </row>
    <row r="1011" spans="1:94" x14ac:dyDescent="0.25">
      <c r="A1011">
        <v>1010</v>
      </c>
      <c r="B1011">
        <v>69</v>
      </c>
      <c r="C1011" s="23" t="s">
        <v>238</v>
      </c>
      <c r="D1011" s="12">
        <v>7.09</v>
      </c>
      <c r="E1011" s="13">
        <v>0.1</v>
      </c>
      <c r="F1011" s="7">
        <f t="shared" si="254"/>
        <v>70.899999999999991</v>
      </c>
      <c r="G1011" s="7">
        <f t="shared" si="240"/>
        <v>6.99</v>
      </c>
      <c r="H1011" s="15">
        <f t="shared" si="241"/>
        <v>7.1899999999999995</v>
      </c>
      <c r="I1011" s="11">
        <f t="shared" si="242"/>
        <v>5.130375213098886E-2</v>
      </c>
      <c r="J1011" s="30">
        <f t="shared" si="243"/>
        <v>7.2360722328616172E-4</v>
      </c>
      <c r="K1011" s="30">
        <f t="shared" si="244"/>
        <v>1381.9651985487912</v>
      </c>
      <c r="L1011" s="8">
        <v>0</v>
      </c>
      <c r="M1011" s="9">
        <v>0</v>
      </c>
      <c r="N1011" s="9">
        <v>0</v>
      </c>
      <c r="O1011" s="9">
        <v>1</v>
      </c>
      <c r="P1011" s="9">
        <v>0</v>
      </c>
      <c r="Q1011" s="8">
        <v>1904805</v>
      </c>
      <c r="R1011" s="9">
        <v>3</v>
      </c>
      <c r="S1011" s="9">
        <f t="shared" si="245"/>
        <v>1904801</v>
      </c>
      <c r="T1011" s="9">
        <f t="shared" si="246"/>
        <v>15</v>
      </c>
      <c r="U1011" s="7">
        <v>9.9</v>
      </c>
      <c r="V1011" s="7">
        <v>8.7200000000000006</v>
      </c>
      <c r="W1011" s="9">
        <v>1</v>
      </c>
      <c r="X1011" s="9">
        <v>0</v>
      </c>
      <c r="Y1011" s="9">
        <v>1</v>
      </c>
      <c r="Z1011" s="9">
        <v>0</v>
      </c>
      <c r="AA1011" s="9">
        <v>0</v>
      </c>
      <c r="AB1011" s="27">
        <v>0</v>
      </c>
      <c r="AC1011" s="9">
        <v>0</v>
      </c>
      <c r="AD1011" s="9">
        <v>0</v>
      </c>
      <c r="AE1011" s="27">
        <v>1</v>
      </c>
      <c r="AF1011" s="9">
        <v>0</v>
      </c>
      <c r="AG1011" s="27">
        <v>1</v>
      </c>
      <c r="AH1011" s="19">
        <v>2013</v>
      </c>
      <c r="AI1011" s="30" t="s">
        <v>89</v>
      </c>
      <c r="AJ1011" s="30" t="s">
        <v>89</v>
      </c>
      <c r="AK1011" s="30" t="s">
        <v>89</v>
      </c>
      <c r="AL1011" s="37" t="s">
        <v>89</v>
      </c>
      <c r="AM1011" s="36">
        <v>1</v>
      </c>
      <c r="AN1011" s="17">
        <v>0</v>
      </c>
      <c r="AO1011">
        <v>0.52700000000000002</v>
      </c>
      <c r="AP1011" s="34">
        <f t="shared" si="253"/>
        <v>0.47299999999999998</v>
      </c>
      <c r="AQ1011">
        <v>1</v>
      </c>
      <c r="AR1011" s="34">
        <v>0</v>
      </c>
      <c r="AS1011">
        <v>1</v>
      </c>
      <c r="AT1011" s="17">
        <v>0</v>
      </c>
      <c r="AU1011" t="s">
        <v>89</v>
      </c>
      <c r="AV1011" s="17" t="s">
        <v>89</v>
      </c>
      <c r="AW1011" s="17" t="s">
        <v>205</v>
      </c>
      <c r="AX1011">
        <v>1</v>
      </c>
      <c r="AY1011">
        <v>0</v>
      </c>
      <c r="AZ1011">
        <v>0</v>
      </c>
      <c r="BA1011">
        <v>0</v>
      </c>
      <c r="BB1011">
        <v>0</v>
      </c>
      <c r="BC1011">
        <v>0</v>
      </c>
      <c r="BD1011" s="17">
        <v>0</v>
      </c>
      <c r="BE1011">
        <v>1</v>
      </c>
      <c r="BF1011">
        <v>0</v>
      </c>
      <c r="BG1011" s="17">
        <v>0</v>
      </c>
      <c r="BH1011">
        <v>11965</v>
      </c>
      <c r="BI1011">
        <v>918</v>
      </c>
      <c r="BJ1011" s="23">
        <v>0.95399999999999996</v>
      </c>
      <c r="BK1011" s="23">
        <v>39.659999999999997</v>
      </c>
      <c r="BL1011">
        <v>1</v>
      </c>
      <c r="BM1011">
        <v>0</v>
      </c>
      <c r="BN1011">
        <v>0</v>
      </c>
      <c r="BO1011">
        <v>0</v>
      </c>
      <c r="BP1011">
        <v>0</v>
      </c>
      <c r="BQ1011" s="17">
        <v>0</v>
      </c>
      <c r="BR1011">
        <v>0</v>
      </c>
      <c r="BS1011">
        <v>0</v>
      </c>
      <c r="BT1011">
        <v>1</v>
      </c>
      <c r="BU1011" s="17">
        <v>0</v>
      </c>
      <c r="BV1011">
        <v>0</v>
      </c>
      <c r="BW1011">
        <v>0</v>
      </c>
      <c r="BX1011" s="17">
        <v>0</v>
      </c>
      <c r="BY1011">
        <v>1</v>
      </c>
      <c r="BZ1011">
        <v>1</v>
      </c>
      <c r="CA1011">
        <v>1</v>
      </c>
      <c r="CB1011">
        <v>1</v>
      </c>
      <c r="CC1011">
        <v>0</v>
      </c>
      <c r="CD1011">
        <v>0</v>
      </c>
      <c r="CE1011">
        <v>1</v>
      </c>
      <c r="CF1011">
        <v>0</v>
      </c>
      <c r="CG1011">
        <v>0</v>
      </c>
      <c r="CH1011">
        <v>1</v>
      </c>
      <c r="CI1011">
        <v>0</v>
      </c>
      <c r="CJ1011" s="17">
        <v>0</v>
      </c>
      <c r="CK1011">
        <v>0.04</v>
      </c>
      <c r="CL1011">
        <v>4</v>
      </c>
      <c r="CM1011">
        <v>1</v>
      </c>
      <c r="CN1011">
        <v>0</v>
      </c>
      <c r="CO1011">
        <v>38</v>
      </c>
      <c r="CP1011" s="31" t="s">
        <v>80</v>
      </c>
    </row>
    <row r="1012" spans="1:94" x14ac:dyDescent="0.25">
      <c r="A1012">
        <v>1011</v>
      </c>
      <c r="B1012">
        <v>70</v>
      </c>
      <c r="C1012" s="23" t="s">
        <v>240</v>
      </c>
      <c r="D1012" s="12">
        <v>7.39</v>
      </c>
      <c r="E1012" s="13">
        <f t="shared" ref="E1012:E1047" si="255">D1012/F1012</f>
        <v>0.79147477776587771</v>
      </c>
      <c r="F1012" s="7">
        <v>9.3369999999999997</v>
      </c>
      <c r="G1012" s="7">
        <f t="shared" si="240"/>
        <v>6.5985252222341222</v>
      </c>
      <c r="H1012" s="15">
        <f t="shared" si="241"/>
        <v>8.1814747777658781</v>
      </c>
      <c r="I1012" s="11">
        <f t="shared" si="242"/>
        <v>0.35185655694543444</v>
      </c>
      <c r="J1012" s="30">
        <f t="shared" si="243"/>
        <v>3.7684112342876136E-2</v>
      </c>
      <c r="K1012" s="30">
        <f t="shared" si="244"/>
        <v>26.536381987754094</v>
      </c>
      <c r="L1012" s="8">
        <v>1</v>
      </c>
      <c r="M1012" s="9">
        <v>0</v>
      </c>
      <c r="N1012" s="9">
        <v>0</v>
      </c>
      <c r="O1012" s="9">
        <v>0</v>
      </c>
      <c r="P1012" s="9">
        <v>0</v>
      </c>
      <c r="Q1012" s="8">
        <v>628</v>
      </c>
      <c r="R1012" s="9">
        <v>10</v>
      </c>
      <c r="S1012" s="9">
        <f t="shared" si="245"/>
        <v>617</v>
      </c>
      <c r="T1012" s="9">
        <f t="shared" si="246"/>
        <v>36</v>
      </c>
      <c r="U1012" s="7">
        <v>11.32</v>
      </c>
      <c r="V1012" s="7">
        <v>16.41</v>
      </c>
      <c r="W1012" s="9">
        <v>1</v>
      </c>
      <c r="X1012" s="9">
        <v>0</v>
      </c>
      <c r="Y1012" s="9">
        <v>1</v>
      </c>
      <c r="Z1012" s="9">
        <v>0</v>
      </c>
      <c r="AA1012" s="9">
        <v>0</v>
      </c>
      <c r="AB1012" s="27">
        <v>0</v>
      </c>
      <c r="AC1012" s="9">
        <v>1</v>
      </c>
      <c r="AD1012" s="9">
        <v>0</v>
      </c>
      <c r="AE1012" s="27">
        <v>0</v>
      </c>
      <c r="AF1012" s="9">
        <v>1</v>
      </c>
      <c r="AG1012" s="27">
        <v>0</v>
      </c>
      <c r="AH1012" s="19">
        <v>2007</v>
      </c>
      <c r="AI1012" s="30" t="s">
        <v>89</v>
      </c>
      <c r="AJ1012" s="30" t="s">
        <v>89</v>
      </c>
      <c r="AK1012" s="30" t="s">
        <v>89</v>
      </c>
      <c r="AL1012" s="37" t="s">
        <v>89</v>
      </c>
      <c r="AM1012" s="36">
        <v>1</v>
      </c>
      <c r="AN1012" s="17">
        <v>0</v>
      </c>
      <c r="AO1012">
        <v>0.55249999999999999</v>
      </c>
      <c r="AP1012" s="34">
        <f t="shared" si="253"/>
        <v>0.44750000000000001</v>
      </c>
      <c r="AQ1012">
        <v>0.56000000000000005</v>
      </c>
      <c r="AR1012" s="34">
        <v>0.44</v>
      </c>
      <c r="AS1012">
        <v>0</v>
      </c>
      <c r="AT1012" s="17">
        <v>1</v>
      </c>
      <c r="AU1012">
        <v>0</v>
      </c>
      <c r="AV1012" s="17">
        <v>1</v>
      </c>
      <c r="AW1012" s="17" t="s">
        <v>5</v>
      </c>
      <c r="AX1012">
        <v>0</v>
      </c>
      <c r="AY1012">
        <v>1</v>
      </c>
      <c r="AZ1012">
        <v>0</v>
      </c>
      <c r="BA1012">
        <v>0</v>
      </c>
      <c r="BB1012">
        <v>0</v>
      </c>
      <c r="BC1012">
        <v>0</v>
      </c>
      <c r="BD1012" s="17">
        <v>0</v>
      </c>
      <c r="BE1012">
        <v>0</v>
      </c>
      <c r="BF1012">
        <v>1</v>
      </c>
      <c r="BG1012" s="17">
        <v>0</v>
      </c>
      <c r="BH1012">
        <v>1462</v>
      </c>
      <c r="BI1012">
        <v>176</v>
      </c>
      <c r="BJ1012" s="61">
        <v>0.29299999999999998</v>
      </c>
      <c r="BK1012" s="61">
        <f t="shared" ref="BK1012:BK1047" si="256">U1012+V1012+6</f>
        <v>33.730000000000004</v>
      </c>
      <c r="BL1012">
        <v>1</v>
      </c>
      <c r="BM1012">
        <v>0</v>
      </c>
      <c r="BN1012">
        <v>0</v>
      </c>
      <c r="BO1012">
        <v>0</v>
      </c>
      <c r="BP1012">
        <v>0</v>
      </c>
      <c r="BQ1012" s="17">
        <v>0</v>
      </c>
      <c r="BR1012">
        <v>0</v>
      </c>
      <c r="BS1012">
        <v>0</v>
      </c>
      <c r="BT1012">
        <v>1</v>
      </c>
      <c r="BU1012" s="17">
        <v>0</v>
      </c>
      <c r="BV1012">
        <v>0</v>
      </c>
      <c r="BW1012">
        <v>0</v>
      </c>
      <c r="BX1012" s="17">
        <v>0</v>
      </c>
      <c r="BY1012">
        <v>0</v>
      </c>
      <c r="BZ1012">
        <v>0</v>
      </c>
      <c r="CA1012">
        <v>1</v>
      </c>
      <c r="CB1012">
        <v>1</v>
      </c>
      <c r="CC1012">
        <v>0</v>
      </c>
      <c r="CD1012">
        <v>1</v>
      </c>
      <c r="CE1012">
        <v>1</v>
      </c>
      <c r="CF1012">
        <v>1</v>
      </c>
      <c r="CG1012">
        <v>0</v>
      </c>
      <c r="CH1012">
        <v>0</v>
      </c>
      <c r="CI1012">
        <v>1</v>
      </c>
      <c r="CJ1012" s="17">
        <v>0</v>
      </c>
      <c r="CK1012">
        <v>0</v>
      </c>
      <c r="CL1012">
        <v>2</v>
      </c>
      <c r="CM1012">
        <v>0</v>
      </c>
      <c r="CN1012">
        <v>1</v>
      </c>
      <c r="CO1012">
        <v>33</v>
      </c>
      <c r="CP1012" s="31" t="s">
        <v>80</v>
      </c>
    </row>
    <row r="1013" spans="1:94" x14ac:dyDescent="0.25">
      <c r="A1013">
        <v>1012</v>
      </c>
      <c r="B1013">
        <v>70</v>
      </c>
      <c r="C1013" s="23" t="s">
        <v>240</v>
      </c>
      <c r="D1013" s="12">
        <v>7.43</v>
      </c>
      <c r="E1013" s="13">
        <f t="shared" si="255"/>
        <v>0.79067787591784611</v>
      </c>
      <c r="F1013" s="7">
        <v>9.3970000000000002</v>
      </c>
      <c r="G1013" s="7">
        <f t="shared" si="240"/>
        <v>6.6393221240821534</v>
      </c>
      <c r="H1013" s="15">
        <f t="shared" si="241"/>
        <v>8.2206778759178452</v>
      </c>
      <c r="I1013" s="11">
        <f t="shared" si="242"/>
        <v>0.35535001823810058</v>
      </c>
      <c r="J1013" s="30">
        <f t="shared" si="243"/>
        <v>3.7815262130265044E-2</v>
      </c>
      <c r="K1013" s="30">
        <f t="shared" si="244"/>
        <v>26.444349282975367</v>
      </c>
      <c r="L1013" s="8">
        <v>1</v>
      </c>
      <c r="M1013" s="9">
        <v>0</v>
      </c>
      <c r="N1013" s="9">
        <v>0</v>
      </c>
      <c r="O1013" s="9">
        <v>0</v>
      </c>
      <c r="P1013" s="9">
        <v>0</v>
      </c>
      <c r="Q1013" s="8">
        <v>628</v>
      </c>
      <c r="R1013" s="9">
        <v>16</v>
      </c>
      <c r="S1013" s="9">
        <f t="shared" si="245"/>
        <v>611</v>
      </c>
      <c r="T1013" s="9">
        <f t="shared" si="246"/>
        <v>36</v>
      </c>
      <c r="U1013" s="7">
        <v>11.32</v>
      </c>
      <c r="V1013" s="7">
        <v>16.41</v>
      </c>
      <c r="W1013" s="9">
        <v>1</v>
      </c>
      <c r="X1013" s="9">
        <v>0</v>
      </c>
      <c r="Y1013" s="9">
        <v>1</v>
      </c>
      <c r="Z1013" s="9">
        <v>0</v>
      </c>
      <c r="AA1013" s="9">
        <v>0</v>
      </c>
      <c r="AB1013" s="27">
        <v>0</v>
      </c>
      <c r="AC1013" s="9">
        <v>1</v>
      </c>
      <c r="AD1013" s="9">
        <v>0</v>
      </c>
      <c r="AE1013" s="27">
        <v>0</v>
      </c>
      <c r="AF1013" s="9">
        <v>1</v>
      </c>
      <c r="AG1013" s="27">
        <v>0</v>
      </c>
      <c r="AH1013" s="19">
        <v>2007</v>
      </c>
      <c r="AI1013" s="30" t="s">
        <v>89</v>
      </c>
      <c r="AJ1013" s="30" t="s">
        <v>89</v>
      </c>
      <c r="AK1013" s="30" t="s">
        <v>89</v>
      </c>
      <c r="AL1013" s="37" t="s">
        <v>89</v>
      </c>
      <c r="AM1013" s="36">
        <v>1</v>
      </c>
      <c r="AN1013" s="17">
        <v>0</v>
      </c>
      <c r="AO1013">
        <v>0.55249999999999999</v>
      </c>
      <c r="AP1013" s="34">
        <f t="shared" si="253"/>
        <v>0.44750000000000001</v>
      </c>
      <c r="AQ1013">
        <v>0.56000000000000005</v>
      </c>
      <c r="AR1013" s="34">
        <v>0.44</v>
      </c>
      <c r="AS1013">
        <v>0</v>
      </c>
      <c r="AT1013" s="17">
        <v>1</v>
      </c>
      <c r="AU1013">
        <v>0</v>
      </c>
      <c r="AV1013" s="17">
        <v>1</v>
      </c>
      <c r="AW1013" s="17" t="s">
        <v>5</v>
      </c>
      <c r="AX1013">
        <v>0</v>
      </c>
      <c r="AY1013">
        <v>1</v>
      </c>
      <c r="AZ1013">
        <v>0</v>
      </c>
      <c r="BA1013">
        <v>0</v>
      </c>
      <c r="BB1013">
        <v>0</v>
      </c>
      <c r="BC1013">
        <v>0</v>
      </c>
      <c r="BD1013" s="17">
        <v>0</v>
      </c>
      <c r="BE1013">
        <v>0</v>
      </c>
      <c r="BF1013">
        <v>1</v>
      </c>
      <c r="BG1013" s="17">
        <v>0</v>
      </c>
      <c r="BH1013">
        <v>1462</v>
      </c>
      <c r="BI1013">
        <v>176</v>
      </c>
      <c r="BJ1013" s="61">
        <v>0.29299999999999998</v>
      </c>
      <c r="BK1013" s="61">
        <f t="shared" si="256"/>
        <v>33.730000000000004</v>
      </c>
      <c r="BL1013">
        <v>1</v>
      </c>
      <c r="BM1013">
        <v>0</v>
      </c>
      <c r="BN1013">
        <v>0</v>
      </c>
      <c r="BO1013">
        <v>0</v>
      </c>
      <c r="BP1013">
        <v>0</v>
      </c>
      <c r="BQ1013" s="17">
        <v>0</v>
      </c>
      <c r="BR1013">
        <v>0</v>
      </c>
      <c r="BS1013">
        <v>0</v>
      </c>
      <c r="BT1013">
        <v>1</v>
      </c>
      <c r="BU1013" s="17">
        <v>0</v>
      </c>
      <c r="BV1013">
        <v>0</v>
      </c>
      <c r="BW1013">
        <v>0</v>
      </c>
      <c r="BX1013" s="17">
        <v>0</v>
      </c>
      <c r="BY1013">
        <v>0</v>
      </c>
      <c r="BZ1013">
        <v>0</v>
      </c>
      <c r="CA1013">
        <v>1</v>
      </c>
      <c r="CB1013">
        <v>1</v>
      </c>
      <c r="CC1013">
        <v>0</v>
      </c>
      <c r="CD1013">
        <v>1</v>
      </c>
      <c r="CE1013">
        <v>1</v>
      </c>
      <c r="CF1013">
        <v>1</v>
      </c>
      <c r="CG1013">
        <v>0</v>
      </c>
      <c r="CH1013">
        <v>1</v>
      </c>
      <c r="CI1013">
        <v>1</v>
      </c>
      <c r="CJ1013" s="17">
        <v>0</v>
      </c>
      <c r="CK1013">
        <v>0</v>
      </c>
      <c r="CL1013">
        <v>2</v>
      </c>
      <c r="CM1013">
        <v>0</v>
      </c>
      <c r="CN1013">
        <v>1</v>
      </c>
      <c r="CO1013">
        <v>33</v>
      </c>
      <c r="CP1013" s="31" t="s">
        <v>80</v>
      </c>
    </row>
    <row r="1014" spans="1:94" x14ac:dyDescent="0.25">
      <c r="A1014">
        <v>1013</v>
      </c>
      <c r="B1014">
        <v>70</v>
      </c>
      <c r="C1014" s="23" t="s">
        <v>240</v>
      </c>
      <c r="D1014" s="12">
        <v>7.37</v>
      </c>
      <c r="E1014" s="13">
        <f t="shared" si="255"/>
        <v>0.79392437789507708</v>
      </c>
      <c r="F1014" s="7">
        <v>9.2829999999999995</v>
      </c>
      <c r="G1014" s="7">
        <f t="shared" si="240"/>
        <v>6.5760756221049235</v>
      </c>
      <c r="H1014" s="15">
        <f t="shared" si="241"/>
        <v>8.1639243778950767</v>
      </c>
      <c r="I1014" s="11">
        <f t="shared" si="242"/>
        <v>0.35182720878246931</v>
      </c>
      <c r="J1014" s="30">
        <f t="shared" si="243"/>
        <v>3.7900162531775222E-2</v>
      </c>
      <c r="K1014" s="30">
        <f t="shared" si="244"/>
        <v>26.385111123510544</v>
      </c>
      <c r="L1014" s="8">
        <v>1</v>
      </c>
      <c r="M1014" s="9">
        <v>0</v>
      </c>
      <c r="N1014" s="9">
        <v>0</v>
      </c>
      <c r="O1014" s="9">
        <v>0</v>
      </c>
      <c r="P1014" s="9">
        <v>0</v>
      </c>
      <c r="Q1014" s="8">
        <v>628</v>
      </c>
      <c r="R1014" s="9">
        <v>17</v>
      </c>
      <c r="S1014" s="9">
        <f t="shared" si="245"/>
        <v>610</v>
      </c>
      <c r="T1014" s="9">
        <f t="shared" si="246"/>
        <v>36</v>
      </c>
      <c r="U1014" s="7">
        <v>11.32</v>
      </c>
      <c r="V1014" s="7">
        <v>16.41</v>
      </c>
      <c r="W1014" s="9">
        <v>1</v>
      </c>
      <c r="X1014" s="9">
        <v>0</v>
      </c>
      <c r="Y1014" s="9">
        <v>1</v>
      </c>
      <c r="Z1014" s="9">
        <v>0</v>
      </c>
      <c r="AA1014" s="9">
        <v>0</v>
      </c>
      <c r="AB1014" s="27">
        <v>0</v>
      </c>
      <c r="AC1014" s="9">
        <v>1</v>
      </c>
      <c r="AD1014" s="9">
        <v>0</v>
      </c>
      <c r="AE1014" s="27">
        <v>0</v>
      </c>
      <c r="AF1014" s="9">
        <v>1</v>
      </c>
      <c r="AG1014" s="27">
        <v>0</v>
      </c>
      <c r="AH1014" s="19">
        <v>2007</v>
      </c>
      <c r="AI1014" s="30" t="s">
        <v>89</v>
      </c>
      <c r="AJ1014" s="30" t="s">
        <v>89</v>
      </c>
      <c r="AK1014" s="30" t="s">
        <v>89</v>
      </c>
      <c r="AL1014" s="37" t="s">
        <v>89</v>
      </c>
      <c r="AM1014" s="36">
        <v>1</v>
      </c>
      <c r="AN1014" s="17">
        <v>0</v>
      </c>
      <c r="AO1014">
        <v>0.55249999999999999</v>
      </c>
      <c r="AP1014" s="34">
        <f t="shared" si="253"/>
        <v>0.44750000000000001</v>
      </c>
      <c r="AQ1014">
        <v>0.56000000000000005</v>
      </c>
      <c r="AR1014" s="34">
        <v>0.44</v>
      </c>
      <c r="AS1014">
        <v>0</v>
      </c>
      <c r="AT1014" s="17">
        <v>1</v>
      </c>
      <c r="AU1014">
        <v>0</v>
      </c>
      <c r="AV1014" s="17">
        <v>1</v>
      </c>
      <c r="AW1014" s="17" t="s">
        <v>5</v>
      </c>
      <c r="AX1014">
        <v>0</v>
      </c>
      <c r="AY1014">
        <v>1</v>
      </c>
      <c r="AZ1014">
        <v>0</v>
      </c>
      <c r="BA1014">
        <v>0</v>
      </c>
      <c r="BB1014">
        <v>0</v>
      </c>
      <c r="BC1014">
        <v>0</v>
      </c>
      <c r="BD1014" s="17">
        <v>0</v>
      </c>
      <c r="BE1014">
        <v>0</v>
      </c>
      <c r="BF1014">
        <v>1</v>
      </c>
      <c r="BG1014" s="17">
        <v>0</v>
      </c>
      <c r="BH1014">
        <v>1462</v>
      </c>
      <c r="BI1014">
        <v>176</v>
      </c>
      <c r="BJ1014" s="61">
        <v>0.29299999999999998</v>
      </c>
      <c r="BK1014" s="61">
        <f t="shared" si="256"/>
        <v>33.730000000000004</v>
      </c>
      <c r="BL1014">
        <v>1</v>
      </c>
      <c r="BM1014">
        <v>0</v>
      </c>
      <c r="BN1014">
        <v>0</v>
      </c>
      <c r="BO1014">
        <v>0</v>
      </c>
      <c r="BP1014">
        <v>0</v>
      </c>
      <c r="BQ1014" s="17">
        <v>0</v>
      </c>
      <c r="BR1014">
        <v>0</v>
      </c>
      <c r="BS1014">
        <v>0</v>
      </c>
      <c r="BT1014">
        <v>1</v>
      </c>
      <c r="BU1014" s="17">
        <v>0</v>
      </c>
      <c r="BV1014">
        <v>0</v>
      </c>
      <c r="BW1014">
        <v>0</v>
      </c>
      <c r="BX1014" s="17">
        <v>0</v>
      </c>
      <c r="BY1014">
        <v>0</v>
      </c>
      <c r="BZ1014">
        <v>0</v>
      </c>
      <c r="CA1014">
        <v>1</v>
      </c>
      <c r="CB1014">
        <v>1</v>
      </c>
      <c r="CC1014">
        <v>0</v>
      </c>
      <c r="CD1014">
        <v>1</v>
      </c>
      <c r="CE1014">
        <v>1</v>
      </c>
      <c r="CF1014">
        <v>1</v>
      </c>
      <c r="CG1014">
        <v>1</v>
      </c>
      <c r="CH1014">
        <v>1</v>
      </c>
      <c r="CI1014">
        <v>1</v>
      </c>
      <c r="CJ1014" s="17">
        <v>0</v>
      </c>
      <c r="CK1014">
        <v>0</v>
      </c>
      <c r="CL1014">
        <v>2</v>
      </c>
      <c r="CM1014">
        <v>0</v>
      </c>
      <c r="CN1014">
        <v>1</v>
      </c>
      <c r="CO1014">
        <v>33</v>
      </c>
      <c r="CP1014" s="31" t="s">
        <v>80</v>
      </c>
    </row>
    <row r="1015" spans="1:94" x14ac:dyDescent="0.25">
      <c r="A1015">
        <v>1014</v>
      </c>
      <c r="B1015">
        <v>70</v>
      </c>
      <c r="C1015" s="23" t="s">
        <v>240</v>
      </c>
      <c r="D1015" s="12">
        <v>6.99</v>
      </c>
      <c r="E1015" s="13">
        <f t="shared" si="255"/>
        <v>0.79721715328467146</v>
      </c>
      <c r="F1015" s="7">
        <v>8.7680000000000007</v>
      </c>
      <c r="G1015" s="7">
        <f t="shared" si="240"/>
        <v>6.1927828467153283</v>
      </c>
      <c r="H1015" s="15">
        <f t="shared" si="241"/>
        <v>7.7872171532846721</v>
      </c>
      <c r="I1015" s="11">
        <f t="shared" si="242"/>
        <v>0.33479361013613657</v>
      </c>
      <c r="J1015" s="30">
        <f t="shared" si="243"/>
        <v>3.8183577798373232E-2</v>
      </c>
      <c r="K1015" s="30">
        <f t="shared" si="244"/>
        <v>26.189269252882948</v>
      </c>
      <c r="L1015" s="8">
        <v>1</v>
      </c>
      <c r="M1015" s="9">
        <v>0</v>
      </c>
      <c r="N1015" s="9">
        <v>0</v>
      </c>
      <c r="O1015" s="9">
        <v>0</v>
      </c>
      <c r="P1015" s="9">
        <v>0</v>
      </c>
      <c r="Q1015" s="8">
        <v>628</v>
      </c>
      <c r="R1015" s="9">
        <v>18</v>
      </c>
      <c r="S1015" s="9">
        <f t="shared" si="245"/>
        <v>609</v>
      </c>
      <c r="T1015" s="9">
        <f t="shared" si="246"/>
        <v>36</v>
      </c>
      <c r="U1015" s="7">
        <v>11.32</v>
      </c>
      <c r="V1015" s="7">
        <v>16.41</v>
      </c>
      <c r="W1015" s="9">
        <v>1</v>
      </c>
      <c r="X1015" s="9">
        <v>0</v>
      </c>
      <c r="Y1015" s="9">
        <v>1</v>
      </c>
      <c r="Z1015" s="9">
        <v>0</v>
      </c>
      <c r="AA1015" s="9">
        <v>0</v>
      </c>
      <c r="AB1015" s="27">
        <v>0</v>
      </c>
      <c r="AC1015" s="9">
        <v>1</v>
      </c>
      <c r="AD1015" s="9">
        <v>0</v>
      </c>
      <c r="AE1015" s="27">
        <v>0</v>
      </c>
      <c r="AF1015" s="9">
        <v>1</v>
      </c>
      <c r="AG1015" s="27">
        <v>0</v>
      </c>
      <c r="AH1015" s="19">
        <v>2007</v>
      </c>
      <c r="AI1015" s="30" t="s">
        <v>89</v>
      </c>
      <c r="AJ1015" s="30" t="s">
        <v>89</v>
      </c>
      <c r="AK1015" s="30" t="s">
        <v>89</v>
      </c>
      <c r="AL1015" s="37" t="s">
        <v>89</v>
      </c>
      <c r="AM1015" s="36">
        <v>1</v>
      </c>
      <c r="AN1015" s="17">
        <v>0</v>
      </c>
      <c r="AO1015">
        <v>0.55249999999999999</v>
      </c>
      <c r="AP1015" s="34">
        <f t="shared" si="253"/>
        <v>0.44750000000000001</v>
      </c>
      <c r="AQ1015">
        <v>0.56000000000000005</v>
      </c>
      <c r="AR1015" s="34">
        <v>0.44</v>
      </c>
      <c r="AS1015">
        <v>0</v>
      </c>
      <c r="AT1015" s="17">
        <v>1</v>
      </c>
      <c r="AU1015">
        <v>0</v>
      </c>
      <c r="AV1015" s="17">
        <v>1</v>
      </c>
      <c r="AW1015" s="17" t="s">
        <v>5</v>
      </c>
      <c r="AX1015">
        <v>0</v>
      </c>
      <c r="AY1015">
        <v>1</v>
      </c>
      <c r="AZ1015">
        <v>0</v>
      </c>
      <c r="BA1015">
        <v>0</v>
      </c>
      <c r="BB1015">
        <v>0</v>
      </c>
      <c r="BC1015">
        <v>0</v>
      </c>
      <c r="BD1015" s="17">
        <v>0</v>
      </c>
      <c r="BE1015">
        <v>0</v>
      </c>
      <c r="BF1015">
        <v>1</v>
      </c>
      <c r="BG1015" s="17">
        <v>0</v>
      </c>
      <c r="BH1015">
        <v>1462</v>
      </c>
      <c r="BI1015">
        <v>176</v>
      </c>
      <c r="BJ1015" s="61">
        <v>0.29299999999999998</v>
      </c>
      <c r="BK1015" s="61">
        <f t="shared" si="256"/>
        <v>33.730000000000004</v>
      </c>
      <c r="BL1015">
        <v>1</v>
      </c>
      <c r="BM1015">
        <v>0</v>
      </c>
      <c r="BN1015">
        <v>0</v>
      </c>
      <c r="BO1015">
        <v>0</v>
      </c>
      <c r="BP1015">
        <v>0</v>
      </c>
      <c r="BQ1015" s="17">
        <v>0</v>
      </c>
      <c r="BR1015">
        <v>0</v>
      </c>
      <c r="BS1015">
        <v>0</v>
      </c>
      <c r="BT1015">
        <v>1</v>
      </c>
      <c r="BU1015" s="17">
        <v>0</v>
      </c>
      <c r="BV1015">
        <v>0</v>
      </c>
      <c r="BW1015">
        <v>0</v>
      </c>
      <c r="BX1015" s="17">
        <v>0</v>
      </c>
      <c r="BY1015">
        <v>0</v>
      </c>
      <c r="BZ1015">
        <v>0</v>
      </c>
      <c r="CA1015">
        <v>1</v>
      </c>
      <c r="CB1015">
        <v>1</v>
      </c>
      <c r="CC1015">
        <v>0</v>
      </c>
      <c r="CD1015">
        <v>1</v>
      </c>
      <c r="CE1015">
        <v>1</v>
      </c>
      <c r="CF1015">
        <v>1</v>
      </c>
      <c r="CG1015">
        <v>1</v>
      </c>
      <c r="CH1015">
        <v>1</v>
      </c>
      <c r="CI1015">
        <v>1</v>
      </c>
      <c r="CJ1015" s="17">
        <v>0</v>
      </c>
      <c r="CK1015">
        <v>0</v>
      </c>
      <c r="CL1015">
        <v>2</v>
      </c>
      <c r="CM1015">
        <v>0</v>
      </c>
      <c r="CN1015">
        <v>1</v>
      </c>
      <c r="CO1015">
        <v>33</v>
      </c>
      <c r="CP1015" s="31" t="s">
        <v>80</v>
      </c>
    </row>
    <row r="1016" spans="1:94" x14ac:dyDescent="0.25">
      <c r="A1016">
        <v>1015</v>
      </c>
      <c r="B1016">
        <v>70</v>
      </c>
      <c r="C1016" s="23" t="s">
        <v>240</v>
      </c>
      <c r="D1016" s="12">
        <v>25.3</v>
      </c>
      <c r="E1016" s="13">
        <f t="shared" si="255"/>
        <v>4.7780925401322003</v>
      </c>
      <c r="F1016" s="7">
        <v>5.2949999999999999</v>
      </c>
      <c r="G1016" s="7">
        <f t="shared" si="240"/>
        <v>20.521907459867801</v>
      </c>
      <c r="H1016" s="15">
        <f t="shared" si="241"/>
        <v>30.0780925401322</v>
      </c>
      <c r="I1016" s="11">
        <f t="shared" si="242"/>
        <v>0.20848443765544997</v>
      </c>
      <c r="J1016" s="30">
        <f t="shared" si="243"/>
        <v>3.9373831474117084E-2</v>
      </c>
      <c r="K1016" s="30">
        <f t="shared" si="244"/>
        <v>25.39757911691585</v>
      </c>
      <c r="L1016" s="8">
        <v>1</v>
      </c>
      <c r="M1016" s="9">
        <v>0</v>
      </c>
      <c r="N1016" s="9">
        <v>0</v>
      </c>
      <c r="O1016" s="9">
        <v>0</v>
      </c>
      <c r="P1016" s="9">
        <v>0</v>
      </c>
      <c r="Q1016" s="8">
        <v>628</v>
      </c>
      <c r="R1016" s="9">
        <v>10</v>
      </c>
      <c r="S1016" s="9">
        <f t="shared" si="245"/>
        <v>617</v>
      </c>
      <c r="T1016" s="9">
        <f t="shared" si="246"/>
        <v>36</v>
      </c>
      <c r="U1016" s="7">
        <v>11.32</v>
      </c>
      <c r="V1016" s="7">
        <v>16.41</v>
      </c>
      <c r="W1016" s="9">
        <v>1</v>
      </c>
      <c r="X1016" s="9">
        <v>0</v>
      </c>
      <c r="Y1016" s="9">
        <v>1</v>
      </c>
      <c r="Z1016" s="9">
        <v>0</v>
      </c>
      <c r="AA1016" s="9">
        <v>0</v>
      </c>
      <c r="AB1016" s="27">
        <v>0</v>
      </c>
      <c r="AC1016" s="9">
        <v>1</v>
      </c>
      <c r="AD1016" s="9">
        <v>0</v>
      </c>
      <c r="AE1016" s="27">
        <v>0</v>
      </c>
      <c r="AF1016" s="9">
        <v>1</v>
      </c>
      <c r="AG1016" s="27">
        <v>0</v>
      </c>
      <c r="AH1016" s="19">
        <v>2007</v>
      </c>
      <c r="AI1016" s="30" t="s">
        <v>89</v>
      </c>
      <c r="AJ1016" s="30" t="s">
        <v>89</v>
      </c>
      <c r="AK1016" s="30" t="s">
        <v>89</v>
      </c>
      <c r="AL1016" s="37" t="s">
        <v>89</v>
      </c>
      <c r="AM1016" s="36">
        <v>1</v>
      </c>
      <c r="AN1016" s="17">
        <v>0</v>
      </c>
      <c r="AO1016">
        <v>0.55249999999999999</v>
      </c>
      <c r="AP1016" s="34">
        <f t="shared" si="253"/>
        <v>0.44750000000000001</v>
      </c>
      <c r="AQ1016">
        <v>0.56000000000000005</v>
      </c>
      <c r="AR1016" s="34">
        <v>0.44</v>
      </c>
      <c r="AS1016">
        <v>0</v>
      </c>
      <c r="AT1016" s="17">
        <v>1</v>
      </c>
      <c r="AU1016">
        <v>0</v>
      </c>
      <c r="AV1016" s="17">
        <v>1</v>
      </c>
      <c r="AW1016" s="17" t="s">
        <v>5</v>
      </c>
      <c r="AX1016">
        <v>0</v>
      </c>
      <c r="AY1016">
        <v>1</v>
      </c>
      <c r="AZ1016">
        <v>0</v>
      </c>
      <c r="BA1016">
        <v>0</v>
      </c>
      <c r="BB1016">
        <v>0</v>
      </c>
      <c r="BC1016">
        <v>0</v>
      </c>
      <c r="BD1016" s="17">
        <v>0</v>
      </c>
      <c r="BE1016">
        <v>0</v>
      </c>
      <c r="BF1016">
        <v>1</v>
      </c>
      <c r="BG1016" s="17">
        <v>0</v>
      </c>
      <c r="BH1016">
        <v>1462</v>
      </c>
      <c r="BI1016">
        <v>176</v>
      </c>
      <c r="BJ1016" s="61">
        <v>0.29299999999999998</v>
      </c>
      <c r="BK1016" s="61">
        <f t="shared" si="256"/>
        <v>33.730000000000004</v>
      </c>
      <c r="BL1016">
        <v>0</v>
      </c>
      <c r="BM1016">
        <v>0</v>
      </c>
      <c r="BN1016">
        <v>1</v>
      </c>
      <c r="BO1016">
        <v>0</v>
      </c>
      <c r="BP1016">
        <v>0</v>
      </c>
      <c r="BQ1016" s="17">
        <v>0</v>
      </c>
      <c r="BR1016">
        <v>0</v>
      </c>
      <c r="BS1016">
        <v>1</v>
      </c>
      <c r="BT1016">
        <v>0</v>
      </c>
      <c r="BU1016" s="17">
        <v>0</v>
      </c>
      <c r="BV1016">
        <v>0</v>
      </c>
      <c r="BW1016">
        <v>0</v>
      </c>
      <c r="BX1016" s="17">
        <v>0</v>
      </c>
      <c r="BY1016">
        <v>0</v>
      </c>
      <c r="BZ1016">
        <v>0</v>
      </c>
      <c r="CA1016">
        <v>1</v>
      </c>
      <c r="CB1016">
        <v>1</v>
      </c>
      <c r="CC1016">
        <v>0</v>
      </c>
      <c r="CD1016">
        <v>1</v>
      </c>
      <c r="CE1016">
        <v>1</v>
      </c>
      <c r="CF1016">
        <v>1</v>
      </c>
      <c r="CG1016">
        <v>0</v>
      </c>
      <c r="CH1016">
        <v>0</v>
      </c>
      <c r="CI1016">
        <v>1</v>
      </c>
      <c r="CJ1016" s="17">
        <v>0</v>
      </c>
      <c r="CK1016">
        <v>0</v>
      </c>
      <c r="CL1016">
        <v>2</v>
      </c>
      <c r="CM1016">
        <v>0</v>
      </c>
      <c r="CN1016">
        <v>1</v>
      </c>
      <c r="CO1016">
        <v>33</v>
      </c>
      <c r="CP1016" s="31" t="s">
        <v>80</v>
      </c>
    </row>
    <row r="1017" spans="1:94" x14ac:dyDescent="0.25">
      <c r="A1017">
        <v>1016</v>
      </c>
      <c r="B1017">
        <v>70</v>
      </c>
      <c r="C1017" s="23" t="s">
        <v>240</v>
      </c>
      <c r="D1017" s="12">
        <v>29</v>
      </c>
      <c r="E1017" s="13">
        <f t="shared" si="255"/>
        <v>6.2634989200863931</v>
      </c>
      <c r="F1017" s="7">
        <v>4.63</v>
      </c>
      <c r="G1017" s="7">
        <f t="shared" si="240"/>
        <v>22.736501079913609</v>
      </c>
      <c r="H1017" s="15">
        <f t="shared" si="241"/>
        <v>35.263498920086391</v>
      </c>
      <c r="I1017" s="11">
        <f t="shared" si="242"/>
        <v>0.18324072479867753</v>
      </c>
      <c r="J1017" s="30">
        <f t="shared" si="243"/>
        <v>3.9576830410081545E-2</v>
      </c>
      <c r="K1017" s="30">
        <f t="shared" si="244"/>
        <v>25.267308918838193</v>
      </c>
      <c r="L1017" s="8">
        <v>1</v>
      </c>
      <c r="M1017" s="9">
        <v>0</v>
      </c>
      <c r="N1017" s="9">
        <v>0</v>
      </c>
      <c r="O1017" s="9">
        <v>0</v>
      </c>
      <c r="P1017" s="9">
        <v>0</v>
      </c>
      <c r="Q1017" s="8">
        <v>628</v>
      </c>
      <c r="R1017" s="9">
        <v>10</v>
      </c>
      <c r="S1017" s="9">
        <f t="shared" si="245"/>
        <v>617</v>
      </c>
      <c r="T1017" s="9">
        <f t="shared" si="246"/>
        <v>36</v>
      </c>
      <c r="U1017" s="7">
        <v>11.32</v>
      </c>
      <c r="V1017" s="7">
        <v>16.41</v>
      </c>
      <c r="W1017" s="9">
        <v>1</v>
      </c>
      <c r="X1017" s="9">
        <v>0</v>
      </c>
      <c r="Y1017" s="9">
        <v>1</v>
      </c>
      <c r="Z1017" s="9">
        <v>0</v>
      </c>
      <c r="AA1017" s="9">
        <v>0</v>
      </c>
      <c r="AB1017" s="27">
        <v>0</v>
      </c>
      <c r="AC1017" s="9">
        <v>1</v>
      </c>
      <c r="AD1017" s="9">
        <v>0</v>
      </c>
      <c r="AE1017" s="27">
        <v>0</v>
      </c>
      <c r="AF1017" s="9">
        <v>1</v>
      </c>
      <c r="AG1017" s="27">
        <v>0</v>
      </c>
      <c r="AH1017" s="19">
        <v>2007</v>
      </c>
      <c r="AI1017" s="30" t="s">
        <v>89</v>
      </c>
      <c r="AJ1017" s="30" t="s">
        <v>89</v>
      </c>
      <c r="AK1017" s="30" t="s">
        <v>89</v>
      </c>
      <c r="AL1017" s="37" t="s">
        <v>89</v>
      </c>
      <c r="AM1017" s="36">
        <v>1</v>
      </c>
      <c r="AN1017" s="17">
        <v>0</v>
      </c>
      <c r="AO1017">
        <v>0.55249999999999999</v>
      </c>
      <c r="AP1017" s="34">
        <f t="shared" si="253"/>
        <v>0.44750000000000001</v>
      </c>
      <c r="AQ1017">
        <v>0.56000000000000005</v>
      </c>
      <c r="AR1017" s="34">
        <v>0.44</v>
      </c>
      <c r="AS1017">
        <v>0</v>
      </c>
      <c r="AT1017" s="17">
        <v>1</v>
      </c>
      <c r="AU1017">
        <v>0</v>
      </c>
      <c r="AV1017" s="17">
        <v>1</v>
      </c>
      <c r="AW1017" s="17" t="s">
        <v>5</v>
      </c>
      <c r="AX1017">
        <v>0</v>
      </c>
      <c r="AY1017">
        <v>1</v>
      </c>
      <c r="AZ1017">
        <v>0</v>
      </c>
      <c r="BA1017">
        <v>0</v>
      </c>
      <c r="BB1017">
        <v>0</v>
      </c>
      <c r="BC1017">
        <v>0</v>
      </c>
      <c r="BD1017" s="17">
        <v>0</v>
      </c>
      <c r="BE1017">
        <v>0</v>
      </c>
      <c r="BF1017">
        <v>1</v>
      </c>
      <c r="BG1017" s="17">
        <v>0</v>
      </c>
      <c r="BH1017">
        <v>1462</v>
      </c>
      <c r="BI1017">
        <v>176</v>
      </c>
      <c r="BJ1017" s="61">
        <v>0.29299999999999998</v>
      </c>
      <c r="BK1017" s="61">
        <f t="shared" si="256"/>
        <v>33.730000000000004</v>
      </c>
      <c r="BL1017">
        <v>0</v>
      </c>
      <c r="BM1017">
        <v>0</v>
      </c>
      <c r="BN1017">
        <v>1</v>
      </c>
      <c r="BO1017">
        <v>0</v>
      </c>
      <c r="BP1017">
        <v>0</v>
      </c>
      <c r="BQ1017" s="17">
        <v>0</v>
      </c>
      <c r="BR1017">
        <v>0</v>
      </c>
      <c r="BS1017">
        <v>1</v>
      </c>
      <c r="BT1017">
        <v>0</v>
      </c>
      <c r="BU1017" s="17">
        <v>0</v>
      </c>
      <c r="BV1017">
        <v>0</v>
      </c>
      <c r="BW1017">
        <v>0</v>
      </c>
      <c r="BX1017" s="17">
        <v>0</v>
      </c>
      <c r="BY1017">
        <v>0</v>
      </c>
      <c r="BZ1017">
        <v>0</v>
      </c>
      <c r="CA1017">
        <v>1</v>
      </c>
      <c r="CB1017">
        <v>1</v>
      </c>
      <c r="CC1017">
        <v>0</v>
      </c>
      <c r="CD1017">
        <v>1</v>
      </c>
      <c r="CE1017">
        <v>1</v>
      </c>
      <c r="CF1017">
        <v>1</v>
      </c>
      <c r="CG1017">
        <v>0</v>
      </c>
      <c r="CH1017">
        <v>0</v>
      </c>
      <c r="CI1017">
        <v>1</v>
      </c>
      <c r="CJ1017" s="17">
        <v>0</v>
      </c>
      <c r="CK1017">
        <v>0</v>
      </c>
      <c r="CL1017">
        <v>2</v>
      </c>
      <c r="CM1017">
        <v>0</v>
      </c>
      <c r="CN1017">
        <v>1</v>
      </c>
      <c r="CO1017">
        <v>33</v>
      </c>
      <c r="CP1017" s="31" t="s">
        <v>80</v>
      </c>
    </row>
    <row r="1018" spans="1:94" x14ac:dyDescent="0.25">
      <c r="A1018">
        <v>1017</v>
      </c>
      <c r="B1018">
        <v>70</v>
      </c>
      <c r="C1018" s="23" t="s">
        <v>240</v>
      </c>
      <c r="D1018" s="12">
        <v>25.7</v>
      </c>
      <c r="E1018" s="13">
        <f t="shared" si="255"/>
        <v>3.9919229574401989</v>
      </c>
      <c r="F1018" s="7">
        <v>6.4379999999999997</v>
      </c>
      <c r="G1018" s="7">
        <f t="shared" si="240"/>
        <v>21.7080770425598</v>
      </c>
      <c r="H1018" s="15">
        <f t="shared" si="241"/>
        <v>29.691922957440198</v>
      </c>
      <c r="I1018" s="11">
        <f t="shared" si="242"/>
        <v>0.25204499171861505</v>
      </c>
      <c r="J1018" s="30">
        <f t="shared" si="243"/>
        <v>3.9149579328769037E-2</v>
      </c>
      <c r="K1018" s="30">
        <f t="shared" si="244"/>
        <v>25.543058626562324</v>
      </c>
      <c r="L1018" s="8">
        <v>1</v>
      </c>
      <c r="M1018" s="9">
        <v>0</v>
      </c>
      <c r="N1018" s="9">
        <v>0</v>
      </c>
      <c r="O1018" s="9">
        <v>0</v>
      </c>
      <c r="P1018" s="9">
        <v>0</v>
      </c>
      <c r="Q1018" s="8">
        <v>628</v>
      </c>
      <c r="R1018" s="9">
        <v>16</v>
      </c>
      <c r="S1018" s="9">
        <f t="shared" si="245"/>
        <v>611</v>
      </c>
      <c r="T1018" s="9">
        <f t="shared" si="246"/>
        <v>36</v>
      </c>
      <c r="U1018" s="7">
        <v>11.32</v>
      </c>
      <c r="V1018" s="7">
        <v>16.41</v>
      </c>
      <c r="W1018" s="9">
        <v>1</v>
      </c>
      <c r="X1018" s="9">
        <v>0</v>
      </c>
      <c r="Y1018" s="9">
        <v>1</v>
      </c>
      <c r="Z1018" s="9">
        <v>0</v>
      </c>
      <c r="AA1018" s="9">
        <v>0</v>
      </c>
      <c r="AB1018" s="27">
        <v>0</v>
      </c>
      <c r="AC1018" s="9">
        <v>1</v>
      </c>
      <c r="AD1018" s="9">
        <v>0</v>
      </c>
      <c r="AE1018" s="27">
        <v>0</v>
      </c>
      <c r="AF1018" s="9">
        <v>1</v>
      </c>
      <c r="AG1018" s="27">
        <v>0</v>
      </c>
      <c r="AH1018" s="19">
        <v>2007</v>
      </c>
      <c r="AI1018" s="30" t="s">
        <v>89</v>
      </c>
      <c r="AJ1018" s="30" t="s">
        <v>89</v>
      </c>
      <c r="AK1018" s="30" t="s">
        <v>89</v>
      </c>
      <c r="AL1018" s="37" t="s">
        <v>89</v>
      </c>
      <c r="AM1018" s="36">
        <v>1</v>
      </c>
      <c r="AN1018" s="17">
        <v>0</v>
      </c>
      <c r="AO1018">
        <v>0.55249999999999999</v>
      </c>
      <c r="AP1018" s="34">
        <f t="shared" si="253"/>
        <v>0.44750000000000001</v>
      </c>
      <c r="AQ1018">
        <v>0.56000000000000005</v>
      </c>
      <c r="AR1018" s="34">
        <v>0.44</v>
      </c>
      <c r="AS1018">
        <v>0</v>
      </c>
      <c r="AT1018" s="17">
        <v>1</v>
      </c>
      <c r="AU1018">
        <v>0</v>
      </c>
      <c r="AV1018" s="17">
        <v>1</v>
      </c>
      <c r="AW1018" s="17" t="s">
        <v>5</v>
      </c>
      <c r="AX1018">
        <v>0</v>
      </c>
      <c r="AY1018">
        <v>1</v>
      </c>
      <c r="AZ1018">
        <v>0</v>
      </c>
      <c r="BA1018">
        <v>0</v>
      </c>
      <c r="BB1018">
        <v>0</v>
      </c>
      <c r="BC1018">
        <v>0</v>
      </c>
      <c r="BD1018" s="17">
        <v>0</v>
      </c>
      <c r="BE1018">
        <v>0</v>
      </c>
      <c r="BF1018">
        <v>1</v>
      </c>
      <c r="BG1018" s="17">
        <v>0</v>
      </c>
      <c r="BH1018">
        <v>1462</v>
      </c>
      <c r="BI1018">
        <v>176</v>
      </c>
      <c r="BJ1018" s="61">
        <v>0.29299999999999998</v>
      </c>
      <c r="BK1018" s="61">
        <f t="shared" si="256"/>
        <v>33.730000000000004</v>
      </c>
      <c r="BL1018">
        <v>0</v>
      </c>
      <c r="BM1018">
        <v>0</v>
      </c>
      <c r="BN1018">
        <v>1</v>
      </c>
      <c r="BO1018">
        <v>0</v>
      </c>
      <c r="BP1018">
        <v>0</v>
      </c>
      <c r="BQ1018" s="17">
        <v>0</v>
      </c>
      <c r="BR1018">
        <v>0</v>
      </c>
      <c r="BS1018">
        <v>1</v>
      </c>
      <c r="BT1018">
        <v>0</v>
      </c>
      <c r="BU1018" s="17">
        <v>0</v>
      </c>
      <c r="BV1018">
        <v>0</v>
      </c>
      <c r="BW1018">
        <v>0</v>
      </c>
      <c r="BX1018" s="17">
        <v>0</v>
      </c>
      <c r="BY1018">
        <v>0</v>
      </c>
      <c r="BZ1018">
        <v>0</v>
      </c>
      <c r="CA1018">
        <v>1</v>
      </c>
      <c r="CB1018">
        <v>1</v>
      </c>
      <c r="CC1018">
        <v>0</v>
      </c>
      <c r="CD1018">
        <v>1</v>
      </c>
      <c r="CE1018">
        <v>1</v>
      </c>
      <c r="CF1018">
        <v>1</v>
      </c>
      <c r="CG1018">
        <v>0</v>
      </c>
      <c r="CH1018">
        <v>1</v>
      </c>
      <c r="CI1018">
        <v>1</v>
      </c>
      <c r="CJ1018" s="17">
        <v>0</v>
      </c>
      <c r="CK1018">
        <v>0</v>
      </c>
      <c r="CL1018">
        <v>2</v>
      </c>
      <c r="CM1018">
        <v>0</v>
      </c>
      <c r="CN1018">
        <v>1</v>
      </c>
      <c r="CO1018">
        <v>33</v>
      </c>
      <c r="CP1018" s="31" t="s">
        <v>80</v>
      </c>
    </row>
    <row r="1019" spans="1:94" x14ac:dyDescent="0.25">
      <c r="A1019">
        <v>1018</v>
      </c>
      <c r="B1019">
        <v>70</v>
      </c>
      <c r="C1019" s="23" t="s">
        <v>240</v>
      </c>
      <c r="D1019" s="12">
        <v>28.9</v>
      </c>
      <c r="E1019" s="13">
        <f t="shared" si="255"/>
        <v>4.0211492973424239</v>
      </c>
      <c r="F1019" s="7">
        <v>7.1870000000000003</v>
      </c>
      <c r="G1019" s="7">
        <f t="shared" si="240"/>
        <v>24.878850702657573</v>
      </c>
      <c r="H1019" s="15">
        <f t="shared" si="241"/>
        <v>32.921149297342424</v>
      </c>
      <c r="I1019" s="11">
        <f t="shared" si="242"/>
        <v>0.27919302920971634</v>
      </c>
      <c r="J1019" s="30">
        <f t="shared" si="243"/>
        <v>3.8846949938738877E-2</v>
      </c>
      <c r="K1019" s="30">
        <f t="shared" si="244"/>
        <v>25.742046713499686</v>
      </c>
      <c r="L1019" s="8">
        <v>1</v>
      </c>
      <c r="M1019" s="9">
        <v>0</v>
      </c>
      <c r="N1019" s="9">
        <v>0</v>
      </c>
      <c r="O1019" s="9">
        <v>0</v>
      </c>
      <c r="P1019" s="9">
        <v>0</v>
      </c>
      <c r="Q1019" s="8">
        <v>628</v>
      </c>
      <c r="R1019" s="9">
        <v>16</v>
      </c>
      <c r="S1019" s="9">
        <f t="shared" si="245"/>
        <v>611</v>
      </c>
      <c r="T1019" s="9">
        <f t="shared" si="246"/>
        <v>36</v>
      </c>
      <c r="U1019" s="7">
        <v>11.32</v>
      </c>
      <c r="V1019" s="7">
        <v>16.41</v>
      </c>
      <c r="W1019" s="9">
        <v>1</v>
      </c>
      <c r="X1019" s="9">
        <v>0</v>
      </c>
      <c r="Y1019" s="9">
        <v>1</v>
      </c>
      <c r="Z1019" s="9">
        <v>0</v>
      </c>
      <c r="AA1019" s="9">
        <v>0</v>
      </c>
      <c r="AB1019" s="27">
        <v>0</v>
      </c>
      <c r="AC1019" s="9">
        <v>1</v>
      </c>
      <c r="AD1019" s="9">
        <v>0</v>
      </c>
      <c r="AE1019" s="27">
        <v>0</v>
      </c>
      <c r="AF1019" s="9">
        <v>1</v>
      </c>
      <c r="AG1019" s="27">
        <v>0</v>
      </c>
      <c r="AH1019" s="19">
        <v>2007</v>
      </c>
      <c r="AI1019" s="30" t="s">
        <v>89</v>
      </c>
      <c r="AJ1019" s="30" t="s">
        <v>89</v>
      </c>
      <c r="AK1019" s="30" t="s">
        <v>89</v>
      </c>
      <c r="AL1019" s="37" t="s">
        <v>89</v>
      </c>
      <c r="AM1019" s="36">
        <v>1</v>
      </c>
      <c r="AN1019" s="17">
        <v>0</v>
      </c>
      <c r="AO1019">
        <v>0.55249999999999999</v>
      </c>
      <c r="AP1019" s="34">
        <f t="shared" si="253"/>
        <v>0.44750000000000001</v>
      </c>
      <c r="AQ1019">
        <v>0.56000000000000005</v>
      </c>
      <c r="AR1019" s="34">
        <v>0.44</v>
      </c>
      <c r="AS1019">
        <v>0</v>
      </c>
      <c r="AT1019" s="17">
        <v>1</v>
      </c>
      <c r="AU1019">
        <v>0</v>
      </c>
      <c r="AV1019" s="17">
        <v>1</v>
      </c>
      <c r="AW1019" s="17" t="s">
        <v>5</v>
      </c>
      <c r="AX1019">
        <v>0</v>
      </c>
      <c r="AY1019">
        <v>1</v>
      </c>
      <c r="AZ1019">
        <v>0</v>
      </c>
      <c r="BA1019">
        <v>0</v>
      </c>
      <c r="BB1019">
        <v>0</v>
      </c>
      <c r="BC1019">
        <v>0</v>
      </c>
      <c r="BD1019" s="17">
        <v>0</v>
      </c>
      <c r="BE1019">
        <v>0</v>
      </c>
      <c r="BF1019">
        <v>1</v>
      </c>
      <c r="BG1019" s="17">
        <v>0</v>
      </c>
      <c r="BH1019">
        <v>1462</v>
      </c>
      <c r="BI1019">
        <v>176</v>
      </c>
      <c r="BJ1019" s="61">
        <v>0.29299999999999998</v>
      </c>
      <c r="BK1019" s="61">
        <f t="shared" si="256"/>
        <v>33.730000000000004</v>
      </c>
      <c r="BL1019">
        <v>0</v>
      </c>
      <c r="BM1019">
        <v>0</v>
      </c>
      <c r="BN1019">
        <v>1</v>
      </c>
      <c r="BO1019">
        <v>0</v>
      </c>
      <c r="BP1019">
        <v>0</v>
      </c>
      <c r="BQ1019" s="17">
        <v>0</v>
      </c>
      <c r="BR1019">
        <v>0</v>
      </c>
      <c r="BS1019">
        <v>1</v>
      </c>
      <c r="BT1019">
        <v>0</v>
      </c>
      <c r="BU1019" s="17">
        <v>0</v>
      </c>
      <c r="BV1019">
        <v>0</v>
      </c>
      <c r="BW1019">
        <v>0</v>
      </c>
      <c r="BX1019" s="17">
        <v>0</v>
      </c>
      <c r="BY1019">
        <v>0</v>
      </c>
      <c r="BZ1019">
        <v>0</v>
      </c>
      <c r="CA1019">
        <v>1</v>
      </c>
      <c r="CB1019">
        <v>1</v>
      </c>
      <c r="CC1019">
        <v>0</v>
      </c>
      <c r="CD1019">
        <v>1</v>
      </c>
      <c r="CE1019">
        <v>1</v>
      </c>
      <c r="CF1019">
        <v>1</v>
      </c>
      <c r="CG1019">
        <v>0</v>
      </c>
      <c r="CH1019">
        <v>1</v>
      </c>
      <c r="CI1019">
        <v>1</v>
      </c>
      <c r="CJ1019" s="17">
        <v>0</v>
      </c>
      <c r="CK1019">
        <v>0</v>
      </c>
      <c r="CL1019">
        <v>2</v>
      </c>
      <c r="CM1019">
        <v>0</v>
      </c>
      <c r="CN1019">
        <v>1</v>
      </c>
      <c r="CO1019">
        <v>33</v>
      </c>
      <c r="CP1019" s="31" t="s">
        <v>80</v>
      </c>
    </row>
    <row r="1020" spans="1:94" x14ac:dyDescent="0.25">
      <c r="A1020">
        <v>1019</v>
      </c>
      <c r="B1020">
        <v>70</v>
      </c>
      <c r="C1020" s="23" t="s">
        <v>240</v>
      </c>
      <c r="D1020" s="12">
        <v>26.8</v>
      </c>
      <c r="E1020" s="13">
        <f t="shared" si="255"/>
        <v>3.9592258827005464</v>
      </c>
      <c r="F1020" s="7">
        <v>6.7690000000000001</v>
      </c>
      <c r="G1020" s="7">
        <f t="shared" si="240"/>
        <v>22.840774117299453</v>
      </c>
      <c r="H1020" s="15">
        <f t="shared" si="241"/>
        <v>30.759225882700548</v>
      </c>
      <c r="I1020" s="11">
        <f t="shared" si="242"/>
        <v>0.26432144341011521</v>
      </c>
      <c r="J1020" s="30">
        <f t="shared" si="243"/>
        <v>3.9048817167988657E-2</v>
      </c>
      <c r="K1020" s="30">
        <f t="shared" si="244"/>
        <v>25.608970322916147</v>
      </c>
      <c r="L1020" s="8">
        <v>1</v>
      </c>
      <c r="M1020" s="9">
        <v>0</v>
      </c>
      <c r="N1020" s="9">
        <v>0</v>
      </c>
      <c r="O1020" s="9">
        <v>0</v>
      </c>
      <c r="P1020" s="9">
        <v>0</v>
      </c>
      <c r="Q1020" s="8">
        <v>628</v>
      </c>
      <c r="R1020" s="9">
        <v>17</v>
      </c>
      <c r="S1020" s="9">
        <f t="shared" si="245"/>
        <v>610</v>
      </c>
      <c r="T1020" s="9">
        <f t="shared" si="246"/>
        <v>36</v>
      </c>
      <c r="U1020" s="7">
        <v>11.32</v>
      </c>
      <c r="V1020" s="7">
        <v>16.41</v>
      </c>
      <c r="W1020" s="9">
        <v>1</v>
      </c>
      <c r="X1020" s="9">
        <v>0</v>
      </c>
      <c r="Y1020" s="9">
        <v>1</v>
      </c>
      <c r="Z1020" s="9">
        <v>0</v>
      </c>
      <c r="AA1020" s="9">
        <v>0</v>
      </c>
      <c r="AB1020" s="27">
        <v>0</v>
      </c>
      <c r="AC1020" s="9">
        <v>1</v>
      </c>
      <c r="AD1020" s="9">
        <v>0</v>
      </c>
      <c r="AE1020" s="27">
        <v>0</v>
      </c>
      <c r="AF1020" s="9">
        <v>1</v>
      </c>
      <c r="AG1020" s="27">
        <v>0</v>
      </c>
      <c r="AH1020" s="19">
        <v>2007</v>
      </c>
      <c r="AI1020" s="30" t="s">
        <v>89</v>
      </c>
      <c r="AJ1020" s="30" t="s">
        <v>89</v>
      </c>
      <c r="AK1020" s="30" t="s">
        <v>89</v>
      </c>
      <c r="AL1020" s="37" t="s">
        <v>89</v>
      </c>
      <c r="AM1020" s="36">
        <v>1</v>
      </c>
      <c r="AN1020" s="17">
        <v>0</v>
      </c>
      <c r="AO1020">
        <v>0.55249999999999999</v>
      </c>
      <c r="AP1020" s="34">
        <f t="shared" si="253"/>
        <v>0.44750000000000001</v>
      </c>
      <c r="AQ1020">
        <v>0.56000000000000005</v>
      </c>
      <c r="AR1020" s="34">
        <v>0.44</v>
      </c>
      <c r="AS1020">
        <v>0</v>
      </c>
      <c r="AT1020" s="17">
        <v>1</v>
      </c>
      <c r="AU1020">
        <v>0</v>
      </c>
      <c r="AV1020" s="17">
        <v>1</v>
      </c>
      <c r="AW1020" s="17" t="s">
        <v>5</v>
      </c>
      <c r="AX1020">
        <v>0</v>
      </c>
      <c r="AY1020">
        <v>1</v>
      </c>
      <c r="AZ1020">
        <v>0</v>
      </c>
      <c r="BA1020">
        <v>0</v>
      </c>
      <c r="BB1020">
        <v>0</v>
      </c>
      <c r="BC1020">
        <v>0</v>
      </c>
      <c r="BD1020" s="17">
        <v>0</v>
      </c>
      <c r="BE1020">
        <v>0</v>
      </c>
      <c r="BF1020">
        <v>1</v>
      </c>
      <c r="BG1020" s="17">
        <v>0</v>
      </c>
      <c r="BH1020">
        <v>1462</v>
      </c>
      <c r="BI1020">
        <v>176</v>
      </c>
      <c r="BJ1020" s="61">
        <v>0.29299999999999998</v>
      </c>
      <c r="BK1020" s="61">
        <f t="shared" si="256"/>
        <v>33.730000000000004</v>
      </c>
      <c r="BL1020">
        <v>0</v>
      </c>
      <c r="BM1020">
        <v>0</v>
      </c>
      <c r="BN1020">
        <v>1</v>
      </c>
      <c r="BO1020">
        <v>0</v>
      </c>
      <c r="BP1020">
        <v>0</v>
      </c>
      <c r="BQ1020" s="17">
        <v>0</v>
      </c>
      <c r="BR1020">
        <v>0</v>
      </c>
      <c r="BS1020">
        <v>1</v>
      </c>
      <c r="BT1020">
        <v>0</v>
      </c>
      <c r="BU1020" s="17">
        <v>0</v>
      </c>
      <c r="BV1020">
        <v>0</v>
      </c>
      <c r="BW1020">
        <v>0</v>
      </c>
      <c r="BX1020" s="17">
        <v>0</v>
      </c>
      <c r="BY1020">
        <v>0</v>
      </c>
      <c r="BZ1020">
        <v>0</v>
      </c>
      <c r="CA1020">
        <v>1</v>
      </c>
      <c r="CB1020">
        <v>1</v>
      </c>
      <c r="CC1020">
        <v>0</v>
      </c>
      <c r="CD1020">
        <v>1</v>
      </c>
      <c r="CE1020">
        <v>1</v>
      </c>
      <c r="CF1020">
        <v>1</v>
      </c>
      <c r="CG1020">
        <v>1</v>
      </c>
      <c r="CH1020">
        <v>1</v>
      </c>
      <c r="CI1020">
        <v>1</v>
      </c>
      <c r="CJ1020" s="17">
        <v>0</v>
      </c>
      <c r="CK1020">
        <v>0</v>
      </c>
      <c r="CL1020">
        <v>2</v>
      </c>
      <c r="CM1020">
        <v>0</v>
      </c>
      <c r="CN1020">
        <v>1</v>
      </c>
      <c r="CO1020">
        <v>33</v>
      </c>
      <c r="CP1020" s="31" t="s">
        <v>80</v>
      </c>
    </row>
    <row r="1021" spans="1:94" x14ac:dyDescent="0.25">
      <c r="A1021">
        <v>1020</v>
      </c>
      <c r="B1021">
        <v>70</v>
      </c>
      <c r="C1021" s="23" t="s">
        <v>240</v>
      </c>
      <c r="D1021" s="12">
        <v>30</v>
      </c>
      <c r="E1021" s="13">
        <f t="shared" si="255"/>
        <v>3.8510911424903722</v>
      </c>
      <c r="F1021" s="7">
        <v>7.79</v>
      </c>
      <c r="G1021" s="7">
        <f t="shared" si="240"/>
        <v>26.148908857509628</v>
      </c>
      <c r="H1021" s="15">
        <f t="shared" si="241"/>
        <v>33.851091142490375</v>
      </c>
      <c r="I1021" s="11">
        <f t="shared" si="242"/>
        <v>0.30080042974255133</v>
      </c>
      <c r="J1021" s="30">
        <f t="shared" si="243"/>
        <v>3.861366235462789E-2</v>
      </c>
      <c r="K1021" s="30">
        <f t="shared" si="244"/>
        <v>25.897569384017491</v>
      </c>
      <c r="L1021" s="8">
        <v>1</v>
      </c>
      <c r="M1021" s="9">
        <v>0</v>
      </c>
      <c r="N1021" s="9">
        <v>0</v>
      </c>
      <c r="O1021" s="9">
        <v>0</v>
      </c>
      <c r="P1021" s="9">
        <v>0</v>
      </c>
      <c r="Q1021" s="8">
        <v>628</v>
      </c>
      <c r="R1021" s="9">
        <v>17</v>
      </c>
      <c r="S1021" s="9">
        <f t="shared" si="245"/>
        <v>610</v>
      </c>
      <c r="T1021" s="9">
        <f t="shared" si="246"/>
        <v>36</v>
      </c>
      <c r="U1021" s="7">
        <v>11.32</v>
      </c>
      <c r="V1021" s="7">
        <v>16.41</v>
      </c>
      <c r="W1021" s="9">
        <v>1</v>
      </c>
      <c r="X1021" s="9">
        <v>0</v>
      </c>
      <c r="Y1021" s="9">
        <v>1</v>
      </c>
      <c r="Z1021" s="9">
        <v>0</v>
      </c>
      <c r="AA1021" s="9">
        <v>0</v>
      </c>
      <c r="AB1021" s="27">
        <v>0</v>
      </c>
      <c r="AC1021" s="9">
        <v>1</v>
      </c>
      <c r="AD1021" s="9">
        <v>0</v>
      </c>
      <c r="AE1021" s="27">
        <v>0</v>
      </c>
      <c r="AF1021" s="9">
        <v>1</v>
      </c>
      <c r="AG1021" s="27">
        <v>0</v>
      </c>
      <c r="AH1021" s="19">
        <v>2007</v>
      </c>
      <c r="AI1021" s="30" t="s">
        <v>89</v>
      </c>
      <c r="AJ1021" s="30" t="s">
        <v>89</v>
      </c>
      <c r="AK1021" s="30" t="s">
        <v>89</v>
      </c>
      <c r="AL1021" s="37" t="s">
        <v>89</v>
      </c>
      <c r="AM1021" s="36">
        <v>1</v>
      </c>
      <c r="AN1021" s="17">
        <v>0</v>
      </c>
      <c r="AO1021">
        <v>0.55249999999999999</v>
      </c>
      <c r="AP1021" s="34">
        <f t="shared" si="253"/>
        <v>0.44750000000000001</v>
      </c>
      <c r="AQ1021">
        <v>0.56000000000000005</v>
      </c>
      <c r="AR1021" s="34">
        <v>0.44</v>
      </c>
      <c r="AS1021">
        <v>0</v>
      </c>
      <c r="AT1021" s="17">
        <v>1</v>
      </c>
      <c r="AU1021">
        <v>0</v>
      </c>
      <c r="AV1021" s="17">
        <v>1</v>
      </c>
      <c r="AW1021" s="17" t="s">
        <v>5</v>
      </c>
      <c r="AX1021">
        <v>0</v>
      </c>
      <c r="AY1021">
        <v>1</v>
      </c>
      <c r="AZ1021">
        <v>0</v>
      </c>
      <c r="BA1021">
        <v>0</v>
      </c>
      <c r="BB1021">
        <v>0</v>
      </c>
      <c r="BC1021">
        <v>0</v>
      </c>
      <c r="BD1021" s="17">
        <v>0</v>
      </c>
      <c r="BE1021">
        <v>0</v>
      </c>
      <c r="BF1021">
        <v>1</v>
      </c>
      <c r="BG1021" s="17">
        <v>0</v>
      </c>
      <c r="BH1021">
        <v>1462</v>
      </c>
      <c r="BI1021">
        <v>176</v>
      </c>
      <c r="BJ1021" s="61">
        <v>0.29299999999999998</v>
      </c>
      <c r="BK1021" s="61">
        <f t="shared" si="256"/>
        <v>33.730000000000004</v>
      </c>
      <c r="BL1021">
        <v>0</v>
      </c>
      <c r="BM1021">
        <v>0</v>
      </c>
      <c r="BN1021">
        <v>1</v>
      </c>
      <c r="BO1021">
        <v>0</v>
      </c>
      <c r="BP1021">
        <v>0</v>
      </c>
      <c r="BQ1021" s="17">
        <v>0</v>
      </c>
      <c r="BR1021">
        <v>0</v>
      </c>
      <c r="BS1021">
        <v>1</v>
      </c>
      <c r="BT1021">
        <v>0</v>
      </c>
      <c r="BU1021" s="17">
        <v>0</v>
      </c>
      <c r="BV1021">
        <v>0</v>
      </c>
      <c r="BW1021">
        <v>0</v>
      </c>
      <c r="BX1021" s="17">
        <v>0</v>
      </c>
      <c r="BY1021">
        <v>0</v>
      </c>
      <c r="BZ1021">
        <v>0</v>
      </c>
      <c r="CA1021">
        <v>1</v>
      </c>
      <c r="CB1021">
        <v>1</v>
      </c>
      <c r="CC1021">
        <v>0</v>
      </c>
      <c r="CD1021">
        <v>1</v>
      </c>
      <c r="CE1021">
        <v>1</v>
      </c>
      <c r="CF1021">
        <v>1</v>
      </c>
      <c r="CG1021">
        <v>1</v>
      </c>
      <c r="CH1021">
        <v>1</v>
      </c>
      <c r="CI1021">
        <v>1</v>
      </c>
      <c r="CJ1021" s="17">
        <v>0</v>
      </c>
      <c r="CK1021">
        <v>0</v>
      </c>
      <c r="CL1021">
        <v>2</v>
      </c>
      <c r="CM1021">
        <v>0</v>
      </c>
      <c r="CN1021">
        <v>1</v>
      </c>
      <c r="CO1021">
        <v>33</v>
      </c>
      <c r="CP1021" s="31" t="s">
        <v>80</v>
      </c>
    </row>
    <row r="1022" spans="1:94" x14ac:dyDescent="0.25">
      <c r="A1022">
        <v>1021</v>
      </c>
      <c r="B1022">
        <v>70</v>
      </c>
      <c r="C1022" s="23" t="s">
        <v>240</v>
      </c>
      <c r="D1022" s="12">
        <v>22.6</v>
      </c>
      <c r="E1022" s="13">
        <f t="shared" si="255"/>
        <v>3.53125</v>
      </c>
      <c r="F1022" s="7">
        <v>6.4</v>
      </c>
      <c r="G1022" s="7">
        <f t="shared" si="240"/>
        <v>19.068750000000001</v>
      </c>
      <c r="H1022" s="15">
        <f t="shared" si="241"/>
        <v>26.131250000000001</v>
      </c>
      <c r="I1022" s="11">
        <f t="shared" si="242"/>
        <v>0.2510363772919374</v>
      </c>
      <c r="J1022" s="30">
        <f t="shared" si="243"/>
        <v>3.9224433951865215E-2</v>
      </c>
      <c r="K1022" s="30">
        <f t="shared" si="244"/>
        <v>25.494313091354314</v>
      </c>
      <c r="L1022" s="8">
        <v>1</v>
      </c>
      <c r="M1022" s="9">
        <v>0</v>
      </c>
      <c r="N1022" s="9">
        <v>0</v>
      </c>
      <c r="O1022" s="9">
        <v>0</v>
      </c>
      <c r="P1022" s="9">
        <v>0</v>
      </c>
      <c r="Q1022" s="8">
        <v>628</v>
      </c>
      <c r="R1022" s="9">
        <v>18</v>
      </c>
      <c r="S1022" s="9">
        <f t="shared" si="245"/>
        <v>609</v>
      </c>
      <c r="T1022" s="9">
        <f t="shared" si="246"/>
        <v>36</v>
      </c>
      <c r="U1022" s="7">
        <v>11.32</v>
      </c>
      <c r="V1022" s="7">
        <v>16.41</v>
      </c>
      <c r="W1022" s="9">
        <v>1</v>
      </c>
      <c r="X1022" s="9">
        <v>0</v>
      </c>
      <c r="Y1022" s="9">
        <v>1</v>
      </c>
      <c r="Z1022" s="9">
        <v>0</v>
      </c>
      <c r="AA1022" s="9">
        <v>0</v>
      </c>
      <c r="AB1022" s="27">
        <v>0</v>
      </c>
      <c r="AC1022" s="9">
        <v>1</v>
      </c>
      <c r="AD1022" s="9">
        <v>0</v>
      </c>
      <c r="AE1022" s="27">
        <v>0</v>
      </c>
      <c r="AF1022" s="9">
        <v>1</v>
      </c>
      <c r="AG1022" s="27">
        <v>0</v>
      </c>
      <c r="AH1022" s="19">
        <v>2007</v>
      </c>
      <c r="AI1022" s="30" t="s">
        <v>89</v>
      </c>
      <c r="AJ1022" s="30" t="s">
        <v>89</v>
      </c>
      <c r="AK1022" s="30" t="s">
        <v>89</v>
      </c>
      <c r="AL1022" s="37" t="s">
        <v>89</v>
      </c>
      <c r="AM1022" s="36">
        <v>1</v>
      </c>
      <c r="AN1022" s="17">
        <v>0</v>
      </c>
      <c r="AO1022">
        <v>0.55249999999999999</v>
      </c>
      <c r="AP1022" s="34">
        <f t="shared" si="253"/>
        <v>0.44750000000000001</v>
      </c>
      <c r="AQ1022">
        <v>0.56000000000000005</v>
      </c>
      <c r="AR1022" s="34">
        <v>0.44</v>
      </c>
      <c r="AS1022">
        <v>0</v>
      </c>
      <c r="AT1022" s="17">
        <v>1</v>
      </c>
      <c r="AU1022">
        <v>0</v>
      </c>
      <c r="AV1022" s="17">
        <v>1</v>
      </c>
      <c r="AW1022" s="17" t="s">
        <v>5</v>
      </c>
      <c r="AX1022">
        <v>0</v>
      </c>
      <c r="AY1022">
        <v>1</v>
      </c>
      <c r="AZ1022">
        <v>0</v>
      </c>
      <c r="BA1022">
        <v>0</v>
      </c>
      <c r="BB1022">
        <v>0</v>
      </c>
      <c r="BC1022">
        <v>0</v>
      </c>
      <c r="BD1022" s="17">
        <v>0</v>
      </c>
      <c r="BE1022">
        <v>0</v>
      </c>
      <c r="BF1022">
        <v>1</v>
      </c>
      <c r="BG1022" s="17">
        <v>0</v>
      </c>
      <c r="BH1022">
        <v>1462</v>
      </c>
      <c r="BI1022">
        <v>176</v>
      </c>
      <c r="BJ1022" s="61">
        <v>0.29299999999999998</v>
      </c>
      <c r="BK1022" s="61">
        <f t="shared" si="256"/>
        <v>33.730000000000004</v>
      </c>
      <c r="BL1022">
        <v>0</v>
      </c>
      <c r="BM1022">
        <v>0</v>
      </c>
      <c r="BN1022">
        <v>1</v>
      </c>
      <c r="BO1022">
        <v>0</v>
      </c>
      <c r="BP1022">
        <v>0</v>
      </c>
      <c r="BQ1022" s="17">
        <v>0</v>
      </c>
      <c r="BR1022">
        <v>0</v>
      </c>
      <c r="BS1022">
        <v>1</v>
      </c>
      <c r="BT1022">
        <v>0</v>
      </c>
      <c r="BU1022" s="17">
        <v>0</v>
      </c>
      <c r="BV1022">
        <v>0</v>
      </c>
      <c r="BW1022">
        <v>0</v>
      </c>
      <c r="BX1022" s="17">
        <v>0</v>
      </c>
      <c r="BY1022">
        <v>0</v>
      </c>
      <c r="BZ1022">
        <v>0</v>
      </c>
      <c r="CA1022">
        <v>1</v>
      </c>
      <c r="CB1022">
        <v>1</v>
      </c>
      <c r="CC1022">
        <v>0</v>
      </c>
      <c r="CD1022">
        <v>1</v>
      </c>
      <c r="CE1022">
        <v>1</v>
      </c>
      <c r="CF1022">
        <v>1</v>
      </c>
      <c r="CG1022">
        <v>1</v>
      </c>
      <c r="CH1022">
        <v>1</v>
      </c>
      <c r="CI1022">
        <v>1</v>
      </c>
      <c r="CJ1022" s="17">
        <v>0</v>
      </c>
      <c r="CK1022">
        <v>0</v>
      </c>
      <c r="CL1022">
        <v>2</v>
      </c>
      <c r="CM1022">
        <v>0</v>
      </c>
      <c r="CN1022">
        <v>1</v>
      </c>
      <c r="CO1022">
        <v>33</v>
      </c>
      <c r="CP1022" s="31" t="s">
        <v>80</v>
      </c>
    </row>
    <row r="1023" spans="1:94" x14ac:dyDescent="0.25">
      <c r="A1023">
        <v>1022</v>
      </c>
      <c r="B1023">
        <v>70</v>
      </c>
      <c r="C1023" s="23" t="s">
        <v>240</v>
      </c>
      <c r="D1023" s="12">
        <v>22.3</v>
      </c>
      <c r="E1023" s="13">
        <f t="shared" si="255"/>
        <v>3.8911184784505326</v>
      </c>
      <c r="F1023" s="7">
        <v>5.7309999999999999</v>
      </c>
      <c r="G1023" s="7">
        <f t="shared" si="240"/>
        <v>18.408881521549468</v>
      </c>
      <c r="H1023" s="15">
        <f t="shared" si="241"/>
        <v>26.191118478450534</v>
      </c>
      <c r="I1023" s="11">
        <f t="shared" si="242"/>
        <v>0.22621194998536645</v>
      </c>
      <c r="J1023" s="30">
        <f t="shared" si="243"/>
        <v>3.9471636710062201E-2</v>
      </c>
      <c r="K1023" s="30">
        <f t="shared" si="244"/>
        <v>25.334647441794012</v>
      </c>
      <c r="L1023" s="8">
        <v>1</v>
      </c>
      <c r="M1023" s="9">
        <v>0</v>
      </c>
      <c r="N1023" s="9">
        <v>0</v>
      </c>
      <c r="O1023" s="9">
        <v>0</v>
      </c>
      <c r="P1023" s="9">
        <v>0</v>
      </c>
      <c r="Q1023" s="8">
        <v>628</v>
      </c>
      <c r="R1023" s="9">
        <v>18</v>
      </c>
      <c r="S1023" s="9">
        <f t="shared" si="245"/>
        <v>609</v>
      </c>
      <c r="T1023" s="9">
        <f t="shared" si="246"/>
        <v>36</v>
      </c>
      <c r="U1023" s="7">
        <v>11.32</v>
      </c>
      <c r="V1023" s="7">
        <v>16.41</v>
      </c>
      <c r="W1023" s="9">
        <v>1</v>
      </c>
      <c r="X1023" s="9">
        <v>0</v>
      </c>
      <c r="Y1023" s="9">
        <v>1</v>
      </c>
      <c r="Z1023" s="9">
        <v>0</v>
      </c>
      <c r="AA1023" s="9">
        <v>0</v>
      </c>
      <c r="AB1023" s="27">
        <v>0</v>
      </c>
      <c r="AC1023" s="9">
        <v>1</v>
      </c>
      <c r="AD1023" s="9">
        <v>0</v>
      </c>
      <c r="AE1023" s="27">
        <v>0</v>
      </c>
      <c r="AF1023" s="9">
        <v>1</v>
      </c>
      <c r="AG1023" s="27">
        <v>0</v>
      </c>
      <c r="AH1023" s="19">
        <v>2007</v>
      </c>
      <c r="AI1023" s="30" t="s">
        <v>89</v>
      </c>
      <c r="AJ1023" s="30" t="s">
        <v>89</v>
      </c>
      <c r="AK1023" s="30" t="s">
        <v>89</v>
      </c>
      <c r="AL1023" s="37" t="s">
        <v>89</v>
      </c>
      <c r="AM1023" s="36">
        <v>1</v>
      </c>
      <c r="AN1023" s="17">
        <v>0</v>
      </c>
      <c r="AO1023">
        <v>0.55249999999999999</v>
      </c>
      <c r="AP1023" s="34">
        <f t="shared" si="253"/>
        <v>0.44750000000000001</v>
      </c>
      <c r="AQ1023">
        <v>0.56000000000000005</v>
      </c>
      <c r="AR1023" s="34">
        <v>0.44</v>
      </c>
      <c r="AS1023">
        <v>0</v>
      </c>
      <c r="AT1023" s="17">
        <v>1</v>
      </c>
      <c r="AU1023">
        <v>0</v>
      </c>
      <c r="AV1023" s="17">
        <v>1</v>
      </c>
      <c r="AW1023" s="17" t="s">
        <v>5</v>
      </c>
      <c r="AX1023">
        <v>0</v>
      </c>
      <c r="AY1023">
        <v>1</v>
      </c>
      <c r="AZ1023">
        <v>0</v>
      </c>
      <c r="BA1023">
        <v>0</v>
      </c>
      <c r="BB1023">
        <v>0</v>
      </c>
      <c r="BC1023">
        <v>0</v>
      </c>
      <c r="BD1023" s="17">
        <v>0</v>
      </c>
      <c r="BE1023">
        <v>0</v>
      </c>
      <c r="BF1023">
        <v>1</v>
      </c>
      <c r="BG1023" s="17">
        <v>0</v>
      </c>
      <c r="BH1023">
        <v>1462</v>
      </c>
      <c r="BI1023">
        <v>176</v>
      </c>
      <c r="BJ1023" s="61">
        <v>0.29299999999999998</v>
      </c>
      <c r="BK1023" s="61">
        <f t="shared" si="256"/>
        <v>33.730000000000004</v>
      </c>
      <c r="BL1023">
        <v>0</v>
      </c>
      <c r="BM1023">
        <v>0</v>
      </c>
      <c r="BN1023">
        <v>1</v>
      </c>
      <c r="BO1023">
        <v>0</v>
      </c>
      <c r="BP1023">
        <v>0</v>
      </c>
      <c r="BQ1023" s="17">
        <v>0</v>
      </c>
      <c r="BR1023">
        <v>0</v>
      </c>
      <c r="BS1023">
        <v>1</v>
      </c>
      <c r="BT1023">
        <v>0</v>
      </c>
      <c r="BU1023" s="17">
        <v>0</v>
      </c>
      <c r="BV1023">
        <v>0</v>
      </c>
      <c r="BW1023">
        <v>0</v>
      </c>
      <c r="BX1023" s="17">
        <v>0</v>
      </c>
      <c r="BY1023">
        <v>0</v>
      </c>
      <c r="BZ1023">
        <v>0</v>
      </c>
      <c r="CA1023">
        <v>1</v>
      </c>
      <c r="CB1023">
        <v>1</v>
      </c>
      <c r="CC1023">
        <v>0</v>
      </c>
      <c r="CD1023">
        <v>1</v>
      </c>
      <c r="CE1023">
        <v>1</v>
      </c>
      <c r="CF1023">
        <v>1</v>
      </c>
      <c r="CG1023">
        <v>1</v>
      </c>
      <c r="CH1023">
        <v>1</v>
      </c>
      <c r="CI1023">
        <v>1</v>
      </c>
      <c r="CJ1023" s="17">
        <v>0</v>
      </c>
      <c r="CK1023">
        <v>0</v>
      </c>
      <c r="CL1023">
        <v>2</v>
      </c>
      <c r="CM1023">
        <v>0</v>
      </c>
      <c r="CN1023">
        <v>1</v>
      </c>
      <c r="CO1023">
        <v>33</v>
      </c>
      <c r="CP1023" s="31" t="s">
        <v>80</v>
      </c>
    </row>
    <row r="1024" spans="1:94" x14ac:dyDescent="0.25">
      <c r="A1024">
        <v>1023</v>
      </c>
      <c r="B1024">
        <v>70</v>
      </c>
      <c r="C1024" s="23" t="s">
        <v>240</v>
      </c>
      <c r="D1024" s="12">
        <v>6.37</v>
      </c>
      <c r="E1024" s="13">
        <f t="shared" si="255"/>
        <v>1.1200984701951819</v>
      </c>
      <c r="F1024" s="7">
        <v>5.6870000000000003</v>
      </c>
      <c r="G1024" s="7">
        <f t="shared" si="240"/>
        <v>5.2499015298048182</v>
      </c>
      <c r="H1024" s="15">
        <f t="shared" si="241"/>
        <v>7.490098470195182</v>
      </c>
      <c r="I1024" s="11">
        <f t="shared" si="242"/>
        <v>0.29631772152133901</v>
      </c>
      <c r="J1024" s="30">
        <f t="shared" si="243"/>
        <v>5.2104399775160716E-2</v>
      </c>
      <c r="K1024" s="30">
        <f t="shared" si="244"/>
        <v>19.192237206745858</v>
      </c>
      <c r="L1024" s="8">
        <v>1</v>
      </c>
      <c r="M1024" s="9">
        <v>0</v>
      </c>
      <c r="N1024" s="9">
        <v>0</v>
      </c>
      <c r="O1024" s="9">
        <v>0</v>
      </c>
      <c r="P1024" s="9">
        <v>0</v>
      </c>
      <c r="Q1024" s="8">
        <v>347</v>
      </c>
      <c r="R1024" s="9">
        <v>10</v>
      </c>
      <c r="S1024" s="9">
        <f t="shared" si="245"/>
        <v>336</v>
      </c>
      <c r="T1024" s="9">
        <f t="shared" si="246"/>
        <v>36</v>
      </c>
      <c r="U1024" s="7">
        <v>11.32</v>
      </c>
      <c r="V1024" s="7">
        <v>16.41</v>
      </c>
      <c r="W1024" s="9">
        <v>1</v>
      </c>
      <c r="X1024" s="9">
        <v>0</v>
      </c>
      <c r="Y1024" s="9">
        <v>1</v>
      </c>
      <c r="Z1024" s="9">
        <v>0</v>
      </c>
      <c r="AA1024" s="9">
        <v>0</v>
      </c>
      <c r="AB1024" s="27">
        <v>0</v>
      </c>
      <c r="AC1024" s="9">
        <v>1</v>
      </c>
      <c r="AD1024" s="9">
        <v>0</v>
      </c>
      <c r="AE1024" s="27">
        <v>0</v>
      </c>
      <c r="AF1024" s="9">
        <v>1</v>
      </c>
      <c r="AG1024" s="27">
        <v>0</v>
      </c>
      <c r="AH1024" s="19">
        <v>2007</v>
      </c>
      <c r="AI1024" s="30" t="s">
        <v>89</v>
      </c>
      <c r="AJ1024" s="30" t="s">
        <v>89</v>
      </c>
      <c r="AK1024" s="30" t="s">
        <v>89</v>
      </c>
      <c r="AL1024" s="37" t="s">
        <v>89</v>
      </c>
      <c r="AM1024" s="36">
        <v>1</v>
      </c>
      <c r="AN1024" s="17">
        <v>0</v>
      </c>
      <c r="AO1024">
        <v>1</v>
      </c>
      <c r="AP1024" s="34">
        <v>0</v>
      </c>
      <c r="AQ1024">
        <v>0.56000000000000005</v>
      </c>
      <c r="AR1024" s="34">
        <v>0.44</v>
      </c>
      <c r="AS1024">
        <v>0</v>
      </c>
      <c r="AT1024" s="17">
        <v>1</v>
      </c>
      <c r="AU1024">
        <v>0</v>
      </c>
      <c r="AV1024" s="17">
        <v>1</v>
      </c>
      <c r="AW1024" s="17" t="s">
        <v>5</v>
      </c>
      <c r="AX1024">
        <v>0</v>
      </c>
      <c r="AY1024">
        <v>1</v>
      </c>
      <c r="AZ1024">
        <v>0</v>
      </c>
      <c r="BA1024">
        <v>0</v>
      </c>
      <c r="BB1024">
        <v>0</v>
      </c>
      <c r="BC1024">
        <v>0</v>
      </c>
      <c r="BD1024" s="17">
        <v>0</v>
      </c>
      <c r="BE1024">
        <v>0</v>
      </c>
      <c r="BF1024">
        <v>1</v>
      </c>
      <c r="BG1024" s="17">
        <v>0</v>
      </c>
      <c r="BH1024">
        <v>1462</v>
      </c>
      <c r="BI1024">
        <v>176</v>
      </c>
      <c r="BJ1024" s="61">
        <v>0.29299999999999998</v>
      </c>
      <c r="BK1024" s="61">
        <f t="shared" si="256"/>
        <v>33.730000000000004</v>
      </c>
      <c r="BL1024">
        <v>1</v>
      </c>
      <c r="BM1024">
        <v>0</v>
      </c>
      <c r="BN1024">
        <v>0</v>
      </c>
      <c r="BO1024">
        <v>0</v>
      </c>
      <c r="BP1024">
        <v>0</v>
      </c>
      <c r="BQ1024" s="17">
        <v>0</v>
      </c>
      <c r="BR1024">
        <v>0</v>
      </c>
      <c r="BS1024">
        <v>0</v>
      </c>
      <c r="BT1024">
        <v>1</v>
      </c>
      <c r="BU1024" s="17">
        <v>0</v>
      </c>
      <c r="BV1024">
        <v>0</v>
      </c>
      <c r="BW1024">
        <v>0</v>
      </c>
      <c r="BX1024" s="17">
        <v>0</v>
      </c>
      <c r="BY1024">
        <v>0</v>
      </c>
      <c r="BZ1024">
        <v>0</v>
      </c>
      <c r="CA1024">
        <v>1</v>
      </c>
      <c r="CB1024">
        <v>1</v>
      </c>
      <c r="CC1024">
        <v>0</v>
      </c>
      <c r="CD1024">
        <v>1</v>
      </c>
      <c r="CE1024">
        <v>1</v>
      </c>
      <c r="CF1024">
        <v>1</v>
      </c>
      <c r="CG1024">
        <v>0</v>
      </c>
      <c r="CH1024">
        <v>0</v>
      </c>
      <c r="CI1024">
        <v>1</v>
      </c>
      <c r="CJ1024" s="17">
        <v>0</v>
      </c>
      <c r="CK1024">
        <v>0</v>
      </c>
      <c r="CL1024">
        <v>2</v>
      </c>
      <c r="CM1024">
        <v>0</v>
      </c>
      <c r="CN1024">
        <v>1</v>
      </c>
      <c r="CO1024">
        <v>33</v>
      </c>
      <c r="CP1024" s="31" t="s">
        <v>80</v>
      </c>
    </row>
    <row r="1025" spans="1:94" x14ac:dyDescent="0.25">
      <c r="A1025">
        <v>1024</v>
      </c>
      <c r="B1025">
        <v>70</v>
      </c>
      <c r="C1025" s="23" t="s">
        <v>240</v>
      </c>
      <c r="D1025" s="12">
        <v>8.89</v>
      </c>
      <c r="E1025" s="13">
        <f t="shared" si="255"/>
        <v>1.1154328732747805</v>
      </c>
      <c r="F1025" s="7">
        <v>7.97</v>
      </c>
      <c r="G1025" s="7">
        <f t="shared" si="240"/>
        <v>7.7745671267252199</v>
      </c>
      <c r="H1025" s="15">
        <f t="shared" si="241"/>
        <v>10.005432873274781</v>
      </c>
      <c r="I1025" s="11">
        <f t="shared" si="242"/>
        <v>0.43641211105203109</v>
      </c>
      <c r="J1025" s="30">
        <f t="shared" si="243"/>
        <v>5.4756852076791866E-2</v>
      </c>
      <c r="K1025" s="30">
        <f t="shared" si="244"/>
        <v>18.262554585818489</v>
      </c>
      <c r="L1025" s="8">
        <v>1</v>
      </c>
      <c r="M1025" s="9">
        <v>0</v>
      </c>
      <c r="N1025" s="9">
        <v>0</v>
      </c>
      <c r="O1025" s="9">
        <v>0</v>
      </c>
      <c r="P1025" s="9">
        <v>0</v>
      </c>
      <c r="Q1025" s="8">
        <v>281</v>
      </c>
      <c r="R1025" s="9">
        <v>10</v>
      </c>
      <c r="S1025" s="9">
        <f t="shared" si="245"/>
        <v>270</v>
      </c>
      <c r="T1025" s="9">
        <f t="shared" si="246"/>
        <v>36</v>
      </c>
      <c r="U1025" s="7">
        <v>11.32</v>
      </c>
      <c r="V1025" s="7">
        <v>16.41</v>
      </c>
      <c r="W1025" s="9">
        <v>1</v>
      </c>
      <c r="X1025" s="9">
        <v>0</v>
      </c>
      <c r="Y1025" s="9">
        <v>1</v>
      </c>
      <c r="Z1025" s="9">
        <v>0</v>
      </c>
      <c r="AA1025" s="9">
        <v>0</v>
      </c>
      <c r="AB1025" s="27">
        <v>0</v>
      </c>
      <c r="AC1025" s="9">
        <v>1</v>
      </c>
      <c r="AD1025" s="9">
        <v>0</v>
      </c>
      <c r="AE1025" s="27">
        <v>0</v>
      </c>
      <c r="AF1025" s="9">
        <v>1</v>
      </c>
      <c r="AG1025" s="27">
        <v>0</v>
      </c>
      <c r="AH1025" s="19">
        <v>2007</v>
      </c>
      <c r="AI1025" s="30" t="s">
        <v>89</v>
      </c>
      <c r="AJ1025" s="30" t="s">
        <v>89</v>
      </c>
      <c r="AK1025" s="30" t="s">
        <v>89</v>
      </c>
      <c r="AL1025" s="37" t="s">
        <v>89</v>
      </c>
      <c r="AM1025" s="36">
        <v>1</v>
      </c>
      <c r="AN1025" s="17">
        <v>0</v>
      </c>
      <c r="AO1025">
        <v>0</v>
      </c>
      <c r="AP1025" s="34">
        <v>1</v>
      </c>
      <c r="AQ1025">
        <v>0.56000000000000005</v>
      </c>
      <c r="AR1025" s="34">
        <v>0.44</v>
      </c>
      <c r="AS1025">
        <v>0</v>
      </c>
      <c r="AT1025" s="17">
        <v>1</v>
      </c>
      <c r="AU1025">
        <v>0</v>
      </c>
      <c r="AV1025" s="17">
        <v>1</v>
      </c>
      <c r="AW1025" s="17" t="s">
        <v>5</v>
      </c>
      <c r="AX1025">
        <v>0</v>
      </c>
      <c r="AY1025">
        <v>1</v>
      </c>
      <c r="AZ1025">
        <v>0</v>
      </c>
      <c r="BA1025">
        <v>0</v>
      </c>
      <c r="BB1025">
        <v>0</v>
      </c>
      <c r="BC1025">
        <v>0</v>
      </c>
      <c r="BD1025" s="17">
        <v>0</v>
      </c>
      <c r="BE1025">
        <v>0</v>
      </c>
      <c r="BF1025">
        <v>1</v>
      </c>
      <c r="BG1025" s="17">
        <v>0</v>
      </c>
      <c r="BH1025">
        <v>1462</v>
      </c>
      <c r="BI1025">
        <v>176</v>
      </c>
      <c r="BJ1025" s="61">
        <v>0.29299999999999998</v>
      </c>
      <c r="BK1025" s="61">
        <f t="shared" si="256"/>
        <v>33.730000000000004</v>
      </c>
      <c r="BL1025">
        <v>1</v>
      </c>
      <c r="BM1025">
        <v>0</v>
      </c>
      <c r="BN1025">
        <v>0</v>
      </c>
      <c r="BO1025">
        <v>0</v>
      </c>
      <c r="BP1025">
        <v>0</v>
      </c>
      <c r="BQ1025" s="17">
        <v>0</v>
      </c>
      <c r="BR1025">
        <v>0</v>
      </c>
      <c r="BS1025">
        <v>0</v>
      </c>
      <c r="BT1025">
        <v>1</v>
      </c>
      <c r="BU1025" s="17">
        <v>0</v>
      </c>
      <c r="BV1025">
        <v>0</v>
      </c>
      <c r="BW1025">
        <v>0</v>
      </c>
      <c r="BX1025" s="17">
        <v>0</v>
      </c>
      <c r="BY1025">
        <v>0</v>
      </c>
      <c r="BZ1025">
        <v>0</v>
      </c>
      <c r="CA1025">
        <v>1</v>
      </c>
      <c r="CB1025">
        <v>1</v>
      </c>
      <c r="CC1025">
        <v>0</v>
      </c>
      <c r="CD1025">
        <v>1</v>
      </c>
      <c r="CE1025">
        <v>1</v>
      </c>
      <c r="CF1025">
        <v>1</v>
      </c>
      <c r="CG1025">
        <v>0</v>
      </c>
      <c r="CH1025">
        <v>0</v>
      </c>
      <c r="CI1025">
        <v>1</v>
      </c>
      <c r="CJ1025" s="17">
        <v>0</v>
      </c>
      <c r="CK1025">
        <v>0</v>
      </c>
      <c r="CL1025">
        <v>2</v>
      </c>
      <c r="CM1025">
        <v>0</v>
      </c>
      <c r="CN1025">
        <v>1</v>
      </c>
      <c r="CO1025">
        <v>33</v>
      </c>
      <c r="CP1025" s="31" t="s">
        <v>80</v>
      </c>
    </row>
    <row r="1026" spans="1:94" x14ac:dyDescent="0.25">
      <c r="A1026">
        <v>1025</v>
      </c>
      <c r="B1026">
        <v>70</v>
      </c>
      <c r="C1026" s="23" t="s">
        <v>240</v>
      </c>
      <c r="D1026" s="12">
        <v>16.399999999999999</v>
      </c>
      <c r="E1026" s="13">
        <f t="shared" si="255"/>
        <v>5.8217962371316991</v>
      </c>
      <c r="F1026" s="7">
        <v>2.8170000000000002</v>
      </c>
      <c r="G1026" s="7">
        <f t="shared" ref="G1026:G1089" si="257">D1026-E1026</f>
        <v>10.578203762868299</v>
      </c>
      <c r="H1026" s="15">
        <f t="shared" ref="H1026:H1089" si="258">D1026+E1026</f>
        <v>22.221796237131699</v>
      </c>
      <c r="I1026" s="11">
        <f t="shared" ref="I1026:I1089" si="259">IFERROR(F1026/SQRT(F1026^2+S1026), "X")</f>
        <v>0.1518967044694732</v>
      </c>
      <c r="J1026" s="30">
        <f t="shared" ref="J1026:J1089" si="260">IFERROR(SQRT((1-I1026^2)/S1026), "X")</f>
        <v>5.3921442836163715E-2</v>
      </c>
      <c r="K1026" s="30">
        <f t="shared" ref="K1026:K1089" si="261">IFERROR(1/J1026, "X")</f>
        <v>18.545497809441514</v>
      </c>
      <c r="L1026" s="8">
        <v>1</v>
      </c>
      <c r="M1026" s="9">
        <v>0</v>
      </c>
      <c r="N1026" s="9">
        <v>0</v>
      </c>
      <c r="O1026" s="9">
        <v>0</v>
      </c>
      <c r="P1026" s="9">
        <v>0</v>
      </c>
      <c r="Q1026" s="8">
        <v>347</v>
      </c>
      <c r="R1026" s="9">
        <v>10</v>
      </c>
      <c r="S1026" s="9">
        <f t="shared" ref="S1026:S1089" si="262">Q1026-R1026-1</f>
        <v>336</v>
      </c>
      <c r="T1026" s="9">
        <f t="shared" ref="T1026:T1089" si="263">COUNTIF(B:B,B1026)</f>
        <v>36</v>
      </c>
      <c r="U1026" s="7">
        <v>11.32</v>
      </c>
      <c r="V1026" s="7">
        <v>16.41</v>
      </c>
      <c r="W1026" s="9">
        <v>1</v>
      </c>
      <c r="X1026" s="9">
        <v>0</v>
      </c>
      <c r="Y1026" s="9">
        <v>1</v>
      </c>
      <c r="Z1026" s="9">
        <v>0</v>
      </c>
      <c r="AA1026" s="9">
        <v>0</v>
      </c>
      <c r="AB1026" s="27">
        <v>0</v>
      </c>
      <c r="AC1026" s="9">
        <v>1</v>
      </c>
      <c r="AD1026" s="9">
        <v>0</v>
      </c>
      <c r="AE1026" s="27">
        <v>0</v>
      </c>
      <c r="AF1026" s="9">
        <v>1</v>
      </c>
      <c r="AG1026" s="27">
        <v>0</v>
      </c>
      <c r="AH1026" s="19">
        <v>2007</v>
      </c>
      <c r="AI1026" s="30" t="s">
        <v>89</v>
      </c>
      <c r="AJ1026" s="30" t="s">
        <v>89</v>
      </c>
      <c r="AK1026" s="30" t="s">
        <v>89</v>
      </c>
      <c r="AL1026" s="37" t="s">
        <v>89</v>
      </c>
      <c r="AM1026" s="36">
        <v>1</v>
      </c>
      <c r="AN1026" s="17">
        <v>0</v>
      </c>
      <c r="AO1026">
        <v>1</v>
      </c>
      <c r="AP1026" s="34">
        <v>0</v>
      </c>
      <c r="AQ1026">
        <v>0.56000000000000005</v>
      </c>
      <c r="AR1026" s="34">
        <v>0.44</v>
      </c>
      <c r="AS1026">
        <v>0</v>
      </c>
      <c r="AT1026" s="17">
        <v>1</v>
      </c>
      <c r="AU1026">
        <v>0</v>
      </c>
      <c r="AV1026" s="17">
        <v>1</v>
      </c>
      <c r="AW1026" s="17" t="s">
        <v>5</v>
      </c>
      <c r="AX1026">
        <v>0</v>
      </c>
      <c r="AY1026">
        <v>1</v>
      </c>
      <c r="AZ1026">
        <v>0</v>
      </c>
      <c r="BA1026">
        <v>0</v>
      </c>
      <c r="BB1026">
        <v>0</v>
      </c>
      <c r="BC1026">
        <v>0</v>
      </c>
      <c r="BD1026" s="17">
        <v>0</v>
      </c>
      <c r="BE1026">
        <v>0</v>
      </c>
      <c r="BF1026">
        <v>1</v>
      </c>
      <c r="BG1026" s="17">
        <v>0</v>
      </c>
      <c r="BH1026">
        <v>1462</v>
      </c>
      <c r="BI1026">
        <v>176</v>
      </c>
      <c r="BJ1026" s="61">
        <v>0.29299999999999998</v>
      </c>
      <c r="BK1026" s="61">
        <f t="shared" si="256"/>
        <v>33.730000000000004</v>
      </c>
      <c r="BL1026">
        <v>0</v>
      </c>
      <c r="BM1026">
        <v>0</v>
      </c>
      <c r="BN1026">
        <v>1</v>
      </c>
      <c r="BO1026">
        <v>0</v>
      </c>
      <c r="BP1026">
        <v>0</v>
      </c>
      <c r="BQ1026" s="17">
        <v>0</v>
      </c>
      <c r="BR1026">
        <v>0</v>
      </c>
      <c r="BS1026">
        <v>1</v>
      </c>
      <c r="BT1026">
        <v>0</v>
      </c>
      <c r="BU1026" s="17">
        <v>0</v>
      </c>
      <c r="BV1026">
        <v>0</v>
      </c>
      <c r="BW1026">
        <v>0</v>
      </c>
      <c r="BX1026" s="17">
        <v>0</v>
      </c>
      <c r="BY1026">
        <v>0</v>
      </c>
      <c r="BZ1026">
        <v>0</v>
      </c>
      <c r="CA1026">
        <v>1</v>
      </c>
      <c r="CB1026">
        <v>1</v>
      </c>
      <c r="CC1026">
        <v>0</v>
      </c>
      <c r="CD1026">
        <v>1</v>
      </c>
      <c r="CE1026">
        <v>1</v>
      </c>
      <c r="CF1026">
        <v>1</v>
      </c>
      <c r="CG1026">
        <v>0</v>
      </c>
      <c r="CH1026">
        <v>0</v>
      </c>
      <c r="CI1026">
        <v>1</v>
      </c>
      <c r="CJ1026" s="17">
        <v>0</v>
      </c>
      <c r="CK1026">
        <v>0</v>
      </c>
      <c r="CL1026">
        <v>2</v>
      </c>
      <c r="CM1026">
        <v>0</v>
      </c>
      <c r="CN1026">
        <v>1</v>
      </c>
      <c r="CO1026">
        <v>33</v>
      </c>
      <c r="CP1026" s="31" t="s">
        <v>80</v>
      </c>
    </row>
    <row r="1027" spans="1:94" x14ac:dyDescent="0.25">
      <c r="A1027">
        <v>1026</v>
      </c>
      <c r="B1027">
        <v>70</v>
      </c>
      <c r="C1027" s="23" t="s">
        <v>240</v>
      </c>
      <c r="D1027" s="12">
        <v>27.5</v>
      </c>
      <c r="E1027" s="13">
        <f t="shared" si="255"/>
        <v>5.1162790697674421</v>
      </c>
      <c r="F1027" s="7">
        <v>5.375</v>
      </c>
      <c r="G1027" s="7">
        <f t="shared" si="257"/>
        <v>22.383720930232556</v>
      </c>
      <c r="H1027" s="15">
        <f t="shared" si="258"/>
        <v>32.616279069767444</v>
      </c>
      <c r="I1027" s="11">
        <f t="shared" si="259"/>
        <v>0.31090114536848695</v>
      </c>
      <c r="J1027" s="30">
        <f t="shared" si="260"/>
        <v>5.7842073556927817E-2</v>
      </c>
      <c r="K1027" s="30">
        <f t="shared" si="261"/>
        <v>17.288453516726126</v>
      </c>
      <c r="L1027" s="8">
        <v>1</v>
      </c>
      <c r="M1027" s="9">
        <v>0</v>
      </c>
      <c r="N1027" s="9">
        <v>0</v>
      </c>
      <c r="O1027" s="9">
        <v>0</v>
      </c>
      <c r="P1027" s="9">
        <v>0</v>
      </c>
      <c r="Q1027" s="8">
        <v>281</v>
      </c>
      <c r="R1027" s="9">
        <v>10</v>
      </c>
      <c r="S1027" s="9">
        <f t="shared" si="262"/>
        <v>270</v>
      </c>
      <c r="T1027" s="9">
        <f t="shared" si="263"/>
        <v>36</v>
      </c>
      <c r="U1027" s="7">
        <v>11.32</v>
      </c>
      <c r="V1027" s="7">
        <v>16.41</v>
      </c>
      <c r="W1027" s="9">
        <v>1</v>
      </c>
      <c r="X1027" s="9">
        <v>0</v>
      </c>
      <c r="Y1027" s="9">
        <v>1</v>
      </c>
      <c r="Z1027" s="9">
        <v>0</v>
      </c>
      <c r="AA1027" s="9">
        <v>0</v>
      </c>
      <c r="AB1027" s="27">
        <v>0</v>
      </c>
      <c r="AC1027" s="9">
        <v>1</v>
      </c>
      <c r="AD1027" s="9">
        <v>0</v>
      </c>
      <c r="AE1027" s="27">
        <v>0</v>
      </c>
      <c r="AF1027" s="9">
        <v>1</v>
      </c>
      <c r="AG1027" s="27">
        <v>0</v>
      </c>
      <c r="AH1027" s="19">
        <v>2007</v>
      </c>
      <c r="AI1027" s="30" t="s">
        <v>89</v>
      </c>
      <c r="AJ1027" s="30" t="s">
        <v>89</v>
      </c>
      <c r="AK1027" s="30" t="s">
        <v>89</v>
      </c>
      <c r="AL1027" s="37" t="s">
        <v>89</v>
      </c>
      <c r="AM1027" s="36">
        <v>1</v>
      </c>
      <c r="AN1027" s="17">
        <v>0</v>
      </c>
      <c r="AO1027">
        <v>0</v>
      </c>
      <c r="AP1027" s="34">
        <v>1</v>
      </c>
      <c r="AQ1027">
        <v>0.56000000000000005</v>
      </c>
      <c r="AR1027" s="34">
        <v>0.44</v>
      </c>
      <c r="AS1027">
        <v>0</v>
      </c>
      <c r="AT1027" s="17">
        <v>1</v>
      </c>
      <c r="AU1027">
        <v>0</v>
      </c>
      <c r="AV1027" s="17">
        <v>1</v>
      </c>
      <c r="AW1027" s="17" t="s">
        <v>5</v>
      </c>
      <c r="AX1027">
        <v>0</v>
      </c>
      <c r="AY1027">
        <v>1</v>
      </c>
      <c r="AZ1027">
        <v>0</v>
      </c>
      <c r="BA1027">
        <v>0</v>
      </c>
      <c r="BB1027">
        <v>0</v>
      </c>
      <c r="BC1027">
        <v>0</v>
      </c>
      <c r="BD1027" s="17">
        <v>0</v>
      </c>
      <c r="BE1027">
        <v>0</v>
      </c>
      <c r="BF1027">
        <v>1</v>
      </c>
      <c r="BG1027" s="17">
        <v>0</v>
      </c>
      <c r="BH1027">
        <v>1462</v>
      </c>
      <c r="BI1027">
        <v>176</v>
      </c>
      <c r="BJ1027" s="61">
        <v>0.29299999999999998</v>
      </c>
      <c r="BK1027" s="61">
        <f t="shared" si="256"/>
        <v>33.730000000000004</v>
      </c>
      <c r="BL1027">
        <v>0</v>
      </c>
      <c r="BM1027">
        <v>0</v>
      </c>
      <c r="BN1027">
        <v>1</v>
      </c>
      <c r="BO1027">
        <v>0</v>
      </c>
      <c r="BP1027">
        <v>0</v>
      </c>
      <c r="BQ1027" s="17">
        <v>0</v>
      </c>
      <c r="BR1027">
        <v>0</v>
      </c>
      <c r="BS1027">
        <v>1</v>
      </c>
      <c r="BT1027">
        <v>0</v>
      </c>
      <c r="BU1027" s="17">
        <v>0</v>
      </c>
      <c r="BV1027">
        <v>0</v>
      </c>
      <c r="BW1027">
        <v>0</v>
      </c>
      <c r="BX1027" s="17">
        <v>0</v>
      </c>
      <c r="BY1027">
        <v>0</v>
      </c>
      <c r="BZ1027">
        <v>0</v>
      </c>
      <c r="CA1027">
        <v>1</v>
      </c>
      <c r="CB1027">
        <v>1</v>
      </c>
      <c r="CC1027">
        <v>0</v>
      </c>
      <c r="CD1027">
        <v>1</v>
      </c>
      <c r="CE1027">
        <v>1</v>
      </c>
      <c r="CF1027">
        <v>1</v>
      </c>
      <c r="CG1027">
        <v>0</v>
      </c>
      <c r="CH1027">
        <v>0</v>
      </c>
      <c r="CI1027">
        <v>1</v>
      </c>
      <c r="CJ1027" s="17">
        <v>0</v>
      </c>
      <c r="CK1027">
        <v>0</v>
      </c>
      <c r="CL1027">
        <v>2</v>
      </c>
      <c r="CM1027">
        <v>0</v>
      </c>
      <c r="CN1027">
        <v>1</v>
      </c>
      <c r="CO1027">
        <v>33</v>
      </c>
      <c r="CP1027" s="31" t="s">
        <v>80</v>
      </c>
    </row>
    <row r="1028" spans="1:94" x14ac:dyDescent="0.25">
      <c r="A1028">
        <v>1027</v>
      </c>
      <c r="B1028">
        <v>70</v>
      </c>
      <c r="C1028" s="23" t="s">
        <v>240</v>
      </c>
      <c r="D1028" s="12">
        <v>12.1</v>
      </c>
      <c r="E1028" s="13">
        <f t="shared" si="255"/>
        <v>11.329588014981272</v>
      </c>
      <c r="F1028" s="7">
        <v>1.0680000000000001</v>
      </c>
      <c r="G1028" s="7">
        <f t="shared" si="257"/>
        <v>0.77041198501872721</v>
      </c>
      <c r="H1028" s="15">
        <f t="shared" si="258"/>
        <v>23.42958801498127</v>
      </c>
      <c r="I1028" s="11">
        <f t="shared" si="259"/>
        <v>5.8165532656837944E-2</v>
      </c>
      <c r="J1028" s="30">
        <f t="shared" si="260"/>
        <v>5.4462109229249003E-2</v>
      </c>
      <c r="K1028" s="30">
        <f t="shared" si="261"/>
        <v>18.361389489905172</v>
      </c>
      <c r="L1028" s="8">
        <v>1</v>
      </c>
      <c r="M1028" s="9">
        <v>0</v>
      </c>
      <c r="N1028" s="9">
        <v>0</v>
      </c>
      <c r="O1028" s="9">
        <v>0</v>
      </c>
      <c r="P1028" s="9">
        <v>0</v>
      </c>
      <c r="Q1028" s="8">
        <v>347</v>
      </c>
      <c r="R1028" s="9">
        <v>10</v>
      </c>
      <c r="S1028" s="9">
        <f t="shared" si="262"/>
        <v>336</v>
      </c>
      <c r="T1028" s="9">
        <f t="shared" si="263"/>
        <v>36</v>
      </c>
      <c r="U1028" s="7">
        <v>11.32</v>
      </c>
      <c r="V1028" s="7">
        <v>16.41</v>
      </c>
      <c r="W1028" s="9">
        <v>1</v>
      </c>
      <c r="X1028" s="9">
        <v>0</v>
      </c>
      <c r="Y1028" s="9">
        <v>1</v>
      </c>
      <c r="Z1028" s="9">
        <v>0</v>
      </c>
      <c r="AA1028" s="9">
        <v>0</v>
      </c>
      <c r="AB1028" s="27">
        <v>0</v>
      </c>
      <c r="AC1028" s="9">
        <v>1</v>
      </c>
      <c r="AD1028" s="9">
        <v>0</v>
      </c>
      <c r="AE1028" s="27">
        <v>0</v>
      </c>
      <c r="AF1028" s="9">
        <v>1</v>
      </c>
      <c r="AG1028" s="27">
        <v>0</v>
      </c>
      <c r="AH1028" s="19">
        <v>2007</v>
      </c>
      <c r="AI1028" s="30" t="s">
        <v>89</v>
      </c>
      <c r="AJ1028" s="30" t="s">
        <v>89</v>
      </c>
      <c r="AK1028" s="30" t="s">
        <v>89</v>
      </c>
      <c r="AL1028" s="37" t="s">
        <v>89</v>
      </c>
      <c r="AM1028" s="36">
        <v>1</v>
      </c>
      <c r="AN1028" s="17">
        <v>0</v>
      </c>
      <c r="AO1028">
        <v>1</v>
      </c>
      <c r="AP1028" s="34">
        <v>0</v>
      </c>
      <c r="AQ1028">
        <v>0.56000000000000005</v>
      </c>
      <c r="AR1028" s="34">
        <v>0.44</v>
      </c>
      <c r="AS1028">
        <v>0</v>
      </c>
      <c r="AT1028" s="17">
        <v>1</v>
      </c>
      <c r="AU1028">
        <v>0</v>
      </c>
      <c r="AV1028" s="17">
        <v>1</v>
      </c>
      <c r="AW1028" s="17" t="s">
        <v>5</v>
      </c>
      <c r="AX1028">
        <v>0</v>
      </c>
      <c r="AY1028">
        <v>1</v>
      </c>
      <c r="AZ1028">
        <v>0</v>
      </c>
      <c r="BA1028">
        <v>0</v>
      </c>
      <c r="BB1028">
        <v>0</v>
      </c>
      <c r="BC1028">
        <v>0</v>
      </c>
      <c r="BD1028" s="17">
        <v>0</v>
      </c>
      <c r="BE1028">
        <v>0</v>
      </c>
      <c r="BF1028">
        <v>1</v>
      </c>
      <c r="BG1028" s="17">
        <v>0</v>
      </c>
      <c r="BH1028">
        <v>1462</v>
      </c>
      <c r="BI1028">
        <v>176</v>
      </c>
      <c r="BJ1028" s="61">
        <v>0.29299999999999998</v>
      </c>
      <c r="BK1028" s="61">
        <f t="shared" si="256"/>
        <v>33.730000000000004</v>
      </c>
      <c r="BL1028">
        <v>0</v>
      </c>
      <c r="BM1028">
        <v>0</v>
      </c>
      <c r="BN1028">
        <v>1</v>
      </c>
      <c r="BO1028">
        <v>0</v>
      </c>
      <c r="BP1028">
        <v>0</v>
      </c>
      <c r="BQ1028" s="17">
        <v>0</v>
      </c>
      <c r="BR1028">
        <v>0</v>
      </c>
      <c r="BS1028">
        <v>1</v>
      </c>
      <c r="BT1028">
        <v>0</v>
      </c>
      <c r="BU1028" s="17">
        <v>0</v>
      </c>
      <c r="BV1028">
        <v>0</v>
      </c>
      <c r="BW1028">
        <v>0</v>
      </c>
      <c r="BX1028" s="17">
        <v>0</v>
      </c>
      <c r="BY1028">
        <v>0</v>
      </c>
      <c r="BZ1028">
        <v>0</v>
      </c>
      <c r="CA1028">
        <v>1</v>
      </c>
      <c r="CB1028">
        <v>1</v>
      </c>
      <c r="CC1028">
        <v>0</v>
      </c>
      <c r="CD1028">
        <v>1</v>
      </c>
      <c r="CE1028">
        <v>1</v>
      </c>
      <c r="CF1028">
        <v>1</v>
      </c>
      <c r="CG1028">
        <v>0</v>
      </c>
      <c r="CH1028">
        <v>0</v>
      </c>
      <c r="CI1028">
        <v>1</v>
      </c>
      <c r="CJ1028" s="17">
        <v>0</v>
      </c>
      <c r="CK1028">
        <v>0</v>
      </c>
      <c r="CL1028">
        <v>2</v>
      </c>
      <c r="CM1028">
        <v>0</v>
      </c>
      <c r="CN1028">
        <v>1</v>
      </c>
      <c r="CO1028">
        <v>33</v>
      </c>
      <c r="CP1028" s="31" t="s">
        <v>80</v>
      </c>
    </row>
    <row r="1029" spans="1:94" x14ac:dyDescent="0.25">
      <c r="A1029">
        <v>1028</v>
      </c>
      <c r="B1029">
        <v>70</v>
      </c>
      <c r="C1029" s="23" t="s">
        <v>240</v>
      </c>
      <c r="D1029" s="12">
        <v>31.6</v>
      </c>
      <c r="E1029" s="13">
        <f t="shared" si="255"/>
        <v>4.394381866221666</v>
      </c>
      <c r="F1029" s="7">
        <v>7.1909999999999998</v>
      </c>
      <c r="G1029" s="7">
        <f t="shared" si="257"/>
        <v>27.205618133778337</v>
      </c>
      <c r="H1029" s="15">
        <f t="shared" si="258"/>
        <v>35.994381866221666</v>
      </c>
      <c r="I1029" s="11">
        <f t="shared" si="259"/>
        <v>0.4009190418291817</v>
      </c>
      <c r="J1029" s="30">
        <f t="shared" si="260"/>
        <v>5.5752891368263349E-2</v>
      </c>
      <c r="K1029" s="30">
        <f t="shared" si="261"/>
        <v>17.936289499224749</v>
      </c>
      <c r="L1029" s="8">
        <v>1</v>
      </c>
      <c r="M1029" s="9">
        <v>0</v>
      </c>
      <c r="N1029" s="9">
        <v>0</v>
      </c>
      <c r="O1029" s="9">
        <v>0</v>
      </c>
      <c r="P1029" s="9">
        <v>0</v>
      </c>
      <c r="Q1029" s="8">
        <v>281</v>
      </c>
      <c r="R1029" s="9">
        <v>10</v>
      </c>
      <c r="S1029" s="9">
        <f t="shared" si="262"/>
        <v>270</v>
      </c>
      <c r="T1029" s="9">
        <f t="shared" si="263"/>
        <v>36</v>
      </c>
      <c r="U1029" s="7">
        <v>11.32</v>
      </c>
      <c r="V1029" s="7">
        <v>16.41</v>
      </c>
      <c r="W1029" s="9">
        <v>1</v>
      </c>
      <c r="X1029" s="9">
        <v>0</v>
      </c>
      <c r="Y1029" s="9">
        <v>1</v>
      </c>
      <c r="Z1029" s="9">
        <v>0</v>
      </c>
      <c r="AA1029" s="9">
        <v>0</v>
      </c>
      <c r="AB1029" s="27">
        <v>0</v>
      </c>
      <c r="AC1029" s="9">
        <v>1</v>
      </c>
      <c r="AD1029" s="9">
        <v>0</v>
      </c>
      <c r="AE1029" s="27">
        <v>0</v>
      </c>
      <c r="AF1029" s="9">
        <v>1</v>
      </c>
      <c r="AG1029" s="27">
        <v>0</v>
      </c>
      <c r="AH1029" s="19">
        <v>2007</v>
      </c>
      <c r="AI1029" s="30" t="s">
        <v>89</v>
      </c>
      <c r="AJ1029" s="30" t="s">
        <v>89</v>
      </c>
      <c r="AK1029" s="30" t="s">
        <v>89</v>
      </c>
      <c r="AL1029" s="37" t="s">
        <v>89</v>
      </c>
      <c r="AM1029" s="36">
        <v>1</v>
      </c>
      <c r="AN1029" s="17">
        <v>0</v>
      </c>
      <c r="AO1029">
        <v>0</v>
      </c>
      <c r="AP1029" s="34">
        <v>1</v>
      </c>
      <c r="AQ1029">
        <v>0.56000000000000005</v>
      </c>
      <c r="AR1029" s="34">
        <v>0.44</v>
      </c>
      <c r="AS1029">
        <v>0</v>
      </c>
      <c r="AT1029" s="17">
        <v>1</v>
      </c>
      <c r="AU1029">
        <v>0</v>
      </c>
      <c r="AV1029" s="17">
        <v>1</v>
      </c>
      <c r="AW1029" s="17" t="s">
        <v>5</v>
      </c>
      <c r="AX1029">
        <v>0</v>
      </c>
      <c r="AY1029">
        <v>1</v>
      </c>
      <c r="AZ1029">
        <v>0</v>
      </c>
      <c r="BA1029">
        <v>0</v>
      </c>
      <c r="BB1029">
        <v>0</v>
      </c>
      <c r="BC1029">
        <v>0</v>
      </c>
      <c r="BD1029" s="17">
        <v>0</v>
      </c>
      <c r="BE1029">
        <v>0</v>
      </c>
      <c r="BF1029">
        <v>1</v>
      </c>
      <c r="BG1029" s="17">
        <v>0</v>
      </c>
      <c r="BH1029">
        <v>1462</v>
      </c>
      <c r="BI1029">
        <v>176</v>
      </c>
      <c r="BJ1029" s="61">
        <v>0.29299999999999998</v>
      </c>
      <c r="BK1029" s="61">
        <f t="shared" si="256"/>
        <v>33.730000000000004</v>
      </c>
      <c r="BL1029">
        <v>0</v>
      </c>
      <c r="BM1029">
        <v>0</v>
      </c>
      <c r="BN1029">
        <v>1</v>
      </c>
      <c r="BO1029">
        <v>0</v>
      </c>
      <c r="BP1029">
        <v>0</v>
      </c>
      <c r="BQ1029" s="17">
        <v>0</v>
      </c>
      <c r="BR1029">
        <v>0</v>
      </c>
      <c r="BS1029">
        <v>1</v>
      </c>
      <c r="BT1029">
        <v>0</v>
      </c>
      <c r="BU1029" s="17">
        <v>0</v>
      </c>
      <c r="BV1029">
        <v>0</v>
      </c>
      <c r="BW1029">
        <v>0</v>
      </c>
      <c r="BX1029" s="17">
        <v>0</v>
      </c>
      <c r="BY1029">
        <v>0</v>
      </c>
      <c r="BZ1029">
        <v>0</v>
      </c>
      <c r="CA1029">
        <v>1</v>
      </c>
      <c r="CB1029">
        <v>1</v>
      </c>
      <c r="CC1029">
        <v>0</v>
      </c>
      <c r="CD1029">
        <v>1</v>
      </c>
      <c r="CE1029">
        <v>1</v>
      </c>
      <c r="CF1029">
        <v>1</v>
      </c>
      <c r="CG1029">
        <v>0</v>
      </c>
      <c r="CH1029">
        <v>0</v>
      </c>
      <c r="CI1029">
        <v>1</v>
      </c>
      <c r="CJ1029" s="17">
        <v>0</v>
      </c>
      <c r="CK1029">
        <v>0</v>
      </c>
      <c r="CL1029">
        <v>2</v>
      </c>
      <c r="CM1029">
        <v>0</v>
      </c>
      <c r="CN1029">
        <v>1</v>
      </c>
      <c r="CO1029">
        <v>33</v>
      </c>
      <c r="CP1029" s="31" t="s">
        <v>80</v>
      </c>
    </row>
    <row r="1030" spans="1:94" x14ac:dyDescent="0.25">
      <c r="A1030">
        <v>1029</v>
      </c>
      <c r="B1030">
        <v>70</v>
      </c>
      <c r="C1030" s="23" t="s">
        <v>240</v>
      </c>
      <c r="D1030" s="12">
        <v>6.66</v>
      </c>
      <c r="E1030" s="13">
        <f t="shared" si="255"/>
        <v>1.1388508891928866</v>
      </c>
      <c r="F1030" s="7">
        <v>5.8479999999999999</v>
      </c>
      <c r="G1030" s="7">
        <f t="shared" si="257"/>
        <v>5.521149110807114</v>
      </c>
      <c r="H1030" s="15">
        <f t="shared" si="258"/>
        <v>7.7988508891928863</v>
      </c>
      <c r="I1030" s="11">
        <f t="shared" si="259"/>
        <v>0.30643468951102304</v>
      </c>
      <c r="J1030" s="30">
        <f t="shared" si="260"/>
        <v>5.2399912707083281E-2</v>
      </c>
      <c r="K1030" s="30">
        <f t="shared" si="261"/>
        <v>19.084001257597947</v>
      </c>
      <c r="L1030" s="8">
        <v>1</v>
      </c>
      <c r="M1030" s="9">
        <v>0</v>
      </c>
      <c r="N1030" s="9">
        <v>0</v>
      </c>
      <c r="O1030" s="9">
        <v>0</v>
      </c>
      <c r="P1030" s="9">
        <v>0</v>
      </c>
      <c r="Q1030" s="8">
        <v>347</v>
      </c>
      <c r="R1030" s="9">
        <v>16</v>
      </c>
      <c r="S1030" s="9">
        <f t="shared" si="262"/>
        <v>330</v>
      </c>
      <c r="T1030" s="9">
        <f t="shared" si="263"/>
        <v>36</v>
      </c>
      <c r="U1030" s="7">
        <v>11.32</v>
      </c>
      <c r="V1030" s="7">
        <v>16.41</v>
      </c>
      <c r="W1030" s="9">
        <v>1</v>
      </c>
      <c r="X1030" s="9">
        <v>0</v>
      </c>
      <c r="Y1030" s="9">
        <v>1</v>
      </c>
      <c r="Z1030" s="9">
        <v>0</v>
      </c>
      <c r="AA1030" s="9">
        <v>0</v>
      </c>
      <c r="AB1030" s="27">
        <v>0</v>
      </c>
      <c r="AC1030" s="9">
        <v>1</v>
      </c>
      <c r="AD1030" s="9">
        <v>0</v>
      </c>
      <c r="AE1030" s="27">
        <v>0</v>
      </c>
      <c r="AF1030" s="9">
        <v>1</v>
      </c>
      <c r="AG1030" s="27">
        <v>0</v>
      </c>
      <c r="AH1030" s="19">
        <v>2007</v>
      </c>
      <c r="AI1030" s="30" t="s">
        <v>89</v>
      </c>
      <c r="AJ1030" s="30" t="s">
        <v>89</v>
      </c>
      <c r="AK1030" s="30" t="s">
        <v>89</v>
      </c>
      <c r="AL1030" s="37" t="s">
        <v>89</v>
      </c>
      <c r="AM1030" s="36">
        <v>1</v>
      </c>
      <c r="AN1030" s="17">
        <v>0</v>
      </c>
      <c r="AO1030">
        <v>1</v>
      </c>
      <c r="AP1030" s="34">
        <v>0</v>
      </c>
      <c r="AQ1030">
        <v>0.56000000000000005</v>
      </c>
      <c r="AR1030" s="34">
        <v>0.44</v>
      </c>
      <c r="AS1030">
        <v>0</v>
      </c>
      <c r="AT1030" s="17">
        <v>1</v>
      </c>
      <c r="AU1030">
        <v>0</v>
      </c>
      <c r="AV1030" s="17">
        <v>1</v>
      </c>
      <c r="AW1030" s="17" t="s">
        <v>5</v>
      </c>
      <c r="AX1030">
        <v>0</v>
      </c>
      <c r="AY1030">
        <v>1</v>
      </c>
      <c r="AZ1030">
        <v>0</v>
      </c>
      <c r="BA1030">
        <v>0</v>
      </c>
      <c r="BB1030">
        <v>0</v>
      </c>
      <c r="BC1030">
        <v>0</v>
      </c>
      <c r="BD1030" s="17">
        <v>0</v>
      </c>
      <c r="BE1030">
        <v>0</v>
      </c>
      <c r="BF1030">
        <v>1</v>
      </c>
      <c r="BG1030" s="17">
        <v>0</v>
      </c>
      <c r="BH1030">
        <v>1462</v>
      </c>
      <c r="BI1030">
        <v>176</v>
      </c>
      <c r="BJ1030" s="61">
        <v>0.29299999999999998</v>
      </c>
      <c r="BK1030" s="61">
        <f t="shared" si="256"/>
        <v>33.730000000000004</v>
      </c>
      <c r="BL1030">
        <v>1</v>
      </c>
      <c r="BM1030">
        <v>0</v>
      </c>
      <c r="BN1030">
        <v>0</v>
      </c>
      <c r="BO1030">
        <v>0</v>
      </c>
      <c r="BP1030">
        <v>0</v>
      </c>
      <c r="BQ1030" s="17">
        <v>0</v>
      </c>
      <c r="BR1030">
        <v>0</v>
      </c>
      <c r="BS1030">
        <v>0</v>
      </c>
      <c r="BT1030">
        <v>1</v>
      </c>
      <c r="BU1030" s="17">
        <v>0</v>
      </c>
      <c r="BV1030">
        <v>0</v>
      </c>
      <c r="BW1030">
        <v>0</v>
      </c>
      <c r="BX1030" s="17">
        <v>0</v>
      </c>
      <c r="BY1030">
        <v>0</v>
      </c>
      <c r="BZ1030">
        <v>0</v>
      </c>
      <c r="CA1030">
        <v>1</v>
      </c>
      <c r="CB1030">
        <v>1</v>
      </c>
      <c r="CC1030">
        <v>0</v>
      </c>
      <c r="CD1030">
        <v>1</v>
      </c>
      <c r="CE1030">
        <v>1</v>
      </c>
      <c r="CF1030">
        <v>1</v>
      </c>
      <c r="CG1030">
        <v>0</v>
      </c>
      <c r="CH1030">
        <v>1</v>
      </c>
      <c r="CI1030">
        <v>1</v>
      </c>
      <c r="CJ1030" s="17">
        <v>0</v>
      </c>
      <c r="CK1030">
        <v>0</v>
      </c>
      <c r="CL1030">
        <v>2</v>
      </c>
      <c r="CM1030">
        <v>0</v>
      </c>
      <c r="CN1030">
        <v>1</v>
      </c>
      <c r="CO1030">
        <v>33</v>
      </c>
      <c r="CP1030" s="31" t="s">
        <v>80</v>
      </c>
    </row>
    <row r="1031" spans="1:94" x14ac:dyDescent="0.25">
      <c r="A1031">
        <v>1030</v>
      </c>
      <c r="B1031">
        <v>70</v>
      </c>
      <c r="C1031" s="23" t="s">
        <v>240</v>
      </c>
      <c r="D1031" s="12">
        <v>9.08</v>
      </c>
      <c r="E1031" s="13">
        <f t="shared" si="255"/>
        <v>1.1167138113393187</v>
      </c>
      <c r="F1031" s="7">
        <v>8.1310000000000002</v>
      </c>
      <c r="G1031" s="7">
        <f t="shared" si="257"/>
        <v>7.9632861886606818</v>
      </c>
      <c r="H1031" s="15">
        <f t="shared" si="258"/>
        <v>10.196713811339318</v>
      </c>
      <c r="I1031" s="11">
        <f t="shared" si="259"/>
        <v>0.44752009525633424</v>
      </c>
      <c r="J1031" s="30">
        <f t="shared" si="260"/>
        <v>5.5038752337514964E-2</v>
      </c>
      <c r="K1031" s="30">
        <f t="shared" si="261"/>
        <v>18.169016511633206</v>
      </c>
      <c r="L1031" s="8">
        <v>1</v>
      </c>
      <c r="M1031" s="9">
        <v>0</v>
      </c>
      <c r="N1031" s="9">
        <v>0</v>
      </c>
      <c r="O1031" s="9">
        <v>0</v>
      </c>
      <c r="P1031" s="9">
        <v>0</v>
      </c>
      <c r="Q1031" s="8">
        <v>281</v>
      </c>
      <c r="R1031" s="9">
        <v>16</v>
      </c>
      <c r="S1031" s="9">
        <f t="shared" si="262"/>
        <v>264</v>
      </c>
      <c r="T1031" s="9">
        <f t="shared" si="263"/>
        <v>36</v>
      </c>
      <c r="U1031" s="7">
        <v>11.32</v>
      </c>
      <c r="V1031" s="7">
        <v>16.41</v>
      </c>
      <c r="W1031" s="9">
        <v>1</v>
      </c>
      <c r="X1031" s="9">
        <v>0</v>
      </c>
      <c r="Y1031" s="9">
        <v>1</v>
      </c>
      <c r="Z1031" s="9">
        <v>0</v>
      </c>
      <c r="AA1031" s="9">
        <v>0</v>
      </c>
      <c r="AB1031" s="27">
        <v>0</v>
      </c>
      <c r="AC1031" s="9">
        <v>1</v>
      </c>
      <c r="AD1031" s="9">
        <v>0</v>
      </c>
      <c r="AE1031" s="27">
        <v>0</v>
      </c>
      <c r="AF1031" s="9">
        <v>1</v>
      </c>
      <c r="AG1031" s="27">
        <v>0</v>
      </c>
      <c r="AH1031" s="19">
        <v>2007</v>
      </c>
      <c r="AI1031" s="30" t="s">
        <v>89</v>
      </c>
      <c r="AJ1031" s="30" t="s">
        <v>89</v>
      </c>
      <c r="AK1031" s="30" t="s">
        <v>89</v>
      </c>
      <c r="AL1031" s="37" t="s">
        <v>89</v>
      </c>
      <c r="AM1031" s="36">
        <v>1</v>
      </c>
      <c r="AN1031" s="17">
        <v>0</v>
      </c>
      <c r="AO1031">
        <v>0</v>
      </c>
      <c r="AP1031" s="34">
        <v>1</v>
      </c>
      <c r="AQ1031">
        <v>0.56000000000000005</v>
      </c>
      <c r="AR1031" s="34">
        <v>0.44</v>
      </c>
      <c r="AS1031">
        <v>0</v>
      </c>
      <c r="AT1031" s="17">
        <v>1</v>
      </c>
      <c r="AU1031">
        <v>0</v>
      </c>
      <c r="AV1031" s="17">
        <v>1</v>
      </c>
      <c r="AW1031" s="17" t="s">
        <v>5</v>
      </c>
      <c r="AX1031">
        <v>0</v>
      </c>
      <c r="AY1031">
        <v>1</v>
      </c>
      <c r="AZ1031">
        <v>0</v>
      </c>
      <c r="BA1031">
        <v>0</v>
      </c>
      <c r="BB1031">
        <v>0</v>
      </c>
      <c r="BC1031">
        <v>0</v>
      </c>
      <c r="BD1031" s="17">
        <v>0</v>
      </c>
      <c r="BE1031">
        <v>0</v>
      </c>
      <c r="BF1031">
        <v>1</v>
      </c>
      <c r="BG1031" s="17">
        <v>0</v>
      </c>
      <c r="BH1031">
        <v>1462</v>
      </c>
      <c r="BI1031">
        <v>176</v>
      </c>
      <c r="BJ1031" s="61">
        <v>0.29299999999999998</v>
      </c>
      <c r="BK1031" s="61">
        <f t="shared" si="256"/>
        <v>33.730000000000004</v>
      </c>
      <c r="BL1031">
        <v>1</v>
      </c>
      <c r="BM1031">
        <v>0</v>
      </c>
      <c r="BN1031">
        <v>0</v>
      </c>
      <c r="BO1031">
        <v>0</v>
      </c>
      <c r="BP1031">
        <v>0</v>
      </c>
      <c r="BQ1031" s="17">
        <v>0</v>
      </c>
      <c r="BR1031">
        <v>0</v>
      </c>
      <c r="BS1031">
        <v>0</v>
      </c>
      <c r="BT1031">
        <v>1</v>
      </c>
      <c r="BU1031" s="17">
        <v>0</v>
      </c>
      <c r="BV1031">
        <v>0</v>
      </c>
      <c r="BW1031">
        <v>0</v>
      </c>
      <c r="BX1031" s="17">
        <v>0</v>
      </c>
      <c r="BY1031">
        <v>0</v>
      </c>
      <c r="BZ1031">
        <v>0</v>
      </c>
      <c r="CA1031">
        <v>1</v>
      </c>
      <c r="CB1031">
        <v>1</v>
      </c>
      <c r="CC1031">
        <v>0</v>
      </c>
      <c r="CD1031">
        <v>1</v>
      </c>
      <c r="CE1031">
        <v>1</v>
      </c>
      <c r="CF1031">
        <v>1</v>
      </c>
      <c r="CG1031">
        <v>0</v>
      </c>
      <c r="CH1031">
        <v>1</v>
      </c>
      <c r="CI1031">
        <v>1</v>
      </c>
      <c r="CJ1031" s="17">
        <v>0</v>
      </c>
      <c r="CK1031">
        <v>0</v>
      </c>
      <c r="CL1031">
        <v>2</v>
      </c>
      <c r="CM1031">
        <v>0</v>
      </c>
      <c r="CN1031">
        <v>1</v>
      </c>
      <c r="CO1031">
        <v>33</v>
      </c>
      <c r="CP1031" s="31" t="s">
        <v>80</v>
      </c>
    </row>
    <row r="1032" spans="1:94" x14ac:dyDescent="0.25">
      <c r="A1032">
        <v>1031</v>
      </c>
      <c r="B1032">
        <v>70</v>
      </c>
      <c r="C1032" s="23" t="s">
        <v>240</v>
      </c>
      <c r="D1032" s="12">
        <v>18.7</v>
      </c>
      <c r="E1032" s="13">
        <f t="shared" si="255"/>
        <v>5.3125</v>
      </c>
      <c r="F1032" s="7">
        <v>3.52</v>
      </c>
      <c r="G1032" s="7">
        <f t="shared" si="257"/>
        <v>13.387499999999999</v>
      </c>
      <c r="H1032" s="15">
        <f t="shared" si="258"/>
        <v>24.012499999999999</v>
      </c>
      <c r="I1032" s="11">
        <f t="shared" si="259"/>
        <v>0.19023125532552315</v>
      </c>
      <c r="J1032" s="30">
        <f t="shared" si="260"/>
        <v>5.4042970262932713E-2</v>
      </c>
      <c r="K1032" s="30">
        <f t="shared" si="261"/>
        <v>18.503794205513636</v>
      </c>
      <c r="L1032" s="8">
        <v>1</v>
      </c>
      <c r="M1032" s="9">
        <v>0</v>
      </c>
      <c r="N1032" s="9">
        <v>0</v>
      </c>
      <c r="O1032" s="9">
        <v>0</v>
      </c>
      <c r="P1032" s="9">
        <v>0</v>
      </c>
      <c r="Q1032" s="8">
        <v>347</v>
      </c>
      <c r="R1032" s="9">
        <v>16</v>
      </c>
      <c r="S1032" s="9">
        <f t="shared" si="262"/>
        <v>330</v>
      </c>
      <c r="T1032" s="9">
        <f t="shared" si="263"/>
        <v>36</v>
      </c>
      <c r="U1032" s="7">
        <v>11.32</v>
      </c>
      <c r="V1032" s="7">
        <v>16.41</v>
      </c>
      <c r="W1032" s="9">
        <v>1</v>
      </c>
      <c r="X1032" s="9">
        <v>0</v>
      </c>
      <c r="Y1032" s="9">
        <v>1</v>
      </c>
      <c r="Z1032" s="9">
        <v>0</v>
      </c>
      <c r="AA1032" s="9">
        <v>0</v>
      </c>
      <c r="AB1032" s="27">
        <v>0</v>
      </c>
      <c r="AC1032" s="9">
        <v>1</v>
      </c>
      <c r="AD1032" s="9">
        <v>0</v>
      </c>
      <c r="AE1032" s="27">
        <v>0</v>
      </c>
      <c r="AF1032" s="9">
        <v>1</v>
      </c>
      <c r="AG1032" s="27">
        <v>0</v>
      </c>
      <c r="AH1032" s="19">
        <v>2007</v>
      </c>
      <c r="AI1032" s="30" t="s">
        <v>89</v>
      </c>
      <c r="AJ1032" s="30" t="s">
        <v>89</v>
      </c>
      <c r="AK1032" s="30" t="s">
        <v>89</v>
      </c>
      <c r="AL1032" s="37" t="s">
        <v>89</v>
      </c>
      <c r="AM1032" s="36">
        <v>1</v>
      </c>
      <c r="AN1032" s="17">
        <v>0</v>
      </c>
      <c r="AO1032">
        <v>1</v>
      </c>
      <c r="AP1032" s="34">
        <v>0</v>
      </c>
      <c r="AQ1032">
        <v>0.56000000000000005</v>
      </c>
      <c r="AR1032" s="34">
        <v>0.44</v>
      </c>
      <c r="AS1032">
        <v>0</v>
      </c>
      <c r="AT1032" s="17">
        <v>1</v>
      </c>
      <c r="AU1032">
        <v>0</v>
      </c>
      <c r="AV1032" s="17">
        <v>1</v>
      </c>
      <c r="AW1032" s="17" t="s">
        <v>5</v>
      </c>
      <c r="AX1032">
        <v>0</v>
      </c>
      <c r="AY1032">
        <v>1</v>
      </c>
      <c r="AZ1032">
        <v>0</v>
      </c>
      <c r="BA1032">
        <v>0</v>
      </c>
      <c r="BB1032">
        <v>0</v>
      </c>
      <c r="BC1032">
        <v>0</v>
      </c>
      <c r="BD1032" s="17">
        <v>0</v>
      </c>
      <c r="BE1032">
        <v>0</v>
      </c>
      <c r="BF1032">
        <v>1</v>
      </c>
      <c r="BG1032" s="17">
        <v>0</v>
      </c>
      <c r="BH1032">
        <v>1462</v>
      </c>
      <c r="BI1032">
        <v>176</v>
      </c>
      <c r="BJ1032" s="61">
        <v>0.29299999999999998</v>
      </c>
      <c r="BK1032" s="61">
        <f t="shared" si="256"/>
        <v>33.730000000000004</v>
      </c>
      <c r="BL1032">
        <v>0</v>
      </c>
      <c r="BM1032">
        <v>0</v>
      </c>
      <c r="BN1032">
        <v>1</v>
      </c>
      <c r="BO1032">
        <v>0</v>
      </c>
      <c r="BP1032">
        <v>0</v>
      </c>
      <c r="BQ1032" s="17">
        <v>0</v>
      </c>
      <c r="BR1032">
        <v>0</v>
      </c>
      <c r="BS1032">
        <v>1</v>
      </c>
      <c r="BT1032">
        <v>0</v>
      </c>
      <c r="BU1032" s="17">
        <v>0</v>
      </c>
      <c r="BV1032">
        <v>0</v>
      </c>
      <c r="BW1032">
        <v>0</v>
      </c>
      <c r="BX1032" s="17">
        <v>0</v>
      </c>
      <c r="BY1032">
        <v>0</v>
      </c>
      <c r="BZ1032">
        <v>0</v>
      </c>
      <c r="CA1032">
        <v>1</v>
      </c>
      <c r="CB1032">
        <v>1</v>
      </c>
      <c r="CC1032">
        <v>0</v>
      </c>
      <c r="CD1032">
        <v>1</v>
      </c>
      <c r="CE1032">
        <v>1</v>
      </c>
      <c r="CF1032">
        <v>1</v>
      </c>
      <c r="CG1032">
        <v>0</v>
      </c>
      <c r="CH1032">
        <v>1</v>
      </c>
      <c r="CI1032">
        <v>1</v>
      </c>
      <c r="CJ1032" s="17">
        <v>0</v>
      </c>
      <c r="CK1032">
        <v>0</v>
      </c>
      <c r="CL1032">
        <v>2</v>
      </c>
      <c r="CM1032">
        <v>0</v>
      </c>
      <c r="CN1032">
        <v>1</v>
      </c>
      <c r="CO1032">
        <v>33</v>
      </c>
      <c r="CP1032" s="31" t="s">
        <v>80</v>
      </c>
    </row>
    <row r="1033" spans="1:94" x14ac:dyDescent="0.25">
      <c r="A1033">
        <v>1032</v>
      </c>
      <c r="B1033">
        <v>70</v>
      </c>
      <c r="C1033" s="23" t="s">
        <v>240</v>
      </c>
      <c r="D1033" s="12">
        <v>24.4</v>
      </c>
      <c r="E1033" s="13">
        <f t="shared" si="255"/>
        <v>3.8607594936708858</v>
      </c>
      <c r="F1033" s="7">
        <v>6.32</v>
      </c>
      <c r="G1033" s="7">
        <f t="shared" si="257"/>
        <v>20.539240506329111</v>
      </c>
      <c r="H1033" s="15">
        <f t="shared" si="258"/>
        <v>28.260759493670886</v>
      </c>
      <c r="I1033" s="11">
        <f t="shared" si="259"/>
        <v>0.36251120430914735</v>
      </c>
      <c r="J1033" s="30">
        <f t="shared" si="260"/>
        <v>5.7359367770434704E-2</v>
      </c>
      <c r="K1033" s="30">
        <f t="shared" si="261"/>
        <v>17.433943902628574</v>
      </c>
      <c r="L1033" s="8">
        <v>1</v>
      </c>
      <c r="M1033" s="9">
        <v>0</v>
      </c>
      <c r="N1033" s="9">
        <v>0</v>
      </c>
      <c r="O1033" s="9">
        <v>0</v>
      </c>
      <c r="P1033" s="9">
        <v>0</v>
      </c>
      <c r="Q1033" s="8">
        <v>281</v>
      </c>
      <c r="R1033" s="9">
        <v>16</v>
      </c>
      <c r="S1033" s="9">
        <f t="shared" si="262"/>
        <v>264</v>
      </c>
      <c r="T1033" s="9">
        <f t="shared" si="263"/>
        <v>36</v>
      </c>
      <c r="U1033" s="7">
        <v>11.32</v>
      </c>
      <c r="V1033" s="7">
        <v>16.41</v>
      </c>
      <c r="W1033" s="9">
        <v>1</v>
      </c>
      <c r="X1033" s="9">
        <v>0</v>
      </c>
      <c r="Y1033" s="9">
        <v>1</v>
      </c>
      <c r="Z1033" s="9">
        <v>0</v>
      </c>
      <c r="AA1033" s="9">
        <v>0</v>
      </c>
      <c r="AB1033" s="27">
        <v>0</v>
      </c>
      <c r="AC1033" s="9">
        <v>1</v>
      </c>
      <c r="AD1033" s="9">
        <v>0</v>
      </c>
      <c r="AE1033" s="27">
        <v>0</v>
      </c>
      <c r="AF1033" s="9">
        <v>1</v>
      </c>
      <c r="AG1033" s="27">
        <v>0</v>
      </c>
      <c r="AH1033" s="19">
        <v>2007</v>
      </c>
      <c r="AI1033" s="30" t="s">
        <v>89</v>
      </c>
      <c r="AJ1033" s="30" t="s">
        <v>89</v>
      </c>
      <c r="AK1033" s="30" t="s">
        <v>89</v>
      </c>
      <c r="AL1033" s="37" t="s">
        <v>89</v>
      </c>
      <c r="AM1033" s="36">
        <v>1</v>
      </c>
      <c r="AN1033" s="17">
        <v>0</v>
      </c>
      <c r="AO1033">
        <v>0</v>
      </c>
      <c r="AP1033" s="34">
        <v>1</v>
      </c>
      <c r="AQ1033">
        <v>0.56000000000000005</v>
      </c>
      <c r="AR1033" s="34">
        <v>0.44</v>
      </c>
      <c r="AS1033">
        <v>0</v>
      </c>
      <c r="AT1033" s="17">
        <v>1</v>
      </c>
      <c r="AU1033">
        <v>0</v>
      </c>
      <c r="AV1033" s="17">
        <v>1</v>
      </c>
      <c r="AW1033" s="17" t="s">
        <v>5</v>
      </c>
      <c r="AX1033">
        <v>0</v>
      </c>
      <c r="AY1033">
        <v>1</v>
      </c>
      <c r="AZ1033">
        <v>0</v>
      </c>
      <c r="BA1033">
        <v>0</v>
      </c>
      <c r="BB1033">
        <v>0</v>
      </c>
      <c r="BC1033">
        <v>0</v>
      </c>
      <c r="BD1033" s="17">
        <v>0</v>
      </c>
      <c r="BE1033">
        <v>0</v>
      </c>
      <c r="BF1033">
        <v>1</v>
      </c>
      <c r="BG1033" s="17">
        <v>0</v>
      </c>
      <c r="BH1033">
        <v>1462</v>
      </c>
      <c r="BI1033">
        <v>176</v>
      </c>
      <c r="BJ1033" s="61">
        <v>0.29299999999999998</v>
      </c>
      <c r="BK1033" s="61">
        <f t="shared" si="256"/>
        <v>33.730000000000004</v>
      </c>
      <c r="BL1033">
        <v>0</v>
      </c>
      <c r="BM1033">
        <v>0</v>
      </c>
      <c r="BN1033">
        <v>1</v>
      </c>
      <c r="BO1033">
        <v>0</v>
      </c>
      <c r="BP1033">
        <v>0</v>
      </c>
      <c r="BQ1033" s="17">
        <v>0</v>
      </c>
      <c r="BR1033">
        <v>0</v>
      </c>
      <c r="BS1033">
        <v>1</v>
      </c>
      <c r="BT1033">
        <v>0</v>
      </c>
      <c r="BU1033" s="17">
        <v>0</v>
      </c>
      <c r="BV1033">
        <v>0</v>
      </c>
      <c r="BW1033">
        <v>0</v>
      </c>
      <c r="BX1033" s="17">
        <v>0</v>
      </c>
      <c r="BY1033">
        <v>0</v>
      </c>
      <c r="BZ1033">
        <v>0</v>
      </c>
      <c r="CA1033">
        <v>1</v>
      </c>
      <c r="CB1033">
        <v>1</v>
      </c>
      <c r="CC1033">
        <v>0</v>
      </c>
      <c r="CD1033">
        <v>1</v>
      </c>
      <c r="CE1033">
        <v>1</v>
      </c>
      <c r="CF1033">
        <v>1</v>
      </c>
      <c r="CG1033">
        <v>0</v>
      </c>
      <c r="CH1033">
        <v>1</v>
      </c>
      <c r="CI1033">
        <v>1</v>
      </c>
      <c r="CJ1033" s="17">
        <v>0</v>
      </c>
      <c r="CK1033">
        <v>0</v>
      </c>
      <c r="CL1033">
        <v>2</v>
      </c>
      <c r="CM1033">
        <v>0</v>
      </c>
      <c r="CN1033">
        <v>1</v>
      </c>
      <c r="CO1033">
        <v>33</v>
      </c>
      <c r="CP1033" s="31" t="s">
        <v>80</v>
      </c>
    </row>
    <row r="1034" spans="1:94" x14ac:dyDescent="0.25">
      <c r="A1034">
        <v>1033</v>
      </c>
      <c r="B1034">
        <v>70</v>
      </c>
      <c r="C1034" s="23" t="s">
        <v>240</v>
      </c>
      <c r="D1034" s="12">
        <v>26.2</v>
      </c>
      <c r="E1034" s="13">
        <f t="shared" si="255"/>
        <v>7.3512906846240176</v>
      </c>
      <c r="F1034" s="7">
        <v>3.5640000000000001</v>
      </c>
      <c r="G1034" s="7">
        <f t="shared" si="257"/>
        <v>18.848709315375981</v>
      </c>
      <c r="H1034" s="15">
        <f t="shared" si="258"/>
        <v>33.551290684624014</v>
      </c>
      <c r="I1034" s="11">
        <f t="shared" si="259"/>
        <v>0.19252153470944192</v>
      </c>
      <c r="J1034" s="30">
        <f t="shared" si="260"/>
        <v>5.4018387965612202E-2</v>
      </c>
      <c r="K1034" s="30">
        <f t="shared" si="261"/>
        <v>18.51221477835648</v>
      </c>
      <c r="L1034" s="8">
        <v>1</v>
      </c>
      <c r="M1034" s="9">
        <v>0</v>
      </c>
      <c r="N1034" s="9">
        <v>0</v>
      </c>
      <c r="O1034" s="9">
        <v>0</v>
      </c>
      <c r="P1034" s="9">
        <v>0</v>
      </c>
      <c r="Q1034" s="8">
        <v>347</v>
      </c>
      <c r="R1034" s="9">
        <v>16</v>
      </c>
      <c r="S1034" s="9">
        <f t="shared" si="262"/>
        <v>330</v>
      </c>
      <c r="T1034" s="9">
        <f t="shared" si="263"/>
        <v>36</v>
      </c>
      <c r="U1034" s="7">
        <v>11.32</v>
      </c>
      <c r="V1034" s="7">
        <v>16.41</v>
      </c>
      <c r="W1034" s="9">
        <v>1</v>
      </c>
      <c r="X1034" s="9">
        <v>0</v>
      </c>
      <c r="Y1034" s="9">
        <v>1</v>
      </c>
      <c r="Z1034" s="9">
        <v>0</v>
      </c>
      <c r="AA1034" s="9">
        <v>0</v>
      </c>
      <c r="AB1034" s="27">
        <v>0</v>
      </c>
      <c r="AC1034" s="9">
        <v>1</v>
      </c>
      <c r="AD1034" s="9">
        <v>0</v>
      </c>
      <c r="AE1034" s="27">
        <v>0</v>
      </c>
      <c r="AF1034" s="9">
        <v>1</v>
      </c>
      <c r="AG1034" s="27">
        <v>0</v>
      </c>
      <c r="AH1034" s="19">
        <v>2007</v>
      </c>
      <c r="AI1034" s="30" t="s">
        <v>89</v>
      </c>
      <c r="AJ1034" s="30" t="s">
        <v>89</v>
      </c>
      <c r="AK1034" s="30" t="s">
        <v>89</v>
      </c>
      <c r="AL1034" s="37" t="s">
        <v>89</v>
      </c>
      <c r="AM1034" s="36">
        <v>1</v>
      </c>
      <c r="AN1034" s="17">
        <v>0</v>
      </c>
      <c r="AO1034">
        <v>1</v>
      </c>
      <c r="AP1034" s="34">
        <v>0</v>
      </c>
      <c r="AQ1034">
        <v>0.56000000000000005</v>
      </c>
      <c r="AR1034" s="34">
        <v>0.44</v>
      </c>
      <c r="AS1034">
        <v>0</v>
      </c>
      <c r="AT1034" s="17">
        <v>1</v>
      </c>
      <c r="AU1034">
        <v>0</v>
      </c>
      <c r="AV1034" s="17">
        <v>1</v>
      </c>
      <c r="AW1034" s="17" t="s">
        <v>5</v>
      </c>
      <c r="AX1034">
        <v>0</v>
      </c>
      <c r="AY1034">
        <v>1</v>
      </c>
      <c r="AZ1034">
        <v>0</v>
      </c>
      <c r="BA1034">
        <v>0</v>
      </c>
      <c r="BB1034">
        <v>0</v>
      </c>
      <c r="BC1034">
        <v>0</v>
      </c>
      <c r="BD1034" s="17">
        <v>0</v>
      </c>
      <c r="BE1034">
        <v>0</v>
      </c>
      <c r="BF1034">
        <v>1</v>
      </c>
      <c r="BG1034" s="17">
        <v>0</v>
      </c>
      <c r="BH1034">
        <v>1462</v>
      </c>
      <c r="BI1034">
        <v>176</v>
      </c>
      <c r="BJ1034" s="61">
        <v>0.29299999999999998</v>
      </c>
      <c r="BK1034" s="61">
        <f t="shared" si="256"/>
        <v>33.730000000000004</v>
      </c>
      <c r="BL1034">
        <v>0</v>
      </c>
      <c r="BM1034">
        <v>0</v>
      </c>
      <c r="BN1034">
        <v>1</v>
      </c>
      <c r="BO1034">
        <v>0</v>
      </c>
      <c r="BP1034">
        <v>0</v>
      </c>
      <c r="BQ1034" s="17">
        <v>0</v>
      </c>
      <c r="BR1034">
        <v>0</v>
      </c>
      <c r="BS1034">
        <v>1</v>
      </c>
      <c r="BT1034">
        <v>0</v>
      </c>
      <c r="BU1034" s="17">
        <v>0</v>
      </c>
      <c r="BV1034">
        <v>0</v>
      </c>
      <c r="BW1034">
        <v>0</v>
      </c>
      <c r="BX1034" s="17">
        <v>0</v>
      </c>
      <c r="BY1034">
        <v>0</v>
      </c>
      <c r="BZ1034">
        <v>0</v>
      </c>
      <c r="CA1034">
        <v>1</v>
      </c>
      <c r="CB1034">
        <v>1</v>
      </c>
      <c r="CC1034">
        <v>0</v>
      </c>
      <c r="CD1034">
        <v>1</v>
      </c>
      <c r="CE1034">
        <v>1</v>
      </c>
      <c r="CF1034">
        <v>1</v>
      </c>
      <c r="CG1034">
        <v>0</v>
      </c>
      <c r="CH1034">
        <v>1</v>
      </c>
      <c r="CI1034">
        <v>1</v>
      </c>
      <c r="CJ1034" s="17">
        <v>0</v>
      </c>
      <c r="CK1034">
        <v>0</v>
      </c>
      <c r="CL1034">
        <v>2</v>
      </c>
      <c r="CM1034">
        <v>0</v>
      </c>
      <c r="CN1034">
        <v>1</v>
      </c>
      <c r="CO1034">
        <v>33</v>
      </c>
      <c r="CP1034" s="31" t="s">
        <v>80</v>
      </c>
    </row>
    <row r="1035" spans="1:94" x14ac:dyDescent="0.25">
      <c r="A1035">
        <v>1034</v>
      </c>
      <c r="B1035">
        <v>70</v>
      </c>
      <c r="C1035" s="23" t="s">
        <v>240</v>
      </c>
      <c r="D1035" s="12">
        <v>28.6</v>
      </c>
      <c r="E1035" s="13">
        <f t="shared" si="255"/>
        <v>3.232368896925859</v>
      </c>
      <c r="F1035" s="7">
        <v>8.8480000000000008</v>
      </c>
      <c r="G1035" s="7">
        <f t="shared" si="257"/>
        <v>25.367631103074142</v>
      </c>
      <c r="H1035" s="15">
        <f t="shared" si="258"/>
        <v>31.83236889692586</v>
      </c>
      <c r="I1035" s="11">
        <f t="shared" si="259"/>
        <v>0.47824434726464526</v>
      </c>
      <c r="J1035" s="30">
        <f t="shared" si="260"/>
        <v>5.4051124238770933E-2</v>
      </c>
      <c r="K1035" s="30">
        <f t="shared" si="261"/>
        <v>18.501002783633108</v>
      </c>
      <c r="L1035" s="8">
        <v>1</v>
      </c>
      <c r="M1035" s="9">
        <v>0</v>
      </c>
      <c r="N1035" s="9">
        <v>0</v>
      </c>
      <c r="O1035" s="9">
        <v>0</v>
      </c>
      <c r="P1035" s="9">
        <v>0</v>
      </c>
      <c r="Q1035" s="8">
        <v>281</v>
      </c>
      <c r="R1035" s="9">
        <v>16</v>
      </c>
      <c r="S1035" s="9">
        <f t="shared" si="262"/>
        <v>264</v>
      </c>
      <c r="T1035" s="9">
        <f t="shared" si="263"/>
        <v>36</v>
      </c>
      <c r="U1035" s="7">
        <v>11.32</v>
      </c>
      <c r="V1035" s="7">
        <v>16.41</v>
      </c>
      <c r="W1035" s="9">
        <v>1</v>
      </c>
      <c r="X1035" s="9">
        <v>0</v>
      </c>
      <c r="Y1035" s="9">
        <v>1</v>
      </c>
      <c r="Z1035" s="9">
        <v>0</v>
      </c>
      <c r="AA1035" s="9">
        <v>0</v>
      </c>
      <c r="AB1035" s="27">
        <v>0</v>
      </c>
      <c r="AC1035" s="9">
        <v>1</v>
      </c>
      <c r="AD1035" s="9">
        <v>0</v>
      </c>
      <c r="AE1035" s="27">
        <v>0</v>
      </c>
      <c r="AF1035" s="9">
        <v>1</v>
      </c>
      <c r="AG1035" s="27">
        <v>0</v>
      </c>
      <c r="AH1035" s="19">
        <v>2007</v>
      </c>
      <c r="AI1035" s="30" t="s">
        <v>89</v>
      </c>
      <c r="AJ1035" s="30" t="s">
        <v>89</v>
      </c>
      <c r="AK1035" s="30" t="s">
        <v>89</v>
      </c>
      <c r="AL1035" s="37" t="s">
        <v>89</v>
      </c>
      <c r="AM1035" s="36">
        <v>1</v>
      </c>
      <c r="AN1035" s="17">
        <v>0</v>
      </c>
      <c r="AO1035">
        <v>0</v>
      </c>
      <c r="AP1035" s="34">
        <v>1</v>
      </c>
      <c r="AQ1035">
        <v>0.56000000000000005</v>
      </c>
      <c r="AR1035" s="34">
        <v>0.44</v>
      </c>
      <c r="AS1035">
        <v>0</v>
      </c>
      <c r="AT1035" s="17">
        <v>1</v>
      </c>
      <c r="AU1035">
        <v>0</v>
      </c>
      <c r="AV1035" s="17">
        <v>1</v>
      </c>
      <c r="AW1035" s="17" t="s">
        <v>5</v>
      </c>
      <c r="AX1035">
        <v>0</v>
      </c>
      <c r="AY1035">
        <v>1</v>
      </c>
      <c r="AZ1035">
        <v>0</v>
      </c>
      <c r="BA1035">
        <v>0</v>
      </c>
      <c r="BB1035">
        <v>0</v>
      </c>
      <c r="BC1035">
        <v>0</v>
      </c>
      <c r="BD1035" s="17">
        <v>0</v>
      </c>
      <c r="BE1035">
        <v>0</v>
      </c>
      <c r="BF1035">
        <v>1</v>
      </c>
      <c r="BG1035" s="17">
        <v>0</v>
      </c>
      <c r="BH1035">
        <v>1462</v>
      </c>
      <c r="BI1035">
        <v>176</v>
      </c>
      <c r="BJ1035" s="61">
        <v>0.29299999999999998</v>
      </c>
      <c r="BK1035" s="61">
        <f t="shared" si="256"/>
        <v>33.730000000000004</v>
      </c>
      <c r="BL1035">
        <v>0</v>
      </c>
      <c r="BM1035">
        <v>0</v>
      </c>
      <c r="BN1035">
        <v>1</v>
      </c>
      <c r="BO1035">
        <v>0</v>
      </c>
      <c r="BP1035">
        <v>0</v>
      </c>
      <c r="BQ1035" s="17">
        <v>0</v>
      </c>
      <c r="BR1035">
        <v>0</v>
      </c>
      <c r="BS1035">
        <v>1</v>
      </c>
      <c r="BT1035">
        <v>0</v>
      </c>
      <c r="BU1035" s="17">
        <v>0</v>
      </c>
      <c r="BV1035">
        <v>0</v>
      </c>
      <c r="BW1035">
        <v>0</v>
      </c>
      <c r="BX1035" s="17">
        <v>0</v>
      </c>
      <c r="BY1035">
        <v>0</v>
      </c>
      <c r="BZ1035">
        <v>0</v>
      </c>
      <c r="CA1035">
        <v>1</v>
      </c>
      <c r="CB1035">
        <v>1</v>
      </c>
      <c r="CC1035">
        <v>0</v>
      </c>
      <c r="CD1035">
        <v>1</v>
      </c>
      <c r="CE1035">
        <v>1</v>
      </c>
      <c r="CF1035">
        <v>1</v>
      </c>
      <c r="CG1035">
        <v>0</v>
      </c>
      <c r="CH1035">
        <v>1</v>
      </c>
      <c r="CI1035">
        <v>1</v>
      </c>
      <c r="CJ1035" s="17">
        <v>0</v>
      </c>
      <c r="CK1035">
        <v>0</v>
      </c>
      <c r="CL1035">
        <v>2</v>
      </c>
      <c r="CM1035">
        <v>0</v>
      </c>
      <c r="CN1035">
        <v>1</v>
      </c>
      <c r="CO1035">
        <v>33</v>
      </c>
      <c r="CP1035" s="31" t="s">
        <v>80</v>
      </c>
    </row>
    <row r="1036" spans="1:94" x14ac:dyDescent="0.25">
      <c r="A1036">
        <v>1035</v>
      </c>
      <c r="B1036">
        <v>70</v>
      </c>
      <c r="C1036" s="23" t="s">
        <v>240</v>
      </c>
      <c r="D1036" s="12">
        <v>6.67</v>
      </c>
      <c r="E1036" s="13">
        <f t="shared" si="255"/>
        <v>1.1575841721624436</v>
      </c>
      <c r="F1036" s="7">
        <v>5.7619999999999996</v>
      </c>
      <c r="G1036" s="7">
        <f t="shared" si="257"/>
        <v>5.5124158278375566</v>
      </c>
      <c r="H1036" s="15">
        <f t="shared" si="258"/>
        <v>7.8275841721624433</v>
      </c>
      <c r="I1036" s="11">
        <f t="shared" si="259"/>
        <v>0.30276010338288295</v>
      </c>
      <c r="J1036" s="30">
        <f t="shared" si="260"/>
        <v>5.2544273409039055E-2</v>
      </c>
      <c r="K1036" s="30">
        <f t="shared" si="261"/>
        <v>19.031569667266016</v>
      </c>
      <c r="L1036" s="8">
        <v>1</v>
      </c>
      <c r="M1036" s="9">
        <v>0</v>
      </c>
      <c r="N1036" s="9">
        <v>0</v>
      </c>
      <c r="O1036" s="9">
        <v>0</v>
      </c>
      <c r="P1036" s="9">
        <v>0</v>
      </c>
      <c r="Q1036" s="8">
        <v>347</v>
      </c>
      <c r="R1036" s="9">
        <v>17</v>
      </c>
      <c r="S1036" s="9">
        <f t="shared" si="262"/>
        <v>329</v>
      </c>
      <c r="T1036" s="9">
        <f t="shared" si="263"/>
        <v>36</v>
      </c>
      <c r="U1036" s="7">
        <v>11.32</v>
      </c>
      <c r="V1036" s="7">
        <v>16.41</v>
      </c>
      <c r="W1036" s="9">
        <v>1</v>
      </c>
      <c r="X1036" s="9">
        <v>0</v>
      </c>
      <c r="Y1036" s="9">
        <v>1</v>
      </c>
      <c r="Z1036" s="9">
        <v>0</v>
      </c>
      <c r="AA1036" s="9">
        <v>0</v>
      </c>
      <c r="AB1036" s="27">
        <v>0</v>
      </c>
      <c r="AC1036" s="9">
        <v>1</v>
      </c>
      <c r="AD1036" s="9">
        <v>0</v>
      </c>
      <c r="AE1036" s="27">
        <v>0</v>
      </c>
      <c r="AF1036" s="9">
        <v>1</v>
      </c>
      <c r="AG1036" s="27">
        <v>0</v>
      </c>
      <c r="AH1036" s="19">
        <v>2007</v>
      </c>
      <c r="AI1036" s="30" t="s">
        <v>89</v>
      </c>
      <c r="AJ1036" s="30" t="s">
        <v>89</v>
      </c>
      <c r="AK1036" s="30" t="s">
        <v>89</v>
      </c>
      <c r="AL1036" s="37" t="s">
        <v>89</v>
      </c>
      <c r="AM1036" s="36">
        <v>1</v>
      </c>
      <c r="AN1036" s="17">
        <v>0</v>
      </c>
      <c r="AO1036">
        <v>1</v>
      </c>
      <c r="AP1036" s="34">
        <v>0</v>
      </c>
      <c r="AQ1036">
        <v>0.56000000000000005</v>
      </c>
      <c r="AR1036" s="34">
        <v>0.44</v>
      </c>
      <c r="AS1036">
        <v>0</v>
      </c>
      <c r="AT1036" s="17">
        <v>1</v>
      </c>
      <c r="AU1036">
        <v>0</v>
      </c>
      <c r="AV1036" s="17">
        <v>1</v>
      </c>
      <c r="AW1036" s="17" t="s">
        <v>5</v>
      </c>
      <c r="AX1036">
        <v>0</v>
      </c>
      <c r="AY1036">
        <v>1</v>
      </c>
      <c r="AZ1036">
        <v>0</v>
      </c>
      <c r="BA1036">
        <v>0</v>
      </c>
      <c r="BB1036">
        <v>0</v>
      </c>
      <c r="BC1036">
        <v>0</v>
      </c>
      <c r="BD1036" s="17">
        <v>0</v>
      </c>
      <c r="BE1036">
        <v>0</v>
      </c>
      <c r="BF1036">
        <v>1</v>
      </c>
      <c r="BG1036" s="17">
        <v>0</v>
      </c>
      <c r="BH1036">
        <v>1462</v>
      </c>
      <c r="BI1036">
        <v>176</v>
      </c>
      <c r="BJ1036" s="61">
        <v>0.29299999999999998</v>
      </c>
      <c r="BK1036" s="61">
        <f t="shared" si="256"/>
        <v>33.730000000000004</v>
      </c>
      <c r="BL1036">
        <v>1</v>
      </c>
      <c r="BM1036">
        <v>0</v>
      </c>
      <c r="BN1036">
        <v>0</v>
      </c>
      <c r="BO1036">
        <v>0</v>
      </c>
      <c r="BP1036">
        <v>0</v>
      </c>
      <c r="BQ1036" s="17">
        <v>0</v>
      </c>
      <c r="BR1036">
        <v>0</v>
      </c>
      <c r="BS1036">
        <v>0</v>
      </c>
      <c r="BT1036">
        <v>1</v>
      </c>
      <c r="BU1036" s="17">
        <v>0</v>
      </c>
      <c r="BV1036">
        <v>0</v>
      </c>
      <c r="BW1036">
        <v>0</v>
      </c>
      <c r="BX1036" s="17">
        <v>0</v>
      </c>
      <c r="BY1036">
        <v>0</v>
      </c>
      <c r="BZ1036">
        <v>0</v>
      </c>
      <c r="CA1036">
        <v>1</v>
      </c>
      <c r="CB1036">
        <v>1</v>
      </c>
      <c r="CC1036">
        <v>0</v>
      </c>
      <c r="CD1036">
        <v>1</v>
      </c>
      <c r="CE1036">
        <v>1</v>
      </c>
      <c r="CF1036">
        <v>1</v>
      </c>
      <c r="CG1036">
        <v>1</v>
      </c>
      <c r="CH1036">
        <v>1</v>
      </c>
      <c r="CI1036">
        <v>1</v>
      </c>
      <c r="CJ1036" s="17">
        <v>0</v>
      </c>
      <c r="CK1036">
        <v>0</v>
      </c>
      <c r="CL1036">
        <v>2</v>
      </c>
      <c r="CM1036">
        <v>0</v>
      </c>
      <c r="CN1036">
        <v>1</v>
      </c>
      <c r="CO1036">
        <v>33</v>
      </c>
      <c r="CP1036" s="31" t="s">
        <v>80</v>
      </c>
    </row>
    <row r="1037" spans="1:94" x14ac:dyDescent="0.25">
      <c r="A1037">
        <v>1036</v>
      </c>
      <c r="B1037">
        <v>70</v>
      </c>
      <c r="C1037" s="23" t="s">
        <v>240</v>
      </c>
      <c r="D1037" s="12">
        <v>9.07</v>
      </c>
      <c r="E1037" s="13">
        <f t="shared" si="255"/>
        <v>1.1211372064276885</v>
      </c>
      <c r="F1037" s="7">
        <v>8.09</v>
      </c>
      <c r="G1037" s="7">
        <f t="shared" si="257"/>
        <v>7.948862793572312</v>
      </c>
      <c r="H1037" s="15">
        <f t="shared" si="258"/>
        <v>10.191137206427689</v>
      </c>
      <c r="I1037" s="11">
        <f t="shared" si="259"/>
        <v>0.44639070680664567</v>
      </c>
      <c r="J1037" s="30">
        <f t="shared" si="260"/>
        <v>5.5178084895753481E-2</v>
      </c>
      <c r="K1037" s="30">
        <f t="shared" si="261"/>
        <v>18.123137145648929</v>
      </c>
      <c r="L1037" s="8">
        <v>1</v>
      </c>
      <c r="M1037" s="9">
        <v>0</v>
      </c>
      <c r="N1037" s="9">
        <v>0</v>
      </c>
      <c r="O1037" s="9">
        <v>0</v>
      </c>
      <c r="P1037" s="9">
        <v>0</v>
      </c>
      <c r="Q1037" s="8">
        <v>281</v>
      </c>
      <c r="R1037" s="9">
        <v>17</v>
      </c>
      <c r="S1037" s="9">
        <f t="shared" si="262"/>
        <v>263</v>
      </c>
      <c r="T1037" s="9">
        <f t="shared" si="263"/>
        <v>36</v>
      </c>
      <c r="U1037" s="7">
        <v>11.32</v>
      </c>
      <c r="V1037" s="7">
        <v>16.41</v>
      </c>
      <c r="W1037" s="9">
        <v>1</v>
      </c>
      <c r="X1037" s="9">
        <v>0</v>
      </c>
      <c r="Y1037" s="9">
        <v>1</v>
      </c>
      <c r="Z1037" s="9">
        <v>0</v>
      </c>
      <c r="AA1037" s="9">
        <v>0</v>
      </c>
      <c r="AB1037" s="27">
        <v>0</v>
      </c>
      <c r="AC1037" s="9">
        <v>1</v>
      </c>
      <c r="AD1037" s="9">
        <v>0</v>
      </c>
      <c r="AE1037" s="27">
        <v>0</v>
      </c>
      <c r="AF1037" s="9">
        <v>1</v>
      </c>
      <c r="AG1037" s="27">
        <v>0</v>
      </c>
      <c r="AH1037" s="19">
        <v>2007</v>
      </c>
      <c r="AI1037" s="30" t="s">
        <v>89</v>
      </c>
      <c r="AJ1037" s="30" t="s">
        <v>89</v>
      </c>
      <c r="AK1037" s="30" t="s">
        <v>89</v>
      </c>
      <c r="AL1037" s="37" t="s">
        <v>89</v>
      </c>
      <c r="AM1037" s="36">
        <v>1</v>
      </c>
      <c r="AN1037" s="17">
        <v>0</v>
      </c>
      <c r="AO1037">
        <v>0</v>
      </c>
      <c r="AP1037" s="34">
        <v>1</v>
      </c>
      <c r="AQ1037">
        <v>0.56000000000000005</v>
      </c>
      <c r="AR1037" s="34">
        <v>0.44</v>
      </c>
      <c r="AS1037">
        <v>0</v>
      </c>
      <c r="AT1037" s="17">
        <v>1</v>
      </c>
      <c r="AU1037">
        <v>0</v>
      </c>
      <c r="AV1037" s="17">
        <v>1</v>
      </c>
      <c r="AW1037" s="17" t="s">
        <v>5</v>
      </c>
      <c r="AX1037">
        <v>0</v>
      </c>
      <c r="AY1037">
        <v>1</v>
      </c>
      <c r="AZ1037">
        <v>0</v>
      </c>
      <c r="BA1037">
        <v>0</v>
      </c>
      <c r="BB1037">
        <v>0</v>
      </c>
      <c r="BC1037">
        <v>0</v>
      </c>
      <c r="BD1037" s="17">
        <v>0</v>
      </c>
      <c r="BE1037">
        <v>0</v>
      </c>
      <c r="BF1037">
        <v>1</v>
      </c>
      <c r="BG1037" s="17">
        <v>0</v>
      </c>
      <c r="BH1037">
        <v>1462</v>
      </c>
      <c r="BI1037">
        <v>176</v>
      </c>
      <c r="BJ1037" s="61">
        <v>0.29299999999999998</v>
      </c>
      <c r="BK1037" s="61">
        <f t="shared" si="256"/>
        <v>33.730000000000004</v>
      </c>
      <c r="BL1037">
        <v>1</v>
      </c>
      <c r="BM1037">
        <v>0</v>
      </c>
      <c r="BN1037">
        <v>0</v>
      </c>
      <c r="BO1037">
        <v>0</v>
      </c>
      <c r="BP1037">
        <v>0</v>
      </c>
      <c r="BQ1037" s="17">
        <v>0</v>
      </c>
      <c r="BR1037">
        <v>0</v>
      </c>
      <c r="BS1037">
        <v>0</v>
      </c>
      <c r="BT1037">
        <v>1</v>
      </c>
      <c r="BU1037" s="17">
        <v>0</v>
      </c>
      <c r="BV1037">
        <v>0</v>
      </c>
      <c r="BW1037">
        <v>0</v>
      </c>
      <c r="BX1037" s="17">
        <v>0</v>
      </c>
      <c r="BY1037">
        <v>0</v>
      </c>
      <c r="BZ1037">
        <v>0</v>
      </c>
      <c r="CA1037">
        <v>1</v>
      </c>
      <c r="CB1037">
        <v>1</v>
      </c>
      <c r="CC1037">
        <v>0</v>
      </c>
      <c r="CD1037">
        <v>1</v>
      </c>
      <c r="CE1037">
        <v>1</v>
      </c>
      <c r="CF1037">
        <v>1</v>
      </c>
      <c r="CG1037">
        <v>1</v>
      </c>
      <c r="CH1037">
        <v>1</v>
      </c>
      <c r="CI1037">
        <v>1</v>
      </c>
      <c r="CJ1037" s="17">
        <v>0</v>
      </c>
      <c r="CK1037">
        <v>0</v>
      </c>
      <c r="CL1037">
        <v>2</v>
      </c>
      <c r="CM1037">
        <v>0</v>
      </c>
      <c r="CN1037">
        <v>1</v>
      </c>
      <c r="CO1037">
        <v>33</v>
      </c>
      <c r="CP1037" s="31" t="s">
        <v>80</v>
      </c>
    </row>
    <row r="1038" spans="1:94" x14ac:dyDescent="0.25">
      <c r="A1038">
        <v>1037</v>
      </c>
      <c r="B1038">
        <v>70</v>
      </c>
      <c r="C1038" s="23" t="s">
        <v>240</v>
      </c>
      <c r="D1038" s="12">
        <v>14.4</v>
      </c>
      <c r="E1038" s="13">
        <f t="shared" si="255"/>
        <v>4.6346958480849691</v>
      </c>
      <c r="F1038" s="7">
        <v>3.1070000000000002</v>
      </c>
      <c r="G1038" s="7">
        <f t="shared" si="257"/>
        <v>9.7653041519150321</v>
      </c>
      <c r="H1038" s="15">
        <f t="shared" si="258"/>
        <v>19.034695848084969</v>
      </c>
      <c r="I1038" s="11">
        <f t="shared" si="259"/>
        <v>0.16883539636935391</v>
      </c>
      <c r="J1038" s="30">
        <f t="shared" si="260"/>
        <v>5.4340327122418375E-2</v>
      </c>
      <c r="K1038" s="30">
        <f t="shared" si="261"/>
        <v>18.402539199795228</v>
      </c>
      <c r="L1038" s="8">
        <v>1</v>
      </c>
      <c r="M1038" s="9">
        <v>0</v>
      </c>
      <c r="N1038" s="9">
        <v>0</v>
      </c>
      <c r="O1038" s="9">
        <v>0</v>
      </c>
      <c r="P1038" s="9">
        <v>0</v>
      </c>
      <c r="Q1038" s="8">
        <v>347</v>
      </c>
      <c r="R1038" s="9">
        <v>17</v>
      </c>
      <c r="S1038" s="9">
        <f t="shared" si="262"/>
        <v>329</v>
      </c>
      <c r="T1038" s="9">
        <f t="shared" si="263"/>
        <v>36</v>
      </c>
      <c r="U1038" s="7">
        <v>11.32</v>
      </c>
      <c r="V1038" s="7">
        <v>16.41</v>
      </c>
      <c r="W1038" s="9">
        <v>1</v>
      </c>
      <c r="X1038" s="9">
        <v>0</v>
      </c>
      <c r="Y1038" s="9">
        <v>1</v>
      </c>
      <c r="Z1038" s="9">
        <v>0</v>
      </c>
      <c r="AA1038" s="9">
        <v>0</v>
      </c>
      <c r="AB1038" s="27">
        <v>0</v>
      </c>
      <c r="AC1038" s="9">
        <v>1</v>
      </c>
      <c r="AD1038" s="9">
        <v>0</v>
      </c>
      <c r="AE1038" s="27">
        <v>0</v>
      </c>
      <c r="AF1038" s="9">
        <v>1</v>
      </c>
      <c r="AG1038" s="27">
        <v>0</v>
      </c>
      <c r="AH1038" s="19">
        <v>2007</v>
      </c>
      <c r="AI1038" s="30" t="s">
        <v>89</v>
      </c>
      <c r="AJ1038" s="30" t="s">
        <v>89</v>
      </c>
      <c r="AK1038" s="30" t="s">
        <v>89</v>
      </c>
      <c r="AL1038" s="37" t="s">
        <v>89</v>
      </c>
      <c r="AM1038" s="36">
        <v>1</v>
      </c>
      <c r="AN1038" s="17">
        <v>0</v>
      </c>
      <c r="AO1038">
        <v>1</v>
      </c>
      <c r="AP1038" s="34">
        <v>0</v>
      </c>
      <c r="AQ1038">
        <v>0.56000000000000005</v>
      </c>
      <c r="AR1038" s="34">
        <v>0.44</v>
      </c>
      <c r="AS1038">
        <v>0</v>
      </c>
      <c r="AT1038" s="17">
        <v>1</v>
      </c>
      <c r="AU1038">
        <v>0</v>
      </c>
      <c r="AV1038" s="17">
        <v>1</v>
      </c>
      <c r="AW1038" s="17" t="s">
        <v>5</v>
      </c>
      <c r="AX1038">
        <v>0</v>
      </c>
      <c r="AY1038">
        <v>1</v>
      </c>
      <c r="AZ1038">
        <v>0</v>
      </c>
      <c r="BA1038">
        <v>0</v>
      </c>
      <c r="BB1038">
        <v>0</v>
      </c>
      <c r="BC1038">
        <v>0</v>
      </c>
      <c r="BD1038" s="17">
        <v>0</v>
      </c>
      <c r="BE1038">
        <v>0</v>
      </c>
      <c r="BF1038">
        <v>1</v>
      </c>
      <c r="BG1038" s="17">
        <v>0</v>
      </c>
      <c r="BH1038">
        <v>1462</v>
      </c>
      <c r="BI1038">
        <v>176</v>
      </c>
      <c r="BJ1038" s="61">
        <v>0.29299999999999998</v>
      </c>
      <c r="BK1038" s="61">
        <f t="shared" si="256"/>
        <v>33.730000000000004</v>
      </c>
      <c r="BL1038">
        <v>0</v>
      </c>
      <c r="BM1038">
        <v>0</v>
      </c>
      <c r="BN1038">
        <v>1</v>
      </c>
      <c r="BO1038">
        <v>0</v>
      </c>
      <c r="BP1038">
        <v>0</v>
      </c>
      <c r="BQ1038" s="17">
        <v>0</v>
      </c>
      <c r="BR1038">
        <v>0</v>
      </c>
      <c r="BS1038">
        <v>1</v>
      </c>
      <c r="BT1038">
        <v>0</v>
      </c>
      <c r="BU1038" s="17">
        <v>0</v>
      </c>
      <c r="BV1038">
        <v>0</v>
      </c>
      <c r="BW1038">
        <v>0</v>
      </c>
      <c r="BX1038" s="17">
        <v>0</v>
      </c>
      <c r="BY1038">
        <v>0</v>
      </c>
      <c r="BZ1038">
        <v>0</v>
      </c>
      <c r="CA1038">
        <v>1</v>
      </c>
      <c r="CB1038">
        <v>1</v>
      </c>
      <c r="CC1038">
        <v>0</v>
      </c>
      <c r="CD1038">
        <v>1</v>
      </c>
      <c r="CE1038">
        <v>1</v>
      </c>
      <c r="CF1038">
        <v>1</v>
      </c>
      <c r="CG1038">
        <v>1</v>
      </c>
      <c r="CH1038">
        <v>1</v>
      </c>
      <c r="CI1038">
        <v>1</v>
      </c>
      <c r="CJ1038" s="17">
        <v>0</v>
      </c>
      <c r="CK1038">
        <v>0</v>
      </c>
      <c r="CL1038">
        <v>2</v>
      </c>
      <c r="CM1038">
        <v>0</v>
      </c>
      <c r="CN1038">
        <v>1</v>
      </c>
      <c r="CO1038">
        <v>33</v>
      </c>
      <c r="CP1038" s="31" t="s">
        <v>80</v>
      </c>
    </row>
    <row r="1039" spans="1:94" x14ac:dyDescent="0.25">
      <c r="A1039">
        <v>1038</v>
      </c>
      <c r="B1039">
        <v>70</v>
      </c>
      <c r="C1039" s="23" t="s">
        <v>240</v>
      </c>
      <c r="D1039" s="12">
        <v>24.5</v>
      </c>
      <c r="E1039" s="13">
        <f t="shared" si="255"/>
        <v>3.7251026303785921</v>
      </c>
      <c r="F1039" s="7">
        <v>6.577</v>
      </c>
      <c r="G1039" s="7">
        <f t="shared" si="257"/>
        <v>20.774897369621407</v>
      </c>
      <c r="H1039" s="15">
        <f t="shared" si="258"/>
        <v>28.225102630378593</v>
      </c>
      <c r="I1039" s="11">
        <f t="shared" si="259"/>
        <v>0.37582431988247661</v>
      </c>
      <c r="J1039" s="30">
        <f t="shared" si="260"/>
        <v>5.7142210716508539E-2</v>
      </c>
      <c r="K1039" s="30">
        <f t="shared" si="261"/>
        <v>17.50019797030879</v>
      </c>
      <c r="L1039" s="8">
        <v>1</v>
      </c>
      <c r="M1039" s="9">
        <v>0</v>
      </c>
      <c r="N1039" s="9">
        <v>0</v>
      </c>
      <c r="O1039" s="9">
        <v>0</v>
      </c>
      <c r="P1039" s="9">
        <v>0</v>
      </c>
      <c r="Q1039" s="8">
        <v>281</v>
      </c>
      <c r="R1039" s="9">
        <v>17</v>
      </c>
      <c r="S1039" s="9">
        <f t="shared" si="262"/>
        <v>263</v>
      </c>
      <c r="T1039" s="9">
        <f t="shared" si="263"/>
        <v>36</v>
      </c>
      <c r="U1039" s="7">
        <v>11.32</v>
      </c>
      <c r="V1039" s="7">
        <v>16.41</v>
      </c>
      <c r="W1039" s="9">
        <v>1</v>
      </c>
      <c r="X1039" s="9">
        <v>0</v>
      </c>
      <c r="Y1039" s="9">
        <v>1</v>
      </c>
      <c r="Z1039" s="9">
        <v>0</v>
      </c>
      <c r="AA1039" s="9">
        <v>0</v>
      </c>
      <c r="AB1039" s="27">
        <v>0</v>
      </c>
      <c r="AC1039" s="9">
        <v>1</v>
      </c>
      <c r="AD1039" s="9">
        <v>0</v>
      </c>
      <c r="AE1039" s="27">
        <v>0</v>
      </c>
      <c r="AF1039" s="9">
        <v>1</v>
      </c>
      <c r="AG1039" s="27">
        <v>0</v>
      </c>
      <c r="AH1039" s="19">
        <v>2007</v>
      </c>
      <c r="AI1039" s="30" t="s">
        <v>89</v>
      </c>
      <c r="AJ1039" s="30" t="s">
        <v>89</v>
      </c>
      <c r="AK1039" s="30" t="s">
        <v>89</v>
      </c>
      <c r="AL1039" s="37" t="s">
        <v>89</v>
      </c>
      <c r="AM1039" s="36">
        <v>1</v>
      </c>
      <c r="AN1039" s="17">
        <v>0</v>
      </c>
      <c r="AO1039">
        <v>0</v>
      </c>
      <c r="AP1039" s="34">
        <v>1</v>
      </c>
      <c r="AQ1039">
        <v>0.56000000000000005</v>
      </c>
      <c r="AR1039" s="34">
        <v>0.44</v>
      </c>
      <c r="AS1039">
        <v>0</v>
      </c>
      <c r="AT1039" s="17">
        <v>1</v>
      </c>
      <c r="AU1039">
        <v>0</v>
      </c>
      <c r="AV1039" s="17">
        <v>1</v>
      </c>
      <c r="AW1039" s="17" t="s">
        <v>5</v>
      </c>
      <c r="AX1039">
        <v>0</v>
      </c>
      <c r="AY1039">
        <v>1</v>
      </c>
      <c r="AZ1039">
        <v>0</v>
      </c>
      <c r="BA1039">
        <v>0</v>
      </c>
      <c r="BB1039">
        <v>0</v>
      </c>
      <c r="BC1039">
        <v>0</v>
      </c>
      <c r="BD1039" s="17">
        <v>0</v>
      </c>
      <c r="BE1039">
        <v>0</v>
      </c>
      <c r="BF1039">
        <v>1</v>
      </c>
      <c r="BG1039" s="17">
        <v>0</v>
      </c>
      <c r="BH1039">
        <v>1462</v>
      </c>
      <c r="BI1039">
        <v>176</v>
      </c>
      <c r="BJ1039" s="61">
        <v>0.29299999999999998</v>
      </c>
      <c r="BK1039" s="61">
        <f t="shared" si="256"/>
        <v>33.730000000000004</v>
      </c>
      <c r="BL1039">
        <v>0</v>
      </c>
      <c r="BM1039">
        <v>0</v>
      </c>
      <c r="BN1039">
        <v>1</v>
      </c>
      <c r="BO1039">
        <v>0</v>
      </c>
      <c r="BP1039">
        <v>0</v>
      </c>
      <c r="BQ1039" s="17">
        <v>0</v>
      </c>
      <c r="BR1039">
        <v>0</v>
      </c>
      <c r="BS1039">
        <v>1</v>
      </c>
      <c r="BT1039">
        <v>0</v>
      </c>
      <c r="BU1039" s="17">
        <v>0</v>
      </c>
      <c r="BV1039">
        <v>0</v>
      </c>
      <c r="BW1039">
        <v>0</v>
      </c>
      <c r="BX1039" s="17">
        <v>0</v>
      </c>
      <c r="BY1039">
        <v>0</v>
      </c>
      <c r="BZ1039">
        <v>0</v>
      </c>
      <c r="CA1039">
        <v>1</v>
      </c>
      <c r="CB1039">
        <v>1</v>
      </c>
      <c r="CC1039">
        <v>0</v>
      </c>
      <c r="CD1039">
        <v>1</v>
      </c>
      <c r="CE1039">
        <v>1</v>
      </c>
      <c r="CF1039">
        <v>1</v>
      </c>
      <c r="CG1039">
        <v>1</v>
      </c>
      <c r="CH1039">
        <v>1</v>
      </c>
      <c r="CI1039">
        <v>1</v>
      </c>
      <c r="CJ1039" s="17">
        <v>0</v>
      </c>
      <c r="CK1039">
        <v>0</v>
      </c>
      <c r="CL1039">
        <v>2</v>
      </c>
      <c r="CM1039">
        <v>0</v>
      </c>
      <c r="CN1039">
        <v>1</v>
      </c>
      <c r="CO1039">
        <v>33</v>
      </c>
      <c r="CP1039" s="31" t="s">
        <v>80</v>
      </c>
    </row>
    <row r="1040" spans="1:94" x14ac:dyDescent="0.25">
      <c r="A1040">
        <v>1039</v>
      </c>
      <c r="B1040">
        <v>70</v>
      </c>
      <c r="C1040" s="23" t="s">
        <v>240</v>
      </c>
      <c r="D1040" s="12">
        <v>20.7</v>
      </c>
      <c r="E1040" s="13">
        <f t="shared" si="255"/>
        <v>7.2478991596638656</v>
      </c>
      <c r="F1040" s="7">
        <v>2.8559999999999999</v>
      </c>
      <c r="G1040" s="7">
        <f t="shared" si="257"/>
        <v>13.452100840336133</v>
      </c>
      <c r="H1040" s="15">
        <f t="shared" si="258"/>
        <v>27.947899159663866</v>
      </c>
      <c r="I1040" s="11">
        <f t="shared" si="259"/>
        <v>0.15554006736179252</v>
      </c>
      <c r="J1040" s="30">
        <f t="shared" si="260"/>
        <v>5.44608078997873E-2</v>
      </c>
      <c r="K1040" s="30">
        <f t="shared" si="261"/>
        <v>18.361828231415302</v>
      </c>
      <c r="L1040" s="8">
        <v>1</v>
      </c>
      <c r="M1040" s="9">
        <v>0</v>
      </c>
      <c r="N1040" s="9">
        <v>0</v>
      </c>
      <c r="O1040" s="9">
        <v>0</v>
      </c>
      <c r="P1040" s="9">
        <v>0</v>
      </c>
      <c r="Q1040" s="8">
        <v>347</v>
      </c>
      <c r="R1040" s="9">
        <v>17</v>
      </c>
      <c r="S1040" s="9">
        <f t="shared" si="262"/>
        <v>329</v>
      </c>
      <c r="T1040" s="9">
        <f t="shared" si="263"/>
        <v>36</v>
      </c>
      <c r="U1040" s="7">
        <v>11.32</v>
      </c>
      <c r="V1040" s="7">
        <v>16.41</v>
      </c>
      <c r="W1040" s="9">
        <v>1</v>
      </c>
      <c r="X1040" s="9">
        <v>0</v>
      </c>
      <c r="Y1040" s="9">
        <v>1</v>
      </c>
      <c r="Z1040" s="9">
        <v>0</v>
      </c>
      <c r="AA1040" s="9">
        <v>0</v>
      </c>
      <c r="AB1040" s="27">
        <v>0</v>
      </c>
      <c r="AC1040" s="9">
        <v>1</v>
      </c>
      <c r="AD1040" s="9">
        <v>0</v>
      </c>
      <c r="AE1040" s="27">
        <v>0</v>
      </c>
      <c r="AF1040" s="9">
        <v>1</v>
      </c>
      <c r="AG1040" s="27">
        <v>0</v>
      </c>
      <c r="AH1040" s="19">
        <v>2007</v>
      </c>
      <c r="AI1040" s="30" t="s">
        <v>89</v>
      </c>
      <c r="AJ1040" s="30" t="s">
        <v>89</v>
      </c>
      <c r="AK1040" s="30" t="s">
        <v>89</v>
      </c>
      <c r="AL1040" s="37" t="s">
        <v>89</v>
      </c>
      <c r="AM1040" s="36">
        <v>1</v>
      </c>
      <c r="AN1040" s="17">
        <v>0</v>
      </c>
      <c r="AO1040">
        <v>1</v>
      </c>
      <c r="AP1040" s="34">
        <v>0</v>
      </c>
      <c r="AQ1040">
        <v>0.56000000000000005</v>
      </c>
      <c r="AR1040" s="34">
        <v>0.44</v>
      </c>
      <c r="AS1040">
        <v>0</v>
      </c>
      <c r="AT1040" s="17">
        <v>1</v>
      </c>
      <c r="AU1040">
        <v>0</v>
      </c>
      <c r="AV1040" s="17">
        <v>1</v>
      </c>
      <c r="AW1040" s="17" t="s">
        <v>5</v>
      </c>
      <c r="AX1040">
        <v>0</v>
      </c>
      <c r="AY1040">
        <v>1</v>
      </c>
      <c r="AZ1040">
        <v>0</v>
      </c>
      <c r="BA1040">
        <v>0</v>
      </c>
      <c r="BB1040">
        <v>0</v>
      </c>
      <c r="BC1040">
        <v>0</v>
      </c>
      <c r="BD1040" s="17">
        <v>0</v>
      </c>
      <c r="BE1040">
        <v>0</v>
      </c>
      <c r="BF1040">
        <v>1</v>
      </c>
      <c r="BG1040" s="17">
        <v>0</v>
      </c>
      <c r="BH1040">
        <v>1462</v>
      </c>
      <c r="BI1040">
        <v>176</v>
      </c>
      <c r="BJ1040" s="61">
        <v>0.29299999999999998</v>
      </c>
      <c r="BK1040" s="61">
        <f t="shared" si="256"/>
        <v>33.730000000000004</v>
      </c>
      <c r="BL1040">
        <v>0</v>
      </c>
      <c r="BM1040">
        <v>0</v>
      </c>
      <c r="BN1040">
        <v>1</v>
      </c>
      <c r="BO1040">
        <v>0</v>
      </c>
      <c r="BP1040">
        <v>0</v>
      </c>
      <c r="BQ1040" s="17">
        <v>0</v>
      </c>
      <c r="BR1040">
        <v>0</v>
      </c>
      <c r="BS1040">
        <v>1</v>
      </c>
      <c r="BT1040">
        <v>0</v>
      </c>
      <c r="BU1040" s="17">
        <v>0</v>
      </c>
      <c r="BV1040">
        <v>0</v>
      </c>
      <c r="BW1040">
        <v>0</v>
      </c>
      <c r="BX1040" s="17">
        <v>0</v>
      </c>
      <c r="BY1040">
        <v>0</v>
      </c>
      <c r="BZ1040">
        <v>0</v>
      </c>
      <c r="CA1040">
        <v>1</v>
      </c>
      <c r="CB1040">
        <v>1</v>
      </c>
      <c r="CC1040">
        <v>0</v>
      </c>
      <c r="CD1040">
        <v>1</v>
      </c>
      <c r="CE1040">
        <v>1</v>
      </c>
      <c r="CF1040">
        <v>1</v>
      </c>
      <c r="CG1040">
        <v>1</v>
      </c>
      <c r="CH1040">
        <v>1</v>
      </c>
      <c r="CI1040">
        <v>1</v>
      </c>
      <c r="CJ1040" s="17">
        <v>0</v>
      </c>
      <c r="CK1040">
        <v>0</v>
      </c>
      <c r="CL1040">
        <v>2</v>
      </c>
      <c r="CM1040">
        <v>0</v>
      </c>
      <c r="CN1040">
        <v>1</v>
      </c>
      <c r="CO1040">
        <v>33</v>
      </c>
      <c r="CP1040" s="31" t="s">
        <v>80</v>
      </c>
    </row>
    <row r="1041" spans="1:94" x14ac:dyDescent="0.25">
      <c r="A1041">
        <v>1040</v>
      </c>
      <c r="B1041">
        <v>70</v>
      </c>
      <c r="C1041" s="23" t="s">
        <v>240</v>
      </c>
      <c r="D1041" s="12">
        <v>28</v>
      </c>
      <c r="E1041" s="13">
        <f t="shared" si="255"/>
        <v>3.1069684864624945</v>
      </c>
      <c r="F1041" s="7">
        <v>9.0120000000000005</v>
      </c>
      <c r="G1041" s="7">
        <f t="shared" si="257"/>
        <v>24.893031513537505</v>
      </c>
      <c r="H1041" s="15">
        <f t="shared" si="258"/>
        <v>31.106968486462495</v>
      </c>
      <c r="I1041" s="11">
        <f t="shared" si="259"/>
        <v>0.48574189798787487</v>
      </c>
      <c r="J1041" s="30">
        <f t="shared" si="260"/>
        <v>5.3899456057243104E-2</v>
      </c>
      <c r="K1041" s="30">
        <f t="shared" si="261"/>
        <v>18.553062927721665</v>
      </c>
      <c r="L1041" s="8">
        <v>1</v>
      </c>
      <c r="M1041" s="9">
        <v>0</v>
      </c>
      <c r="N1041" s="9">
        <v>0</v>
      </c>
      <c r="O1041" s="9">
        <v>0</v>
      </c>
      <c r="P1041" s="9">
        <v>0</v>
      </c>
      <c r="Q1041" s="8">
        <v>281</v>
      </c>
      <c r="R1041" s="9">
        <v>17</v>
      </c>
      <c r="S1041" s="9">
        <f t="shared" si="262"/>
        <v>263</v>
      </c>
      <c r="T1041" s="9">
        <f t="shared" si="263"/>
        <v>36</v>
      </c>
      <c r="U1041" s="7">
        <v>11.32</v>
      </c>
      <c r="V1041" s="7">
        <v>16.41</v>
      </c>
      <c r="W1041" s="9">
        <v>1</v>
      </c>
      <c r="X1041" s="9">
        <v>0</v>
      </c>
      <c r="Y1041" s="9">
        <v>1</v>
      </c>
      <c r="Z1041" s="9">
        <v>0</v>
      </c>
      <c r="AA1041" s="9">
        <v>0</v>
      </c>
      <c r="AB1041" s="27">
        <v>0</v>
      </c>
      <c r="AC1041" s="9">
        <v>1</v>
      </c>
      <c r="AD1041" s="9">
        <v>0</v>
      </c>
      <c r="AE1041" s="27">
        <v>0</v>
      </c>
      <c r="AF1041" s="9">
        <v>1</v>
      </c>
      <c r="AG1041" s="27">
        <v>0</v>
      </c>
      <c r="AH1041" s="19">
        <v>2007</v>
      </c>
      <c r="AI1041" s="30" t="s">
        <v>89</v>
      </c>
      <c r="AJ1041" s="30" t="s">
        <v>89</v>
      </c>
      <c r="AK1041" s="30" t="s">
        <v>89</v>
      </c>
      <c r="AL1041" s="37" t="s">
        <v>89</v>
      </c>
      <c r="AM1041" s="36">
        <v>1</v>
      </c>
      <c r="AN1041" s="17">
        <v>0</v>
      </c>
      <c r="AO1041">
        <v>0</v>
      </c>
      <c r="AP1041" s="34">
        <v>1</v>
      </c>
      <c r="AQ1041">
        <v>0.56000000000000005</v>
      </c>
      <c r="AR1041" s="34">
        <v>0.44</v>
      </c>
      <c r="AS1041">
        <v>0</v>
      </c>
      <c r="AT1041" s="17">
        <v>1</v>
      </c>
      <c r="AU1041">
        <v>0</v>
      </c>
      <c r="AV1041" s="17">
        <v>1</v>
      </c>
      <c r="AW1041" s="17" t="s">
        <v>5</v>
      </c>
      <c r="AX1041">
        <v>0</v>
      </c>
      <c r="AY1041">
        <v>1</v>
      </c>
      <c r="AZ1041">
        <v>0</v>
      </c>
      <c r="BA1041">
        <v>0</v>
      </c>
      <c r="BB1041">
        <v>0</v>
      </c>
      <c r="BC1041">
        <v>0</v>
      </c>
      <c r="BD1041" s="17">
        <v>0</v>
      </c>
      <c r="BE1041">
        <v>0</v>
      </c>
      <c r="BF1041">
        <v>1</v>
      </c>
      <c r="BG1041" s="17">
        <v>0</v>
      </c>
      <c r="BH1041">
        <v>1462</v>
      </c>
      <c r="BI1041">
        <v>176</v>
      </c>
      <c r="BJ1041" s="61">
        <v>0.29299999999999998</v>
      </c>
      <c r="BK1041" s="61">
        <f t="shared" si="256"/>
        <v>33.730000000000004</v>
      </c>
      <c r="BL1041">
        <v>0</v>
      </c>
      <c r="BM1041">
        <v>0</v>
      </c>
      <c r="BN1041">
        <v>1</v>
      </c>
      <c r="BO1041">
        <v>0</v>
      </c>
      <c r="BP1041">
        <v>0</v>
      </c>
      <c r="BQ1041" s="17">
        <v>0</v>
      </c>
      <c r="BR1041">
        <v>0</v>
      </c>
      <c r="BS1041">
        <v>1</v>
      </c>
      <c r="BT1041">
        <v>0</v>
      </c>
      <c r="BU1041" s="17">
        <v>0</v>
      </c>
      <c r="BV1041">
        <v>0</v>
      </c>
      <c r="BW1041">
        <v>0</v>
      </c>
      <c r="BX1041" s="17">
        <v>0</v>
      </c>
      <c r="BY1041">
        <v>0</v>
      </c>
      <c r="BZ1041">
        <v>0</v>
      </c>
      <c r="CA1041">
        <v>1</v>
      </c>
      <c r="CB1041">
        <v>1</v>
      </c>
      <c r="CC1041">
        <v>0</v>
      </c>
      <c r="CD1041">
        <v>1</v>
      </c>
      <c r="CE1041">
        <v>1</v>
      </c>
      <c r="CF1041">
        <v>1</v>
      </c>
      <c r="CG1041">
        <v>1</v>
      </c>
      <c r="CH1041">
        <v>1</v>
      </c>
      <c r="CI1041">
        <v>1</v>
      </c>
      <c r="CJ1041" s="17">
        <v>0</v>
      </c>
      <c r="CK1041">
        <v>0</v>
      </c>
      <c r="CL1041">
        <v>2</v>
      </c>
      <c r="CM1041">
        <v>0</v>
      </c>
      <c r="CN1041">
        <v>1</v>
      </c>
      <c r="CO1041">
        <v>33</v>
      </c>
      <c r="CP1041" s="31" t="s">
        <v>80</v>
      </c>
    </row>
    <row r="1042" spans="1:94" x14ac:dyDescent="0.25">
      <c r="A1042">
        <v>1041</v>
      </c>
      <c r="B1042">
        <v>70</v>
      </c>
      <c r="C1042" s="23" t="s">
        <v>240</v>
      </c>
      <c r="D1042" s="12">
        <v>6.61</v>
      </c>
      <c r="E1042" s="13">
        <f t="shared" si="255"/>
        <v>1.1598526057203018</v>
      </c>
      <c r="F1042" s="7">
        <v>5.6989999999999998</v>
      </c>
      <c r="G1042" s="7">
        <f t="shared" si="257"/>
        <v>5.4501473942796981</v>
      </c>
      <c r="H1042" s="15">
        <f t="shared" si="258"/>
        <v>7.7698526057203026</v>
      </c>
      <c r="I1042" s="11">
        <f t="shared" si="259"/>
        <v>0.30016421311951225</v>
      </c>
      <c r="J1042" s="30">
        <f t="shared" si="260"/>
        <v>5.2669628552292021E-2</v>
      </c>
      <c r="K1042" s="30">
        <f t="shared" si="261"/>
        <v>18.986274015719882</v>
      </c>
      <c r="L1042" s="8">
        <v>1</v>
      </c>
      <c r="M1042" s="9">
        <v>0</v>
      </c>
      <c r="N1042" s="9">
        <v>0</v>
      </c>
      <c r="O1042" s="9">
        <v>0</v>
      </c>
      <c r="P1042" s="9">
        <v>0</v>
      </c>
      <c r="Q1042" s="8">
        <v>347</v>
      </c>
      <c r="R1042" s="9">
        <v>18</v>
      </c>
      <c r="S1042" s="9">
        <f t="shared" si="262"/>
        <v>328</v>
      </c>
      <c r="T1042" s="9">
        <f t="shared" si="263"/>
        <v>36</v>
      </c>
      <c r="U1042" s="7">
        <v>11.32</v>
      </c>
      <c r="V1042" s="7">
        <v>16.41</v>
      </c>
      <c r="W1042" s="9">
        <v>1</v>
      </c>
      <c r="X1042" s="9">
        <v>0</v>
      </c>
      <c r="Y1042" s="9">
        <v>1</v>
      </c>
      <c r="Z1042" s="9">
        <v>0</v>
      </c>
      <c r="AA1042" s="9">
        <v>0</v>
      </c>
      <c r="AB1042" s="27">
        <v>0</v>
      </c>
      <c r="AC1042" s="9">
        <v>1</v>
      </c>
      <c r="AD1042" s="9">
        <v>0</v>
      </c>
      <c r="AE1042" s="27">
        <v>0</v>
      </c>
      <c r="AF1042" s="9">
        <v>1</v>
      </c>
      <c r="AG1042" s="27">
        <v>0</v>
      </c>
      <c r="AH1042" s="19">
        <v>2007</v>
      </c>
      <c r="AI1042" s="30" t="s">
        <v>89</v>
      </c>
      <c r="AJ1042" s="30" t="s">
        <v>89</v>
      </c>
      <c r="AK1042" s="30" t="s">
        <v>89</v>
      </c>
      <c r="AL1042" s="37" t="s">
        <v>89</v>
      </c>
      <c r="AM1042" s="36">
        <v>1</v>
      </c>
      <c r="AN1042" s="17">
        <v>0</v>
      </c>
      <c r="AO1042">
        <v>1</v>
      </c>
      <c r="AP1042" s="34">
        <v>0</v>
      </c>
      <c r="AQ1042">
        <v>0.56000000000000005</v>
      </c>
      <c r="AR1042" s="34">
        <v>0.44</v>
      </c>
      <c r="AS1042">
        <v>0</v>
      </c>
      <c r="AT1042" s="17">
        <v>1</v>
      </c>
      <c r="AU1042">
        <v>0</v>
      </c>
      <c r="AV1042" s="17">
        <v>1</v>
      </c>
      <c r="AW1042" s="17" t="s">
        <v>5</v>
      </c>
      <c r="AX1042">
        <v>0</v>
      </c>
      <c r="AY1042">
        <v>1</v>
      </c>
      <c r="AZ1042">
        <v>0</v>
      </c>
      <c r="BA1042">
        <v>0</v>
      </c>
      <c r="BB1042">
        <v>0</v>
      </c>
      <c r="BC1042">
        <v>0</v>
      </c>
      <c r="BD1042" s="17">
        <v>0</v>
      </c>
      <c r="BE1042">
        <v>0</v>
      </c>
      <c r="BF1042">
        <v>1</v>
      </c>
      <c r="BG1042" s="17">
        <v>0</v>
      </c>
      <c r="BH1042">
        <v>1462</v>
      </c>
      <c r="BI1042">
        <v>176</v>
      </c>
      <c r="BJ1042" s="61">
        <v>0.29299999999999998</v>
      </c>
      <c r="BK1042" s="61">
        <f t="shared" si="256"/>
        <v>33.730000000000004</v>
      </c>
      <c r="BL1042">
        <v>1</v>
      </c>
      <c r="BM1042">
        <v>0</v>
      </c>
      <c r="BN1042">
        <v>0</v>
      </c>
      <c r="BO1042">
        <v>0</v>
      </c>
      <c r="BP1042">
        <v>0</v>
      </c>
      <c r="BQ1042" s="17">
        <v>0</v>
      </c>
      <c r="BR1042">
        <v>0</v>
      </c>
      <c r="BS1042">
        <v>0</v>
      </c>
      <c r="BT1042">
        <v>1</v>
      </c>
      <c r="BU1042" s="17">
        <v>0</v>
      </c>
      <c r="BV1042">
        <v>0</v>
      </c>
      <c r="BW1042">
        <v>0</v>
      </c>
      <c r="BX1042" s="17">
        <v>0</v>
      </c>
      <c r="BY1042">
        <v>0</v>
      </c>
      <c r="BZ1042">
        <v>0</v>
      </c>
      <c r="CA1042">
        <v>1</v>
      </c>
      <c r="CB1042">
        <v>1</v>
      </c>
      <c r="CC1042">
        <v>0</v>
      </c>
      <c r="CD1042">
        <v>1</v>
      </c>
      <c r="CE1042">
        <v>1</v>
      </c>
      <c r="CF1042">
        <v>1</v>
      </c>
      <c r="CG1042">
        <v>1</v>
      </c>
      <c r="CH1042">
        <v>1</v>
      </c>
      <c r="CI1042">
        <v>1</v>
      </c>
      <c r="CJ1042" s="17">
        <v>0</v>
      </c>
      <c r="CK1042">
        <v>0</v>
      </c>
      <c r="CL1042">
        <v>2</v>
      </c>
      <c r="CM1042">
        <v>0</v>
      </c>
      <c r="CN1042">
        <v>1</v>
      </c>
      <c r="CO1042">
        <v>33</v>
      </c>
      <c r="CP1042" s="31" t="s">
        <v>80</v>
      </c>
    </row>
    <row r="1043" spans="1:94" x14ac:dyDescent="0.25">
      <c r="A1043">
        <v>1042</v>
      </c>
      <c r="B1043">
        <v>70</v>
      </c>
      <c r="C1043" s="23" t="s">
        <v>240</v>
      </c>
      <c r="D1043" s="12">
        <v>8.76</v>
      </c>
      <c r="E1043" s="13">
        <f t="shared" si="255"/>
        <v>1.1546065638592329</v>
      </c>
      <c r="F1043" s="7">
        <v>7.5869999999999997</v>
      </c>
      <c r="G1043" s="7">
        <f t="shared" si="257"/>
        <v>7.6053934361407673</v>
      </c>
      <c r="H1043" s="15">
        <f t="shared" si="258"/>
        <v>9.9146065638592322</v>
      </c>
      <c r="I1043" s="11">
        <f t="shared" si="259"/>
        <v>0.42441637545805455</v>
      </c>
      <c r="J1043" s="30">
        <f t="shared" si="260"/>
        <v>5.5939946679590687E-2</v>
      </c>
      <c r="K1043" s="30">
        <f t="shared" si="261"/>
        <v>17.876313070653019</v>
      </c>
      <c r="L1043" s="8">
        <v>1</v>
      </c>
      <c r="M1043" s="9">
        <v>0</v>
      </c>
      <c r="N1043" s="9">
        <v>0</v>
      </c>
      <c r="O1043" s="9">
        <v>0</v>
      </c>
      <c r="P1043" s="9">
        <v>0</v>
      </c>
      <c r="Q1043" s="8">
        <v>281</v>
      </c>
      <c r="R1043" s="9">
        <v>18</v>
      </c>
      <c r="S1043" s="9">
        <f t="shared" si="262"/>
        <v>262</v>
      </c>
      <c r="T1043" s="9">
        <f t="shared" si="263"/>
        <v>36</v>
      </c>
      <c r="U1043" s="7">
        <v>11.32</v>
      </c>
      <c r="V1043" s="7">
        <v>16.41</v>
      </c>
      <c r="W1043" s="9">
        <v>1</v>
      </c>
      <c r="X1043" s="9">
        <v>0</v>
      </c>
      <c r="Y1043" s="9">
        <v>1</v>
      </c>
      <c r="Z1043" s="9">
        <v>0</v>
      </c>
      <c r="AA1043" s="9">
        <v>0</v>
      </c>
      <c r="AB1043" s="27">
        <v>0</v>
      </c>
      <c r="AC1043" s="9">
        <v>1</v>
      </c>
      <c r="AD1043" s="9">
        <v>0</v>
      </c>
      <c r="AE1043" s="27">
        <v>0</v>
      </c>
      <c r="AF1043" s="9">
        <v>1</v>
      </c>
      <c r="AG1043" s="27">
        <v>0</v>
      </c>
      <c r="AH1043" s="19">
        <v>2007</v>
      </c>
      <c r="AI1043" s="30" t="s">
        <v>89</v>
      </c>
      <c r="AJ1043" s="30" t="s">
        <v>89</v>
      </c>
      <c r="AK1043" s="30" t="s">
        <v>89</v>
      </c>
      <c r="AL1043" s="37" t="s">
        <v>89</v>
      </c>
      <c r="AM1043" s="36">
        <v>1</v>
      </c>
      <c r="AN1043" s="17">
        <v>0</v>
      </c>
      <c r="AO1043">
        <v>0</v>
      </c>
      <c r="AP1043" s="34">
        <v>1</v>
      </c>
      <c r="AQ1043">
        <v>0.56000000000000005</v>
      </c>
      <c r="AR1043" s="34">
        <v>0.44</v>
      </c>
      <c r="AS1043">
        <v>0</v>
      </c>
      <c r="AT1043" s="17">
        <v>1</v>
      </c>
      <c r="AU1043">
        <v>0</v>
      </c>
      <c r="AV1043" s="17">
        <v>1</v>
      </c>
      <c r="AW1043" s="17" t="s">
        <v>5</v>
      </c>
      <c r="AX1043">
        <v>0</v>
      </c>
      <c r="AY1043">
        <v>1</v>
      </c>
      <c r="AZ1043">
        <v>0</v>
      </c>
      <c r="BA1043">
        <v>0</v>
      </c>
      <c r="BB1043">
        <v>0</v>
      </c>
      <c r="BC1043">
        <v>0</v>
      </c>
      <c r="BD1043" s="17">
        <v>0</v>
      </c>
      <c r="BE1043">
        <v>0</v>
      </c>
      <c r="BF1043">
        <v>1</v>
      </c>
      <c r="BG1043" s="17">
        <v>0</v>
      </c>
      <c r="BH1043">
        <v>1462</v>
      </c>
      <c r="BI1043">
        <v>176</v>
      </c>
      <c r="BJ1043" s="61">
        <v>0.29299999999999998</v>
      </c>
      <c r="BK1043" s="61">
        <f t="shared" si="256"/>
        <v>33.730000000000004</v>
      </c>
      <c r="BL1043">
        <v>1</v>
      </c>
      <c r="BM1043">
        <v>0</v>
      </c>
      <c r="BN1043">
        <v>0</v>
      </c>
      <c r="BO1043">
        <v>0</v>
      </c>
      <c r="BP1043">
        <v>0</v>
      </c>
      <c r="BQ1043" s="17">
        <v>0</v>
      </c>
      <c r="BR1043">
        <v>0</v>
      </c>
      <c r="BS1043">
        <v>0</v>
      </c>
      <c r="BT1043">
        <v>1</v>
      </c>
      <c r="BU1043" s="17">
        <v>0</v>
      </c>
      <c r="BV1043">
        <v>0</v>
      </c>
      <c r="BW1043">
        <v>0</v>
      </c>
      <c r="BX1043" s="17">
        <v>0</v>
      </c>
      <c r="BY1043">
        <v>0</v>
      </c>
      <c r="BZ1043">
        <v>0</v>
      </c>
      <c r="CA1043">
        <v>1</v>
      </c>
      <c r="CB1043">
        <v>1</v>
      </c>
      <c r="CC1043">
        <v>0</v>
      </c>
      <c r="CD1043">
        <v>1</v>
      </c>
      <c r="CE1043">
        <v>1</v>
      </c>
      <c r="CF1043">
        <v>1</v>
      </c>
      <c r="CG1043">
        <v>1</v>
      </c>
      <c r="CH1043">
        <v>1</v>
      </c>
      <c r="CI1043">
        <v>1</v>
      </c>
      <c r="CJ1043" s="17">
        <v>0</v>
      </c>
      <c r="CK1043">
        <v>0</v>
      </c>
      <c r="CL1043">
        <v>2</v>
      </c>
      <c r="CM1043">
        <v>0</v>
      </c>
      <c r="CN1043">
        <v>1</v>
      </c>
      <c r="CO1043">
        <v>33</v>
      </c>
      <c r="CP1043" s="31" t="s">
        <v>80</v>
      </c>
    </row>
    <row r="1044" spans="1:94" x14ac:dyDescent="0.25">
      <c r="A1044">
        <v>1043</v>
      </c>
      <c r="B1044">
        <v>70</v>
      </c>
      <c r="C1044" s="23" t="s">
        <v>240</v>
      </c>
      <c r="D1044" s="12">
        <v>17.899999999999999</v>
      </c>
      <c r="E1044" s="13">
        <f t="shared" si="255"/>
        <v>3.9306104523495824</v>
      </c>
      <c r="F1044" s="7">
        <v>4.5540000000000003</v>
      </c>
      <c r="G1044" s="7">
        <f t="shared" si="257"/>
        <v>13.969389547650415</v>
      </c>
      <c r="H1044" s="15">
        <f t="shared" si="258"/>
        <v>21.830610452349582</v>
      </c>
      <c r="I1044" s="11">
        <f t="shared" si="259"/>
        <v>0.24386126349454249</v>
      </c>
      <c r="J1044" s="30">
        <f t="shared" si="260"/>
        <v>5.3548806213118687E-2</v>
      </c>
      <c r="K1044" s="30">
        <f t="shared" si="261"/>
        <v>18.674552631857075</v>
      </c>
      <c r="L1044" s="8">
        <v>1</v>
      </c>
      <c r="M1044" s="9">
        <v>0</v>
      </c>
      <c r="N1044" s="9">
        <v>0</v>
      </c>
      <c r="O1044" s="9">
        <v>0</v>
      </c>
      <c r="P1044" s="9">
        <v>0</v>
      </c>
      <c r="Q1044" s="8">
        <v>347</v>
      </c>
      <c r="R1044" s="9">
        <v>18</v>
      </c>
      <c r="S1044" s="9">
        <f t="shared" si="262"/>
        <v>328</v>
      </c>
      <c r="T1044" s="9">
        <f t="shared" si="263"/>
        <v>36</v>
      </c>
      <c r="U1044" s="7">
        <v>11.32</v>
      </c>
      <c r="V1044" s="7">
        <v>16.41</v>
      </c>
      <c r="W1044" s="9">
        <v>1</v>
      </c>
      <c r="X1044" s="9">
        <v>0</v>
      </c>
      <c r="Y1044" s="9">
        <v>1</v>
      </c>
      <c r="Z1044" s="9">
        <v>0</v>
      </c>
      <c r="AA1044" s="9">
        <v>0</v>
      </c>
      <c r="AB1044" s="27">
        <v>0</v>
      </c>
      <c r="AC1044" s="9">
        <v>1</v>
      </c>
      <c r="AD1044" s="9">
        <v>0</v>
      </c>
      <c r="AE1044" s="27">
        <v>0</v>
      </c>
      <c r="AF1044" s="9">
        <v>1</v>
      </c>
      <c r="AG1044" s="27">
        <v>0</v>
      </c>
      <c r="AH1044" s="19">
        <v>2007</v>
      </c>
      <c r="AI1044" s="30" t="s">
        <v>89</v>
      </c>
      <c r="AJ1044" s="30" t="s">
        <v>89</v>
      </c>
      <c r="AK1044" s="30" t="s">
        <v>89</v>
      </c>
      <c r="AL1044" s="37" t="s">
        <v>89</v>
      </c>
      <c r="AM1044" s="36">
        <v>1</v>
      </c>
      <c r="AN1044" s="17">
        <v>0</v>
      </c>
      <c r="AO1044">
        <v>1</v>
      </c>
      <c r="AP1044" s="34">
        <v>0</v>
      </c>
      <c r="AQ1044">
        <v>0.56000000000000005</v>
      </c>
      <c r="AR1044" s="34">
        <v>0.44</v>
      </c>
      <c r="AS1044">
        <v>0</v>
      </c>
      <c r="AT1044" s="17">
        <v>1</v>
      </c>
      <c r="AU1044">
        <v>0</v>
      </c>
      <c r="AV1044" s="17">
        <v>1</v>
      </c>
      <c r="AW1044" s="17" t="s">
        <v>5</v>
      </c>
      <c r="AX1044">
        <v>0</v>
      </c>
      <c r="AY1044">
        <v>1</v>
      </c>
      <c r="AZ1044">
        <v>0</v>
      </c>
      <c r="BA1044">
        <v>0</v>
      </c>
      <c r="BB1044">
        <v>0</v>
      </c>
      <c r="BC1044">
        <v>0</v>
      </c>
      <c r="BD1044" s="17">
        <v>0</v>
      </c>
      <c r="BE1044">
        <v>0</v>
      </c>
      <c r="BF1044">
        <v>1</v>
      </c>
      <c r="BG1044" s="17">
        <v>0</v>
      </c>
      <c r="BH1044">
        <v>1462</v>
      </c>
      <c r="BI1044">
        <v>176</v>
      </c>
      <c r="BJ1044" s="61">
        <v>0.29299999999999998</v>
      </c>
      <c r="BK1044" s="61">
        <f t="shared" si="256"/>
        <v>33.730000000000004</v>
      </c>
      <c r="BL1044">
        <v>0</v>
      </c>
      <c r="BM1044">
        <v>0</v>
      </c>
      <c r="BN1044">
        <v>1</v>
      </c>
      <c r="BO1044">
        <v>0</v>
      </c>
      <c r="BP1044">
        <v>0</v>
      </c>
      <c r="BQ1044" s="17">
        <v>0</v>
      </c>
      <c r="BR1044">
        <v>0</v>
      </c>
      <c r="BS1044">
        <v>1</v>
      </c>
      <c r="BT1044">
        <v>0</v>
      </c>
      <c r="BU1044" s="17">
        <v>0</v>
      </c>
      <c r="BV1044">
        <v>0</v>
      </c>
      <c r="BW1044">
        <v>0</v>
      </c>
      <c r="BX1044" s="17">
        <v>0</v>
      </c>
      <c r="BY1044">
        <v>0</v>
      </c>
      <c r="BZ1044">
        <v>0</v>
      </c>
      <c r="CA1044">
        <v>1</v>
      </c>
      <c r="CB1044">
        <v>1</v>
      </c>
      <c r="CC1044">
        <v>0</v>
      </c>
      <c r="CD1044">
        <v>1</v>
      </c>
      <c r="CE1044">
        <v>1</v>
      </c>
      <c r="CF1044">
        <v>1</v>
      </c>
      <c r="CG1044">
        <v>1</v>
      </c>
      <c r="CH1044">
        <v>1</v>
      </c>
      <c r="CI1044">
        <v>1</v>
      </c>
      <c r="CJ1044" s="17">
        <v>0</v>
      </c>
      <c r="CK1044">
        <v>0</v>
      </c>
      <c r="CL1044">
        <v>2</v>
      </c>
      <c r="CM1044">
        <v>0</v>
      </c>
      <c r="CN1044">
        <v>1</v>
      </c>
      <c r="CO1044">
        <v>33</v>
      </c>
      <c r="CP1044" s="31" t="s">
        <v>80</v>
      </c>
    </row>
    <row r="1045" spans="1:94" x14ac:dyDescent="0.25">
      <c r="A1045">
        <v>1044</v>
      </c>
      <c r="B1045">
        <v>70</v>
      </c>
      <c r="C1045" s="23" t="s">
        <v>240</v>
      </c>
      <c r="D1045" s="12">
        <v>20.8</v>
      </c>
      <c r="E1045" s="13">
        <f t="shared" si="255"/>
        <v>3.3317315393240428</v>
      </c>
      <c r="F1045" s="7">
        <v>6.2430000000000003</v>
      </c>
      <c r="G1045" s="7">
        <f t="shared" si="257"/>
        <v>17.468268460675958</v>
      </c>
      <c r="H1045" s="15">
        <f t="shared" si="258"/>
        <v>24.131731539324043</v>
      </c>
      <c r="I1045" s="11">
        <f t="shared" si="259"/>
        <v>0.35985545295462251</v>
      </c>
      <c r="J1045" s="30">
        <f t="shared" si="260"/>
        <v>5.7641430875319949E-2</v>
      </c>
      <c r="K1045" s="30">
        <f t="shared" si="261"/>
        <v>17.348632482129535</v>
      </c>
      <c r="L1045" s="8">
        <v>1</v>
      </c>
      <c r="M1045" s="9">
        <v>0</v>
      </c>
      <c r="N1045" s="9">
        <v>0</v>
      </c>
      <c r="O1045" s="9">
        <v>0</v>
      </c>
      <c r="P1045" s="9">
        <v>0</v>
      </c>
      <c r="Q1045" s="8">
        <v>281</v>
      </c>
      <c r="R1045" s="9">
        <v>18</v>
      </c>
      <c r="S1045" s="9">
        <f t="shared" si="262"/>
        <v>262</v>
      </c>
      <c r="T1045" s="9">
        <f t="shared" si="263"/>
        <v>36</v>
      </c>
      <c r="U1045" s="7">
        <v>11.32</v>
      </c>
      <c r="V1045" s="7">
        <v>16.41</v>
      </c>
      <c r="W1045" s="9">
        <v>1</v>
      </c>
      <c r="X1045" s="9">
        <v>0</v>
      </c>
      <c r="Y1045" s="9">
        <v>1</v>
      </c>
      <c r="Z1045" s="9">
        <v>0</v>
      </c>
      <c r="AA1045" s="9">
        <v>0</v>
      </c>
      <c r="AB1045" s="27">
        <v>0</v>
      </c>
      <c r="AC1045" s="9">
        <v>1</v>
      </c>
      <c r="AD1045" s="9">
        <v>0</v>
      </c>
      <c r="AE1045" s="27">
        <v>0</v>
      </c>
      <c r="AF1045" s="9">
        <v>1</v>
      </c>
      <c r="AG1045" s="27">
        <v>0</v>
      </c>
      <c r="AH1045" s="19">
        <v>2007</v>
      </c>
      <c r="AI1045" s="30" t="s">
        <v>89</v>
      </c>
      <c r="AJ1045" s="30" t="s">
        <v>89</v>
      </c>
      <c r="AK1045" s="30" t="s">
        <v>89</v>
      </c>
      <c r="AL1045" s="37" t="s">
        <v>89</v>
      </c>
      <c r="AM1045" s="36">
        <v>1</v>
      </c>
      <c r="AN1045" s="17">
        <v>0</v>
      </c>
      <c r="AO1045">
        <v>0</v>
      </c>
      <c r="AP1045" s="34">
        <v>1</v>
      </c>
      <c r="AQ1045">
        <v>0.56000000000000005</v>
      </c>
      <c r="AR1045" s="34">
        <v>0.44</v>
      </c>
      <c r="AS1045">
        <v>0</v>
      </c>
      <c r="AT1045" s="17">
        <v>1</v>
      </c>
      <c r="AU1045">
        <v>0</v>
      </c>
      <c r="AV1045" s="17">
        <v>1</v>
      </c>
      <c r="AW1045" s="17" t="s">
        <v>5</v>
      </c>
      <c r="AX1045">
        <v>0</v>
      </c>
      <c r="AY1045">
        <v>1</v>
      </c>
      <c r="AZ1045">
        <v>0</v>
      </c>
      <c r="BA1045">
        <v>0</v>
      </c>
      <c r="BB1045">
        <v>0</v>
      </c>
      <c r="BC1045">
        <v>0</v>
      </c>
      <c r="BD1045" s="17">
        <v>0</v>
      </c>
      <c r="BE1045">
        <v>0</v>
      </c>
      <c r="BF1045">
        <v>1</v>
      </c>
      <c r="BG1045" s="17">
        <v>0</v>
      </c>
      <c r="BH1045">
        <v>1462</v>
      </c>
      <c r="BI1045">
        <v>176</v>
      </c>
      <c r="BJ1045" s="61">
        <v>0.29299999999999998</v>
      </c>
      <c r="BK1045" s="61">
        <f t="shared" si="256"/>
        <v>33.730000000000004</v>
      </c>
      <c r="BL1045">
        <v>0</v>
      </c>
      <c r="BM1045">
        <v>0</v>
      </c>
      <c r="BN1045">
        <v>1</v>
      </c>
      <c r="BO1045">
        <v>0</v>
      </c>
      <c r="BP1045">
        <v>0</v>
      </c>
      <c r="BQ1045" s="17">
        <v>0</v>
      </c>
      <c r="BR1045">
        <v>0</v>
      </c>
      <c r="BS1045">
        <v>1</v>
      </c>
      <c r="BT1045">
        <v>0</v>
      </c>
      <c r="BU1045" s="17">
        <v>0</v>
      </c>
      <c r="BV1045">
        <v>0</v>
      </c>
      <c r="BW1045">
        <v>0</v>
      </c>
      <c r="BX1045" s="17">
        <v>0</v>
      </c>
      <c r="BY1045">
        <v>0</v>
      </c>
      <c r="BZ1045">
        <v>0</v>
      </c>
      <c r="CA1045">
        <v>1</v>
      </c>
      <c r="CB1045">
        <v>1</v>
      </c>
      <c r="CC1045">
        <v>0</v>
      </c>
      <c r="CD1045">
        <v>1</v>
      </c>
      <c r="CE1045">
        <v>1</v>
      </c>
      <c r="CF1045">
        <v>1</v>
      </c>
      <c r="CG1045">
        <v>1</v>
      </c>
      <c r="CH1045">
        <v>1</v>
      </c>
      <c r="CI1045">
        <v>1</v>
      </c>
      <c r="CJ1045" s="17">
        <v>0</v>
      </c>
      <c r="CK1045">
        <v>0</v>
      </c>
      <c r="CL1045">
        <v>2</v>
      </c>
      <c r="CM1045">
        <v>0</v>
      </c>
      <c r="CN1045">
        <v>1</v>
      </c>
      <c r="CO1045">
        <v>33</v>
      </c>
      <c r="CP1045" s="31" t="s">
        <v>80</v>
      </c>
    </row>
    <row r="1046" spans="1:94" x14ac:dyDescent="0.25">
      <c r="A1046">
        <v>1045</v>
      </c>
      <c r="B1046">
        <v>70</v>
      </c>
      <c r="C1046" s="23" t="s">
        <v>240</v>
      </c>
      <c r="D1046" s="12">
        <v>14.2</v>
      </c>
      <c r="E1046" s="13">
        <f t="shared" si="255"/>
        <v>4.3881334981458586</v>
      </c>
      <c r="F1046" s="7">
        <v>3.2360000000000002</v>
      </c>
      <c r="G1046" s="7">
        <f t="shared" si="257"/>
        <v>9.8118665018541407</v>
      </c>
      <c r="H1046" s="15">
        <f t="shared" si="258"/>
        <v>18.588133498145858</v>
      </c>
      <c r="I1046" s="11">
        <f t="shared" si="259"/>
        <v>0.17589250505770393</v>
      </c>
      <c r="J1046" s="30">
        <f t="shared" si="260"/>
        <v>5.4354915036373283E-2</v>
      </c>
      <c r="K1046" s="30">
        <f t="shared" si="261"/>
        <v>18.397600278297169</v>
      </c>
      <c r="L1046" s="8">
        <v>1</v>
      </c>
      <c r="M1046" s="9">
        <v>0</v>
      </c>
      <c r="N1046" s="9">
        <v>0</v>
      </c>
      <c r="O1046" s="9">
        <v>0</v>
      </c>
      <c r="P1046" s="9">
        <v>0</v>
      </c>
      <c r="Q1046" s="8">
        <v>347</v>
      </c>
      <c r="R1046" s="9">
        <v>18</v>
      </c>
      <c r="S1046" s="9">
        <f t="shared" si="262"/>
        <v>328</v>
      </c>
      <c r="T1046" s="9">
        <f t="shared" si="263"/>
        <v>36</v>
      </c>
      <c r="U1046" s="7">
        <v>11.32</v>
      </c>
      <c r="V1046" s="7">
        <v>16.41</v>
      </c>
      <c r="W1046" s="9">
        <v>1</v>
      </c>
      <c r="X1046" s="9">
        <v>0</v>
      </c>
      <c r="Y1046" s="9">
        <v>1</v>
      </c>
      <c r="Z1046" s="9">
        <v>0</v>
      </c>
      <c r="AA1046" s="9">
        <v>0</v>
      </c>
      <c r="AB1046" s="27">
        <v>0</v>
      </c>
      <c r="AC1046" s="9">
        <v>1</v>
      </c>
      <c r="AD1046" s="9">
        <v>0</v>
      </c>
      <c r="AE1046" s="27">
        <v>0</v>
      </c>
      <c r="AF1046" s="9">
        <v>1</v>
      </c>
      <c r="AG1046" s="27">
        <v>0</v>
      </c>
      <c r="AH1046" s="19">
        <v>2007</v>
      </c>
      <c r="AI1046" s="30" t="s">
        <v>89</v>
      </c>
      <c r="AJ1046" s="30" t="s">
        <v>89</v>
      </c>
      <c r="AK1046" s="30" t="s">
        <v>89</v>
      </c>
      <c r="AL1046" s="37" t="s">
        <v>89</v>
      </c>
      <c r="AM1046" s="36">
        <v>1</v>
      </c>
      <c r="AN1046" s="17">
        <v>0</v>
      </c>
      <c r="AO1046">
        <v>1</v>
      </c>
      <c r="AP1046" s="34">
        <v>0</v>
      </c>
      <c r="AQ1046">
        <v>0.56000000000000005</v>
      </c>
      <c r="AR1046" s="34">
        <v>0.44</v>
      </c>
      <c r="AS1046">
        <v>0</v>
      </c>
      <c r="AT1046" s="17">
        <v>1</v>
      </c>
      <c r="AU1046">
        <v>0</v>
      </c>
      <c r="AV1046" s="17">
        <v>1</v>
      </c>
      <c r="AW1046" s="17" t="s">
        <v>5</v>
      </c>
      <c r="AX1046">
        <v>0</v>
      </c>
      <c r="AY1046">
        <v>1</v>
      </c>
      <c r="AZ1046">
        <v>0</v>
      </c>
      <c r="BA1046">
        <v>0</v>
      </c>
      <c r="BB1046">
        <v>0</v>
      </c>
      <c r="BC1046">
        <v>0</v>
      </c>
      <c r="BD1046" s="17">
        <v>0</v>
      </c>
      <c r="BE1046">
        <v>0</v>
      </c>
      <c r="BF1046">
        <v>1</v>
      </c>
      <c r="BG1046" s="17">
        <v>0</v>
      </c>
      <c r="BH1046">
        <v>1462</v>
      </c>
      <c r="BI1046">
        <v>176</v>
      </c>
      <c r="BJ1046" s="61">
        <v>0.29299999999999998</v>
      </c>
      <c r="BK1046" s="61">
        <f t="shared" si="256"/>
        <v>33.730000000000004</v>
      </c>
      <c r="BL1046">
        <v>0</v>
      </c>
      <c r="BM1046">
        <v>0</v>
      </c>
      <c r="BN1046">
        <v>1</v>
      </c>
      <c r="BO1046">
        <v>0</v>
      </c>
      <c r="BP1046">
        <v>0</v>
      </c>
      <c r="BQ1046" s="17">
        <v>0</v>
      </c>
      <c r="BR1046">
        <v>0</v>
      </c>
      <c r="BS1046">
        <v>1</v>
      </c>
      <c r="BT1046">
        <v>0</v>
      </c>
      <c r="BU1046" s="17">
        <v>0</v>
      </c>
      <c r="BV1046">
        <v>0</v>
      </c>
      <c r="BW1046">
        <v>0</v>
      </c>
      <c r="BX1046" s="17">
        <v>0</v>
      </c>
      <c r="BY1046">
        <v>0</v>
      </c>
      <c r="BZ1046">
        <v>0</v>
      </c>
      <c r="CA1046">
        <v>1</v>
      </c>
      <c r="CB1046">
        <v>1</v>
      </c>
      <c r="CC1046">
        <v>0</v>
      </c>
      <c r="CD1046">
        <v>1</v>
      </c>
      <c r="CE1046">
        <v>1</v>
      </c>
      <c r="CF1046">
        <v>1</v>
      </c>
      <c r="CG1046">
        <v>1</v>
      </c>
      <c r="CH1046">
        <v>1</v>
      </c>
      <c r="CI1046">
        <v>1</v>
      </c>
      <c r="CJ1046" s="17">
        <v>0</v>
      </c>
      <c r="CK1046">
        <v>0</v>
      </c>
      <c r="CL1046">
        <v>2</v>
      </c>
      <c r="CM1046">
        <v>0</v>
      </c>
      <c r="CN1046">
        <v>1</v>
      </c>
      <c r="CO1046">
        <v>33</v>
      </c>
      <c r="CP1046" s="31" t="s">
        <v>80</v>
      </c>
    </row>
    <row r="1047" spans="1:94" x14ac:dyDescent="0.25">
      <c r="A1047">
        <v>1046</v>
      </c>
      <c r="B1047">
        <v>70</v>
      </c>
      <c r="C1047" s="23" t="s">
        <v>240</v>
      </c>
      <c r="D1047" s="12">
        <v>23.5</v>
      </c>
      <c r="E1047" s="13">
        <f t="shared" si="255"/>
        <v>3.2525951557093427</v>
      </c>
      <c r="F1047" s="7">
        <v>7.2249999999999996</v>
      </c>
      <c r="G1047" s="7">
        <f t="shared" si="257"/>
        <v>20.247404844290656</v>
      </c>
      <c r="H1047" s="15">
        <f t="shared" si="258"/>
        <v>26.752595155709344</v>
      </c>
      <c r="I1047" s="11">
        <f t="shared" si="259"/>
        <v>0.40760014434457864</v>
      </c>
      <c r="J1047" s="30">
        <f t="shared" si="260"/>
        <v>5.6415244891983213E-2</v>
      </c>
      <c r="K1047" s="30">
        <f t="shared" si="261"/>
        <v>17.725705204589179</v>
      </c>
      <c r="L1047" s="8">
        <v>1</v>
      </c>
      <c r="M1047" s="9">
        <v>0</v>
      </c>
      <c r="N1047" s="9">
        <v>0</v>
      </c>
      <c r="O1047" s="9">
        <v>0</v>
      </c>
      <c r="P1047" s="9">
        <v>0</v>
      </c>
      <c r="Q1047" s="8">
        <v>281</v>
      </c>
      <c r="R1047" s="9">
        <v>18</v>
      </c>
      <c r="S1047" s="9">
        <f t="shared" si="262"/>
        <v>262</v>
      </c>
      <c r="T1047" s="9">
        <f t="shared" si="263"/>
        <v>36</v>
      </c>
      <c r="U1047" s="7">
        <v>11.32</v>
      </c>
      <c r="V1047" s="7">
        <v>16.41</v>
      </c>
      <c r="W1047" s="9">
        <v>1</v>
      </c>
      <c r="X1047" s="9">
        <v>0</v>
      </c>
      <c r="Y1047" s="9">
        <v>1</v>
      </c>
      <c r="Z1047" s="9">
        <v>0</v>
      </c>
      <c r="AA1047" s="9">
        <v>0</v>
      </c>
      <c r="AB1047" s="27">
        <v>0</v>
      </c>
      <c r="AC1047" s="9">
        <v>1</v>
      </c>
      <c r="AD1047" s="9">
        <v>0</v>
      </c>
      <c r="AE1047" s="27">
        <v>0</v>
      </c>
      <c r="AF1047" s="9">
        <v>1</v>
      </c>
      <c r="AG1047" s="27">
        <v>0</v>
      </c>
      <c r="AH1047" s="19">
        <v>2007</v>
      </c>
      <c r="AI1047" s="30" t="s">
        <v>89</v>
      </c>
      <c r="AJ1047" s="30" t="s">
        <v>89</v>
      </c>
      <c r="AK1047" s="30" t="s">
        <v>89</v>
      </c>
      <c r="AL1047" s="37" t="s">
        <v>89</v>
      </c>
      <c r="AM1047" s="36">
        <v>1</v>
      </c>
      <c r="AN1047" s="17">
        <v>0</v>
      </c>
      <c r="AO1047">
        <v>0</v>
      </c>
      <c r="AP1047" s="34">
        <v>1</v>
      </c>
      <c r="AQ1047">
        <v>0.56000000000000005</v>
      </c>
      <c r="AR1047" s="34">
        <v>0.44</v>
      </c>
      <c r="AS1047">
        <v>0</v>
      </c>
      <c r="AT1047" s="17">
        <v>1</v>
      </c>
      <c r="AU1047">
        <v>0</v>
      </c>
      <c r="AV1047" s="17">
        <v>1</v>
      </c>
      <c r="AW1047" s="17" t="s">
        <v>5</v>
      </c>
      <c r="AX1047">
        <v>0</v>
      </c>
      <c r="AY1047">
        <v>1</v>
      </c>
      <c r="AZ1047">
        <v>0</v>
      </c>
      <c r="BA1047">
        <v>0</v>
      </c>
      <c r="BB1047">
        <v>0</v>
      </c>
      <c r="BC1047">
        <v>0</v>
      </c>
      <c r="BD1047" s="17">
        <v>0</v>
      </c>
      <c r="BE1047">
        <v>0</v>
      </c>
      <c r="BF1047">
        <v>1</v>
      </c>
      <c r="BG1047" s="17">
        <v>0</v>
      </c>
      <c r="BH1047">
        <v>1462</v>
      </c>
      <c r="BI1047">
        <v>176</v>
      </c>
      <c r="BJ1047" s="61">
        <v>0.29299999999999998</v>
      </c>
      <c r="BK1047" s="61">
        <f t="shared" si="256"/>
        <v>33.730000000000004</v>
      </c>
      <c r="BL1047">
        <v>0</v>
      </c>
      <c r="BM1047">
        <v>0</v>
      </c>
      <c r="BN1047">
        <v>1</v>
      </c>
      <c r="BO1047">
        <v>0</v>
      </c>
      <c r="BP1047">
        <v>0</v>
      </c>
      <c r="BQ1047" s="17">
        <v>0</v>
      </c>
      <c r="BR1047">
        <v>0</v>
      </c>
      <c r="BS1047">
        <v>1</v>
      </c>
      <c r="BT1047">
        <v>0</v>
      </c>
      <c r="BU1047" s="17">
        <v>0</v>
      </c>
      <c r="BV1047">
        <v>0</v>
      </c>
      <c r="BW1047">
        <v>0</v>
      </c>
      <c r="BX1047" s="17">
        <v>0</v>
      </c>
      <c r="BY1047">
        <v>0</v>
      </c>
      <c r="BZ1047">
        <v>0</v>
      </c>
      <c r="CA1047">
        <v>1</v>
      </c>
      <c r="CB1047">
        <v>1</v>
      </c>
      <c r="CC1047">
        <v>0</v>
      </c>
      <c r="CD1047">
        <v>1</v>
      </c>
      <c r="CE1047">
        <v>1</v>
      </c>
      <c r="CF1047">
        <v>1</v>
      </c>
      <c r="CG1047">
        <v>1</v>
      </c>
      <c r="CH1047">
        <v>1</v>
      </c>
      <c r="CI1047">
        <v>1</v>
      </c>
      <c r="CJ1047" s="17">
        <v>0</v>
      </c>
      <c r="CK1047">
        <v>0</v>
      </c>
      <c r="CL1047">
        <v>2</v>
      </c>
      <c r="CM1047">
        <v>0</v>
      </c>
      <c r="CN1047">
        <v>1</v>
      </c>
      <c r="CO1047">
        <v>33</v>
      </c>
      <c r="CP1047" s="31" t="s">
        <v>80</v>
      </c>
    </row>
    <row r="1048" spans="1:94" x14ac:dyDescent="0.25">
      <c r="A1048">
        <v>1047</v>
      </c>
      <c r="B1048">
        <v>71</v>
      </c>
      <c r="C1048" s="23" t="s">
        <v>241</v>
      </c>
      <c r="D1048" s="12">
        <v>4.5999999999999996</v>
      </c>
      <c r="E1048" s="13">
        <v>0.2</v>
      </c>
      <c r="F1048" s="7">
        <f>D1048/E1048</f>
        <v>22.999999999999996</v>
      </c>
      <c r="G1048" s="7">
        <f t="shared" si="257"/>
        <v>4.3999999999999995</v>
      </c>
      <c r="H1048" s="15">
        <f t="shared" si="258"/>
        <v>4.8</v>
      </c>
      <c r="I1048" s="11">
        <f t="shared" si="259"/>
        <v>0.23435250445752639</v>
      </c>
      <c r="J1048" s="30">
        <f t="shared" si="260"/>
        <v>1.018923932424028E-2</v>
      </c>
      <c r="K1048" s="30">
        <f t="shared" si="261"/>
        <v>98.142753171082376</v>
      </c>
      <c r="L1048" s="8">
        <v>0</v>
      </c>
      <c r="M1048" s="9">
        <v>0</v>
      </c>
      <c r="N1048" s="9">
        <v>0</v>
      </c>
      <c r="O1048" s="9">
        <v>0</v>
      </c>
      <c r="P1048" s="9">
        <v>1</v>
      </c>
      <c r="Q1048" s="8">
        <v>9107</v>
      </c>
      <c r="R1048" s="9">
        <v>3</v>
      </c>
      <c r="S1048" s="9">
        <f t="shared" si="262"/>
        <v>9103</v>
      </c>
      <c r="T1048" s="9">
        <f t="shared" si="263"/>
        <v>33</v>
      </c>
      <c r="U1048" s="7">
        <v>9.6999999999999993</v>
      </c>
      <c r="V1048" s="7">
        <v>16.16</v>
      </c>
      <c r="W1048" s="9">
        <v>1</v>
      </c>
      <c r="X1048" s="9">
        <v>0</v>
      </c>
      <c r="Y1048" s="9">
        <v>1</v>
      </c>
      <c r="Z1048" s="9">
        <v>0</v>
      </c>
      <c r="AA1048" s="9">
        <v>0</v>
      </c>
      <c r="AB1048" s="27">
        <v>0</v>
      </c>
      <c r="AC1048" s="9">
        <v>0</v>
      </c>
      <c r="AD1048" s="9">
        <v>1</v>
      </c>
      <c r="AE1048" s="27">
        <v>0</v>
      </c>
      <c r="AF1048" s="9">
        <v>0</v>
      </c>
      <c r="AG1048" s="27">
        <v>1</v>
      </c>
      <c r="AH1048" s="19">
        <v>2012</v>
      </c>
      <c r="AI1048" s="30">
        <v>9.0999999999999998E-2</v>
      </c>
      <c r="AJ1048" s="30">
        <v>0.29499999999999998</v>
      </c>
      <c r="AK1048" s="30">
        <v>0.47799999999999998</v>
      </c>
      <c r="AL1048" s="37">
        <v>0.13600000000000001</v>
      </c>
      <c r="AM1048" s="36">
        <v>1</v>
      </c>
      <c r="AN1048" s="17">
        <v>0</v>
      </c>
      <c r="AO1048">
        <v>0.627</v>
      </c>
      <c r="AP1048" s="34">
        <v>0.373</v>
      </c>
      <c r="AQ1048">
        <v>0.68600000000000005</v>
      </c>
      <c r="AR1048" s="34">
        <v>0.314</v>
      </c>
      <c r="AS1048">
        <v>0</v>
      </c>
      <c r="AT1048" s="17">
        <v>1</v>
      </c>
      <c r="AU1048">
        <v>0.42699999999999999</v>
      </c>
      <c r="AV1048" s="17">
        <v>0.57299999999999995</v>
      </c>
      <c r="AW1048" s="17" t="s">
        <v>6</v>
      </c>
      <c r="AX1048">
        <v>0</v>
      </c>
      <c r="AY1048">
        <v>0</v>
      </c>
      <c r="AZ1048">
        <v>0</v>
      </c>
      <c r="BA1048">
        <v>0</v>
      </c>
      <c r="BB1048">
        <v>1</v>
      </c>
      <c r="BC1048">
        <v>0</v>
      </c>
      <c r="BD1048" s="17">
        <v>0</v>
      </c>
      <c r="BE1048">
        <v>0</v>
      </c>
      <c r="BF1048">
        <v>1</v>
      </c>
      <c r="BG1048" s="17">
        <v>0</v>
      </c>
      <c r="BH1048">
        <v>2675</v>
      </c>
      <c r="BI1048">
        <v>153</v>
      </c>
      <c r="BJ1048" s="23">
        <v>0.26400000000000001</v>
      </c>
      <c r="BK1048" s="23">
        <v>35.6</v>
      </c>
      <c r="BL1048">
        <v>1</v>
      </c>
      <c r="BM1048">
        <v>0</v>
      </c>
      <c r="BN1048">
        <v>0</v>
      </c>
      <c r="BO1048">
        <v>0</v>
      </c>
      <c r="BP1048">
        <v>0</v>
      </c>
      <c r="BQ1048" s="17">
        <v>0</v>
      </c>
      <c r="BR1048">
        <v>0</v>
      </c>
      <c r="BS1048">
        <v>0</v>
      </c>
      <c r="BT1048">
        <v>1</v>
      </c>
      <c r="BU1048" s="17">
        <v>0</v>
      </c>
      <c r="BV1048">
        <v>0</v>
      </c>
      <c r="BW1048">
        <v>0</v>
      </c>
      <c r="BX1048" s="17">
        <v>0</v>
      </c>
      <c r="BY1048">
        <v>0</v>
      </c>
      <c r="BZ1048">
        <v>0</v>
      </c>
      <c r="CA1048">
        <v>1</v>
      </c>
      <c r="CB1048">
        <v>1</v>
      </c>
      <c r="CC1048">
        <v>0</v>
      </c>
      <c r="CD1048">
        <v>0</v>
      </c>
      <c r="CE1048">
        <v>0</v>
      </c>
      <c r="CF1048">
        <v>0</v>
      </c>
      <c r="CG1048">
        <v>0</v>
      </c>
      <c r="CH1048">
        <v>0</v>
      </c>
      <c r="CI1048">
        <v>0</v>
      </c>
      <c r="CJ1048" s="17">
        <v>0</v>
      </c>
      <c r="CK1048">
        <v>0.29799999999999999</v>
      </c>
      <c r="CL1048">
        <v>15</v>
      </c>
      <c r="CM1048">
        <v>1</v>
      </c>
      <c r="CN1048">
        <v>0</v>
      </c>
      <c r="CO1048">
        <v>40</v>
      </c>
      <c r="CP1048" s="31" t="s">
        <v>80</v>
      </c>
    </row>
    <row r="1049" spans="1:94" x14ac:dyDescent="0.25">
      <c r="A1049">
        <v>1048</v>
      </c>
      <c r="B1049">
        <v>71</v>
      </c>
      <c r="C1049" s="23" t="s">
        <v>241</v>
      </c>
      <c r="D1049" s="12">
        <v>7.7</v>
      </c>
      <c r="E1049" s="13">
        <v>0.3</v>
      </c>
      <c r="F1049" s="7">
        <f>D1049/E1049</f>
        <v>25.666666666666668</v>
      </c>
      <c r="G1049" s="7">
        <f t="shared" si="257"/>
        <v>7.4</v>
      </c>
      <c r="H1049" s="15">
        <f t="shared" si="258"/>
        <v>8</v>
      </c>
      <c r="I1049" s="11">
        <f t="shared" si="259"/>
        <v>0.3578029829487358</v>
      </c>
      <c r="J1049" s="30">
        <f t="shared" si="260"/>
        <v>1.3940375959041653E-2</v>
      </c>
      <c r="K1049" s="30">
        <f t="shared" si="261"/>
        <v>71.734076823904118</v>
      </c>
      <c r="L1049" s="8">
        <v>0</v>
      </c>
      <c r="M1049" s="9">
        <v>0</v>
      </c>
      <c r="N1049" s="9">
        <v>0</v>
      </c>
      <c r="O1049" s="9">
        <v>0</v>
      </c>
      <c r="P1049" s="9">
        <v>1</v>
      </c>
      <c r="Q1049" s="8">
        <v>4491</v>
      </c>
      <c r="R1049" s="9">
        <v>3</v>
      </c>
      <c r="S1049" s="9">
        <f t="shared" si="262"/>
        <v>4487</v>
      </c>
      <c r="T1049" s="9">
        <f t="shared" si="263"/>
        <v>33</v>
      </c>
      <c r="U1049" s="7">
        <v>9.6</v>
      </c>
      <c r="V1049" s="7">
        <v>19.399999999999999</v>
      </c>
      <c r="W1049" s="9">
        <v>1</v>
      </c>
      <c r="X1049" s="9">
        <v>0</v>
      </c>
      <c r="Y1049" s="9">
        <v>1</v>
      </c>
      <c r="Z1049" s="9">
        <v>0</v>
      </c>
      <c r="AA1049" s="9">
        <v>0</v>
      </c>
      <c r="AB1049" s="27">
        <v>0</v>
      </c>
      <c r="AC1049" s="9">
        <v>0</v>
      </c>
      <c r="AD1049" s="9">
        <v>1</v>
      </c>
      <c r="AE1049" s="27">
        <v>0</v>
      </c>
      <c r="AF1049" s="9">
        <v>0</v>
      </c>
      <c r="AG1049" s="27">
        <v>1</v>
      </c>
      <c r="AH1049" s="19">
        <v>2010</v>
      </c>
      <c r="AI1049" s="30">
        <v>2.1999999999999999E-2</v>
      </c>
      <c r="AJ1049" s="30">
        <v>0.17299999999999999</v>
      </c>
      <c r="AK1049" s="30">
        <v>0.63600000000000001</v>
      </c>
      <c r="AL1049" s="37">
        <v>0.16900000000000001</v>
      </c>
      <c r="AM1049" s="36">
        <v>1</v>
      </c>
      <c r="AN1049" s="17">
        <v>0</v>
      </c>
      <c r="AO1049" s="30">
        <v>0.53800000000000003</v>
      </c>
      <c r="AP1049" s="34">
        <v>0.46200000000000002</v>
      </c>
      <c r="AQ1049">
        <v>0.755</v>
      </c>
      <c r="AR1049" s="34">
        <v>0.245</v>
      </c>
      <c r="AS1049">
        <v>0</v>
      </c>
      <c r="AT1049" s="17">
        <v>1</v>
      </c>
      <c r="AU1049">
        <v>0.19600000000000001</v>
      </c>
      <c r="AV1049" s="17">
        <v>0.80400000000000005</v>
      </c>
      <c r="AW1049" s="17" t="s">
        <v>204</v>
      </c>
      <c r="AX1049">
        <v>0</v>
      </c>
      <c r="AY1049">
        <v>0</v>
      </c>
      <c r="AZ1049">
        <v>0</v>
      </c>
      <c r="BA1049">
        <v>0</v>
      </c>
      <c r="BB1049">
        <v>1</v>
      </c>
      <c r="BC1049">
        <v>0</v>
      </c>
      <c r="BD1049" s="17">
        <v>0</v>
      </c>
      <c r="BE1049">
        <v>0</v>
      </c>
      <c r="BF1049">
        <v>1</v>
      </c>
      <c r="BG1049" s="17">
        <v>0</v>
      </c>
      <c r="BH1049">
        <v>3067</v>
      </c>
      <c r="BI1049">
        <v>155</v>
      </c>
      <c r="BJ1049" s="23">
        <v>0.39700000000000002</v>
      </c>
      <c r="BK1049" s="23">
        <v>37.4</v>
      </c>
      <c r="BL1049">
        <v>1</v>
      </c>
      <c r="BM1049">
        <v>0</v>
      </c>
      <c r="BN1049">
        <v>0</v>
      </c>
      <c r="BO1049">
        <v>0</v>
      </c>
      <c r="BP1049">
        <v>0</v>
      </c>
      <c r="BQ1049" s="17">
        <v>0</v>
      </c>
      <c r="BR1049">
        <v>0</v>
      </c>
      <c r="BS1049">
        <v>0</v>
      </c>
      <c r="BT1049">
        <v>1</v>
      </c>
      <c r="BU1049" s="17">
        <v>0</v>
      </c>
      <c r="BV1049">
        <v>0</v>
      </c>
      <c r="BW1049">
        <v>0</v>
      </c>
      <c r="BX1049" s="17">
        <v>0</v>
      </c>
      <c r="BY1049">
        <v>0</v>
      </c>
      <c r="BZ1049">
        <v>0</v>
      </c>
      <c r="CA1049">
        <v>1</v>
      </c>
      <c r="CB1049">
        <v>1</v>
      </c>
      <c r="CC1049">
        <v>0</v>
      </c>
      <c r="CD1049">
        <v>0</v>
      </c>
      <c r="CE1049">
        <v>0</v>
      </c>
      <c r="CF1049">
        <v>0</v>
      </c>
      <c r="CG1049">
        <v>0</v>
      </c>
      <c r="CH1049">
        <v>0</v>
      </c>
      <c r="CI1049">
        <v>0</v>
      </c>
      <c r="CJ1049" s="17">
        <v>0</v>
      </c>
      <c r="CK1049">
        <v>0.29799999999999999</v>
      </c>
      <c r="CL1049">
        <v>15</v>
      </c>
      <c r="CM1049">
        <v>1</v>
      </c>
      <c r="CN1049">
        <v>0</v>
      </c>
      <c r="CO1049">
        <v>40</v>
      </c>
      <c r="CP1049" s="31" t="s">
        <v>80</v>
      </c>
    </row>
    <row r="1050" spans="1:94" x14ac:dyDescent="0.25">
      <c r="A1050">
        <v>1049</v>
      </c>
      <c r="B1050">
        <v>71</v>
      </c>
      <c r="C1050" s="23" t="s">
        <v>241</v>
      </c>
      <c r="D1050" s="12">
        <v>8.1</v>
      </c>
      <c r="E1050" s="13">
        <v>0.5</v>
      </c>
      <c r="F1050" s="7">
        <f>D1050/E1050</f>
        <v>16.2</v>
      </c>
      <c r="G1050" s="7">
        <f t="shared" si="257"/>
        <v>7.6</v>
      </c>
      <c r="H1050" s="15">
        <f t="shared" si="258"/>
        <v>8.6</v>
      </c>
      <c r="I1050" s="11">
        <f t="shared" si="259"/>
        <v>0.40659904556362153</v>
      </c>
      <c r="J1050" s="30">
        <f t="shared" si="260"/>
        <v>2.5098706516272936E-2</v>
      </c>
      <c r="K1050" s="30">
        <f t="shared" si="261"/>
        <v>39.842690672192305</v>
      </c>
      <c r="L1050" s="8">
        <v>0</v>
      </c>
      <c r="M1050" s="9">
        <v>0</v>
      </c>
      <c r="N1050" s="9">
        <v>0</v>
      </c>
      <c r="O1050" s="9">
        <v>0</v>
      </c>
      <c r="P1050" s="9">
        <v>1</v>
      </c>
      <c r="Q1050" s="8">
        <v>1329</v>
      </c>
      <c r="R1050" s="9">
        <v>3</v>
      </c>
      <c r="S1050" s="9">
        <f t="shared" si="262"/>
        <v>1325</v>
      </c>
      <c r="T1050" s="9">
        <f t="shared" si="263"/>
        <v>33</v>
      </c>
      <c r="U1050" s="7">
        <v>7.3</v>
      </c>
      <c r="V1050" s="7">
        <v>17.5</v>
      </c>
      <c r="W1050" s="9">
        <v>1</v>
      </c>
      <c r="X1050" s="9">
        <v>0</v>
      </c>
      <c r="Y1050" s="9">
        <v>1</v>
      </c>
      <c r="Z1050" s="9">
        <v>0</v>
      </c>
      <c r="AA1050" s="9">
        <v>0</v>
      </c>
      <c r="AB1050" s="27">
        <v>0</v>
      </c>
      <c r="AC1050" s="9">
        <v>0</v>
      </c>
      <c r="AD1050" s="9">
        <v>1</v>
      </c>
      <c r="AE1050" s="27">
        <v>0</v>
      </c>
      <c r="AF1050" s="9">
        <v>0</v>
      </c>
      <c r="AG1050" s="27">
        <v>1</v>
      </c>
      <c r="AH1050" s="19">
        <v>2014</v>
      </c>
      <c r="AI1050" s="30">
        <v>4.8000000000000001E-2</v>
      </c>
      <c r="AJ1050" s="30">
        <v>0.32700000000000001</v>
      </c>
      <c r="AK1050" s="30">
        <v>0.47399999999999998</v>
      </c>
      <c r="AL1050" s="37">
        <v>0.151</v>
      </c>
      <c r="AM1050" s="36">
        <v>1</v>
      </c>
      <c r="AN1050" s="17">
        <v>0</v>
      </c>
      <c r="AO1050" s="30">
        <v>0.53100000000000003</v>
      </c>
      <c r="AP1050" s="34">
        <v>0.46899999999999997</v>
      </c>
      <c r="AQ1050">
        <v>0.69299999999999995</v>
      </c>
      <c r="AR1050" s="34">
        <v>0.307</v>
      </c>
      <c r="AS1050">
        <v>0</v>
      </c>
      <c r="AT1050" s="17">
        <v>1</v>
      </c>
      <c r="AU1050">
        <v>0.33800000000000002</v>
      </c>
      <c r="AV1050" s="17">
        <v>0.66200000000000003</v>
      </c>
      <c r="AW1050" s="17" t="s">
        <v>215</v>
      </c>
      <c r="AX1050">
        <v>0</v>
      </c>
      <c r="AY1050">
        <v>0</v>
      </c>
      <c r="AZ1050">
        <v>0</v>
      </c>
      <c r="BA1050">
        <v>0</v>
      </c>
      <c r="BB1050">
        <v>1</v>
      </c>
      <c r="BC1050">
        <v>0</v>
      </c>
      <c r="BD1050" s="17">
        <v>0</v>
      </c>
      <c r="BE1050">
        <v>0</v>
      </c>
      <c r="BF1050">
        <v>1</v>
      </c>
      <c r="BG1050" s="17">
        <v>0</v>
      </c>
      <c r="BH1050">
        <v>2614</v>
      </c>
      <c r="BI1050">
        <v>63</v>
      </c>
      <c r="BJ1050" s="23">
        <v>0.73599999999999999</v>
      </c>
      <c r="BK1050" s="23">
        <v>37.200000000000003</v>
      </c>
      <c r="BL1050">
        <v>1</v>
      </c>
      <c r="BM1050">
        <v>0</v>
      </c>
      <c r="BN1050">
        <v>0</v>
      </c>
      <c r="BO1050">
        <v>0</v>
      </c>
      <c r="BP1050">
        <v>0</v>
      </c>
      <c r="BQ1050" s="17">
        <v>0</v>
      </c>
      <c r="BR1050">
        <v>0</v>
      </c>
      <c r="BS1050">
        <v>0</v>
      </c>
      <c r="BT1050">
        <v>1</v>
      </c>
      <c r="BU1050" s="17">
        <v>0</v>
      </c>
      <c r="BV1050">
        <v>0</v>
      </c>
      <c r="BW1050">
        <v>0</v>
      </c>
      <c r="BX1050" s="17">
        <v>0</v>
      </c>
      <c r="BY1050">
        <v>0</v>
      </c>
      <c r="BZ1050">
        <v>0</v>
      </c>
      <c r="CA1050">
        <v>1</v>
      </c>
      <c r="CB1050">
        <v>1</v>
      </c>
      <c r="CC1050">
        <v>0</v>
      </c>
      <c r="CD1050">
        <v>0</v>
      </c>
      <c r="CE1050">
        <v>0</v>
      </c>
      <c r="CF1050">
        <v>0</v>
      </c>
      <c r="CG1050">
        <v>0</v>
      </c>
      <c r="CH1050">
        <v>0</v>
      </c>
      <c r="CI1050">
        <v>0</v>
      </c>
      <c r="CJ1050" s="17">
        <v>0</v>
      </c>
      <c r="CK1050">
        <v>0.29799999999999999</v>
      </c>
      <c r="CL1050">
        <v>15</v>
      </c>
      <c r="CM1050">
        <v>1</v>
      </c>
      <c r="CN1050">
        <v>0</v>
      </c>
      <c r="CO1050">
        <v>40</v>
      </c>
      <c r="CP1050" s="31" t="s">
        <v>80</v>
      </c>
    </row>
    <row r="1051" spans="1:94" x14ac:dyDescent="0.25">
      <c r="A1051">
        <v>1050</v>
      </c>
      <c r="B1051">
        <v>71</v>
      </c>
      <c r="C1051" s="23" t="s">
        <v>241</v>
      </c>
      <c r="D1051" s="12">
        <v>0.6</v>
      </c>
      <c r="E1051" s="13">
        <f t="shared" ref="E1051:E1080" si="264">D1051/F1051</f>
        <v>0.82499999999999996</v>
      </c>
      <c r="F1051" s="7">
        <v>0.72727272727272729</v>
      </c>
      <c r="G1051" s="7">
        <f t="shared" si="257"/>
        <v>-0.22499999999999998</v>
      </c>
      <c r="H1051" s="15">
        <f t="shared" si="258"/>
        <v>1.4249999999999998</v>
      </c>
      <c r="I1051" s="11">
        <f t="shared" si="259"/>
        <v>7.624506022097511E-3</v>
      </c>
      <c r="J1051" s="30">
        <f t="shared" si="260"/>
        <v>1.0483695780384076E-2</v>
      </c>
      <c r="K1051" s="30">
        <f t="shared" si="261"/>
        <v>95.386209305223133</v>
      </c>
      <c r="L1051" s="8">
        <v>0</v>
      </c>
      <c r="M1051" s="9">
        <v>0</v>
      </c>
      <c r="N1051" s="9">
        <v>0</v>
      </c>
      <c r="O1051" s="9">
        <v>0</v>
      </c>
      <c r="P1051" s="9">
        <v>1</v>
      </c>
      <c r="Q1051" s="8">
        <v>9106</v>
      </c>
      <c r="R1051" s="9">
        <v>7</v>
      </c>
      <c r="S1051" s="9">
        <f t="shared" si="262"/>
        <v>9098</v>
      </c>
      <c r="T1051" s="9">
        <f t="shared" si="263"/>
        <v>33</v>
      </c>
      <c r="U1051" s="7">
        <v>9.6999999999999993</v>
      </c>
      <c r="V1051" s="7">
        <v>16.16</v>
      </c>
      <c r="W1051" s="9">
        <v>0</v>
      </c>
      <c r="X1051" s="9">
        <v>1</v>
      </c>
      <c r="Y1051" s="9">
        <v>1</v>
      </c>
      <c r="Z1051" s="9">
        <v>0</v>
      </c>
      <c r="AA1051" s="9">
        <v>0</v>
      </c>
      <c r="AB1051" s="27">
        <v>0</v>
      </c>
      <c r="AC1051" s="9">
        <v>0</v>
      </c>
      <c r="AD1051" s="9">
        <v>1</v>
      </c>
      <c r="AE1051" s="27">
        <v>0</v>
      </c>
      <c r="AF1051" s="9">
        <v>0</v>
      </c>
      <c r="AG1051" s="27">
        <v>1</v>
      </c>
      <c r="AH1051" s="19">
        <v>2012</v>
      </c>
      <c r="AI1051" s="30">
        <v>9.0999999999999998E-2</v>
      </c>
      <c r="AJ1051" s="30">
        <v>0.29499999999999998</v>
      </c>
      <c r="AK1051" s="30">
        <v>0.47799999999999998</v>
      </c>
      <c r="AL1051" s="37">
        <v>0.13600000000000001</v>
      </c>
      <c r="AM1051" s="36">
        <v>1</v>
      </c>
      <c r="AN1051" s="17">
        <v>0</v>
      </c>
      <c r="AO1051">
        <v>0.627</v>
      </c>
      <c r="AP1051" s="34">
        <v>0.373</v>
      </c>
      <c r="AQ1051">
        <v>0.68600000000000005</v>
      </c>
      <c r="AR1051" s="34">
        <v>0.31399999999999995</v>
      </c>
      <c r="AS1051">
        <v>0</v>
      </c>
      <c r="AT1051" s="17">
        <v>1</v>
      </c>
      <c r="AU1051">
        <v>0.42699999999999999</v>
      </c>
      <c r="AV1051" s="17">
        <v>0.57299999999999995</v>
      </c>
      <c r="AW1051" s="17" t="s">
        <v>6</v>
      </c>
      <c r="AX1051">
        <v>0</v>
      </c>
      <c r="AY1051">
        <v>0</v>
      </c>
      <c r="AZ1051">
        <v>0</v>
      </c>
      <c r="BA1051">
        <v>0</v>
      </c>
      <c r="BB1051">
        <v>1</v>
      </c>
      <c r="BC1051">
        <v>0</v>
      </c>
      <c r="BD1051" s="17">
        <v>0</v>
      </c>
      <c r="BE1051">
        <v>0</v>
      </c>
      <c r="BF1051">
        <v>1</v>
      </c>
      <c r="BG1051" s="17">
        <v>0</v>
      </c>
      <c r="BH1051">
        <v>2675</v>
      </c>
      <c r="BI1051">
        <v>153</v>
      </c>
      <c r="BJ1051" s="23">
        <v>0.26400000000000001</v>
      </c>
      <c r="BK1051" s="23">
        <v>35.6</v>
      </c>
      <c r="BL1051">
        <v>1</v>
      </c>
      <c r="BM1051">
        <v>0</v>
      </c>
      <c r="BN1051">
        <v>0</v>
      </c>
      <c r="BO1051">
        <v>0</v>
      </c>
      <c r="BP1051">
        <v>0</v>
      </c>
      <c r="BQ1051" s="17">
        <v>0</v>
      </c>
      <c r="BR1051">
        <v>0</v>
      </c>
      <c r="BS1051">
        <v>0</v>
      </c>
      <c r="BT1051">
        <v>1</v>
      </c>
      <c r="BU1051" s="17">
        <v>0</v>
      </c>
      <c r="BV1051">
        <v>0</v>
      </c>
      <c r="BW1051">
        <v>0</v>
      </c>
      <c r="BX1051" s="17">
        <v>0</v>
      </c>
      <c r="BY1051">
        <v>0</v>
      </c>
      <c r="BZ1051">
        <v>0</v>
      </c>
      <c r="CA1051">
        <v>1</v>
      </c>
      <c r="CB1051">
        <v>1</v>
      </c>
      <c r="CC1051">
        <v>0</v>
      </c>
      <c r="CD1051">
        <v>0</v>
      </c>
      <c r="CE1051">
        <v>0</v>
      </c>
      <c r="CF1051">
        <v>0</v>
      </c>
      <c r="CG1051">
        <v>0</v>
      </c>
      <c r="CH1051">
        <v>0</v>
      </c>
      <c r="CI1051">
        <v>0</v>
      </c>
      <c r="CJ1051" s="17">
        <v>0</v>
      </c>
      <c r="CK1051">
        <v>0.29799999999999999</v>
      </c>
      <c r="CL1051">
        <v>15</v>
      </c>
      <c r="CM1051">
        <v>1</v>
      </c>
      <c r="CN1051">
        <v>0</v>
      </c>
      <c r="CO1051">
        <v>40</v>
      </c>
      <c r="CP1051" s="31" t="s">
        <v>80</v>
      </c>
    </row>
    <row r="1052" spans="1:94" x14ac:dyDescent="0.25">
      <c r="A1052">
        <v>1051</v>
      </c>
      <c r="B1052">
        <v>71</v>
      </c>
      <c r="C1052" s="23" t="s">
        <v>241</v>
      </c>
      <c r="D1052" s="12">
        <v>3.1</v>
      </c>
      <c r="E1052" s="13">
        <f t="shared" si="264"/>
        <v>0.71185185185185196</v>
      </c>
      <c r="F1052" s="7">
        <v>4.354838709677419</v>
      </c>
      <c r="G1052" s="7">
        <f t="shared" si="257"/>
        <v>2.3881481481481481</v>
      </c>
      <c r="H1052" s="15">
        <f t="shared" si="258"/>
        <v>3.811851851851852</v>
      </c>
      <c r="I1052" s="11">
        <f t="shared" si="259"/>
        <v>4.5608620854000068E-2</v>
      </c>
      <c r="J1052" s="30">
        <f t="shared" si="260"/>
        <v>1.0473090714622237E-2</v>
      </c>
      <c r="K1052" s="30">
        <f t="shared" si="261"/>
        <v>95.482797509223133</v>
      </c>
      <c r="L1052" s="8">
        <v>0</v>
      </c>
      <c r="M1052" s="9">
        <v>0</v>
      </c>
      <c r="N1052" s="9">
        <v>0</v>
      </c>
      <c r="O1052" s="9">
        <v>0</v>
      </c>
      <c r="P1052" s="9">
        <v>1</v>
      </c>
      <c r="Q1052" s="8">
        <v>9106</v>
      </c>
      <c r="R1052" s="9">
        <v>7</v>
      </c>
      <c r="S1052" s="9">
        <f t="shared" si="262"/>
        <v>9098</v>
      </c>
      <c r="T1052" s="9">
        <f t="shared" si="263"/>
        <v>33</v>
      </c>
      <c r="U1052" s="7">
        <v>9.6999999999999993</v>
      </c>
      <c r="V1052" s="7">
        <v>16.16</v>
      </c>
      <c r="W1052" s="9">
        <v>0</v>
      </c>
      <c r="X1052" s="9">
        <v>1</v>
      </c>
      <c r="Y1052" s="9">
        <v>1</v>
      </c>
      <c r="Z1052" s="9">
        <v>0</v>
      </c>
      <c r="AA1052" s="9">
        <v>0</v>
      </c>
      <c r="AB1052" s="27">
        <v>0</v>
      </c>
      <c r="AC1052" s="9">
        <v>0</v>
      </c>
      <c r="AD1052" s="9">
        <v>1</v>
      </c>
      <c r="AE1052" s="27">
        <v>0</v>
      </c>
      <c r="AF1052" s="9">
        <v>0</v>
      </c>
      <c r="AG1052" s="27">
        <v>1</v>
      </c>
      <c r="AH1052" s="19">
        <v>2012</v>
      </c>
      <c r="AI1052" s="30">
        <v>9.0999999999999998E-2</v>
      </c>
      <c r="AJ1052" s="30">
        <v>0.29499999999999998</v>
      </c>
      <c r="AK1052" s="30">
        <v>0.47799999999999998</v>
      </c>
      <c r="AL1052" s="37">
        <v>0.13600000000000001</v>
      </c>
      <c r="AM1052" s="36">
        <v>1</v>
      </c>
      <c r="AN1052" s="17">
        <v>0</v>
      </c>
      <c r="AO1052">
        <v>0.627</v>
      </c>
      <c r="AP1052" s="34">
        <v>0.373</v>
      </c>
      <c r="AQ1052">
        <v>0.68600000000000005</v>
      </c>
      <c r="AR1052" s="34">
        <v>0.314</v>
      </c>
      <c r="AS1052">
        <v>0</v>
      </c>
      <c r="AT1052" s="17">
        <v>1</v>
      </c>
      <c r="AU1052">
        <v>0.42699999999999999</v>
      </c>
      <c r="AV1052" s="17">
        <v>0.57299999999999995</v>
      </c>
      <c r="AW1052" s="17" t="s">
        <v>6</v>
      </c>
      <c r="AX1052">
        <v>0</v>
      </c>
      <c r="AY1052">
        <v>0</v>
      </c>
      <c r="AZ1052">
        <v>0</v>
      </c>
      <c r="BA1052">
        <v>0</v>
      </c>
      <c r="BB1052">
        <v>1</v>
      </c>
      <c r="BC1052">
        <v>0</v>
      </c>
      <c r="BD1052" s="17">
        <v>0</v>
      </c>
      <c r="BE1052">
        <v>0</v>
      </c>
      <c r="BF1052">
        <v>1</v>
      </c>
      <c r="BG1052" s="17">
        <v>0</v>
      </c>
      <c r="BH1052">
        <v>2675</v>
      </c>
      <c r="BI1052">
        <v>153</v>
      </c>
      <c r="BJ1052" s="23">
        <v>0.26400000000000001</v>
      </c>
      <c r="BK1052" s="23">
        <v>35.6</v>
      </c>
      <c r="BL1052">
        <v>1</v>
      </c>
      <c r="BM1052">
        <v>0</v>
      </c>
      <c r="BN1052">
        <v>0</v>
      </c>
      <c r="BO1052">
        <v>0</v>
      </c>
      <c r="BP1052">
        <v>0</v>
      </c>
      <c r="BQ1052" s="17">
        <v>0</v>
      </c>
      <c r="BR1052">
        <v>0</v>
      </c>
      <c r="BS1052">
        <v>0</v>
      </c>
      <c r="BT1052">
        <v>1</v>
      </c>
      <c r="BU1052" s="17">
        <v>0</v>
      </c>
      <c r="BV1052">
        <v>0</v>
      </c>
      <c r="BW1052">
        <v>0</v>
      </c>
      <c r="BX1052" s="17">
        <v>0</v>
      </c>
      <c r="BY1052">
        <v>0</v>
      </c>
      <c r="BZ1052">
        <v>0</v>
      </c>
      <c r="CA1052">
        <v>1</v>
      </c>
      <c r="CB1052">
        <v>1</v>
      </c>
      <c r="CC1052">
        <v>0</v>
      </c>
      <c r="CD1052">
        <v>0</v>
      </c>
      <c r="CE1052">
        <v>0</v>
      </c>
      <c r="CF1052">
        <v>0</v>
      </c>
      <c r="CG1052">
        <v>0</v>
      </c>
      <c r="CH1052">
        <v>0</v>
      </c>
      <c r="CI1052">
        <v>0</v>
      </c>
      <c r="CJ1052" s="17">
        <v>0</v>
      </c>
      <c r="CK1052">
        <v>0.29799999999999999</v>
      </c>
      <c r="CL1052">
        <v>15</v>
      </c>
      <c r="CM1052">
        <v>1</v>
      </c>
      <c r="CN1052">
        <v>0</v>
      </c>
      <c r="CO1052">
        <v>40</v>
      </c>
      <c r="CP1052" s="31" t="s">
        <v>80</v>
      </c>
    </row>
    <row r="1053" spans="1:94" x14ac:dyDescent="0.25">
      <c r="A1053">
        <v>1052</v>
      </c>
      <c r="B1053">
        <v>71</v>
      </c>
      <c r="C1053" s="23" t="s">
        <v>241</v>
      </c>
      <c r="D1053" s="12">
        <v>4.0999999999999996</v>
      </c>
      <c r="E1053" s="13">
        <f t="shared" si="264"/>
        <v>0.37639344262295088</v>
      </c>
      <c r="F1053" s="7">
        <v>10.892857142857141</v>
      </c>
      <c r="G1053" s="7">
        <f t="shared" si="257"/>
        <v>3.7236065573770487</v>
      </c>
      <c r="H1053" s="15">
        <f t="shared" si="258"/>
        <v>4.4763934426229506</v>
      </c>
      <c r="I1053" s="11">
        <f t="shared" si="259"/>
        <v>0.11346323402692496</v>
      </c>
      <c r="J1053" s="30">
        <f t="shared" si="260"/>
        <v>1.041629689427508E-2</v>
      </c>
      <c r="K1053" s="30">
        <f t="shared" si="261"/>
        <v>96.003407943336555</v>
      </c>
      <c r="L1053" s="8">
        <v>0</v>
      </c>
      <c r="M1053" s="9">
        <v>0</v>
      </c>
      <c r="N1053" s="9">
        <v>0</v>
      </c>
      <c r="O1053" s="9">
        <v>0</v>
      </c>
      <c r="P1053" s="9">
        <v>1</v>
      </c>
      <c r="Q1053" s="8">
        <v>9106</v>
      </c>
      <c r="R1053" s="9">
        <v>7</v>
      </c>
      <c r="S1053" s="9">
        <f t="shared" si="262"/>
        <v>9098</v>
      </c>
      <c r="T1053" s="9">
        <f t="shared" si="263"/>
        <v>33</v>
      </c>
      <c r="U1053" s="7">
        <v>9.6999999999999993</v>
      </c>
      <c r="V1053" s="7">
        <v>16.16</v>
      </c>
      <c r="W1053" s="9">
        <v>0</v>
      </c>
      <c r="X1053" s="9">
        <v>1</v>
      </c>
      <c r="Y1053" s="9">
        <v>1</v>
      </c>
      <c r="Z1053" s="9">
        <v>0</v>
      </c>
      <c r="AA1053" s="9">
        <v>0</v>
      </c>
      <c r="AB1053" s="27">
        <v>0</v>
      </c>
      <c r="AC1053" s="9">
        <v>0</v>
      </c>
      <c r="AD1053" s="9">
        <v>1</v>
      </c>
      <c r="AE1053" s="27">
        <v>0</v>
      </c>
      <c r="AF1053" s="9">
        <v>0</v>
      </c>
      <c r="AG1053" s="27">
        <v>1</v>
      </c>
      <c r="AH1053" s="19">
        <v>2012</v>
      </c>
      <c r="AI1053" s="30">
        <v>9.0999999999999998E-2</v>
      </c>
      <c r="AJ1053" s="30">
        <v>0.29499999999999998</v>
      </c>
      <c r="AK1053" s="30">
        <v>0.47799999999999998</v>
      </c>
      <c r="AL1053" s="37">
        <v>0.13600000000000001</v>
      </c>
      <c r="AM1053" s="36">
        <v>1</v>
      </c>
      <c r="AN1053" s="17">
        <v>0</v>
      </c>
      <c r="AO1053">
        <v>0.627</v>
      </c>
      <c r="AP1053" s="34">
        <v>0.373</v>
      </c>
      <c r="AQ1053">
        <v>0.68600000000000005</v>
      </c>
      <c r="AR1053" s="34">
        <v>0.314</v>
      </c>
      <c r="AS1053">
        <v>0</v>
      </c>
      <c r="AT1053" s="17">
        <v>1</v>
      </c>
      <c r="AU1053">
        <v>0.42699999999999999</v>
      </c>
      <c r="AV1053" s="17">
        <v>0.57299999999999995</v>
      </c>
      <c r="AW1053" s="17" t="s">
        <v>6</v>
      </c>
      <c r="AX1053">
        <v>0</v>
      </c>
      <c r="AY1053">
        <v>0</v>
      </c>
      <c r="AZ1053">
        <v>0</v>
      </c>
      <c r="BA1053">
        <v>0</v>
      </c>
      <c r="BB1053">
        <v>1</v>
      </c>
      <c r="BC1053">
        <v>0</v>
      </c>
      <c r="BD1053" s="17">
        <v>0</v>
      </c>
      <c r="BE1053">
        <v>0</v>
      </c>
      <c r="BF1053">
        <v>1</v>
      </c>
      <c r="BG1053" s="17">
        <v>0</v>
      </c>
      <c r="BH1053">
        <v>2675</v>
      </c>
      <c r="BI1053">
        <v>153</v>
      </c>
      <c r="BJ1053" s="23">
        <v>0.26400000000000001</v>
      </c>
      <c r="BK1053" s="23">
        <v>35.6</v>
      </c>
      <c r="BL1053">
        <v>1</v>
      </c>
      <c r="BM1053">
        <v>0</v>
      </c>
      <c r="BN1053">
        <v>0</v>
      </c>
      <c r="BO1053">
        <v>0</v>
      </c>
      <c r="BP1053">
        <v>0</v>
      </c>
      <c r="BQ1053" s="17">
        <v>0</v>
      </c>
      <c r="BR1053">
        <v>0</v>
      </c>
      <c r="BS1053">
        <v>0</v>
      </c>
      <c r="BT1053">
        <v>1</v>
      </c>
      <c r="BU1053" s="17">
        <v>0</v>
      </c>
      <c r="BV1053">
        <v>0</v>
      </c>
      <c r="BW1053">
        <v>0</v>
      </c>
      <c r="BX1053" s="17">
        <v>0</v>
      </c>
      <c r="BY1053">
        <v>0</v>
      </c>
      <c r="BZ1053">
        <v>0</v>
      </c>
      <c r="CA1053">
        <v>1</v>
      </c>
      <c r="CB1053">
        <v>1</v>
      </c>
      <c r="CC1053">
        <v>0</v>
      </c>
      <c r="CD1053">
        <v>0</v>
      </c>
      <c r="CE1053">
        <v>0</v>
      </c>
      <c r="CF1053">
        <v>0</v>
      </c>
      <c r="CG1053">
        <v>0</v>
      </c>
      <c r="CH1053">
        <v>0</v>
      </c>
      <c r="CI1053">
        <v>0</v>
      </c>
      <c r="CJ1053" s="17">
        <v>0</v>
      </c>
      <c r="CK1053">
        <v>0.29799999999999999</v>
      </c>
      <c r="CL1053">
        <v>15</v>
      </c>
      <c r="CM1053">
        <v>1</v>
      </c>
      <c r="CN1053">
        <v>0</v>
      </c>
      <c r="CO1053">
        <v>40</v>
      </c>
      <c r="CP1053" s="31" t="s">
        <v>80</v>
      </c>
    </row>
    <row r="1054" spans="1:94" x14ac:dyDescent="0.25">
      <c r="A1054">
        <v>1053</v>
      </c>
      <c r="B1054">
        <v>71</v>
      </c>
      <c r="C1054" s="23" t="s">
        <v>241</v>
      </c>
      <c r="D1054" s="12">
        <v>6.6</v>
      </c>
      <c r="E1054" s="13">
        <f t="shared" si="264"/>
        <v>0.61971830985915488</v>
      </c>
      <c r="F1054" s="7">
        <v>10.65</v>
      </c>
      <c r="G1054" s="7">
        <f t="shared" si="257"/>
        <v>5.9802816901408447</v>
      </c>
      <c r="H1054" s="15">
        <f t="shared" si="258"/>
        <v>7.2197183098591546</v>
      </c>
      <c r="I1054" s="11">
        <f t="shared" si="259"/>
        <v>0.11096506107070783</v>
      </c>
      <c r="J1054" s="30">
        <f t="shared" si="260"/>
        <v>1.0419254560629842E-2</v>
      </c>
      <c r="K1054" s="30">
        <f t="shared" si="261"/>
        <v>95.976155893013342</v>
      </c>
      <c r="L1054" s="8">
        <v>0</v>
      </c>
      <c r="M1054" s="9">
        <v>0</v>
      </c>
      <c r="N1054" s="9">
        <v>0</v>
      </c>
      <c r="O1054" s="9">
        <v>0</v>
      </c>
      <c r="P1054" s="9">
        <v>1</v>
      </c>
      <c r="Q1054" s="8">
        <v>9106</v>
      </c>
      <c r="R1054" s="9">
        <v>7</v>
      </c>
      <c r="S1054" s="9">
        <f t="shared" si="262"/>
        <v>9098</v>
      </c>
      <c r="T1054" s="9">
        <f t="shared" si="263"/>
        <v>33</v>
      </c>
      <c r="U1054" s="7">
        <v>9.6999999999999993</v>
      </c>
      <c r="V1054" s="7">
        <v>16.16</v>
      </c>
      <c r="W1054" s="9">
        <v>0</v>
      </c>
      <c r="X1054" s="9">
        <v>1</v>
      </c>
      <c r="Y1054" s="9">
        <v>1</v>
      </c>
      <c r="Z1054" s="9">
        <v>0</v>
      </c>
      <c r="AA1054" s="9">
        <v>0</v>
      </c>
      <c r="AB1054" s="27">
        <v>0</v>
      </c>
      <c r="AC1054" s="9">
        <v>0</v>
      </c>
      <c r="AD1054" s="9">
        <v>1</v>
      </c>
      <c r="AE1054" s="27">
        <v>0</v>
      </c>
      <c r="AF1054" s="9">
        <v>0</v>
      </c>
      <c r="AG1054" s="27">
        <v>1</v>
      </c>
      <c r="AH1054" s="19">
        <v>2012</v>
      </c>
      <c r="AI1054" s="30">
        <v>9.0999999999999998E-2</v>
      </c>
      <c r="AJ1054" s="30">
        <v>0.29499999999999998</v>
      </c>
      <c r="AK1054" s="30">
        <v>0.47799999999999998</v>
      </c>
      <c r="AL1054" s="37">
        <v>0.13600000000000001</v>
      </c>
      <c r="AM1054" s="36">
        <v>1</v>
      </c>
      <c r="AN1054" s="17">
        <v>0</v>
      </c>
      <c r="AO1054">
        <v>0.627</v>
      </c>
      <c r="AP1054" s="34">
        <v>0.373</v>
      </c>
      <c r="AQ1054">
        <v>0.68600000000000005</v>
      </c>
      <c r="AR1054" s="34">
        <v>0.314</v>
      </c>
      <c r="AS1054">
        <v>0</v>
      </c>
      <c r="AT1054" s="17">
        <v>1</v>
      </c>
      <c r="AU1054">
        <v>0.42699999999999999</v>
      </c>
      <c r="AV1054" s="17">
        <v>0.57299999999999995</v>
      </c>
      <c r="AW1054" s="17" t="s">
        <v>6</v>
      </c>
      <c r="AX1054">
        <v>0</v>
      </c>
      <c r="AY1054">
        <v>0</v>
      </c>
      <c r="AZ1054">
        <v>0</v>
      </c>
      <c r="BA1054">
        <v>0</v>
      </c>
      <c r="BB1054">
        <v>1</v>
      </c>
      <c r="BC1054">
        <v>0</v>
      </c>
      <c r="BD1054" s="17">
        <v>0</v>
      </c>
      <c r="BE1054">
        <v>0</v>
      </c>
      <c r="BF1054">
        <v>1</v>
      </c>
      <c r="BG1054" s="17">
        <v>0</v>
      </c>
      <c r="BH1054">
        <v>2675</v>
      </c>
      <c r="BI1054">
        <v>153</v>
      </c>
      <c r="BJ1054" s="23">
        <v>0.26400000000000001</v>
      </c>
      <c r="BK1054" s="23">
        <v>35.6</v>
      </c>
      <c r="BL1054">
        <v>1</v>
      </c>
      <c r="BM1054">
        <v>0</v>
      </c>
      <c r="BN1054">
        <v>0</v>
      </c>
      <c r="BO1054">
        <v>0</v>
      </c>
      <c r="BP1054">
        <v>0</v>
      </c>
      <c r="BQ1054" s="17">
        <v>0</v>
      </c>
      <c r="BR1054">
        <v>0</v>
      </c>
      <c r="BS1054">
        <v>0</v>
      </c>
      <c r="BT1054">
        <v>1</v>
      </c>
      <c r="BU1054" s="17">
        <v>0</v>
      </c>
      <c r="BV1054">
        <v>0</v>
      </c>
      <c r="BW1054">
        <v>0</v>
      </c>
      <c r="BX1054" s="17">
        <v>0</v>
      </c>
      <c r="BY1054">
        <v>0</v>
      </c>
      <c r="BZ1054">
        <v>0</v>
      </c>
      <c r="CA1054">
        <v>1</v>
      </c>
      <c r="CB1054">
        <v>1</v>
      </c>
      <c r="CC1054">
        <v>0</v>
      </c>
      <c r="CD1054">
        <v>0</v>
      </c>
      <c r="CE1054">
        <v>0</v>
      </c>
      <c r="CF1054">
        <v>0</v>
      </c>
      <c r="CG1054">
        <v>0</v>
      </c>
      <c r="CH1054">
        <v>0</v>
      </c>
      <c r="CI1054">
        <v>0</v>
      </c>
      <c r="CJ1054" s="17">
        <v>0</v>
      </c>
      <c r="CK1054">
        <v>0.29799999999999999</v>
      </c>
      <c r="CL1054">
        <v>15</v>
      </c>
      <c r="CM1054">
        <v>1</v>
      </c>
      <c r="CN1054">
        <v>0</v>
      </c>
      <c r="CO1054">
        <v>40</v>
      </c>
      <c r="CP1054" s="31" t="s">
        <v>80</v>
      </c>
    </row>
    <row r="1055" spans="1:94" x14ac:dyDescent="0.25">
      <c r="A1055">
        <v>1054</v>
      </c>
      <c r="B1055">
        <v>71</v>
      </c>
      <c r="C1055" s="23" t="s">
        <v>241</v>
      </c>
      <c r="D1055" s="12">
        <v>9.1999999999999993</v>
      </c>
      <c r="E1055" s="13">
        <f t="shared" si="264"/>
        <v>0.41255605381165916</v>
      </c>
      <c r="F1055" s="7">
        <v>22.3</v>
      </c>
      <c r="G1055" s="7">
        <f t="shared" si="257"/>
        <v>8.7874439461883398</v>
      </c>
      <c r="H1055" s="15">
        <f t="shared" si="258"/>
        <v>9.6125560538116588</v>
      </c>
      <c r="I1055" s="11">
        <f t="shared" si="259"/>
        <v>0.22765427522459039</v>
      </c>
      <c r="J1055" s="30">
        <f t="shared" si="260"/>
        <v>1.0208711893479388E-2</v>
      </c>
      <c r="K1055" s="30">
        <f t="shared" si="261"/>
        <v>97.955551144383861</v>
      </c>
      <c r="L1055" s="8">
        <v>0</v>
      </c>
      <c r="M1055" s="9">
        <v>0</v>
      </c>
      <c r="N1055" s="9">
        <v>0</v>
      </c>
      <c r="O1055" s="9">
        <v>0</v>
      </c>
      <c r="P1055" s="9">
        <v>1</v>
      </c>
      <c r="Q1055" s="8">
        <v>9106</v>
      </c>
      <c r="R1055" s="9">
        <v>7</v>
      </c>
      <c r="S1055" s="9">
        <f t="shared" si="262"/>
        <v>9098</v>
      </c>
      <c r="T1055" s="9">
        <f t="shared" si="263"/>
        <v>33</v>
      </c>
      <c r="U1055" s="7">
        <v>9.6999999999999993</v>
      </c>
      <c r="V1055" s="7">
        <v>16.16</v>
      </c>
      <c r="W1055" s="9">
        <v>0</v>
      </c>
      <c r="X1055" s="9">
        <v>1</v>
      </c>
      <c r="Y1055" s="9">
        <v>1</v>
      </c>
      <c r="Z1055" s="9">
        <v>0</v>
      </c>
      <c r="AA1055" s="9">
        <v>0</v>
      </c>
      <c r="AB1055" s="27">
        <v>0</v>
      </c>
      <c r="AC1055" s="9">
        <v>0</v>
      </c>
      <c r="AD1055" s="9">
        <v>1</v>
      </c>
      <c r="AE1055" s="27">
        <v>0</v>
      </c>
      <c r="AF1055" s="9">
        <v>0</v>
      </c>
      <c r="AG1055" s="27">
        <v>1</v>
      </c>
      <c r="AH1055" s="19">
        <v>2012</v>
      </c>
      <c r="AI1055" s="30">
        <v>9.0999999999999998E-2</v>
      </c>
      <c r="AJ1055" s="30">
        <v>0.29499999999999998</v>
      </c>
      <c r="AK1055" s="30">
        <v>0.47799999999999998</v>
      </c>
      <c r="AL1055" s="37">
        <v>0.13600000000000001</v>
      </c>
      <c r="AM1055" s="36">
        <v>1</v>
      </c>
      <c r="AN1055" s="17">
        <v>0</v>
      </c>
      <c r="AO1055">
        <v>0.627</v>
      </c>
      <c r="AP1055" s="34">
        <v>0.373</v>
      </c>
      <c r="AQ1055">
        <v>0.68600000000000005</v>
      </c>
      <c r="AR1055" s="34">
        <v>0.314</v>
      </c>
      <c r="AS1055">
        <v>0</v>
      </c>
      <c r="AT1055" s="17">
        <v>1</v>
      </c>
      <c r="AU1055">
        <v>0.42699999999999999</v>
      </c>
      <c r="AV1055" s="17">
        <v>0.57299999999999995</v>
      </c>
      <c r="AW1055" s="17" t="s">
        <v>6</v>
      </c>
      <c r="AX1055">
        <v>0</v>
      </c>
      <c r="AY1055">
        <v>0</v>
      </c>
      <c r="AZ1055">
        <v>0</v>
      </c>
      <c r="BA1055">
        <v>0</v>
      </c>
      <c r="BB1055">
        <v>1</v>
      </c>
      <c r="BC1055">
        <v>0</v>
      </c>
      <c r="BD1055" s="17">
        <v>0</v>
      </c>
      <c r="BE1055">
        <v>0</v>
      </c>
      <c r="BF1055">
        <v>1</v>
      </c>
      <c r="BG1055" s="17">
        <v>0</v>
      </c>
      <c r="BH1055">
        <v>2675</v>
      </c>
      <c r="BI1055">
        <v>153</v>
      </c>
      <c r="BJ1055" s="23">
        <v>0.26400000000000001</v>
      </c>
      <c r="BK1055" s="23">
        <v>35.6</v>
      </c>
      <c r="BL1055">
        <v>1</v>
      </c>
      <c r="BM1055">
        <v>0</v>
      </c>
      <c r="BN1055">
        <v>0</v>
      </c>
      <c r="BO1055">
        <v>0</v>
      </c>
      <c r="BP1055">
        <v>0</v>
      </c>
      <c r="BQ1055" s="17">
        <v>0</v>
      </c>
      <c r="BR1055">
        <v>0</v>
      </c>
      <c r="BS1055">
        <v>0</v>
      </c>
      <c r="BT1055">
        <v>1</v>
      </c>
      <c r="BU1055" s="17">
        <v>0</v>
      </c>
      <c r="BV1055">
        <v>0</v>
      </c>
      <c r="BW1055">
        <v>0</v>
      </c>
      <c r="BX1055" s="17">
        <v>0</v>
      </c>
      <c r="BY1055">
        <v>0</v>
      </c>
      <c r="BZ1055">
        <v>0</v>
      </c>
      <c r="CA1055">
        <v>1</v>
      </c>
      <c r="CB1055">
        <v>1</v>
      </c>
      <c r="CC1055">
        <v>0</v>
      </c>
      <c r="CD1055">
        <v>0</v>
      </c>
      <c r="CE1055">
        <v>0</v>
      </c>
      <c r="CF1055">
        <v>0</v>
      </c>
      <c r="CG1055">
        <v>0</v>
      </c>
      <c r="CH1055">
        <v>0</v>
      </c>
      <c r="CI1055">
        <v>0</v>
      </c>
      <c r="CJ1055" s="17">
        <v>0</v>
      </c>
      <c r="CK1055">
        <v>0.29799999999999999</v>
      </c>
      <c r="CL1055">
        <v>15</v>
      </c>
      <c r="CM1055">
        <v>1</v>
      </c>
      <c r="CN1055">
        <v>0</v>
      </c>
      <c r="CO1055">
        <v>40</v>
      </c>
      <c r="CP1055" s="31" t="s">
        <v>80</v>
      </c>
    </row>
    <row r="1056" spans="1:94" x14ac:dyDescent="0.25">
      <c r="A1056">
        <v>1055</v>
      </c>
      <c r="B1056">
        <v>71</v>
      </c>
      <c r="C1056" s="23" t="s">
        <v>241</v>
      </c>
      <c r="D1056" s="12">
        <v>0.4</v>
      </c>
      <c r="E1056" s="13">
        <f t="shared" si="264"/>
        <v>1.2749999999999999</v>
      </c>
      <c r="F1056" s="7">
        <v>0.31372549019607848</v>
      </c>
      <c r="G1056" s="7">
        <f t="shared" si="257"/>
        <v>-0.87499999999999989</v>
      </c>
      <c r="H1056" s="15">
        <f t="shared" si="258"/>
        <v>1.6749999999999998</v>
      </c>
      <c r="I1056" s="11">
        <f t="shared" si="259"/>
        <v>3.2923388633552871E-3</v>
      </c>
      <c r="J1056" s="30">
        <f t="shared" si="260"/>
        <v>1.0494330126944975E-2</v>
      </c>
      <c r="K1056" s="30">
        <f t="shared" si="261"/>
        <v>95.28955044328417</v>
      </c>
      <c r="L1056" s="8">
        <v>0</v>
      </c>
      <c r="M1056" s="9">
        <v>0</v>
      </c>
      <c r="N1056" s="9">
        <v>0</v>
      </c>
      <c r="O1056" s="9">
        <v>0</v>
      </c>
      <c r="P1056" s="9">
        <v>1</v>
      </c>
      <c r="Q1056" s="8">
        <v>9106</v>
      </c>
      <c r="R1056" s="9">
        <v>25</v>
      </c>
      <c r="S1056" s="9">
        <f t="shared" si="262"/>
        <v>9080</v>
      </c>
      <c r="T1056" s="9">
        <f t="shared" si="263"/>
        <v>33</v>
      </c>
      <c r="U1056" s="7">
        <v>9.6999999999999993</v>
      </c>
      <c r="V1056" s="7">
        <v>16.16</v>
      </c>
      <c r="W1056" s="9">
        <v>0</v>
      </c>
      <c r="X1056" s="9">
        <v>1</v>
      </c>
      <c r="Y1056" s="9">
        <v>1</v>
      </c>
      <c r="Z1056" s="9">
        <v>0</v>
      </c>
      <c r="AA1056" s="9">
        <v>0</v>
      </c>
      <c r="AB1056" s="27">
        <v>0</v>
      </c>
      <c r="AC1056" s="9">
        <v>0</v>
      </c>
      <c r="AD1056" s="9">
        <v>1</v>
      </c>
      <c r="AE1056" s="27">
        <v>0</v>
      </c>
      <c r="AF1056" s="9">
        <v>0</v>
      </c>
      <c r="AG1056" s="27">
        <v>1</v>
      </c>
      <c r="AH1056" s="19">
        <v>2012</v>
      </c>
      <c r="AI1056" s="30">
        <v>9.0999999999999998E-2</v>
      </c>
      <c r="AJ1056" s="30">
        <v>0.29499999999999998</v>
      </c>
      <c r="AK1056" s="30">
        <v>0.47799999999999998</v>
      </c>
      <c r="AL1056" s="37">
        <v>0.13600000000000001</v>
      </c>
      <c r="AM1056" s="36">
        <v>1</v>
      </c>
      <c r="AN1056" s="17">
        <v>0</v>
      </c>
      <c r="AO1056">
        <v>0.627</v>
      </c>
      <c r="AP1056" s="34">
        <v>0.373</v>
      </c>
      <c r="AQ1056">
        <v>0.68600000000000005</v>
      </c>
      <c r="AR1056" s="34">
        <v>0.314</v>
      </c>
      <c r="AS1056">
        <v>0</v>
      </c>
      <c r="AT1056" s="17">
        <v>1</v>
      </c>
      <c r="AU1056">
        <v>0.42699999999999999</v>
      </c>
      <c r="AV1056" s="17">
        <v>0.57299999999999995</v>
      </c>
      <c r="AW1056" s="17" t="s">
        <v>6</v>
      </c>
      <c r="AX1056">
        <v>0</v>
      </c>
      <c r="AY1056">
        <v>0</v>
      </c>
      <c r="AZ1056">
        <v>0</v>
      </c>
      <c r="BA1056">
        <v>0</v>
      </c>
      <c r="BB1056">
        <v>1</v>
      </c>
      <c r="BC1056">
        <v>0</v>
      </c>
      <c r="BD1056" s="17">
        <v>0</v>
      </c>
      <c r="BE1056">
        <v>0</v>
      </c>
      <c r="BF1056">
        <v>1</v>
      </c>
      <c r="BG1056" s="17">
        <v>0</v>
      </c>
      <c r="BH1056">
        <v>2675</v>
      </c>
      <c r="BI1056">
        <v>153</v>
      </c>
      <c r="BJ1056" s="23">
        <v>0.26400000000000001</v>
      </c>
      <c r="BK1056" s="23">
        <v>35.6</v>
      </c>
      <c r="BL1056">
        <v>1</v>
      </c>
      <c r="BM1056">
        <v>0</v>
      </c>
      <c r="BN1056">
        <v>0</v>
      </c>
      <c r="BO1056">
        <v>0</v>
      </c>
      <c r="BP1056">
        <v>0</v>
      </c>
      <c r="BQ1056" s="17">
        <v>0</v>
      </c>
      <c r="BR1056">
        <v>0</v>
      </c>
      <c r="BS1056">
        <v>0</v>
      </c>
      <c r="BT1056">
        <v>1</v>
      </c>
      <c r="BU1056" s="17">
        <v>0</v>
      </c>
      <c r="BV1056">
        <v>0</v>
      </c>
      <c r="BW1056">
        <v>0</v>
      </c>
      <c r="BX1056" s="17">
        <v>0</v>
      </c>
      <c r="BY1056">
        <v>1</v>
      </c>
      <c r="BZ1056">
        <v>0</v>
      </c>
      <c r="CA1056">
        <v>1</v>
      </c>
      <c r="CB1056">
        <v>1</v>
      </c>
      <c r="CC1056">
        <v>0</v>
      </c>
      <c r="CD1056">
        <v>0</v>
      </c>
      <c r="CE1056">
        <v>1</v>
      </c>
      <c r="CF1056">
        <v>0</v>
      </c>
      <c r="CG1056">
        <v>0</v>
      </c>
      <c r="CH1056">
        <v>0</v>
      </c>
      <c r="CI1056">
        <v>0</v>
      </c>
      <c r="CJ1056" s="17">
        <v>1</v>
      </c>
      <c r="CK1056">
        <v>0.29799999999999999</v>
      </c>
      <c r="CL1056">
        <v>15</v>
      </c>
      <c r="CM1056">
        <v>1</v>
      </c>
      <c r="CN1056">
        <v>0</v>
      </c>
      <c r="CO1056">
        <v>40</v>
      </c>
      <c r="CP1056" s="31" t="s">
        <v>80</v>
      </c>
    </row>
    <row r="1057" spans="1:94" x14ac:dyDescent="0.25">
      <c r="A1057">
        <v>1056</v>
      </c>
      <c r="B1057">
        <v>71</v>
      </c>
      <c r="C1057" s="23" t="s">
        <v>241</v>
      </c>
      <c r="D1057" s="12">
        <v>2.8</v>
      </c>
      <c r="E1057" s="13">
        <f t="shared" si="264"/>
        <v>1.3517241379310341</v>
      </c>
      <c r="F1057" s="7">
        <v>2.0714285714285721</v>
      </c>
      <c r="G1057" s="7">
        <f t="shared" si="257"/>
        <v>1.4482758620689657</v>
      </c>
      <c r="H1057" s="15">
        <f t="shared" si="258"/>
        <v>4.1517241379310335</v>
      </c>
      <c r="I1057" s="11">
        <f t="shared" si="259"/>
        <v>2.1733238590746627E-2</v>
      </c>
      <c r="J1057" s="30">
        <f t="shared" si="260"/>
        <v>1.0491908285188024E-2</v>
      </c>
      <c r="K1057" s="30">
        <f t="shared" si="261"/>
        <v>95.311546080873811</v>
      </c>
      <c r="L1057" s="8">
        <v>0</v>
      </c>
      <c r="M1057" s="9">
        <v>0</v>
      </c>
      <c r="N1057" s="9">
        <v>0</v>
      </c>
      <c r="O1057" s="9">
        <v>0</v>
      </c>
      <c r="P1057" s="9">
        <v>1</v>
      </c>
      <c r="Q1057" s="8">
        <v>9106</v>
      </c>
      <c r="R1057" s="9">
        <v>25</v>
      </c>
      <c r="S1057" s="9">
        <f t="shared" si="262"/>
        <v>9080</v>
      </c>
      <c r="T1057" s="9">
        <f t="shared" si="263"/>
        <v>33</v>
      </c>
      <c r="U1057" s="7">
        <v>9.6999999999999993</v>
      </c>
      <c r="V1057" s="7">
        <v>16.16</v>
      </c>
      <c r="W1057" s="9">
        <v>0</v>
      </c>
      <c r="X1057" s="9">
        <v>1</v>
      </c>
      <c r="Y1057" s="9">
        <v>1</v>
      </c>
      <c r="Z1057" s="9">
        <v>0</v>
      </c>
      <c r="AA1057" s="9">
        <v>0</v>
      </c>
      <c r="AB1057" s="27">
        <v>0</v>
      </c>
      <c r="AC1057" s="9">
        <v>0</v>
      </c>
      <c r="AD1057" s="9">
        <v>1</v>
      </c>
      <c r="AE1057" s="27">
        <v>0</v>
      </c>
      <c r="AF1057" s="9">
        <v>0</v>
      </c>
      <c r="AG1057" s="27">
        <v>1</v>
      </c>
      <c r="AH1057" s="19">
        <v>2012</v>
      </c>
      <c r="AI1057" s="30">
        <v>9.0999999999999998E-2</v>
      </c>
      <c r="AJ1057" s="30">
        <v>0.29499999999999998</v>
      </c>
      <c r="AK1057" s="30">
        <v>0.47799999999999998</v>
      </c>
      <c r="AL1057" s="37">
        <v>0.13600000000000001</v>
      </c>
      <c r="AM1057" s="36">
        <v>1</v>
      </c>
      <c r="AN1057" s="17">
        <v>0</v>
      </c>
      <c r="AO1057">
        <v>0.627</v>
      </c>
      <c r="AP1057" s="34">
        <v>0.373</v>
      </c>
      <c r="AQ1057">
        <v>0.68600000000000005</v>
      </c>
      <c r="AR1057" s="34">
        <v>0.314</v>
      </c>
      <c r="AS1057">
        <v>0</v>
      </c>
      <c r="AT1057" s="17">
        <v>1</v>
      </c>
      <c r="AU1057">
        <v>0.42699999999999999</v>
      </c>
      <c r="AV1057" s="17">
        <v>0.57299999999999995</v>
      </c>
      <c r="AW1057" s="17" t="s">
        <v>6</v>
      </c>
      <c r="AX1057">
        <v>0</v>
      </c>
      <c r="AY1057">
        <v>0</v>
      </c>
      <c r="AZ1057">
        <v>0</v>
      </c>
      <c r="BA1057">
        <v>0</v>
      </c>
      <c r="BB1057">
        <v>1</v>
      </c>
      <c r="BC1057">
        <v>0</v>
      </c>
      <c r="BD1057" s="17">
        <v>0</v>
      </c>
      <c r="BE1057">
        <v>0</v>
      </c>
      <c r="BF1057">
        <v>1</v>
      </c>
      <c r="BG1057" s="17">
        <v>0</v>
      </c>
      <c r="BH1057">
        <v>2675</v>
      </c>
      <c r="BI1057">
        <v>153</v>
      </c>
      <c r="BJ1057" s="23">
        <v>0.26400000000000001</v>
      </c>
      <c r="BK1057" s="23">
        <v>35.6</v>
      </c>
      <c r="BL1057">
        <v>1</v>
      </c>
      <c r="BM1057">
        <v>0</v>
      </c>
      <c r="BN1057">
        <v>0</v>
      </c>
      <c r="BO1057">
        <v>0</v>
      </c>
      <c r="BP1057">
        <v>0</v>
      </c>
      <c r="BQ1057" s="17">
        <v>0</v>
      </c>
      <c r="BR1057">
        <v>0</v>
      </c>
      <c r="BS1057">
        <v>0</v>
      </c>
      <c r="BT1057">
        <v>1</v>
      </c>
      <c r="BU1057" s="17">
        <v>0</v>
      </c>
      <c r="BV1057">
        <v>0</v>
      </c>
      <c r="BW1057">
        <v>0</v>
      </c>
      <c r="BX1057" s="17">
        <v>0</v>
      </c>
      <c r="BY1057">
        <v>1</v>
      </c>
      <c r="BZ1057">
        <v>0</v>
      </c>
      <c r="CA1057">
        <v>1</v>
      </c>
      <c r="CB1057">
        <v>1</v>
      </c>
      <c r="CC1057">
        <v>0</v>
      </c>
      <c r="CD1057">
        <v>0</v>
      </c>
      <c r="CE1057">
        <v>1</v>
      </c>
      <c r="CF1057">
        <v>0</v>
      </c>
      <c r="CG1057">
        <v>0</v>
      </c>
      <c r="CH1057">
        <v>0</v>
      </c>
      <c r="CI1057">
        <v>0</v>
      </c>
      <c r="CJ1057" s="17">
        <v>1</v>
      </c>
      <c r="CK1057">
        <v>0.29799999999999999</v>
      </c>
      <c r="CL1057">
        <v>15</v>
      </c>
      <c r="CM1057">
        <v>1</v>
      </c>
      <c r="CN1057">
        <v>0</v>
      </c>
      <c r="CO1057">
        <v>40</v>
      </c>
      <c r="CP1057" s="31" t="s">
        <v>80</v>
      </c>
    </row>
    <row r="1058" spans="1:94" x14ac:dyDescent="0.25">
      <c r="A1058">
        <v>1057</v>
      </c>
      <c r="B1058">
        <v>71</v>
      </c>
      <c r="C1058" s="23" t="s">
        <v>241</v>
      </c>
      <c r="D1058" s="12">
        <v>6.5</v>
      </c>
      <c r="E1058" s="13">
        <f t="shared" si="264"/>
        <v>0.85880829015544036</v>
      </c>
      <c r="F1058" s="7">
        <v>7.5686274509803928</v>
      </c>
      <c r="G1058" s="7">
        <f t="shared" si="257"/>
        <v>5.6411917098445592</v>
      </c>
      <c r="H1058" s="15">
        <f t="shared" si="258"/>
        <v>7.3588082901554408</v>
      </c>
      <c r="I1058" s="11">
        <f t="shared" si="259"/>
        <v>7.917873589605838E-2</v>
      </c>
      <c r="J1058" s="30">
        <f t="shared" si="260"/>
        <v>1.0461439198702013E-2</v>
      </c>
      <c r="K1058" s="30">
        <f t="shared" si="261"/>
        <v>95.589142278251117</v>
      </c>
      <c r="L1058" s="8">
        <v>0</v>
      </c>
      <c r="M1058" s="9">
        <v>0</v>
      </c>
      <c r="N1058" s="9">
        <v>0</v>
      </c>
      <c r="O1058" s="9">
        <v>0</v>
      </c>
      <c r="P1058" s="9">
        <v>1</v>
      </c>
      <c r="Q1058" s="8">
        <v>9106</v>
      </c>
      <c r="R1058" s="9">
        <v>25</v>
      </c>
      <c r="S1058" s="9">
        <f t="shared" si="262"/>
        <v>9080</v>
      </c>
      <c r="T1058" s="9">
        <f t="shared" si="263"/>
        <v>33</v>
      </c>
      <c r="U1058" s="7">
        <v>9.6999999999999993</v>
      </c>
      <c r="V1058" s="7">
        <v>16.16</v>
      </c>
      <c r="W1058" s="9">
        <v>0</v>
      </c>
      <c r="X1058" s="9">
        <v>1</v>
      </c>
      <c r="Y1058" s="9">
        <v>1</v>
      </c>
      <c r="Z1058" s="9">
        <v>0</v>
      </c>
      <c r="AA1058" s="9">
        <v>0</v>
      </c>
      <c r="AB1058" s="27">
        <v>0</v>
      </c>
      <c r="AC1058" s="9">
        <v>0</v>
      </c>
      <c r="AD1058" s="9">
        <v>1</v>
      </c>
      <c r="AE1058" s="27">
        <v>0</v>
      </c>
      <c r="AF1058" s="9">
        <v>0</v>
      </c>
      <c r="AG1058" s="27">
        <v>1</v>
      </c>
      <c r="AH1058" s="19">
        <v>2012</v>
      </c>
      <c r="AI1058" s="30">
        <v>9.0999999999999998E-2</v>
      </c>
      <c r="AJ1058" s="30">
        <v>0.29499999999999998</v>
      </c>
      <c r="AK1058" s="30">
        <v>0.47799999999999998</v>
      </c>
      <c r="AL1058" s="37">
        <v>0.13600000000000001</v>
      </c>
      <c r="AM1058" s="36">
        <v>1</v>
      </c>
      <c r="AN1058" s="17">
        <v>0</v>
      </c>
      <c r="AO1058">
        <v>0.627</v>
      </c>
      <c r="AP1058" s="34">
        <v>0.373</v>
      </c>
      <c r="AQ1058">
        <v>0.68600000000000005</v>
      </c>
      <c r="AR1058" s="34">
        <v>0.314</v>
      </c>
      <c r="AS1058">
        <v>0</v>
      </c>
      <c r="AT1058" s="17">
        <v>1</v>
      </c>
      <c r="AU1058">
        <v>0.42699999999999999</v>
      </c>
      <c r="AV1058" s="17">
        <v>0.57299999999999995</v>
      </c>
      <c r="AW1058" s="17" t="s">
        <v>6</v>
      </c>
      <c r="AX1058">
        <v>0</v>
      </c>
      <c r="AY1058">
        <v>0</v>
      </c>
      <c r="AZ1058">
        <v>0</v>
      </c>
      <c r="BA1058">
        <v>0</v>
      </c>
      <c r="BB1058">
        <v>1</v>
      </c>
      <c r="BC1058">
        <v>0</v>
      </c>
      <c r="BD1058" s="17">
        <v>0</v>
      </c>
      <c r="BE1058">
        <v>0</v>
      </c>
      <c r="BF1058">
        <v>1</v>
      </c>
      <c r="BG1058" s="17">
        <v>0</v>
      </c>
      <c r="BH1058">
        <v>2675</v>
      </c>
      <c r="BI1058">
        <v>153</v>
      </c>
      <c r="BJ1058" s="23">
        <v>0.26400000000000001</v>
      </c>
      <c r="BK1058" s="23">
        <v>35.6</v>
      </c>
      <c r="BL1058">
        <v>1</v>
      </c>
      <c r="BM1058">
        <v>0</v>
      </c>
      <c r="BN1058">
        <v>0</v>
      </c>
      <c r="BO1058">
        <v>0</v>
      </c>
      <c r="BP1058">
        <v>0</v>
      </c>
      <c r="BQ1058" s="17">
        <v>0</v>
      </c>
      <c r="BR1058">
        <v>0</v>
      </c>
      <c r="BS1058">
        <v>0</v>
      </c>
      <c r="BT1058">
        <v>1</v>
      </c>
      <c r="BU1058" s="17">
        <v>0</v>
      </c>
      <c r="BV1058">
        <v>0</v>
      </c>
      <c r="BW1058">
        <v>0</v>
      </c>
      <c r="BX1058" s="17">
        <v>0</v>
      </c>
      <c r="BY1058">
        <v>1</v>
      </c>
      <c r="BZ1058">
        <v>0</v>
      </c>
      <c r="CA1058">
        <v>1</v>
      </c>
      <c r="CB1058">
        <v>1</v>
      </c>
      <c r="CC1058">
        <v>0</v>
      </c>
      <c r="CD1058">
        <v>0</v>
      </c>
      <c r="CE1058">
        <v>1</v>
      </c>
      <c r="CF1058">
        <v>0</v>
      </c>
      <c r="CG1058">
        <v>0</v>
      </c>
      <c r="CH1058">
        <v>0</v>
      </c>
      <c r="CI1058">
        <v>0</v>
      </c>
      <c r="CJ1058" s="17">
        <v>1</v>
      </c>
      <c r="CK1058">
        <v>0.29799999999999999</v>
      </c>
      <c r="CL1058">
        <v>15</v>
      </c>
      <c r="CM1058">
        <v>1</v>
      </c>
      <c r="CN1058">
        <v>0</v>
      </c>
      <c r="CO1058">
        <v>40</v>
      </c>
      <c r="CP1058" s="31" t="s">
        <v>80</v>
      </c>
    </row>
    <row r="1059" spans="1:94" x14ac:dyDescent="0.25">
      <c r="A1059">
        <v>1058</v>
      </c>
      <c r="B1059">
        <v>71</v>
      </c>
      <c r="C1059" s="23" t="s">
        <v>241</v>
      </c>
      <c r="D1059" s="12">
        <v>2.5</v>
      </c>
      <c r="E1059" s="13">
        <f t="shared" si="264"/>
        <v>0.48032407407407407</v>
      </c>
      <c r="F1059" s="7">
        <v>5.2048192771084336</v>
      </c>
      <c r="G1059" s="7">
        <f t="shared" si="257"/>
        <v>2.019675925925926</v>
      </c>
      <c r="H1059" s="15">
        <f t="shared" si="258"/>
        <v>2.980324074074074</v>
      </c>
      <c r="I1059" s="11">
        <f t="shared" si="259"/>
        <v>5.4540088306269344E-2</v>
      </c>
      <c r="J1059" s="30">
        <f t="shared" si="260"/>
        <v>1.0478766966250823E-2</v>
      </c>
      <c r="K1059" s="30">
        <f t="shared" si="261"/>
        <v>95.43107535654913</v>
      </c>
      <c r="L1059" s="8">
        <v>0</v>
      </c>
      <c r="M1059" s="9">
        <v>0</v>
      </c>
      <c r="N1059" s="9">
        <v>0</v>
      </c>
      <c r="O1059" s="9">
        <v>0</v>
      </c>
      <c r="P1059" s="9">
        <v>1</v>
      </c>
      <c r="Q1059" s="8">
        <v>9106</v>
      </c>
      <c r="R1059" s="9">
        <v>25</v>
      </c>
      <c r="S1059" s="9">
        <f t="shared" si="262"/>
        <v>9080</v>
      </c>
      <c r="T1059" s="9">
        <f t="shared" si="263"/>
        <v>33</v>
      </c>
      <c r="U1059" s="7">
        <v>9.6999999999999993</v>
      </c>
      <c r="V1059" s="7">
        <v>16.16</v>
      </c>
      <c r="W1059" s="9">
        <v>0</v>
      </c>
      <c r="X1059" s="9">
        <v>1</v>
      </c>
      <c r="Y1059" s="9">
        <v>1</v>
      </c>
      <c r="Z1059" s="9">
        <v>0</v>
      </c>
      <c r="AA1059" s="9">
        <v>0</v>
      </c>
      <c r="AB1059" s="27">
        <v>0</v>
      </c>
      <c r="AC1059" s="9">
        <v>0</v>
      </c>
      <c r="AD1059" s="9">
        <v>1</v>
      </c>
      <c r="AE1059" s="27">
        <v>0</v>
      </c>
      <c r="AF1059" s="9">
        <v>0</v>
      </c>
      <c r="AG1059" s="27">
        <v>1</v>
      </c>
      <c r="AH1059" s="19">
        <v>2012</v>
      </c>
      <c r="AI1059" s="30">
        <v>9.0999999999999998E-2</v>
      </c>
      <c r="AJ1059" s="30">
        <v>0.29499999999999998</v>
      </c>
      <c r="AK1059" s="30">
        <v>0.47799999999999998</v>
      </c>
      <c r="AL1059" s="37">
        <v>0.13600000000000001</v>
      </c>
      <c r="AM1059" s="36">
        <v>1</v>
      </c>
      <c r="AN1059" s="17">
        <v>0</v>
      </c>
      <c r="AO1059">
        <v>0.627</v>
      </c>
      <c r="AP1059" s="34">
        <v>0.373</v>
      </c>
      <c r="AQ1059">
        <v>0.68600000000000005</v>
      </c>
      <c r="AR1059" s="34">
        <v>0.314</v>
      </c>
      <c r="AS1059">
        <v>0</v>
      </c>
      <c r="AT1059" s="17">
        <v>1</v>
      </c>
      <c r="AU1059">
        <v>0.42699999999999999</v>
      </c>
      <c r="AV1059" s="17">
        <v>0.57299999999999995</v>
      </c>
      <c r="AW1059" s="17" t="s">
        <v>6</v>
      </c>
      <c r="AX1059">
        <v>0</v>
      </c>
      <c r="AY1059">
        <v>0</v>
      </c>
      <c r="AZ1059">
        <v>0</v>
      </c>
      <c r="BA1059">
        <v>0</v>
      </c>
      <c r="BB1059">
        <v>1</v>
      </c>
      <c r="BC1059">
        <v>0</v>
      </c>
      <c r="BD1059" s="17">
        <v>0</v>
      </c>
      <c r="BE1059">
        <v>0</v>
      </c>
      <c r="BF1059">
        <v>1</v>
      </c>
      <c r="BG1059" s="17">
        <v>0</v>
      </c>
      <c r="BH1059">
        <v>2675</v>
      </c>
      <c r="BI1059">
        <v>153</v>
      </c>
      <c r="BJ1059" s="23">
        <v>0.26400000000000001</v>
      </c>
      <c r="BK1059" s="23">
        <v>35.6</v>
      </c>
      <c r="BL1059">
        <v>1</v>
      </c>
      <c r="BM1059">
        <v>0</v>
      </c>
      <c r="BN1059">
        <v>0</v>
      </c>
      <c r="BO1059">
        <v>0</v>
      </c>
      <c r="BP1059">
        <v>0</v>
      </c>
      <c r="BQ1059" s="17">
        <v>0</v>
      </c>
      <c r="BR1059">
        <v>0</v>
      </c>
      <c r="BS1059">
        <v>0</v>
      </c>
      <c r="BT1059">
        <v>1</v>
      </c>
      <c r="BU1059" s="17">
        <v>0</v>
      </c>
      <c r="BV1059">
        <v>0</v>
      </c>
      <c r="BW1059">
        <v>0</v>
      </c>
      <c r="BX1059" s="17">
        <v>0</v>
      </c>
      <c r="BY1059">
        <v>1</v>
      </c>
      <c r="BZ1059">
        <v>0</v>
      </c>
      <c r="CA1059">
        <v>1</v>
      </c>
      <c r="CB1059">
        <v>1</v>
      </c>
      <c r="CC1059">
        <v>0</v>
      </c>
      <c r="CD1059">
        <v>0</v>
      </c>
      <c r="CE1059">
        <v>1</v>
      </c>
      <c r="CF1059">
        <v>0</v>
      </c>
      <c r="CG1059">
        <v>0</v>
      </c>
      <c r="CH1059">
        <v>0</v>
      </c>
      <c r="CI1059">
        <v>0</v>
      </c>
      <c r="CJ1059" s="17">
        <v>1</v>
      </c>
      <c r="CK1059">
        <v>0.29799999999999999</v>
      </c>
      <c r="CL1059">
        <v>15</v>
      </c>
      <c r="CM1059">
        <v>1</v>
      </c>
      <c r="CN1059">
        <v>0</v>
      </c>
      <c r="CO1059">
        <v>40</v>
      </c>
      <c r="CP1059" s="31" t="s">
        <v>80</v>
      </c>
    </row>
    <row r="1060" spans="1:94" x14ac:dyDescent="0.25">
      <c r="A1060">
        <v>1059</v>
      </c>
      <c r="B1060">
        <v>71</v>
      </c>
      <c r="C1060" s="23" t="s">
        <v>241</v>
      </c>
      <c r="D1060" s="12">
        <v>10.5</v>
      </c>
      <c r="E1060" s="13">
        <f t="shared" si="264"/>
        <v>0.7865168539325843</v>
      </c>
      <c r="F1060" s="7">
        <v>13.35</v>
      </c>
      <c r="G1060" s="7">
        <f t="shared" si="257"/>
        <v>9.713483146067416</v>
      </c>
      <c r="H1060" s="15">
        <f t="shared" si="258"/>
        <v>11.286516853932584</v>
      </c>
      <c r="I1060" s="11">
        <f t="shared" si="259"/>
        <v>0.13874503754464187</v>
      </c>
      <c r="J1060" s="30">
        <f t="shared" si="260"/>
        <v>1.039288670746381E-2</v>
      </c>
      <c r="K1060" s="30">
        <f t="shared" si="261"/>
        <v>96.219657554992366</v>
      </c>
      <c r="L1060" s="8">
        <v>0</v>
      </c>
      <c r="M1060" s="9">
        <v>0</v>
      </c>
      <c r="N1060" s="9">
        <v>0</v>
      </c>
      <c r="O1060" s="9">
        <v>0</v>
      </c>
      <c r="P1060" s="9">
        <v>1</v>
      </c>
      <c r="Q1060" s="8">
        <v>9106</v>
      </c>
      <c r="R1060" s="9">
        <v>25</v>
      </c>
      <c r="S1060" s="9">
        <f t="shared" si="262"/>
        <v>9080</v>
      </c>
      <c r="T1060" s="9">
        <f t="shared" si="263"/>
        <v>33</v>
      </c>
      <c r="U1060" s="7">
        <v>9.6999999999999993</v>
      </c>
      <c r="V1060" s="7">
        <v>16.16</v>
      </c>
      <c r="W1060" s="9">
        <v>0</v>
      </c>
      <c r="X1060" s="9">
        <v>1</v>
      </c>
      <c r="Y1060" s="9">
        <v>1</v>
      </c>
      <c r="Z1060" s="9">
        <v>0</v>
      </c>
      <c r="AA1060" s="9">
        <v>0</v>
      </c>
      <c r="AB1060" s="27">
        <v>0</v>
      </c>
      <c r="AC1060" s="9">
        <v>0</v>
      </c>
      <c r="AD1060" s="9">
        <v>1</v>
      </c>
      <c r="AE1060" s="27">
        <v>0</v>
      </c>
      <c r="AF1060" s="9">
        <v>0</v>
      </c>
      <c r="AG1060" s="27">
        <v>1</v>
      </c>
      <c r="AH1060" s="19">
        <v>2012</v>
      </c>
      <c r="AI1060" s="30">
        <v>9.0999999999999998E-2</v>
      </c>
      <c r="AJ1060" s="30">
        <v>0.29499999999999998</v>
      </c>
      <c r="AK1060" s="30">
        <v>0.47799999999999998</v>
      </c>
      <c r="AL1060" s="37">
        <v>0.13600000000000001</v>
      </c>
      <c r="AM1060" s="36">
        <v>1</v>
      </c>
      <c r="AN1060" s="17">
        <v>0</v>
      </c>
      <c r="AO1060">
        <v>0.627</v>
      </c>
      <c r="AP1060" s="34">
        <v>0.373</v>
      </c>
      <c r="AQ1060">
        <v>0.68600000000000005</v>
      </c>
      <c r="AR1060" s="34">
        <v>0.314</v>
      </c>
      <c r="AS1060">
        <v>0</v>
      </c>
      <c r="AT1060" s="17">
        <v>1</v>
      </c>
      <c r="AU1060">
        <v>0.42699999999999999</v>
      </c>
      <c r="AV1060" s="17">
        <v>0.57299999999999995</v>
      </c>
      <c r="AW1060" s="17" t="s">
        <v>6</v>
      </c>
      <c r="AX1060">
        <v>0</v>
      </c>
      <c r="AY1060">
        <v>0</v>
      </c>
      <c r="AZ1060">
        <v>0</v>
      </c>
      <c r="BA1060">
        <v>0</v>
      </c>
      <c r="BB1060">
        <v>1</v>
      </c>
      <c r="BC1060">
        <v>0</v>
      </c>
      <c r="BD1060" s="17">
        <v>0</v>
      </c>
      <c r="BE1060">
        <v>0</v>
      </c>
      <c r="BF1060">
        <v>1</v>
      </c>
      <c r="BG1060" s="17">
        <v>0</v>
      </c>
      <c r="BH1060">
        <v>2675</v>
      </c>
      <c r="BI1060">
        <v>153</v>
      </c>
      <c r="BJ1060" s="23">
        <v>0.26400000000000001</v>
      </c>
      <c r="BK1060" s="23">
        <v>35.6</v>
      </c>
      <c r="BL1060">
        <v>1</v>
      </c>
      <c r="BM1060">
        <v>0</v>
      </c>
      <c r="BN1060">
        <v>0</v>
      </c>
      <c r="BO1060">
        <v>0</v>
      </c>
      <c r="BP1060">
        <v>0</v>
      </c>
      <c r="BQ1060" s="17">
        <v>0</v>
      </c>
      <c r="BR1060">
        <v>0</v>
      </c>
      <c r="BS1060">
        <v>0</v>
      </c>
      <c r="BT1060">
        <v>1</v>
      </c>
      <c r="BU1060" s="17">
        <v>0</v>
      </c>
      <c r="BV1060">
        <v>0</v>
      </c>
      <c r="BW1060">
        <v>0</v>
      </c>
      <c r="BX1060" s="17">
        <v>0</v>
      </c>
      <c r="BY1060">
        <v>1</v>
      </c>
      <c r="BZ1060">
        <v>0</v>
      </c>
      <c r="CA1060">
        <v>1</v>
      </c>
      <c r="CB1060">
        <v>1</v>
      </c>
      <c r="CC1060">
        <v>0</v>
      </c>
      <c r="CD1060">
        <v>0</v>
      </c>
      <c r="CE1060">
        <v>1</v>
      </c>
      <c r="CF1060">
        <v>0</v>
      </c>
      <c r="CG1060">
        <v>0</v>
      </c>
      <c r="CH1060">
        <v>0</v>
      </c>
      <c r="CI1060">
        <v>0</v>
      </c>
      <c r="CJ1060" s="17">
        <v>1</v>
      </c>
      <c r="CK1060">
        <v>0.29799999999999999</v>
      </c>
      <c r="CL1060">
        <v>15</v>
      </c>
      <c r="CM1060">
        <v>1</v>
      </c>
      <c r="CN1060">
        <v>0</v>
      </c>
      <c r="CO1060">
        <v>40</v>
      </c>
      <c r="CP1060" s="31" t="s">
        <v>80</v>
      </c>
    </row>
    <row r="1061" spans="1:94" x14ac:dyDescent="0.25">
      <c r="A1061">
        <v>1060</v>
      </c>
      <c r="B1061">
        <v>71</v>
      </c>
      <c r="C1061" s="23" t="s">
        <v>241</v>
      </c>
      <c r="D1061" s="12">
        <v>3</v>
      </c>
      <c r="E1061" s="13">
        <f t="shared" si="264"/>
        <v>1.6046511627906981</v>
      </c>
      <c r="F1061" s="7">
        <v>1.869565217391304</v>
      </c>
      <c r="G1061" s="7">
        <f t="shared" si="257"/>
        <v>1.3953488372093019</v>
      </c>
      <c r="H1061" s="15">
        <f t="shared" si="258"/>
        <v>4.6046511627906979</v>
      </c>
      <c r="I1061" s="11">
        <f t="shared" si="259"/>
        <v>2.7911746509198823E-2</v>
      </c>
      <c r="J1061" s="30">
        <f t="shared" si="260"/>
        <v>1.4929538830501698E-2</v>
      </c>
      <c r="K1061" s="30">
        <f t="shared" si="261"/>
        <v>66.981305407569351</v>
      </c>
      <c r="L1061" s="8">
        <v>0</v>
      </c>
      <c r="M1061" s="9">
        <v>0</v>
      </c>
      <c r="N1061" s="9">
        <v>0</v>
      </c>
      <c r="O1061" s="9">
        <v>0</v>
      </c>
      <c r="P1061" s="9">
        <v>1</v>
      </c>
      <c r="Q1061" s="8">
        <v>4491</v>
      </c>
      <c r="R1061" s="9">
        <v>7</v>
      </c>
      <c r="S1061" s="9">
        <f t="shared" si="262"/>
        <v>4483</v>
      </c>
      <c r="T1061" s="9">
        <f t="shared" si="263"/>
        <v>33</v>
      </c>
      <c r="U1061" s="7">
        <v>9.6</v>
      </c>
      <c r="V1061" s="7">
        <v>19.399999999999999</v>
      </c>
      <c r="W1061" s="9">
        <v>0</v>
      </c>
      <c r="X1061" s="9">
        <v>1</v>
      </c>
      <c r="Y1061" s="9">
        <v>1</v>
      </c>
      <c r="Z1061" s="9">
        <v>0</v>
      </c>
      <c r="AA1061" s="9">
        <v>0</v>
      </c>
      <c r="AB1061" s="27">
        <v>0</v>
      </c>
      <c r="AC1061" s="9">
        <v>0</v>
      </c>
      <c r="AD1061" s="9">
        <v>1</v>
      </c>
      <c r="AE1061" s="27">
        <v>0</v>
      </c>
      <c r="AF1061" s="9">
        <v>0</v>
      </c>
      <c r="AG1061" s="27">
        <v>1</v>
      </c>
      <c r="AH1061" s="19">
        <v>2010</v>
      </c>
      <c r="AI1061" s="30">
        <v>2.1999999999999999E-2</v>
      </c>
      <c r="AJ1061" s="30">
        <v>0.17299999999999999</v>
      </c>
      <c r="AK1061" s="30">
        <v>0.63600000000000001</v>
      </c>
      <c r="AL1061" s="37">
        <v>0.16900000000000001</v>
      </c>
      <c r="AM1061" s="36">
        <v>1</v>
      </c>
      <c r="AN1061" s="17">
        <v>0</v>
      </c>
      <c r="AO1061" s="30">
        <v>0.53800000000000003</v>
      </c>
      <c r="AP1061" s="34">
        <v>0.46200000000000002</v>
      </c>
      <c r="AQ1061">
        <v>0.755</v>
      </c>
      <c r="AR1061" s="34">
        <v>0.245</v>
      </c>
      <c r="AS1061">
        <v>0</v>
      </c>
      <c r="AT1061" s="17">
        <v>1</v>
      </c>
      <c r="AU1061">
        <v>0.19600000000000001</v>
      </c>
      <c r="AV1061" s="17">
        <v>0.80400000000000005</v>
      </c>
      <c r="AW1061" s="17" t="s">
        <v>204</v>
      </c>
      <c r="AX1061">
        <v>0</v>
      </c>
      <c r="AY1061">
        <v>0</v>
      </c>
      <c r="AZ1061">
        <v>0</v>
      </c>
      <c r="BA1061">
        <v>0</v>
      </c>
      <c r="BB1061">
        <v>1</v>
      </c>
      <c r="BC1061">
        <v>0</v>
      </c>
      <c r="BD1061" s="17">
        <v>0</v>
      </c>
      <c r="BE1061">
        <v>0</v>
      </c>
      <c r="BF1061">
        <v>1</v>
      </c>
      <c r="BG1061" s="17">
        <v>0</v>
      </c>
      <c r="BH1061">
        <v>3067</v>
      </c>
      <c r="BI1061">
        <v>155</v>
      </c>
      <c r="BJ1061" s="23">
        <v>0.39700000000000002</v>
      </c>
      <c r="BK1061" s="23">
        <v>37.4</v>
      </c>
      <c r="BL1061">
        <v>1</v>
      </c>
      <c r="BM1061">
        <v>0</v>
      </c>
      <c r="BN1061">
        <v>0</v>
      </c>
      <c r="BO1061">
        <v>0</v>
      </c>
      <c r="BP1061">
        <v>0</v>
      </c>
      <c r="BQ1061" s="17">
        <v>0</v>
      </c>
      <c r="BR1061">
        <v>0</v>
      </c>
      <c r="BS1061">
        <v>0</v>
      </c>
      <c r="BT1061">
        <v>1</v>
      </c>
      <c r="BU1061" s="17">
        <v>0</v>
      </c>
      <c r="BV1061">
        <v>0</v>
      </c>
      <c r="BW1061">
        <v>0</v>
      </c>
      <c r="BX1061" s="17">
        <v>0</v>
      </c>
      <c r="BY1061">
        <v>0</v>
      </c>
      <c r="BZ1061">
        <v>0</v>
      </c>
      <c r="CA1061">
        <v>1</v>
      </c>
      <c r="CB1061">
        <v>1</v>
      </c>
      <c r="CC1061">
        <v>0</v>
      </c>
      <c r="CD1061">
        <v>0</v>
      </c>
      <c r="CE1061">
        <v>0</v>
      </c>
      <c r="CF1061">
        <v>0</v>
      </c>
      <c r="CG1061">
        <v>0</v>
      </c>
      <c r="CH1061">
        <v>0</v>
      </c>
      <c r="CI1061">
        <v>0</v>
      </c>
      <c r="CJ1061" s="17">
        <v>0</v>
      </c>
      <c r="CK1061">
        <v>0.29799999999999999</v>
      </c>
      <c r="CL1061">
        <v>15</v>
      </c>
      <c r="CM1061">
        <v>1</v>
      </c>
      <c r="CN1061">
        <v>0</v>
      </c>
      <c r="CO1061">
        <v>40</v>
      </c>
      <c r="CP1061" s="31" t="s">
        <v>80</v>
      </c>
    </row>
    <row r="1062" spans="1:94" x14ac:dyDescent="0.25">
      <c r="A1062">
        <v>1061</v>
      </c>
      <c r="B1062">
        <v>71</v>
      </c>
      <c r="C1062" s="23" t="s">
        <v>241</v>
      </c>
      <c r="D1062" s="12">
        <v>3.7</v>
      </c>
      <c r="E1062" s="13">
        <f t="shared" si="264"/>
        <v>1.0060422960725075</v>
      </c>
      <c r="F1062" s="7">
        <v>3.677777777777778</v>
      </c>
      <c r="G1062" s="7">
        <f t="shared" si="257"/>
        <v>2.6939577039274925</v>
      </c>
      <c r="H1062" s="15">
        <f t="shared" si="258"/>
        <v>4.7060422960725079</v>
      </c>
      <c r="I1062" s="11">
        <f t="shared" si="259"/>
        <v>5.4846248553394351E-2</v>
      </c>
      <c r="J1062" s="30">
        <f t="shared" si="260"/>
        <v>1.4912877250167647E-2</v>
      </c>
      <c r="K1062" s="30">
        <f t="shared" si="261"/>
        <v>67.05614102662571</v>
      </c>
      <c r="L1062" s="8">
        <v>0</v>
      </c>
      <c r="M1062" s="9">
        <v>0</v>
      </c>
      <c r="N1062" s="9">
        <v>0</v>
      </c>
      <c r="O1062" s="9">
        <v>0</v>
      </c>
      <c r="P1062" s="9">
        <v>1</v>
      </c>
      <c r="Q1062" s="8">
        <v>4491</v>
      </c>
      <c r="R1062" s="9">
        <v>7</v>
      </c>
      <c r="S1062" s="9">
        <f t="shared" si="262"/>
        <v>4483</v>
      </c>
      <c r="T1062" s="9">
        <f t="shared" si="263"/>
        <v>33</v>
      </c>
      <c r="U1062" s="7">
        <v>9.6</v>
      </c>
      <c r="V1062" s="7">
        <v>19.399999999999999</v>
      </c>
      <c r="W1062" s="9">
        <v>0</v>
      </c>
      <c r="X1062" s="9">
        <v>1</v>
      </c>
      <c r="Y1062" s="9">
        <v>1</v>
      </c>
      <c r="Z1062" s="9">
        <v>0</v>
      </c>
      <c r="AA1062" s="9">
        <v>0</v>
      </c>
      <c r="AB1062" s="27">
        <v>0</v>
      </c>
      <c r="AC1062" s="9">
        <v>0</v>
      </c>
      <c r="AD1062" s="9">
        <v>1</v>
      </c>
      <c r="AE1062" s="27">
        <v>0</v>
      </c>
      <c r="AF1062" s="9">
        <v>0</v>
      </c>
      <c r="AG1062" s="27">
        <v>1</v>
      </c>
      <c r="AH1062" s="19">
        <v>2010</v>
      </c>
      <c r="AI1062" s="30">
        <v>2.1999999999999999E-2</v>
      </c>
      <c r="AJ1062" s="30">
        <v>0.17299999999999999</v>
      </c>
      <c r="AK1062" s="30">
        <v>0.63600000000000001</v>
      </c>
      <c r="AL1062" s="37">
        <v>0.16900000000000001</v>
      </c>
      <c r="AM1062" s="36">
        <v>1</v>
      </c>
      <c r="AN1062" s="17">
        <v>0</v>
      </c>
      <c r="AO1062" s="30">
        <v>0.53800000000000003</v>
      </c>
      <c r="AP1062" s="34">
        <v>0.46200000000000002</v>
      </c>
      <c r="AQ1062">
        <v>0.755</v>
      </c>
      <c r="AR1062" s="34">
        <v>0.245</v>
      </c>
      <c r="AS1062">
        <v>0</v>
      </c>
      <c r="AT1062" s="17">
        <v>1</v>
      </c>
      <c r="AU1062">
        <v>0.19600000000000001</v>
      </c>
      <c r="AV1062" s="17">
        <v>0.80400000000000005</v>
      </c>
      <c r="AW1062" s="17" t="s">
        <v>204</v>
      </c>
      <c r="AX1062">
        <v>0</v>
      </c>
      <c r="AY1062">
        <v>0</v>
      </c>
      <c r="AZ1062">
        <v>0</v>
      </c>
      <c r="BA1062">
        <v>0</v>
      </c>
      <c r="BB1062">
        <v>1</v>
      </c>
      <c r="BC1062">
        <v>0</v>
      </c>
      <c r="BD1062" s="17">
        <v>0</v>
      </c>
      <c r="BE1062">
        <v>0</v>
      </c>
      <c r="BF1062">
        <v>1</v>
      </c>
      <c r="BG1062" s="17">
        <v>0</v>
      </c>
      <c r="BH1062">
        <v>3067</v>
      </c>
      <c r="BI1062">
        <v>155</v>
      </c>
      <c r="BJ1062" s="23">
        <v>0.39700000000000002</v>
      </c>
      <c r="BK1062" s="23">
        <v>37.4</v>
      </c>
      <c r="BL1062">
        <v>1</v>
      </c>
      <c r="BM1062">
        <v>0</v>
      </c>
      <c r="BN1062">
        <v>0</v>
      </c>
      <c r="BO1062">
        <v>0</v>
      </c>
      <c r="BP1062">
        <v>0</v>
      </c>
      <c r="BQ1062" s="17">
        <v>0</v>
      </c>
      <c r="BR1062">
        <v>0</v>
      </c>
      <c r="BS1062">
        <v>0</v>
      </c>
      <c r="BT1062">
        <v>1</v>
      </c>
      <c r="BU1062" s="17">
        <v>0</v>
      </c>
      <c r="BV1062">
        <v>0</v>
      </c>
      <c r="BW1062">
        <v>0</v>
      </c>
      <c r="BX1062" s="17">
        <v>0</v>
      </c>
      <c r="BY1062">
        <v>0</v>
      </c>
      <c r="BZ1062">
        <v>0</v>
      </c>
      <c r="CA1062">
        <v>1</v>
      </c>
      <c r="CB1062">
        <v>1</v>
      </c>
      <c r="CC1062">
        <v>0</v>
      </c>
      <c r="CD1062">
        <v>0</v>
      </c>
      <c r="CE1062">
        <v>0</v>
      </c>
      <c r="CF1062">
        <v>0</v>
      </c>
      <c r="CG1062">
        <v>0</v>
      </c>
      <c r="CH1062">
        <v>0</v>
      </c>
      <c r="CI1062">
        <v>0</v>
      </c>
      <c r="CJ1062" s="17">
        <v>0</v>
      </c>
      <c r="CK1062">
        <v>0.29799999999999999</v>
      </c>
      <c r="CL1062">
        <v>15</v>
      </c>
      <c r="CM1062">
        <v>1</v>
      </c>
      <c r="CN1062">
        <v>0</v>
      </c>
      <c r="CO1062">
        <v>40</v>
      </c>
      <c r="CP1062" s="31" t="s">
        <v>80</v>
      </c>
    </row>
    <row r="1063" spans="1:94" x14ac:dyDescent="0.25">
      <c r="A1063">
        <v>1062</v>
      </c>
      <c r="B1063">
        <v>71</v>
      </c>
      <c r="C1063" s="23" t="s">
        <v>241</v>
      </c>
      <c r="D1063" s="12">
        <v>5.2</v>
      </c>
      <c r="E1063" s="13">
        <f t="shared" si="264"/>
        <v>1.0514285714285714</v>
      </c>
      <c r="F1063" s="7">
        <v>4.9456521739130439</v>
      </c>
      <c r="G1063" s="7">
        <f t="shared" si="257"/>
        <v>4.1485714285714286</v>
      </c>
      <c r="H1063" s="15">
        <f t="shared" si="258"/>
        <v>6.2514285714285718</v>
      </c>
      <c r="I1063" s="11">
        <f t="shared" si="259"/>
        <v>7.3664399665451782E-2</v>
      </c>
      <c r="J1063" s="30">
        <f t="shared" si="260"/>
        <v>1.4894779712574864E-2</v>
      </c>
      <c r="K1063" s="30">
        <f t="shared" si="261"/>
        <v>67.137615949818553</v>
      </c>
      <c r="L1063" s="8">
        <v>0</v>
      </c>
      <c r="M1063" s="9">
        <v>0</v>
      </c>
      <c r="N1063" s="9">
        <v>0</v>
      </c>
      <c r="O1063" s="9">
        <v>0</v>
      </c>
      <c r="P1063" s="9">
        <v>1</v>
      </c>
      <c r="Q1063" s="8">
        <v>4491</v>
      </c>
      <c r="R1063" s="9">
        <v>7</v>
      </c>
      <c r="S1063" s="9">
        <f t="shared" si="262"/>
        <v>4483</v>
      </c>
      <c r="T1063" s="9">
        <f t="shared" si="263"/>
        <v>33</v>
      </c>
      <c r="U1063" s="7">
        <v>9.6</v>
      </c>
      <c r="V1063" s="7">
        <v>19.399999999999999</v>
      </c>
      <c r="W1063" s="9">
        <v>0</v>
      </c>
      <c r="X1063" s="9">
        <v>1</v>
      </c>
      <c r="Y1063" s="9">
        <v>1</v>
      </c>
      <c r="Z1063" s="9">
        <v>0</v>
      </c>
      <c r="AA1063" s="9">
        <v>0</v>
      </c>
      <c r="AB1063" s="27">
        <v>0</v>
      </c>
      <c r="AC1063" s="9">
        <v>0</v>
      </c>
      <c r="AD1063" s="9">
        <v>1</v>
      </c>
      <c r="AE1063" s="27">
        <v>0</v>
      </c>
      <c r="AF1063" s="9">
        <v>0</v>
      </c>
      <c r="AG1063" s="27">
        <v>1</v>
      </c>
      <c r="AH1063" s="19">
        <v>2010</v>
      </c>
      <c r="AI1063" s="30">
        <v>2.1999999999999999E-2</v>
      </c>
      <c r="AJ1063" s="30">
        <v>0.17299999999999999</v>
      </c>
      <c r="AK1063" s="30">
        <v>0.63600000000000001</v>
      </c>
      <c r="AL1063" s="37">
        <v>0.16900000000000001</v>
      </c>
      <c r="AM1063" s="36">
        <v>1</v>
      </c>
      <c r="AN1063" s="17">
        <v>0</v>
      </c>
      <c r="AO1063" s="30">
        <v>0.53800000000000003</v>
      </c>
      <c r="AP1063" s="34">
        <v>0.46200000000000002</v>
      </c>
      <c r="AQ1063">
        <v>0.755</v>
      </c>
      <c r="AR1063" s="34">
        <v>0.245</v>
      </c>
      <c r="AS1063">
        <v>0</v>
      </c>
      <c r="AT1063" s="17">
        <v>1</v>
      </c>
      <c r="AU1063">
        <v>0.19600000000000001</v>
      </c>
      <c r="AV1063" s="17">
        <v>0.80400000000000005</v>
      </c>
      <c r="AW1063" s="17" t="s">
        <v>204</v>
      </c>
      <c r="AX1063">
        <v>0</v>
      </c>
      <c r="AY1063">
        <v>0</v>
      </c>
      <c r="AZ1063">
        <v>0</v>
      </c>
      <c r="BA1063">
        <v>0</v>
      </c>
      <c r="BB1063">
        <v>1</v>
      </c>
      <c r="BC1063">
        <v>0</v>
      </c>
      <c r="BD1063" s="17">
        <v>0</v>
      </c>
      <c r="BE1063">
        <v>0</v>
      </c>
      <c r="BF1063">
        <v>1</v>
      </c>
      <c r="BG1063" s="17">
        <v>0</v>
      </c>
      <c r="BH1063">
        <v>3067</v>
      </c>
      <c r="BI1063">
        <v>155</v>
      </c>
      <c r="BJ1063" s="23">
        <v>0.39700000000000002</v>
      </c>
      <c r="BK1063" s="23">
        <v>37.4</v>
      </c>
      <c r="BL1063">
        <v>1</v>
      </c>
      <c r="BM1063">
        <v>0</v>
      </c>
      <c r="BN1063">
        <v>0</v>
      </c>
      <c r="BO1063">
        <v>0</v>
      </c>
      <c r="BP1063">
        <v>0</v>
      </c>
      <c r="BQ1063" s="17">
        <v>0</v>
      </c>
      <c r="BR1063">
        <v>0</v>
      </c>
      <c r="BS1063">
        <v>0</v>
      </c>
      <c r="BT1063">
        <v>1</v>
      </c>
      <c r="BU1063" s="17">
        <v>0</v>
      </c>
      <c r="BV1063">
        <v>0</v>
      </c>
      <c r="BW1063">
        <v>0</v>
      </c>
      <c r="BX1063" s="17">
        <v>0</v>
      </c>
      <c r="BY1063">
        <v>0</v>
      </c>
      <c r="BZ1063">
        <v>0</v>
      </c>
      <c r="CA1063">
        <v>1</v>
      </c>
      <c r="CB1063">
        <v>1</v>
      </c>
      <c r="CC1063">
        <v>0</v>
      </c>
      <c r="CD1063">
        <v>0</v>
      </c>
      <c r="CE1063">
        <v>0</v>
      </c>
      <c r="CF1063">
        <v>0</v>
      </c>
      <c r="CG1063">
        <v>0</v>
      </c>
      <c r="CH1063">
        <v>0</v>
      </c>
      <c r="CI1063">
        <v>0</v>
      </c>
      <c r="CJ1063" s="17">
        <v>0</v>
      </c>
      <c r="CK1063">
        <v>0.29799999999999999</v>
      </c>
      <c r="CL1063">
        <v>15</v>
      </c>
      <c r="CM1063">
        <v>1</v>
      </c>
      <c r="CN1063">
        <v>0</v>
      </c>
      <c r="CO1063">
        <v>40</v>
      </c>
      <c r="CP1063" s="31" t="s">
        <v>80</v>
      </c>
    </row>
    <row r="1064" spans="1:94" x14ac:dyDescent="0.25">
      <c r="A1064">
        <v>1063</v>
      </c>
      <c r="B1064">
        <v>71</v>
      </c>
      <c r="C1064" s="23" t="s">
        <v>241</v>
      </c>
      <c r="D1064" s="12">
        <v>10.199999999999999</v>
      </c>
      <c r="E1064" s="13">
        <f t="shared" si="264"/>
        <v>1.5795716639209225</v>
      </c>
      <c r="F1064" s="7">
        <v>6.457446808510638</v>
      </c>
      <c r="G1064" s="7">
        <f t="shared" si="257"/>
        <v>8.6204283360790761</v>
      </c>
      <c r="H1064" s="15">
        <f t="shared" si="258"/>
        <v>11.779571663920922</v>
      </c>
      <c r="I1064" s="11">
        <f t="shared" si="259"/>
        <v>9.5998845230848909E-2</v>
      </c>
      <c r="J1064" s="30">
        <f t="shared" si="260"/>
        <v>1.4866378009390115E-2</v>
      </c>
      <c r="K1064" s="30">
        <f t="shared" si="261"/>
        <v>67.265880052852523</v>
      </c>
      <c r="L1064" s="8">
        <v>0</v>
      </c>
      <c r="M1064" s="9">
        <v>0</v>
      </c>
      <c r="N1064" s="9">
        <v>0</v>
      </c>
      <c r="O1064" s="9">
        <v>0</v>
      </c>
      <c r="P1064" s="9">
        <v>1</v>
      </c>
      <c r="Q1064" s="8">
        <v>4491</v>
      </c>
      <c r="R1064" s="9">
        <v>7</v>
      </c>
      <c r="S1064" s="9">
        <f t="shared" si="262"/>
        <v>4483</v>
      </c>
      <c r="T1064" s="9">
        <f t="shared" si="263"/>
        <v>33</v>
      </c>
      <c r="U1064" s="7">
        <v>9.6</v>
      </c>
      <c r="V1064" s="7">
        <v>19.399999999999999</v>
      </c>
      <c r="W1064" s="9">
        <v>0</v>
      </c>
      <c r="X1064" s="9">
        <v>1</v>
      </c>
      <c r="Y1064" s="9">
        <v>1</v>
      </c>
      <c r="Z1064" s="9">
        <v>0</v>
      </c>
      <c r="AA1064" s="9">
        <v>0</v>
      </c>
      <c r="AB1064" s="27">
        <v>0</v>
      </c>
      <c r="AC1064" s="9">
        <v>0</v>
      </c>
      <c r="AD1064" s="9">
        <v>1</v>
      </c>
      <c r="AE1064" s="27">
        <v>0</v>
      </c>
      <c r="AF1064" s="9">
        <v>0</v>
      </c>
      <c r="AG1064" s="27">
        <v>1</v>
      </c>
      <c r="AH1064" s="19">
        <v>2010</v>
      </c>
      <c r="AI1064" s="30">
        <v>2.1999999999999999E-2</v>
      </c>
      <c r="AJ1064" s="30">
        <v>0.17299999999999999</v>
      </c>
      <c r="AK1064" s="30">
        <v>0.63600000000000001</v>
      </c>
      <c r="AL1064" s="37">
        <v>0.16900000000000001</v>
      </c>
      <c r="AM1064" s="36">
        <v>1</v>
      </c>
      <c r="AN1064" s="17">
        <v>0</v>
      </c>
      <c r="AO1064" s="30">
        <v>0.53800000000000003</v>
      </c>
      <c r="AP1064" s="34">
        <v>0.46200000000000002</v>
      </c>
      <c r="AQ1064">
        <v>0.755</v>
      </c>
      <c r="AR1064" s="34">
        <v>0.245</v>
      </c>
      <c r="AS1064">
        <v>0</v>
      </c>
      <c r="AT1064" s="17">
        <v>1</v>
      </c>
      <c r="AU1064">
        <v>0.19600000000000001</v>
      </c>
      <c r="AV1064" s="17">
        <v>0.80400000000000005</v>
      </c>
      <c r="AW1064" s="17" t="s">
        <v>204</v>
      </c>
      <c r="AX1064">
        <v>0</v>
      </c>
      <c r="AY1064">
        <v>0</v>
      </c>
      <c r="AZ1064">
        <v>0</v>
      </c>
      <c r="BA1064">
        <v>0</v>
      </c>
      <c r="BB1064">
        <v>1</v>
      </c>
      <c r="BC1064">
        <v>0</v>
      </c>
      <c r="BD1064" s="17">
        <v>0</v>
      </c>
      <c r="BE1064">
        <v>0</v>
      </c>
      <c r="BF1064">
        <v>1</v>
      </c>
      <c r="BG1064" s="17">
        <v>0</v>
      </c>
      <c r="BH1064">
        <v>3067</v>
      </c>
      <c r="BI1064">
        <v>155</v>
      </c>
      <c r="BJ1064" s="23">
        <v>0.39700000000000002</v>
      </c>
      <c r="BK1064" s="23">
        <v>37.4</v>
      </c>
      <c r="BL1064">
        <v>1</v>
      </c>
      <c r="BM1064">
        <v>0</v>
      </c>
      <c r="BN1064">
        <v>0</v>
      </c>
      <c r="BO1064">
        <v>0</v>
      </c>
      <c r="BP1064">
        <v>0</v>
      </c>
      <c r="BQ1064" s="17">
        <v>0</v>
      </c>
      <c r="BR1064">
        <v>0</v>
      </c>
      <c r="BS1064">
        <v>0</v>
      </c>
      <c r="BT1064">
        <v>1</v>
      </c>
      <c r="BU1064" s="17">
        <v>0</v>
      </c>
      <c r="BV1064">
        <v>0</v>
      </c>
      <c r="BW1064">
        <v>0</v>
      </c>
      <c r="BX1064" s="17">
        <v>0</v>
      </c>
      <c r="BY1064">
        <v>0</v>
      </c>
      <c r="BZ1064">
        <v>0</v>
      </c>
      <c r="CA1064">
        <v>1</v>
      </c>
      <c r="CB1064">
        <v>1</v>
      </c>
      <c r="CC1064">
        <v>0</v>
      </c>
      <c r="CD1064">
        <v>0</v>
      </c>
      <c r="CE1064">
        <v>0</v>
      </c>
      <c r="CF1064">
        <v>0</v>
      </c>
      <c r="CG1064">
        <v>0</v>
      </c>
      <c r="CH1064">
        <v>0</v>
      </c>
      <c r="CI1064">
        <v>0</v>
      </c>
      <c r="CJ1064" s="17">
        <v>0</v>
      </c>
      <c r="CK1064">
        <v>0.29799999999999999</v>
      </c>
      <c r="CL1064">
        <v>15</v>
      </c>
      <c r="CM1064">
        <v>1</v>
      </c>
      <c r="CN1064">
        <v>0</v>
      </c>
      <c r="CO1064">
        <v>40</v>
      </c>
      <c r="CP1064" s="31" t="s">
        <v>80</v>
      </c>
    </row>
    <row r="1065" spans="1:94" x14ac:dyDescent="0.25">
      <c r="A1065">
        <v>1064</v>
      </c>
      <c r="B1065">
        <v>71</v>
      </c>
      <c r="C1065" s="23" t="s">
        <v>241</v>
      </c>
      <c r="D1065" s="12">
        <v>13.2</v>
      </c>
      <c r="E1065" s="13">
        <f t="shared" si="264"/>
        <v>1.2447668393782387</v>
      </c>
      <c r="F1065" s="7">
        <v>10.6043956043956</v>
      </c>
      <c r="G1065" s="7">
        <f t="shared" si="257"/>
        <v>11.955233160621761</v>
      </c>
      <c r="H1065" s="15">
        <f t="shared" si="258"/>
        <v>14.444766839378238</v>
      </c>
      <c r="I1065" s="11">
        <f t="shared" si="259"/>
        <v>0.15643061291392449</v>
      </c>
      <c r="J1065" s="30">
        <f t="shared" si="260"/>
        <v>1.4751487849914128E-2</v>
      </c>
      <c r="K1065" s="30">
        <f t="shared" si="261"/>
        <v>67.789772135142371</v>
      </c>
      <c r="L1065" s="8">
        <v>0</v>
      </c>
      <c r="M1065" s="9">
        <v>0</v>
      </c>
      <c r="N1065" s="9">
        <v>0</v>
      </c>
      <c r="O1065" s="9">
        <v>0</v>
      </c>
      <c r="P1065" s="9">
        <v>1</v>
      </c>
      <c r="Q1065" s="8">
        <v>4491</v>
      </c>
      <c r="R1065" s="9">
        <v>7</v>
      </c>
      <c r="S1065" s="9">
        <f t="shared" si="262"/>
        <v>4483</v>
      </c>
      <c r="T1065" s="9">
        <f t="shared" si="263"/>
        <v>33</v>
      </c>
      <c r="U1065" s="7">
        <v>9.6</v>
      </c>
      <c r="V1065" s="7">
        <v>19.399999999999999</v>
      </c>
      <c r="W1065" s="9">
        <v>0</v>
      </c>
      <c r="X1065" s="9">
        <v>1</v>
      </c>
      <c r="Y1065" s="9">
        <v>1</v>
      </c>
      <c r="Z1065" s="9">
        <v>0</v>
      </c>
      <c r="AA1065" s="9">
        <v>0</v>
      </c>
      <c r="AB1065" s="27">
        <v>0</v>
      </c>
      <c r="AC1065" s="9">
        <v>0</v>
      </c>
      <c r="AD1065" s="9">
        <v>1</v>
      </c>
      <c r="AE1065" s="27">
        <v>0</v>
      </c>
      <c r="AF1065" s="9">
        <v>0</v>
      </c>
      <c r="AG1065" s="27">
        <v>1</v>
      </c>
      <c r="AH1065" s="19">
        <v>2010</v>
      </c>
      <c r="AI1065" s="30">
        <v>2.1999999999999999E-2</v>
      </c>
      <c r="AJ1065" s="30">
        <v>0.17299999999999999</v>
      </c>
      <c r="AK1065" s="30">
        <v>0.63600000000000001</v>
      </c>
      <c r="AL1065" s="37">
        <v>0.16900000000000001</v>
      </c>
      <c r="AM1065" s="36">
        <v>1</v>
      </c>
      <c r="AN1065" s="17">
        <v>0</v>
      </c>
      <c r="AO1065" s="30">
        <v>0.53800000000000003</v>
      </c>
      <c r="AP1065" s="34">
        <v>0.46200000000000002</v>
      </c>
      <c r="AQ1065">
        <v>0.755</v>
      </c>
      <c r="AR1065" s="34">
        <v>0.245</v>
      </c>
      <c r="AS1065">
        <v>0</v>
      </c>
      <c r="AT1065" s="17">
        <v>1</v>
      </c>
      <c r="AU1065">
        <v>0.19600000000000001</v>
      </c>
      <c r="AV1065" s="17">
        <v>0.80400000000000005</v>
      </c>
      <c r="AW1065" s="17" t="s">
        <v>204</v>
      </c>
      <c r="AX1065">
        <v>0</v>
      </c>
      <c r="AY1065">
        <v>0</v>
      </c>
      <c r="AZ1065">
        <v>0</v>
      </c>
      <c r="BA1065">
        <v>0</v>
      </c>
      <c r="BB1065">
        <v>1</v>
      </c>
      <c r="BC1065">
        <v>0</v>
      </c>
      <c r="BD1065" s="17">
        <v>0</v>
      </c>
      <c r="BE1065">
        <v>0</v>
      </c>
      <c r="BF1065">
        <v>1</v>
      </c>
      <c r="BG1065" s="17">
        <v>0</v>
      </c>
      <c r="BH1065">
        <v>3067</v>
      </c>
      <c r="BI1065">
        <v>155</v>
      </c>
      <c r="BJ1065" s="23">
        <v>0.39700000000000002</v>
      </c>
      <c r="BK1065" s="23">
        <v>37.4</v>
      </c>
      <c r="BL1065">
        <v>1</v>
      </c>
      <c r="BM1065">
        <v>0</v>
      </c>
      <c r="BN1065">
        <v>0</v>
      </c>
      <c r="BO1065">
        <v>0</v>
      </c>
      <c r="BP1065">
        <v>0</v>
      </c>
      <c r="BQ1065" s="17">
        <v>0</v>
      </c>
      <c r="BR1065">
        <v>0</v>
      </c>
      <c r="BS1065">
        <v>0</v>
      </c>
      <c r="BT1065">
        <v>1</v>
      </c>
      <c r="BU1065" s="17">
        <v>0</v>
      </c>
      <c r="BV1065">
        <v>0</v>
      </c>
      <c r="BW1065">
        <v>0</v>
      </c>
      <c r="BX1065" s="17">
        <v>0</v>
      </c>
      <c r="BY1065">
        <v>0</v>
      </c>
      <c r="BZ1065">
        <v>0</v>
      </c>
      <c r="CA1065">
        <v>1</v>
      </c>
      <c r="CB1065">
        <v>1</v>
      </c>
      <c r="CC1065">
        <v>0</v>
      </c>
      <c r="CD1065">
        <v>0</v>
      </c>
      <c r="CE1065">
        <v>0</v>
      </c>
      <c r="CF1065">
        <v>0</v>
      </c>
      <c r="CG1065">
        <v>0</v>
      </c>
      <c r="CH1065">
        <v>0</v>
      </c>
      <c r="CI1065">
        <v>0</v>
      </c>
      <c r="CJ1065" s="17">
        <v>0</v>
      </c>
      <c r="CK1065">
        <v>0.29799999999999999</v>
      </c>
      <c r="CL1065">
        <v>15</v>
      </c>
      <c r="CM1065">
        <v>1</v>
      </c>
      <c r="CN1065">
        <v>0</v>
      </c>
      <c r="CO1065">
        <v>40</v>
      </c>
      <c r="CP1065" s="31" t="s">
        <v>80</v>
      </c>
    </row>
    <row r="1066" spans="1:94" x14ac:dyDescent="0.25">
      <c r="A1066">
        <v>1065</v>
      </c>
      <c r="B1066">
        <v>71</v>
      </c>
      <c r="C1066" s="23" t="s">
        <v>241</v>
      </c>
      <c r="D1066" s="12">
        <v>4.4000000000000004</v>
      </c>
      <c r="E1066" s="13">
        <f t="shared" si="264"/>
        <v>2.1223529411764708</v>
      </c>
      <c r="F1066" s="7">
        <v>2.0731707317073171</v>
      </c>
      <c r="G1066" s="7">
        <f t="shared" si="257"/>
        <v>2.2776470588235296</v>
      </c>
      <c r="H1066" s="15">
        <f t="shared" si="258"/>
        <v>6.5223529411764716</v>
      </c>
      <c r="I1066" s="11">
        <f t="shared" si="259"/>
        <v>3.1010974268328165E-2</v>
      </c>
      <c r="J1066" s="30">
        <f t="shared" si="260"/>
        <v>1.4958234647075937E-2</v>
      </c>
      <c r="K1066" s="30">
        <f t="shared" si="261"/>
        <v>66.852808743408886</v>
      </c>
      <c r="L1066" s="8">
        <v>0</v>
      </c>
      <c r="M1066" s="9">
        <v>0</v>
      </c>
      <c r="N1066" s="9">
        <v>0</v>
      </c>
      <c r="O1066" s="9">
        <v>0</v>
      </c>
      <c r="P1066" s="9">
        <v>1</v>
      </c>
      <c r="Q1066" s="8">
        <v>4491</v>
      </c>
      <c r="R1066" s="9">
        <v>25</v>
      </c>
      <c r="S1066" s="9">
        <f t="shared" si="262"/>
        <v>4465</v>
      </c>
      <c r="T1066" s="9">
        <f t="shared" si="263"/>
        <v>33</v>
      </c>
      <c r="U1066" s="7">
        <v>9.6</v>
      </c>
      <c r="V1066" s="7">
        <v>19.399999999999999</v>
      </c>
      <c r="W1066" s="9">
        <v>0</v>
      </c>
      <c r="X1066" s="9">
        <v>1</v>
      </c>
      <c r="Y1066" s="9">
        <v>1</v>
      </c>
      <c r="Z1066" s="9">
        <v>0</v>
      </c>
      <c r="AA1066" s="9">
        <v>0</v>
      </c>
      <c r="AB1066" s="27">
        <v>0</v>
      </c>
      <c r="AC1066" s="9">
        <v>0</v>
      </c>
      <c r="AD1066" s="9">
        <v>1</v>
      </c>
      <c r="AE1066" s="27">
        <v>0</v>
      </c>
      <c r="AF1066" s="9">
        <v>0</v>
      </c>
      <c r="AG1066" s="27">
        <v>1</v>
      </c>
      <c r="AH1066" s="19">
        <v>2010</v>
      </c>
      <c r="AI1066" s="30">
        <v>2.1999999999999999E-2</v>
      </c>
      <c r="AJ1066" s="30">
        <v>0.17299999999999999</v>
      </c>
      <c r="AK1066" s="30">
        <v>0.63600000000000001</v>
      </c>
      <c r="AL1066" s="37">
        <v>0.16900000000000001</v>
      </c>
      <c r="AM1066" s="36">
        <v>1</v>
      </c>
      <c r="AN1066" s="17">
        <v>0</v>
      </c>
      <c r="AO1066" s="30">
        <v>0.53800000000000003</v>
      </c>
      <c r="AP1066" s="34">
        <v>0.46200000000000002</v>
      </c>
      <c r="AQ1066">
        <v>0.755</v>
      </c>
      <c r="AR1066" s="34">
        <v>0.245</v>
      </c>
      <c r="AS1066">
        <v>0</v>
      </c>
      <c r="AT1066" s="17">
        <v>1</v>
      </c>
      <c r="AU1066">
        <v>0.19600000000000001</v>
      </c>
      <c r="AV1066" s="17">
        <v>0.80400000000000005</v>
      </c>
      <c r="AW1066" s="17" t="s">
        <v>204</v>
      </c>
      <c r="AX1066">
        <v>0</v>
      </c>
      <c r="AY1066">
        <v>0</v>
      </c>
      <c r="AZ1066">
        <v>0</v>
      </c>
      <c r="BA1066">
        <v>0</v>
      </c>
      <c r="BB1066">
        <v>1</v>
      </c>
      <c r="BC1066">
        <v>0</v>
      </c>
      <c r="BD1066" s="17">
        <v>0</v>
      </c>
      <c r="BE1066">
        <v>0</v>
      </c>
      <c r="BF1066">
        <v>1</v>
      </c>
      <c r="BG1066" s="17">
        <v>0</v>
      </c>
      <c r="BH1066">
        <v>3067</v>
      </c>
      <c r="BI1066">
        <v>155</v>
      </c>
      <c r="BJ1066" s="23">
        <v>0.39700000000000002</v>
      </c>
      <c r="BK1066" s="23">
        <v>37.4</v>
      </c>
      <c r="BL1066">
        <v>1</v>
      </c>
      <c r="BM1066">
        <v>0</v>
      </c>
      <c r="BN1066">
        <v>0</v>
      </c>
      <c r="BO1066">
        <v>0</v>
      </c>
      <c r="BP1066">
        <v>0</v>
      </c>
      <c r="BQ1066" s="17">
        <v>0</v>
      </c>
      <c r="BR1066">
        <v>0</v>
      </c>
      <c r="BS1066">
        <v>0</v>
      </c>
      <c r="BT1066">
        <v>1</v>
      </c>
      <c r="BU1066" s="17">
        <v>0</v>
      </c>
      <c r="BV1066">
        <v>0</v>
      </c>
      <c r="BW1066">
        <v>0</v>
      </c>
      <c r="BX1066" s="17">
        <v>0</v>
      </c>
      <c r="BY1066">
        <v>1</v>
      </c>
      <c r="BZ1066">
        <v>0</v>
      </c>
      <c r="CA1066">
        <v>1</v>
      </c>
      <c r="CB1066">
        <v>1</v>
      </c>
      <c r="CC1066">
        <v>0</v>
      </c>
      <c r="CD1066">
        <v>0</v>
      </c>
      <c r="CE1066">
        <v>1</v>
      </c>
      <c r="CF1066">
        <v>0</v>
      </c>
      <c r="CG1066">
        <v>0</v>
      </c>
      <c r="CH1066">
        <v>0</v>
      </c>
      <c r="CI1066">
        <v>0</v>
      </c>
      <c r="CJ1066" s="17">
        <v>1</v>
      </c>
      <c r="CK1066">
        <v>0.29799999999999999</v>
      </c>
      <c r="CL1066">
        <v>15</v>
      </c>
      <c r="CM1066">
        <v>1</v>
      </c>
      <c r="CN1066">
        <v>0</v>
      </c>
      <c r="CO1066">
        <v>40</v>
      </c>
      <c r="CP1066" s="31" t="s">
        <v>80</v>
      </c>
    </row>
    <row r="1067" spans="1:94" x14ac:dyDescent="0.25">
      <c r="A1067">
        <v>1066</v>
      </c>
      <c r="B1067">
        <v>71</v>
      </c>
      <c r="C1067" s="23" t="s">
        <v>241</v>
      </c>
      <c r="D1067" s="12">
        <v>0.8</v>
      </c>
      <c r="E1067" s="13">
        <f t="shared" si="264"/>
        <v>0.32989690721649489</v>
      </c>
      <c r="F1067" s="7">
        <v>2.4249999999999998</v>
      </c>
      <c r="G1067" s="7">
        <f t="shared" si="257"/>
        <v>0.47010309278350515</v>
      </c>
      <c r="H1067" s="15">
        <f t="shared" si="258"/>
        <v>1.1298969072164948</v>
      </c>
      <c r="I1067" s="11">
        <f t="shared" si="259"/>
        <v>3.6267298423024875E-2</v>
      </c>
      <c r="J1067" s="30">
        <f t="shared" si="260"/>
        <v>1.495558697856696E-2</v>
      </c>
      <c r="K1067" s="30">
        <f t="shared" si="261"/>
        <v>66.864644057977301</v>
      </c>
      <c r="L1067" s="8">
        <v>0</v>
      </c>
      <c r="M1067" s="9">
        <v>0</v>
      </c>
      <c r="N1067" s="9">
        <v>0</v>
      </c>
      <c r="O1067" s="9">
        <v>0</v>
      </c>
      <c r="P1067" s="9">
        <v>1</v>
      </c>
      <c r="Q1067" s="8">
        <v>4491</v>
      </c>
      <c r="R1067" s="9">
        <v>25</v>
      </c>
      <c r="S1067" s="9">
        <f t="shared" si="262"/>
        <v>4465</v>
      </c>
      <c r="T1067" s="9">
        <f t="shared" si="263"/>
        <v>33</v>
      </c>
      <c r="U1067" s="7">
        <v>9.6</v>
      </c>
      <c r="V1067" s="7">
        <v>19.399999999999999</v>
      </c>
      <c r="W1067" s="9">
        <v>0</v>
      </c>
      <c r="X1067" s="9">
        <v>1</v>
      </c>
      <c r="Y1067" s="9">
        <v>1</v>
      </c>
      <c r="Z1067" s="9">
        <v>0</v>
      </c>
      <c r="AA1067" s="9">
        <v>0</v>
      </c>
      <c r="AB1067" s="27">
        <v>0</v>
      </c>
      <c r="AC1067" s="9">
        <v>0</v>
      </c>
      <c r="AD1067" s="9">
        <v>1</v>
      </c>
      <c r="AE1067" s="27">
        <v>0</v>
      </c>
      <c r="AF1067" s="9">
        <v>0</v>
      </c>
      <c r="AG1067" s="27">
        <v>1</v>
      </c>
      <c r="AH1067" s="19">
        <v>2010</v>
      </c>
      <c r="AI1067" s="30">
        <v>2.1999999999999999E-2</v>
      </c>
      <c r="AJ1067" s="30">
        <v>0.17299999999999999</v>
      </c>
      <c r="AK1067" s="30">
        <v>0.63600000000000001</v>
      </c>
      <c r="AL1067" s="37">
        <v>0.16900000000000001</v>
      </c>
      <c r="AM1067" s="36">
        <v>1</v>
      </c>
      <c r="AN1067" s="17">
        <v>0</v>
      </c>
      <c r="AO1067" s="30">
        <v>0.53800000000000003</v>
      </c>
      <c r="AP1067" s="34">
        <v>0.46200000000000002</v>
      </c>
      <c r="AQ1067">
        <v>0.755</v>
      </c>
      <c r="AR1067" s="34">
        <v>0.245</v>
      </c>
      <c r="AS1067">
        <v>0</v>
      </c>
      <c r="AT1067" s="17">
        <v>1</v>
      </c>
      <c r="AU1067">
        <v>0.19600000000000001</v>
      </c>
      <c r="AV1067" s="17">
        <v>0.80400000000000005</v>
      </c>
      <c r="AW1067" s="17" t="s">
        <v>204</v>
      </c>
      <c r="AX1067">
        <v>0</v>
      </c>
      <c r="AY1067">
        <v>0</v>
      </c>
      <c r="AZ1067">
        <v>0</v>
      </c>
      <c r="BA1067">
        <v>0</v>
      </c>
      <c r="BB1067">
        <v>1</v>
      </c>
      <c r="BC1067">
        <v>0</v>
      </c>
      <c r="BD1067" s="17">
        <v>0</v>
      </c>
      <c r="BE1067">
        <v>0</v>
      </c>
      <c r="BF1067">
        <v>1</v>
      </c>
      <c r="BG1067" s="17">
        <v>0</v>
      </c>
      <c r="BH1067">
        <v>3067</v>
      </c>
      <c r="BI1067">
        <v>155</v>
      </c>
      <c r="BJ1067" s="23">
        <v>0.39700000000000002</v>
      </c>
      <c r="BK1067" s="23">
        <v>37.4</v>
      </c>
      <c r="BL1067">
        <v>1</v>
      </c>
      <c r="BM1067">
        <v>0</v>
      </c>
      <c r="BN1067">
        <v>0</v>
      </c>
      <c r="BO1067">
        <v>0</v>
      </c>
      <c r="BP1067">
        <v>0</v>
      </c>
      <c r="BQ1067" s="17">
        <v>0</v>
      </c>
      <c r="BR1067">
        <v>0</v>
      </c>
      <c r="BS1067">
        <v>0</v>
      </c>
      <c r="BT1067">
        <v>1</v>
      </c>
      <c r="BU1067" s="17">
        <v>0</v>
      </c>
      <c r="BV1067">
        <v>0</v>
      </c>
      <c r="BW1067">
        <v>0</v>
      </c>
      <c r="BX1067" s="17">
        <v>0</v>
      </c>
      <c r="BY1067">
        <v>1</v>
      </c>
      <c r="BZ1067">
        <v>0</v>
      </c>
      <c r="CA1067">
        <v>1</v>
      </c>
      <c r="CB1067">
        <v>1</v>
      </c>
      <c r="CC1067">
        <v>0</v>
      </c>
      <c r="CD1067">
        <v>0</v>
      </c>
      <c r="CE1067">
        <v>1</v>
      </c>
      <c r="CF1067">
        <v>0</v>
      </c>
      <c r="CG1067">
        <v>0</v>
      </c>
      <c r="CH1067">
        <v>0</v>
      </c>
      <c r="CI1067">
        <v>0</v>
      </c>
      <c r="CJ1067" s="17">
        <v>1</v>
      </c>
      <c r="CK1067">
        <v>0.29799999999999999</v>
      </c>
      <c r="CL1067">
        <v>15</v>
      </c>
      <c r="CM1067">
        <v>1</v>
      </c>
      <c r="CN1067">
        <v>0</v>
      </c>
      <c r="CO1067">
        <v>40</v>
      </c>
      <c r="CP1067" s="31" t="s">
        <v>80</v>
      </c>
    </row>
    <row r="1068" spans="1:94" x14ac:dyDescent="0.25">
      <c r="A1068">
        <v>1067</v>
      </c>
      <c r="B1068">
        <v>71</v>
      </c>
      <c r="C1068" s="23" t="s">
        <v>241</v>
      </c>
      <c r="D1068" s="12">
        <v>4.2</v>
      </c>
      <c r="E1068" s="13">
        <f t="shared" si="264"/>
        <v>1.3607142857142855</v>
      </c>
      <c r="F1068" s="7">
        <v>3.0866141732283472</v>
      </c>
      <c r="G1068" s="7">
        <f t="shared" si="257"/>
        <v>2.8392857142857144</v>
      </c>
      <c r="H1068" s="15">
        <f t="shared" si="258"/>
        <v>5.5607142857142859</v>
      </c>
      <c r="I1068" s="11">
        <f t="shared" si="259"/>
        <v>4.6143312752539134E-2</v>
      </c>
      <c r="J1068" s="30">
        <f t="shared" si="260"/>
        <v>1.4949491631562421E-2</v>
      </c>
      <c r="K1068" s="30">
        <f t="shared" si="261"/>
        <v>66.891906738067902</v>
      </c>
      <c r="L1068" s="8">
        <v>0</v>
      </c>
      <c r="M1068" s="9">
        <v>0</v>
      </c>
      <c r="N1068" s="9">
        <v>0</v>
      </c>
      <c r="O1068" s="9">
        <v>0</v>
      </c>
      <c r="P1068" s="9">
        <v>1</v>
      </c>
      <c r="Q1068" s="8">
        <v>4491</v>
      </c>
      <c r="R1068" s="9">
        <v>25</v>
      </c>
      <c r="S1068" s="9">
        <f t="shared" si="262"/>
        <v>4465</v>
      </c>
      <c r="T1068" s="9">
        <f t="shared" si="263"/>
        <v>33</v>
      </c>
      <c r="U1068" s="7">
        <v>9.6</v>
      </c>
      <c r="V1068" s="7">
        <v>19.399999999999999</v>
      </c>
      <c r="W1068" s="9">
        <v>0</v>
      </c>
      <c r="X1068" s="9">
        <v>1</v>
      </c>
      <c r="Y1068" s="9">
        <v>1</v>
      </c>
      <c r="Z1068" s="9">
        <v>0</v>
      </c>
      <c r="AA1068" s="9">
        <v>0</v>
      </c>
      <c r="AB1068" s="27">
        <v>0</v>
      </c>
      <c r="AC1068" s="9">
        <v>0</v>
      </c>
      <c r="AD1068" s="9">
        <v>1</v>
      </c>
      <c r="AE1068" s="27">
        <v>0</v>
      </c>
      <c r="AF1068" s="9">
        <v>0</v>
      </c>
      <c r="AG1068" s="27">
        <v>1</v>
      </c>
      <c r="AH1068" s="19">
        <v>2010</v>
      </c>
      <c r="AI1068" s="30">
        <v>2.1999999999999999E-2</v>
      </c>
      <c r="AJ1068" s="30">
        <v>0.17299999999999999</v>
      </c>
      <c r="AK1068" s="30">
        <v>0.63600000000000001</v>
      </c>
      <c r="AL1068" s="37">
        <v>0.16900000000000001</v>
      </c>
      <c r="AM1068" s="36">
        <v>1</v>
      </c>
      <c r="AN1068" s="17">
        <v>0</v>
      </c>
      <c r="AO1068" s="30">
        <v>0.53800000000000003</v>
      </c>
      <c r="AP1068" s="34">
        <v>0.46200000000000002</v>
      </c>
      <c r="AQ1068">
        <v>0.755</v>
      </c>
      <c r="AR1068" s="34">
        <v>0.245</v>
      </c>
      <c r="AS1068">
        <v>0</v>
      </c>
      <c r="AT1068" s="17">
        <v>1</v>
      </c>
      <c r="AU1068">
        <v>0.19600000000000001</v>
      </c>
      <c r="AV1068" s="17">
        <v>0.80400000000000005</v>
      </c>
      <c r="AW1068" s="17" t="s">
        <v>204</v>
      </c>
      <c r="AX1068">
        <v>0</v>
      </c>
      <c r="AY1068">
        <v>0</v>
      </c>
      <c r="AZ1068">
        <v>0</v>
      </c>
      <c r="BA1068">
        <v>0</v>
      </c>
      <c r="BB1068">
        <v>1</v>
      </c>
      <c r="BC1068">
        <v>0</v>
      </c>
      <c r="BD1068" s="17">
        <v>0</v>
      </c>
      <c r="BE1068">
        <v>0</v>
      </c>
      <c r="BF1068">
        <v>1</v>
      </c>
      <c r="BG1068" s="17">
        <v>0</v>
      </c>
      <c r="BH1068">
        <v>3067</v>
      </c>
      <c r="BI1068">
        <v>155</v>
      </c>
      <c r="BJ1068" s="23">
        <v>0.39700000000000002</v>
      </c>
      <c r="BK1068" s="23">
        <v>37.4</v>
      </c>
      <c r="BL1068">
        <v>1</v>
      </c>
      <c r="BM1068">
        <v>0</v>
      </c>
      <c r="BN1068">
        <v>0</v>
      </c>
      <c r="BO1068">
        <v>0</v>
      </c>
      <c r="BP1068">
        <v>0</v>
      </c>
      <c r="BQ1068" s="17">
        <v>0</v>
      </c>
      <c r="BR1068">
        <v>0</v>
      </c>
      <c r="BS1068">
        <v>0</v>
      </c>
      <c r="BT1068">
        <v>1</v>
      </c>
      <c r="BU1068" s="17">
        <v>0</v>
      </c>
      <c r="BV1068">
        <v>0</v>
      </c>
      <c r="BW1068">
        <v>0</v>
      </c>
      <c r="BX1068" s="17">
        <v>0</v>
      </c>
      <c r="BY1068">
        <v>1</v>
      </c>
      <c r="BZ1068">
        <v>0</v>
      </c>
      <c r="CA1068">
        <v>1</v>
      </c>
      <c r="CB1068">
        <v>1</v>
      </c>
      <c r="CC1068">
        <v>0</v>
      </c>
      <c r="CD1068">
        <v>0</v>
      </c>
      <c r="CE1068">
        <v>1</v>
      </c>
      <c r="CF1068">
        <v>0</v>
      </c>
      <c r="CG1068">
        <v>0</v>
      </c>
      <c r="CH1068">
        <v>0</v>
      </c>
      <c r="CI1068">
        <v>0</v>
      </c>
      <c r="CJ1068" s="17">
        <v>1</v>
      </c>
      <c r="CK1068">
        <v>0.29799999999999999</v>
      </c>
      <c r="CL1068">
        <v>15</v>
      </c>
      <c r="CM1068">
        <v>1</v>
      </c>
      <c r="CN1068">
        <v>0</v>
      </c>
      <c r="CO1068">
        <v>40</v>
      </c>
      <c r="CP1068" s="31" t="s">
        <v>80</v>
      </c>
    </row>
    <row r="1069" spans="1:94" x14ac:dyDescent="0.25">
      <c r="A1069">
        <v>1068</v>
      </c>
      <c r="B1069">
        <v>71</v>
      </c>
      <c r="C1069" s="23" t="s">
        <v>241</v>
      </c>
      <c r="D1069" s="12">
        <v>17.899999999999999</v>
      </c>
      <c r="E1069" s="13">
        <f t="shared" si="264"/>
        <v>3.8027314112291348</v>
      </c>
      <c r="F1069" s="7">
        <v>4.7071428571428573</v>
      </c>
      <c r="G1069" s="7">
        <f t="shared" si="257"/>
        <v>14.097268588770863</v>
      </c>
      <c r="H1069" s="15">
        <f t="shared" si="258"/>
        <v>21.702731411229134</v>
      </c>
      <c r="I1069" s="11">
        <f t="shared" si="259"/>
        <v>7.0270288557333763E-2</v>
      </c>
      <c r="J1069" s="30">
        <f t="shared" si="260"/>
        <v>1.4928437629782592E-2</v>
      </c>
      <c r="K1069" s="30">
        <f t="shared" si="261"/>
        <v>66.98624630383128</v>
      </c>
      <c r="L1069" s="8">
        <v>0</v>
      </c>
      <c r="M1069" s="9">
        <v>0</v>
      </c>
      <c r="N1069" s="9">
        <v>0</v>
      </c>
      <c r="O1069" s="9">
        <v>0</v>
      </c>
      <c r="P1069" s="9">
        <v>1</v>
      </c>
      <c r="Q1069" s="8">
        <v>4491</v>
      </c>
      <c r="R1069" s="9">
        <v>25</v>
      </c>
      <c r="S1069" s="9">
        <f t="shared" si="262"/>
        <v>4465</v>
      </c>
      <c r="T1069" s="9">
        <f t="shared" si="263"/>
        <v>33</v>
      </c>
      <c r="U1069" s="7">
        <v>9.6</v>
      </c>
      <c r="V1069" s="7">
        <v>19.399999999999999</v>
      </c>
      <c r="W1069" s="9">
        <v>0</v>
      </c>
      <c r="X1069" s="9">
        <v>1</v>
      </c>
      <c r="Y1069" s="9">
        <v>1</v>
      </c>
      <c r="Z1069" s="9">
        <v>0</v>
      </c>
      <c r="AA1069" s="9">
        <v>0</v>
      </c>
      <c r="AB1069" s="27">
        <v>0</v>
      </c>
      <c r="AC1069" s="9">
        <v>0</v>
      </c>
      <c r="AD1069" s="9">
        <v>1</v>
      </c>
      <c r="AE1069" s="27">
        <v>0</v>
      </c>
      <c r="AF1069" s="9">
        <v>0</v>
      </c>
      <c r="AG1069" s="27">
        <v>1</v>
      </c>
      <c r="AH1069" s="19">
        <v>2010</v>
      </c>
      <c r="AI1069" s="30">
        <v>2.1999999999999999E-2</v>
      </c>
      <c r="AJ1069" s="30">
        <v>0.17299999999999999</v>
      </c>
      <c r="AK1069" s="30">
        <v>0.63600000000000001</v>
      </c>
      <c r="AL1069" s="37">
        <v>0.16900000000000001</v>
      </c>
      <c r="AM1069" s="36">
        <v>1</v>
      </c>
      <c r="AN1069" s="17">
        <v>0</v>
      </c>
      <c r="AO1069" s="30">
        <v>0.53800000000000003</v>
      </c>
      <c r="AP1069" s="34">
        <v>0.46200000000000002</v>
      </c>
      <c r="AQ1069">
        <v>0.755</v>
      </c>
      <c r="AR1069" s="34">
        <v>0.245</v>
      </c>
      <c r="AS1069">
        <v>0</v>
      </c>
      <c r="AT1069" s="17">
        <v>1</v>
      </c>
      <c r="AU1069">
        <v>0.19600000000000001</v>
      </c>
      <c r="AV1069" s="17">
        <v>0.80400000000000005</v>
      </c>
      <c r="AW1069" s="17" t="s">
        <v>204</v>
      </c>
      <c r="AX1069">
        <v>0</v>
      </c>
      <c r="AY1069">
        <v>0</v>
      </c>
      <c r="AZ1069">
        <v>0</v>
      </c>
      <c r="BA1069">
        <v>0</v>
      </c>
      <c r="BB1069">
        <v>1</v>
      </c>
      <c r="BC1069">
        <v>0</v>
      </c>
      <c r="BD1069" s="17">
        <v>0</v>
      </c>
      <c r="BE1069">
        <v>0</v>
      </c>
      <c r="BF1069">
        <v>1</v>
      </c>
      <c r="BG1069" s="17">
        <v>0</v>
      </c>
      <c r="BH1069">
        <v>3067</v>
      </c>
      <c r="BI1069">
        <v>155</v>
      </c>
      <c r="BJ1069" s="23">
        <v>0.39700000000000002</v>
      </c>
      <c r="BK1069" s="23">
        <v>37.4</v>
      </c>
      <c r="BL1069">
        <v>1</v>
      </c>
      <c r="BM1069">
        <v>0</v>
      </c>
      <c r="BN1069">
        <v>0</v>
      </c>
      <c r="BO1069">
        <v>0</v>
      </c>
      <c r="BP1069">
        <v>0</v>
      </c>
      <c r="BQ1069" s="17">
        <v>0</v>
      </c>
      <c r="BR1069">
        <v>0</v>
      </c>
      <c r="BS1069">
        <v>0</v>
      </c>
      <c r="BT1069">
        <v>1</v>
      </c>
      <c r="BU1069" s="17">
        <v>0</v>
      </c>
      <c r="BV1069">
        <v>0</v>
      </c>
      <c r="BW1069">
        <v>0</v>
      </c>
      <c r="BX1069" s="17">
        <v>0</v>
      </c>
      <c r="BY1069">
        <v>1</v>
      </c>
      <c r="BZ1069">
        <v>0</v>
      </c>
      <c r="CA1069">
        <v>1</v>
      </c>
      <c r="CB1069">
        <v>1</v>
      </c>
      <c r="CC1069">
        <v>0</v>
      </c>
      <c r="CD1069">
        <v>0</v>
      </c>
      <c r="CE1069">
        <v>1</v>
      </c>
      <c r="CF1069">
        <v>0</v>
      </c>
      <c r="CG1069">
        <v>0</v>
      </c>
      <c r="CH1069">
        <v>0</v>
      </c>
      <c r="CI1069">
        <v>0</v>
      </c>
      <c r="CJ1069" s="17">
        <v>1</v>
      </c>
      <c r="CK1069">
        <v>0.29799999999999999</v>
      </c>
      <c r="CL1069">
        <v>15</v>
      </c>
      <c r="CM1069">
        <v>1</v>
      </c>
      <c r="CN1069">
        <v>0</v>
      </c>
      <c r="CO1069">
        <v>40</v>
      </c>
      <c r="CP1069" s="31" t="s">
        <v>80</v>
      </c>
    </row>
    <row r="1070" spans="1:94" x14ac:dyDescent="0.25">
      <c r="A1070">
        <v>1069</v>
      </c>
      <c r="B1070">
        <v>71</v>
      </c>
      <c r="C1070" s="23" t="s">
        <v>241</v>
      </c>
      <c r="D1070" s="12">
        <v>19.600000000000001</v>
      </c>
      <c r="E1070" s="13">
        <f t="shared" si="264"/>
        <v>2.2043591979075852</v>
      </c>
      <c r="F1070" s="7">
        <v>8.8914728682170541</v>
      </c>
      <c r="G1070" s="7">
        <f t="shared" si="257"/>
        <v>17.395640802092416</v>
      </c>
      <c r="H1070" s="15">
        <f t="shared" si="258"/>
        <v>21.804359197907587</v>
      </c>
      <c r="I1070" s="11">
        <f t="shared" si="259"/>
        <v>0.13190211542131122</v>
      </c>
      <c r="J1070" s="30">
        <f t="shared" si="260"/>
        <v>1.4834675579205881E-2</v>
      </c>
      <c r="K1070" s="30">
        <f t="shared" si="261"/>
        <v>67.409630541683285</v>
      </c>
      <c r="L1070" s="8">
        <v>0</v>
      </c>
      <c r="M1070" s="9">
        <v>0</v>
      </c>
      <c r="N1070" s="9">
        <v>0</v>
      </c>
      <c r="O1070" s="9">
        <v>0</v>
      </c>
      <c r="P1070" s="9">
        <v>1</v>
      </c>
      <c r="Q1070" s="8">
        <v>4491</v>
      </c>
      <c r="R1070" s="9">
        <v>25</v>
      </c>
      <c r="S1070" s="9">
        <f t="shared" si="262"/>
        <v>4465</v>
      </c>
      <c r="T1070" s="9">
        <f t="shared" si="263"/>
        <v>33</v>
      </c>
      <c r="U1070" s="7">
        <v>9.6</v>
      </c>
      <c r="V1070" s="7">
        <v>19.399999999999999</v>
      </c>
      <c r="W1070" s="9">
        <v>0</v>
      </c>
      <c r="X1070" s="9">
        <v>1</v>
      </c>
      <c r="Y1070" s="9">
        <v>1</v>
      </c>
      <c r="Z1070" s="9">
        <v>0</v>
      </c>
      <c r="AA1070" s="9">
        <v>0</v>
      </c>
      <c r="AB1070" s="27">
        <v>0</v>
      </c>
      <c r="AC1070" s="9">
        <v>0</v>
      </c>
      <c r="AD1070" s="9">
        <v>1</v>
      </c>
      <c r="AE1070" s="27">
        <v>0</v>
      </c>
      <c r="AF1070" s="9">
        <v>0</v>
      </c>
      <c r="AG1070" s="27">
        <v>1</v>
      </c>
      <c r="AH1070" s="19">
        <v>2010</v>
      </c>
      <c r="AI1070" s="30">
        <v>2.1999999999999999E-2</v>
      </c>
      <c r="AJ1070" s="30">
        <v>0.17299999999999999</v>
      </c>
      <c r="AK1070" s="30">
        <v>0.63600000000000001</v>
      </c>
      <c r="AL1070" s="37">
        <v>0.16900000000000001</v>
      </c>
      <c r="AM1070" s="36">
        <v>1</v>
      </c>
      <c r="AN1070" s="17">
        <v>0</v>
      </c>
      <c r="AO1070" s="30">
        <v>0.53800000000000003</v>
      </c>
      <c r="AP1070" s="34">
        <v>0.46200000000000002</v>
      </c>
      <c r="AQ1070">
        <v>0.755</v>
      </c>
      <c r="AR1070" s="34">
        <v>0.245</v>
      </c>
      <c r="AS1070">
        <v>0</v>
      </c>
      <c r="AT1070" s="17">
        <v>1</v>
      </c>
      <c r="AU1070">
        <v>0.19600000000000001</v>
      </c>
      <c r="AV1070" s="17">
        <v>0.80400000000000005</v>
      </c>
      <c r="AW1070" s="17" t="s">
        <v>204</v>
      </c>
      <c r="AX1070">
        <v>0</v>
      </c>
      <c r="AY1070">
        <v>0</v>
      </c>
      <c r="AZ1070">
        <v>0</v>
      </c>
      <c r="BA1070">
        <v>0</v>
      </c>
      <c r="BB1070">
        <v>1</v>
      </c>
      <c r="BC1070">
        <v>0</v>
      </c>
      <c r="BD1070" s="17">
        <v>0</v>
      </c>
      <c r="BE1070">
        <v>0</v>
      </c>
      <c r="BF1070">
        <v>1</v>
      </c>
      <c r="BG1070" s="17">
        <v>0</v>
      </c>
      <c r="BH1070">
        <v>3067</v>
      </c>
      <c r="BI1070">
        <v>155</v>
      </c>
      <c r="BJ1070" s="23">
        <v>0.39700000000000002</v>
      </c>
      <c r="BK1070" s="23">
        <v>37.4</v>
      </c>
      <c r="BL1070">
        <v>1</v>
      </c>
      <c r="BM1070">
        <v>0</v>
      </c>
      <c r="BN1070">
        <v>0</v>
      </c>
      <c r="BO1070">
        <v>0</v>
      </c>
      <c r="BP1070">
        <v>0</v>
      </c>
      <c r="BQ1070" s="17">
        <v>0</v>
      </c>
      <c r="BR1070">
        <v>0</v>
      </c>
      <c r="BS1070">
        <v>0</v>
      </c>
      <c r="BT1070">
        <v>1</v>
      </c>
      <c r="BU1070" s="17">
        <v>0</v>
      </c>
      <c r="BV1070">
        <v>0</v>
      </c>
      <c r="BW1070">
        <v>0</v>
      </c>
      <c r="BX1070" s="17">
        <v>0</v>
      </c>
      <c r="BY1070">
        <v>1</v>
      </c>
      <c r="BZ1070">
        <v>0</v>
      </c>
      <c r="CA1070">
        <v>1</v>
      </c>
      <c r="CB1070">
        <v>1</v>
      </c>
      <c r="CC1070">
        <v>0</v>
      </c>
      <c r="CD1070">
        <v>0</v>
      </c>
      <c r="CE1070">
        <v>1</v>
      </c>
      <c r="CF1070">
        <v>0</v>
      </c>
      <c r="CG1070">
        <v>0</v>
      </c>
      <c r="CH1070">
        <v>0</v>
      </c>
      <c r="CI1070">
        <v>0</v>
      </c>
      <c r="CJ1070" s="17">
        <v>1</v>
      </c>
      <c r="CK1070">
        <v>0.29799999999999999</v>
      </c>
      <c r="CL1070">
        <v>15</v>
      </c>
      <c r="CM1070">
        <v>1</v>
      </c>
      <c r="CN1070">
        <v>0</v>
      </c>
      <c r="CO1070">
        <v>40</v>
      </c>
      <c r="CP1070" s="31" t="s">
        <v>80</v>
      </c>
    </row>
    <row r="1071" spans="1:94" x14ac:dyDescent="0.25">
      <c r="A1071">
        <v>1070</v>
      </c>
      <c r="B1071">
        <v>71</v>
      </c>
      <c r="C1071" s="23" t="s">
        <v>241</v>
      </c>
      <c r="D1071" s="12">
        <v>1.3</v>
      </c>
      <c r="E1071" s="13">
        <f t="shared" si="264"/>
        <v>1.3661016949152542</v>
      </c>
      <c r="F1071" s="7">
        <v>0.95161290322580649</v>
      </c>
      <c r="G1071" s="7">
        <f t="shared" si="257"/>
        <v>-6.6101694915254194E-2</v>
      </c>
      <c r="H1071" s="15">
        <f t="shared" si="258"/>
        <v>2.6661016949152545</v>
      </c>
      <c r="I1071" s="11">
        <f t="shared" si="259"/>
        <v>2.6272961816008172E-2</v>
      </c>
      <c r="J1071" s="30">
        <f t="shared" si="260"/>
        <v>2.7608875128686552E-2</v>
      </c>
      <c r="K1071" s="30">
        <f t="shared" si="261"/>
        <v>36.220236983178147</v>
      </c>
      <c r="L1071" s="8">
        <v>0</v>
      </c>
      <c r="M1071" s="9">
        <v>0</v>
      </c>
      <c r="N1071" s="9">
        <v>0</v>
      </c>
      <c r="O1071" s="9">
        <v>0</v>
      </c>
      <c r="P1071" s="9">
        <v>1</v>
      </c>
      <c r="Q1071" s="8">
        <v>1319</v>
      </c>
      <c r="R1071" s="9">
        <v>7</v>
      </c>
      <c r="S1071" s="9">
        <f t="shared" si="262"/>
        <v>1311</v>
      </c>
      <c r="T1071" s="9">
        <f t="shared" si="263"/>
        <v>33</v>
      </c>
      <c r="U1071" s="7">
        <v>7.3</v>
      </c>
      <c r="V1071" s="7">
        <v>17.5</v>
      </c>
      <c r="W1071" s="9">
        <v>0</v>
      </c>
      <c r="X1071" s="9">
        <v>1</v>
      </c>
      <c r="Y1071" s="9">
        <v>1</v>
      </c>
      <c r="Z1071" s="9">
        <v>0</v>
      </c>
      <c r="AA1071" s="9">
        <v>0</v>
      </c>
      <c r="AB1071" s="27">
        <v>0</v>
      </c>
      <c r="AC1071" s="9">
        <v>0</v>
      </c>
      <c r="AD1071" s="9">
        <v>1</v>
      </c>
      <c r="AE1071" s="27">
        <v>0</v>
      </c>
      <c r="AF1071" s="9">
        <v>0</v>
      </c>
      <c r="AG1071" s="27">
        <v>1</v>
      </c>
      <c r="AH1071" s="19">
        <v>2014</v>
      </c>
      <c r="AI1071" s="30">
        <v>4.8000000000000001E-2</v>
      </c>
      <c r="AJ1071" s="30">
        <v>0.32700000000000001</v>
      </c>
      <c r="AK1071" s="30">
        <v>0.47399999999999998</v>
      </c>
      <c r="AL1071" s="37">
        <v>0.151</v>
      </c>
      <c r="AM1071" s="36">
        <v>1</v>
      </c>
      <c r="AN1071" s="17">
        <v>0</v>
      </c>
      <c r="AO1071" s="30">
        <v>0.53100000000000003</v>
      </c>
      <c r="AP1071" s="34">
        <v>0.46899999999999997</v>
      </c>
      <c r="AQ1071">
        <v>0.69299999999999995</v>
      </c>
      <c r="AR1071" s="34">
        <v>0.307</v>
      </c>
      <c r="AS1071">
        <v>0</v>
      </c>
      <c r="AT1071" s="17">
        <v>1</v>
      </c>
      <c r="AU1071">
        <v>0.33800000000000002</v>
      </c>
      <c r="AV1071" s="17">
        <v>0.66200000000000003</v>
      </c>
      <c r="AW1071" s="17" t="s">
        <v>215</v>
      </c>
      <c r="AX1071">
        <v>0</v>
      </c>
      <c r="AY1071">
        <v>0</v>
      </c>
      <c r="AZ1071">
        <v>0</v>
      </c>
      <c r="BA1071">
        <v>0</v>
      </c>
      <c r="BB1071">
        <v>1</v>
      </c>
      <c r="BC1071">
        <v>0</v>
      </c>
      <c r="BD1071" s="17">
        <v>0</v>
      </c>
      <c r="BE1071">
        <v>0</v>
      </c>
      <c r="BF1071">
        <v>1</v>
      </c>
      <c r="BG1071" s="17">
        <v>0</v>
      </c>
      <c r="BH1071">
        <v>2614</v>
      </c>
      <c r="BI1071">
        <v>63</v>
      </c>
      <c r="BJ1071" s="23">
        <v>0.73599999999999999</v>
      </c>
      <c r="BK1071" s="23">
        <v>37.200000000000003</v>
      </c>
      <c r="BL1071">
        <v>1</v>
      </c>
      <c r="BM1071">
        <v>0</v>
      </c>
      <c r="BN1071">
        <v>0</v>
      </c>
      <c r="BO1071">
        <v>0</v>
      </c>
      <c r="BP1071">
        <v>0</v>
      </c>
      <c r="BQ1071" s="17">
        <v>0</v>
      </c>
      <c r="BR1071">
        <v>0</v>
      </c>
      <c r="BS1071">
        <v>0</v>
      </c>
      <c r="BT1071">
        <v>1</v>
      </c>
      <c r="BU1071" s="17">
        <v>0</v>
      </c>
      <c r="BV1071">
        <v>0</v>
      </c>
      <c r="BW1071">
        <v>0</v>
      </c>
      <c r="BX1071" s="17">
        <v>0</v>
      </c>
      <c r="BY1071">
        <v>0</v>
      </c>
      <c r="BZ1071">
        <v>0</v>
      </c>
      <c r="CA1071">
        <v>1</v>
      </c>
      <c r="CB1071">
        <v>1</v>
      </c>
      <c r="CC1071">
        <v>0</v>
      </c>
      <c r="CD1071">
        <v>0</v>
      </c>
      <c r="CE1071">
        <v>0</v>
      </c>
      <c r="CF1071">
        <v>0</v>
      </c>
      <c r="CG1071">
        <v>0</v>
      </c>
      <c r="CH1071">
        <v>0</v>
      </c>
      <c r="CI1071">
        <v>0</v>
      </c>
      <c r="CJ1071" s="17">
        <v>0</v>
      </c>
      <c r="CK1071">
        <v>0.29799999999999999</v>
      </c>
      <c r="CL1071">
        <v>15</v>
      </c>
      <c r="CM1071">
        <v>1</v>
      </c>
      <c r="CN1071">
        <v>0</v>
      </c>
      <c r="CO1071">
        <v>40</v>
      </c>
      <c r="CP1071" s="31" t="s">
        <v>80</v>
      </c>
    </row>
    <row r="1072" spans="1:94" x14ac:dyDescent="0.25">
      <c r="A1072">
        <v>1071</v>
      </c>
      <c r="B1072">
        <v>71</v>
      </c>
      <c r="C1072" s="23" t="s">
        <v>241</v>
      </c>
      <c r="D1072" s="12">
        <v>5.4</v>
      </c>
      <c r="E1072" s="13">
        <f t="shared" si="264"/>
        <v>1.7270270270270269</v>
      </c>
      <c r="F1072" s="7">
        <v>3.126760563380282</v>
      </c>
      <c r="G1072" s="7">
        <f t="shared" si="257"/>
        <v>3.6729729729729734</v>
      </c>
      <c r="H1072" s="15">
        <f t="shared" si="258"/>
        <v>7.1270270270270277</v>
      </c>
      <c r="I1072" s="11">
        <f t="shared" si="259"/>
        <v>8.6035945846518913E-2</v>
      </c>
      <c r="J1072" s="30">
        <f t="shared" si="260"/>
        <v>2.751600069866145E-2</v>
      </c>
      <c r="K1072" s="30">
        <f t="shared" si="261"/>
        <v>36.342490718451181</v>
      </c>
      <c r="L1072" s="8">
        <v>0</v>
      </c>
      <c r="M1072" s="9">
        <v>0</v>
      </c>
      <c r="N1072" s="9">
        <v>0</v>
      </c>
      <c r="O1072" s="9">
        <v>0</v>
      </c>
      <c r="P1072" s="9">
        <v>1</v>
      </c>
      <c r="Q1072" s="8">
        <v>1319</v>
      </c>
      <c r="R1072" s="9">
        <v>7</v>
      </c>
      <c r="S1072" s="9">
        <f t="shared" si="262"/>
        <v>1311</v>
      </c>
      <c r="T1072" s="9">
        <f t="shared" si="263"/>
        <v>33</v>
      </c>
      <c r="U1072" s="7">
        <v>7.3</v>
      </c>
      <c r="V1072" s="7">
        <v>17.5</v>
      </c>
      <c r="W1072" s="9">
        <v>0</v>
      </c>
      <c r="X1072" s="9">
        <v>1</v>
      </c>
      <c r="Y1072" s="9">
        <v>1</v>
      </c>
      <c r="Z1072" s="9">
        <v>0</v>
      </c>
      <c r="AA1072" s="9">
        <v>0</v>
      </c>
      <c r="AB1072" s="27">
        <v>0</v>
      </c>
      <c r="AC1072" s="9">
        <v>0</v>
      </c>
      <c r="AD1072" s="9">
        <v>1</v>
      </c>
      <c r="AE1072" s="27">
        <v>0</v>
      </c>
      <c r="AF1072" s="9">
        <v>0</v>
      </c>
      <c r="AG1072" s="27">
        <v>1</v>
      </c>
      <c r="AH1072" s="19">
        <v>2014</v>
      </c>
      <c r="AI1072" s="30">
        <v>4.8000000000000001E-2</v>
      </c>
      <c r="AJ1072" s="30">
        <v>0.32700000000000001</v>
      </c>
      <c r="AK1072" s="30">
        <v>0.47399999999999998</v>
      </c>
      <c r="AL1072" s="37">
        <v>0.151</v>
      </c>
      <c r="AM1072" s="36">
        <v>1</v>
      </c>
      <c r="AN1072" s="17">
        <v>0</v>
      </c>
      <c r="AO1072" s="30">
        <v>0.53100000000000003</v>
      </c>
      <c r="AP1072" s="34">
        <v>0.46899999999999997</v>
      </c>
      <c r="AQ1072">
        <v>0.69299999999999995</v>
      </c>
      <c r="AR1072" s="34">
        <v>0.307</v>
      </c>
      <c r="AS1072">
        <v>0</v>
      </c>
      <c r="AT1072" s="17">
        <v>1</v>
      </c>
      <c r="AU1072">
        <v>0.33800000000000002</v>
      </c>
      <c r="AV1072" s="17">
        <v>0.66200000000000003</v>
      </c>
      <c r="AW1072" s="17" t="s">
        <v>215</v>
      </c>
      <c r="AX1072">
        <v>0</v>
      </c>
      <c r="AY1072">
        <v>0</v>
      </c>
      <c r="AZ1072">
        <v>0</v>
      </c>
      <c r="BA1072">
        <v>0</v>
      </c>
      <c r="BB1072">
        <v>1</v>
      </c>
      <c r="BC1072">
        <v>0</v>
      </c>
      <c r="BD1072" s="17">
        <v>0</v>
      </c>
      <c r="BE1072">
        <v>0</v>
      </c>
      <c r="BF1072">
        <v>1</v>
      </c>
      <c r="BG1072" s="17">
        <v>0</v>
      </c>
      <c r="BH1072">
        <v>2614</v>
      </c>
      <c r="BI1072">
        <v>63</v>
      </c>
      <c r="BJ1072" s="23">
        <v>0.73599999999999999</v>
      </c>
      <c r="BK1072" s="23">
        <v>37.200000000000003</v>
      </c>
      <c r="BL1072">
        <v>1</v>
      </c>
      <c r="BM1072">
        <v>0</v>
      </c>
      <c r="BN1072">
        <v>0</v>
      </c>
      <c r="BO1072">
        <v>0</v>
      </c>
      <c r="BP1072">
        <v>0</v>
      </c>
      <c r="BQ1072" s="17">
        <v>0</v>
      </c>
      <c r="BR1072">
        <v>0</v>
      </c>
      <c r="BS1072">
        <v>0</v>
      </c>
      <c r="BT1072">
        <v>1</v>
      </c>
      <c r="BU1072" s="17">
        <v>0</v>
      </c>
      <c r="BV1072">
        <v>0</v>
      </c>
      <c r="BW1072">
        <v>0</v>
      </c>
      <c r="BX1072" s="17">
        <v>0</v>
      </c>
      <c r="BY1072">
        <v>0</v>
      </c>
      <c r="BZ1072">
        <v>0</v>
      </c>
      <c r="CA1072">
        <v>1</v>
      </c>
      <c r="CB1072">
        <v>1</v>
      </c>
      <c r="CC1072">
        <v>0</v>
      </c>
      <c r="CD1072">
        <v>0</v>
      </c>
      <c r="CE1072">
        <v>0</v>
      </c>
      <c r="CF1072">
        <v>0</v>
      </c>
      <c r="CG1072">
        <v>0</v>
      </c>
      <c r="CH1072">
        <v>0</v>
      </c>
      <c r="CI1072">
        <v>0</v>
      </c>
      <c r="CJ1072" s="17">
        <v>0</v>
      </c>
      <c r="CK1072">
        <v>0.29799999999999999</v>
      </c>
      <c r="CL1072">
        <v>15</v>
      </c>
      <c r="CM1072">
        <v>1</v>
      </c>
      <c r="CN1072">
        <v>0</v>
      </c>
      <c r="CO1072">
        <v>40</v>
      </c>
      <c r="CP1072" s="31" t="s">
        <v>80</v>
      </c>
    </row>
    <row r="1073" spans="1:94" x14ac:dyDescent="0.25">
      <c r="A1073">
        <v>1072</v>
      </c>
      <c r="B1073">
        <v>71</v>
      </c>
      <c r="C1073" s="23" t="s">
        <v>241</v>
      </c>
      <c r="D1073" s="12">
        <v>8</v>
      </c>
      <c r="E1073" s="13">
        <f t="shared" si="264"/>
        <v>1.0849673202614381</v>
      </c>
      <c r="F1073" s="7">
        <v>7.3734939759036138</v>
      </c>
      <c r="G1073" s="7">
        <f t="shared" si="257"/>
        <v>6.9150326797385624</v>
      </c>
      <c r="H1073" s="15">
        <f t="shared" si="258"/>
        <v>9.0849673202614376</v>
      </c>
      <c r="I1073" s="11">
        <f t="shared" si="259"/>
        <v>0.19954847078113283</v>
      </c>
      <c r="J1073" s="30">
        <f t="shared" si="260"/>
        <v>2.706294620070919E-2</v>
      </c>
      <c r="K1073" s="30">
        <f t="shared" si="261"/>
        <v>36.950891916335216</v>
      </c>
      <c r="L1073" s="8">
        <v>0</v>
      </c>
      <c r="M1073" s="9">
        <v>0</v>
      </c>
      <c r="N1073" s="9">
        <v>0</v>
      </c>
      <c r="O1073" s="9">
        <v>0</v>
      </c>
      <c r="P1073" s="9">
        <v>1</v>
      </c>
      <c r="Q1073" s="8">
        <v>1319</v>
      </c>
      <c r="R1073" s="9">
        <v>7</v>
      </c>
      <c r="S1073" s="9">
        <f t="shared" si="262"/>
        <v>1311</v>
      </c>
      <c r="T1073" s="9">
        <f t="shared" si="263"/>
        <v>33</v>
      </c>
      <c r="U1073" s="7">
        <v>7.3</v>
      </c>
      <c r="V1073" s="7">
        <v>17.5</v>
      </c>
      <c r="W1073" s="9">
        <v>0</v>
      </c>
      <c r="X1073" s="9">
        <v>1</v>
      </c>
      <c r="Y1073" s="9">
        <v>1</v>
      </c>
      <c r="Z1073" s="9">
        <v>0</v>
      </c>
      <c r="AA1073" s="9">
        <v>0</v>
      </c>
      <c r="AB1073" s="27">
        <v>0</v>
      </c>
      <c r="AC1073" s="9">
        <v>0</v>
      </c>
      <c r="AD1073" s="9">
        <v>1</v>
      </c>
      <c r="AE1073" s="27">
        <v>0</v>
      </c>
      <c r="AF1073" s="9">
        <v>0</v>
      </c>
      <c r="AG1073" s="27">
        <v>1</v>
      </c>
      <c r="AH1073" s="19">
        <v>2014</v>
      </c>
      <c r="AI1073" s="30">
        <v>4.8000000000000001E-2</v>
      </c>
      <c r="AJ1073" s="30">
        <v>0.32700000000000001</v>
      </c>
      <c r="AK1073" s="30">
        <v>0.47399999999999998</v>
      </c>
      <c r="AL1073" s="37">
        <v>0.151</v>
      </c>
      <c r="AM1073" s="36">
        <v>1</v>
      </c>
      <c r="AN1073" s="17">
        <v>0</v>
      </c>
      <c r="AO1073" s="30">
        <v>0.53100000000000003</v>
      </c>
      <c r="AP1073" s="34">
        <v>0.46899999999999997</v>
      </c>
      <c r="AQ1073">
        <v>0.69299999999999995</v>
      </c>
      <c r="AR1073" s="34">
        <v>0.307</v>
      </c>
      <c r="AS1073">
        <v>0</v>
      </c>
      <c r="AT1073" s="17">
        <v>1</v>
      </c>
      <c r="AU1073">
        <v>0.33800000000000002</v>
      </c>
      <c r="AV1073" s="17">
        <v>0.66200000000000003</v>
      </c>
      <c r="AW1073" s="17" t="s">
        <v>215</v>
      </c>
      <c r="AX1073">
        <v>0</v>
      </c>
      <c r="AY1073">
        <v>0</v>
      </c>
      <c r="AZ1073">
        <v>0</v>
      </c>
      <c r="BA1073">
        <v>0</v>
      </c>
      <c r="BB1073">
        <v>1</v>
      </c>
      <c r="BC1073">
        <v>0</v>
      </c>
      <c r="BD1073" s="17">
        <v>0</v>
      </c>
      <c r="BE1073">
        <v>0</v>
      </c>
      <c r="BF1073">
        <v>1</v>
      </c>
      <c r="BG1073" s="17">
        <v>0</v>
      </c>
      <c r="BH1073">
        <v>2614</v>
      </c>
      <c r="BI1073">
        <v>63</v>
      </c>
      <c r="BJ1073" s="23">
        <v>0.73599999999999999</v>
      </c>
      <c r="BK1073" s="23">
        <v>37.200000000000003</v>
      </c>
      <c r="BL1073">
        <v>1</v>
      </c>
      <c r="BM1073">
        <v>0</v>
      </c>
      <c r="BN1073">
        <v>0</v>
      </c>
      <c r="BO1073">
        <v>0</v>
      </c>
      <c r="BP1073">
        <v>0</v>
      </c>
      <c r="BQ1073" s="17">
        <v>0</v>
      </c>
      <c r="BR1073">
        <v>0</v>
      </c>
      <c r="BS1073">
        <v>0</v>
      </c>
      <c r="BT1073">
        <v>1</v>
      </c>
      <c r="BU1073" s="17">
        <v>0</v>
      </c>
      <c r="BV1073">
        <v>0</v>
      </c>
      <c r="BW1073">
        <v>0</v>
      </c>
      <c r="BX1073" s="17">
        <v>0</v>
      </c>
      <c r="BY1073">
        <v>0</v>
      </c>
      <c r="BZ1073">
        <v>0</v>
      </c>
      <c r="CA1073">
        <v>1</v>
      </c>
      <c r="CB1073">
        <v>1</v>
      </c>
      <c r="CC1073">
        <v>0</v>
      </c>
      <c r="CD1073">
        <v>0</v>
      </c>
      <c r="CE1073">
        <v>0</v>
      </c>
      <c r="CF1073">
        <v>0</v>
      </c>
      <c r="CG1073">
        <v>0</v>
      </c>
      <c r="CH1073">
        <v>0</v>
      </c>
      <c r="CI1073">
        <v>0</v>
      </c>
      <c r="CJ1073" s="17">
        <v>0</v>
      </c>
      <c r="CK1073">
        <v>0.29799999999999999</v>
      </c>
      <c r="CL1073">
        <v>15</v>
      </c>
      <c r="CM1073">
        <v>1</v>
      </c>
      <c r="CN1073">
        <v>0</v>
      </c>
      <c r="CO1073">
        <v>40</v>
      </c>
      <c r="CP1073" s="31" t="s">
        <v>80</v>
      </c>
    </row>
    <row r="1074" spans="1:94" x14ac:dyDescent="0.25">
      <c r="A1074">
        <v>1073</v>
      </c>
      <c r="B1074">
        <v>71</v>
      </c>
      <c r="C1074" s="23" t="s">
        <v>241</v>
      </c>
      <c r="D1074" s="12">
        <v>16.5</v>
      </c>
      <c r="E1074" s="13">
        <f t="shared" si="264"/>
        <v>1.4134078212290504</v>
      </c>
      <c r="F1074" s="7">
        <v>11.67391304347826</v>
      </c>
      <c r="G1074" s="7">
        <f t="shared" si="257"/>
        <v>15.08659217877095</v>
      </c>
      <c r="H1074" s="15">
        <f t="shared" si="258"/>
        <v>17.91340782122905</v>
      </c>
      <c r="I1074" s="11">
        <f t="shared" si="259"/>
        <v>0.30685989834615268</v>
      </c>
      <c r="J1074" s="30">
        <f t="shared" si="260"/>
        <v>2.6285950323879002E-2</v>
      </c>
      <c r="K1074" s="30">
        <f t="shared" si="261"/>
        <v>38.043136644428941</v>
      </c>
      <c r="L1074" s="8">
        <v>0</v>
      </c>
      <c r="M1074" s="9">
        <v>0</v>
      </c>
      <c r="N1074" s="9">
        <v>0</v>
      </c>
      <c r="O1074" s="9">
        <v>0</v>
      </c>
      <c r="P1074" s="9">
        <v>1</v>
      </c>
      <c r="Q1074" s="8">
        <v>1319</v>
      </c>
      <c r="R1074" s="9">
        <v>7</v>
      </c>
      <c r="S1074" s="9">
        <f t="shared" si="262"/>
        <v>1311</v>
      </c>
      <c r="T1074" s="9">
        <f t="shared" si="263"/>
        <v>33</v>
      </c>
      <c r="U1074" s="7">
        <v>7.3</v>
      </c>
      <c r="V1074" s="7">
        <v>17.5</v>
      </c>
      <c r="W1074" s="9">
        <v>0</v>
      </c>
      <c r="X1074" s="9">
        <v>1</v>
      </c>
      <c r="Y1074" s="9">
        <v>1</v>
      </c>
      <c r="Z1074" s="9">
        <v>0</v>
      </c>
      <c r="AA1074" s="9">
        <v>0</v>
      </c>
      <c r="AB1074" s="27">
        <v>0</v>
      </c>
      <c r="AC1074" s="9">
        <v>0</v>
      </c>
      <c r="AD1074" s="9">
        <v>1</v>
      </c>
      <c r="AE1074" s="27">
        <v>0</v>
      </c>
      <c r="AF1074" s="9">
        <v>0</v>
      </c>
      <c r="AG1074" s="27">
        <v>1</v>
      </c>
      <c r="AH1074" s="19">
        <v>2014</v>
      </c>
      <c r="AI1074" s="30">
        <v>4.8000000000000001E-2</v>
      </c>
      <c r="AJ1074" s="30">
        <v>0.32700000000000001</v>
      </c>
      <c r="AK1074" s="30">
        <v>0.47399999999999998</v>
      </c>
      <c r="AL1074" s="37">
        <v>0.151</v>
      </c>
      <c r="AM1074" s="36">
        <v>1</v>
      </c>
      <c r="AN1074" s="17">
        <v>0</v>
      </c>
      <c r="AO1074" s="30">
        <v>0.53100000000000003</v>
      </c>
      <c r="AP1074" s="34">
        <v>0.46899999999999997</v>
      </c>
      <c r="AQ1074">
        <v>0.69299999999999995</v>
      </c>
      <c r="AR1074" s="34">
        <v>0.307</v>
      </c>
      <c r="AS1074">
        <v>0</v>
      </c>
      <c r="AT1074" s="17">
        <v>1</v>
      </c>
      <c r="AU1074">
        <v>0.33800000000000002</v>
      </c>
      <c r="AV1074" s="17">
        <v>0.66200000000000003</v>
      </c>
      <c r="AW1074" s="17" t="s">
        <v>215</v>
      </c>
      <c r="AX1074">
        <v>0</v>
      </c>
      <c r="AY1074">
        <v>0</v>
      </c>
      <c r="AZ1074">
        <v>0</v>
      </c>
      <c r="BA1074">
        <v>0</v>
      </c>
      <c r="BB1074">
        <v>1</v>
      </c>
      <c r="BC1074">
        <v>0</v>
      </c>
      <c r="BD1074" s="17">
        <v>0</v>
      </c>
      <c r="BE1074">
        <v>0</v>
      </c>
      <c r="BF1074">
        <v>1</v>
      </c>
      <c r="BG1074" s="17">
        <v>0</v>
      </c>
      <c r="BH1074">
        <v>2614</v>
      </c>
      <c r="BI1074">
        <v>63</v>
      </c>
      <c r="BJ1074" s="23">
        <v>0.73599999999999999</v>
      </c>
      <c r="BK1074" s="23">
        <v>37.200000000000003</v>
      </c>
      <c r="BL1074">
        <v>1</v>
      </c>
      <c r="BM1074">
        <v>0</v>
      </c>
      <c r="BN1074">
        <v>0</v>
      </c>
      <c r="BO1074">
        <v>0</v>
      </c>
      <c r="BP1074">
        <v>0</v>
      </c>
      <c r="BQ1074" s="17">
        <v>0</v>
      </c>
      <c r="BR1074">
        <v>0</v>
      </c>
      <c r="BS1074">
        <v>0</v>
      </c>
      <c r="BT1074">
        <v>1</v>
      </c>
      <c r="BU1074" s="17">
        <v>0</v>
      </c>
      <c r="BV1074">
        <v>0</v>
      </c>
      <c r="BW1074">
        <v>0</v>
      </c>
      <c r="BX1074" s="17">
        <v>0</v>
      </c>
      <c r="BY1074">
        <v>0</v>
      </c>
      <c r="BZ1074">
        <v>0</v>
      </c>
      <c r="CA1074">
        <v>1</v>
      </c>
      <c r="CB1074">
        <v>1</v>
      </c>
      <c r="CC1074">
        <v>0</v>
      </c>
      <c r="CD1074">
        <v>0</v>
      </c>
      <c r="CE1074">
        <v>0</v>
      </c>
      <c r="CF1074">
        <v>0</v>
      </c>
      <c r="CG1074">
        <v>0</v>
      </c>
      <c r="CH1074">
        <v>0</v>
      </c>
      <c r="CI1074">
        <v>0</v>
      </c>
      <c r="CJ1074" s="17">
        <v>0</v>
      </c>
      <c r="CK1074">
        <v>0.29799999999999999</v>
      </c>
      <c r="CL1074">
        <v>15</v>
      </c>
      <c r="CM1074">
        <v>1</v>
      </c>
      <c r="CN1074">
        <v>0</v>
      </c>
      <c r="CO1074">
        <v>40</v>
      </c>
      <c r="CP1074" s="31" t="s">
        <v>80</v>
      </c>
    </row>
    <row r="1075" spans="1:94" x14ac:dyDescent="0.25">
      <c r="A1075">
        <v>1074</v>
      </c>
      <c r="B1075">
        <v>71</v>
      </c>
      <c r="C1075" s="23" t="s">
        <v>241</v>
      </c>
      <c r="D1075" s="12">
        <v>17.8</v>
      </c>
      <c r="E1075" s="13">
        <f t="shared" si="264"/>
        <v>1.2201612903225805</v>
      </c>
      <c r="F1075" s="7">
        <v>14.58823529411765</v>
      </c>
      <c r="G1075" s="7">
        <f t="shared" si="257"/>
        <v>16.579838709677421</v>
      </c>
      <c r="H1075" s="15">
        <f t="shared" si="258"/>
        <v>19.02016129032258</v>
      </c>
      <c r="I1075" s="11">
        <f t="shared" si="259"/>
        <v>0.37371145323918131</v>
      </c>
      <c r="J1075" s="30">
        <f t="shared" si="260"/>
        <v>2.5617317359137425E-2</v>
      </c>
      <c r="K1075" s="30">
        <f t="shared" si="261"/>
        <v>39.03609366978899</v>
      </c>
      <c r="L1075" s="8">
        <v>0</v>
      </c>
      <c r="M1075" s="9">
        <v>0</v>
      </c>
      <c r="N1075" s="9">
        <v>0</v>
      </c>
      <c r="O1075" s="9">
        <v>0</v>
      </c>
      <c r="P1075" s="9">
        <v>1</v>
      </c>
      <c r="Q1075" s="8">
        <v>1319</v>
      </c>
      <c r="R1075" s="9">
        <v>7</v>
      </c>
      <c r="S1075" s="9">
        <f t="shared" si="262"/>
        <v>1311</v>
      </c>
      <c r="T1075" s="9">
        <f t="shared" si="263"/>
        <v>33</v>
      </c>
      <c r="U1075" s="7">
        <v>7.3</v>
      </c>
      <c r="V1075" s="7">
        <v>17.5</v>
      </c>
      <c r="W1075" s="9">
        <v>0</v>
      </c>
      <c r="X1075" s="9">
        <v>1</v>
      </c>
      <c r="Y1075" s="9">
        <v>1</v>
      </c>
      <c r="Z1075" s="9">
        <v>0</v>
      </c>
      <c r="AA1075" s="9">
        <v>0</v>
      </c>
      <c r="AB1075" s="27">
        <v>0</v>
      </c>
      <c r="AC1075" s="9">
        <v>0</v>
      </c>
      <c r="AD1075" s="9">
        <v>1</v>
      </c>
      <c r="AE1075" s="27">
        <v>0</v>
      </c>
      <c r="AF1075" s="9">
        <v>0</v>
      </c>
      <c r="AG1075" s="27">
        <v>1</v>
      </c>
      <c r="AH1075" s="19">
        <v>2014</v>
      </c>
      <c r="AI1075" s="30">
        <v>4.8000000000000001E-2</v>
      </c>
      <c r="AJ1075" s="30">
        <v>0.32700000000000001</v>
      </c>
      <c r="AK1075" s="30">
        <v>0.47399999999999998</v>
      </c>
      <c r="AL1075" s="37">
        <v>0.151</v>
      </c>
      <c r="AM1075" s="36">
        <v>1</v>
      </c>
      <c r="AN1075" s="17">
        <v>0</v>
      </c>
      <c r="AO1075" s="30">
        <v>0.53100000000000003</v>
      </c>
      <c r="AP1075" s="34">
        <v>0.46899999999999997</v>
      </c>
      <c r="AQ1075">
        <v>0.69299999999999995</v>
      </c>
      <c r="AR1075" s="34">
        <v>0.307</v>
      </c>
      <c r="AS1075">
        <v>0</v>
      </c>
      <c r="AT1075" s="17">
        <v>1</v>
      </c>
      <c r="AU1075">
        <v>0.33800000000000002</v>
      </c>
      <c r="AV1075" s="17">
        <v>0.66200000000000003</v>
      </c>
      <c r="AW1075" s="17" t="s">
        <v>215</v>
      </c>
      <c r="AX1075">
        <v>0</v>
      </c>
      <c r="AY1075">
        <v>0</v>
      </c>
      <c r="AZ1075">
        <v>0</v>
      </c>
      <c r="BA1075">
        <v>0</v>
      </c>
      <c r="BB1075">
        <v>1</v>
      </c>
      <c r="BC1075">
        <v>0</v>
      </c>
      <c r="BD1075" s="17">
        <v>0</v>
      </c>
      <c r="BE1075">
        <v>0</v>
      </c>
      <c r="BF1075">
        <v>1</v>
      </c>
      <c r="BG1075" s="17">
        <v>0</v>
      </c>
      <c r="BH1075">
        <v>2614</v>
      </c>
      <c r="BI1075">
        <v>63</v>
      </c>
      <c r="BJ1075" s="23">
        <v>0.73599999999999999</v>
      </c>
      <c r="BK1075" s="23">
        <v>37.200000000000003</v>
      </c>
      <c r="BL1075">
        <v>1</v>
      </c>
      <c r="BM1075">
        <v>0</v>
      </c>
      <c r="BN1075">
        <v>0</v>
      </c>
      <c r="BO1075">
        <v>0</v>
      </c>
      <c r="BP1075">
        <v>0</v>
      </c>
      <c r="BQ1075" s="17">
        <v>0</v>
      </c>
      <c r="BR1075">
        <v>0</v>
      </c>
      <c r="BS1075">
        <v>0</v>
      </c>
      <c r="BT1075">
        <v>1</v>
      </c>
      <c r="BU1075" s="17">
        <v>0</v>
      </c>
      <c r="BV1075">
        <v>0</v>
      </c>
      <c r="BW1075">
        <v>0</v>
      </c>
      <c r="BX1075" s="17">
        <v>0</v>
      </c>
      <c r="BY1075">
        <v>0</v>
      </c>
      <c r="BZ1075">
        <v>0</v>
      </c>
      <c r="CA1075">
        <v>1</v>
      </c>
      <c r="CB1075">
        <v>1</v>
      </c>
      <c r="CC1075">
        <v>0</v>
      </c>
      <c r="CD1075">
        <v>0</v>
      </c>
      <c r="CE1075">
        <v>0</v>
      </c>
      <c r="CF1075">
        <v>0</v>
      </c>
      <c r="CG1075">
        <v>0</v>
      </c>
      <c r="CH1075">
        <v>0</v>
      </c>
      <c r="CI1075">
        <v>0</v>
      </c>
      <c r="CJ1075" s="17">
        <v>0</v>
      </c>
      <c r="CK1075">
        <v>0.29799999999999999</v>
      </c>
      <c r="CL1075">
        <v>15</v>
      </c>
      <c r="CM1075">
        <v>1</v>
      </c>
      <c r="CN1075">
        <v>0</v>
      </c>
      <c r="CO1075">
        <v>40</v>
      </c>
      <c r="CP1075" s="31" t="s">
        <v>80</v>
      </c>
    </row>
    <row r="1076" spans="1:94" x14ac:dyDescent="0.25">
      <c r="A1076">
        <v>1075</v>
      </c>
      <c r="B1076">
        <v>71</v>
      </c>
      <c r="C1076" s="23" t="s">
        <v>241</v>
      </c>
      <c r="D1076" s="12">
        <v>1.4</v>
      </c>
      <c r="E1076" s="13">
        <f t="shared" si="264"/>
        <v>1.8307692307692307</v>
      </c>
      <c r="F1076" s="7">
        <v>0.76470588235294112</v>
      </c>
      <c r="G1076" s="7">
        <f t="shared" si="257"/>
        <v>-0.43076923076923079</v>
      </c>
      <c r="H1076" s="15">
        <f t="shared" si="258"/>
        <v>3.2307692307692308</v>
      </c>
      <c r="I1076" s="11">
        <f t="shared" si="259"/>
        <v>2.1555256442034192E-2</v>
      </c>
      <c r="J1076" s="30">
        <f t="shared" si="260"/>
        <v>2.8187643039583175E-2</v>
      </c>
      <c r="K1076" s="30">
        <f t="shared" si="261"/>
        <v>35.47653837519249</v>
      </c>
      <c r="L1076" s="8">
        <v>0</v>
      </c>
      <c r="M1076" s="9">
        <v>0</v>
      </c>
      <c r="N1076" s="9">
        <v>0</v>
      </c>
      <c r="O1076" s="9">
        <v>0</v>
      </c>
      <c r="P1076" s="9">
        <v>1</v>
      </c>
      <c r="Q1076" s="8">
        <v>1284</v>
      </c>
      <c r="R1076" s="9">
        <v>25</v>
      </c>
      <c r="S1076" s="9">
        <f t="shared" si="262"/>
        <v>1258</v>
      </c>
      <c r="T1076" s="9">
        <f t="shared" si="263"/>
        <v>33</v>
      </c>
      <c r="U1076" s="7">
        <v>7.3</v>
      </c>
      <c r="V1076" s="7">
        <v>17.5</v>
      </c>
      <c r="W1076" s="9">
        <v>0</v>
      </c>
      <c r="X1076" s="9">
        <v>1</v>
      </c>
      <c r="Y1076" s="9">
        <v>1</v>
      </c>
      <c r="Z1076" s="9">
        <v>0</v>
      </c>
      <c r="AA1076" s="9">
        <v>0</v>
      </c>
      <c r="AB1076" s="27">
        <v>0</v>
      </c>
      <c r="AC1076" s="9">
        <v>0</v>
      </c>
      <c r="AD1076" s="9">
        <v>1</v>
      </c>
      <c r="AE1076" s="27">
        <v>0</v>
      </c>
      <c r="AF1076" s="9">
        <v>0</v>
      </c>
      <c r="AG1076" s="27">
        <v>1</v>
      </c>
      <c r="AH1076" s="19">
        <v>2014</v>
      </c>
      <c r="AI1076" s="30">
        <v>4.8000000000000001E-2</v>
      </c>
      <c r="AJ1076" s="30">
        <v>0.32700000000000001</v>
      </c>
      <c r="AK1076" s="30">
        <v>0.47399999999999998</v>
      </c>
      <c r="AL1076" s="37">
        <v>0.151</v>
      </c>
      <c r="AM1076" s="36">
        <v>1</v>
      </c>
      <c r="AN1076" s="17">
        <v>0</v>
      </c>
      <c r="AO1076" s="30">
        <v>0.53100000000000003</v>
      </c>
      <c r="AP1076" s="34">
        <v>0.46899999999999997</v>
      </c>
      <c r="AQ1076">
        <v>0.69299999999999995</v>
      </c>
      <c r="AR1076" s="34">
        <v>0.307</v>
      </c>
      <c r="AS1076">
        <v>0</v>
      </c>
      <c r="AT1076" s="17">
        <v>1</v>
      </c>
      <c r="AU1076">
        <v>0.33800000000000002</v>
      </c>
      <c r="AV1076" s="17">
        <v>0.66200000000000003</v>
      </c>
      <c r="AW1076" s="17" t="s">
        <v>215</v>
      </c>
      <c r="AX1076">
        <v>0</v>
      </c>
      <c r="AY1076">
        <v>0</v>
      </c>
      <c r="AZ1076">
        <v>0</v>
      </c>
      <c r="BA1076">
        <v>0</v>
      </c>
      <c r="BB1076">
        <v>1</v>
      </c>
      <c r="BC1076">
        <v>0</v>
      </c>
      <c r="BD1076" s="17">
        <v>0</v>
      </c>
      <c r="BE1076">
        <v>0</v>
      </c>
      <c r="BF1076">
        <v>1</v>
      </c>
      <c r="BG1076" s="17">
        <v>0</v>
      </c>
      <c r="BH1076">
        <v>2614</v>
      </c>
      <c r="BI1076">
        <v>63</v>
      </c>
      <c r="BJ1076" s="23">
        <v>0.73599999999999999</v>
      </c>
      <c r="BK1076" s="23">
        <v>37.200000000000003</v>
      </c>
      <c r="BL1076">
        <v>1</v>
      </c>
      <c r="BM1076">
        <v>0</v>
      </c>
      <c r="BN1076">
        <v>0</v>
      </c>
      <c r="BO1076">
        <v>0</v>
      </c>
      <c r="BP1076">
        <v>0</v>
      </c>
      <c r="BQ1076" s="17">
        <v>0</v>
      </c>
      <c r="BR1076">
        <v>0</v>
      </c>
      <c r="BS1076">
        <v>0</v>
      </c>
      <c r="BT1076">
        <v>1</v>
      </c>
      <c r="BU1076" s="17">
        <v>0</v>
      </c>
      <c r="BV1076">
        <v>0</v>
      </c>
      <c r="BW1076">
        <v>0</v>
      </c>
      <c r="BX1076" s="17">
        <v>0</v>
      </c>
      <c r="BY1076">
        <v>1</v>
      </c>
      <c r="BZ1076">
        <v>0</v>
      </c>
      <c r="CA1076">
        <v>1</v>
      </c>
      <c r="CB1076">
        <v>1</v>
      </c>
      <c r="CC1076">
        <v>0</v>
      </c>
      <c r="CD1076">
        <v>0</v>
      </c>
      <c r="CE1076">
        <v>1</v>
      </c>
      <c r="CF1076">
        <v>0</v>
      </c>
      <c r="CG1076">
        <v>0</v>
      </c>
      <c r="CH1076">
        <v>0</v>
      </c>
      <c r="CI1076">
        <v>0</v>
      </c>
      <c r="CJ1076" s="17">
        <v>1</v>
      </c>
      <c r="CK1076">
        <v>0.29799999999999999</v>
      </c>
      <c r="CL1076">
        <v>15</v>
      </c>
      <c r="CM1076">
        <v>1</v>
      </c>
      <c r="CN1076">
        <v>0</v>
      </c>
      <c r="CO1076">
        <v>40</v>
      </c>
      <c r="CP1076" s="31" t="s">
        <v>80</v>
      </c>
    </row>
    <row r="1077" spans="1:94" x14ac:dyDescent="0.25">
      <c r="A1077">
        <v>1076</v>
      </c>
      <c r="B1077">
        <v>71</v>
      </c>
      <c r="C1077" s="23" t="s">
        <v>241</v>
      </c>
      <c r="D1077" s="12">
        <v>4.9000000000000004</v>
      </c>
      <c r="E1077" s="13">
        <f t="shared" si="264"/>
        <v>2.0801886792452828</v>
      </c>
      <c r="F1077" s="7">
        <v>2.3555555555555561</v>
      </c>
      <c r="G1077" s="7">
        <f t="shared" si="257"/>
        <v>2.8198113207547175</v>
      </c>
      <c r="H1077" s="15">
        <f t="shared" si="258"/>
        <v>6.9801886792452832</v>
      </c>
      <c r="I1077" s="11">
        <f t="shared" si="259"/>
        <v>6.6267008989482942E-2</v>
      </c>
      <c r="J1077" s="30">
        <f t="shared" si="260"/>
        <v>2.8132220797421999E-2</v>
      </c>
      <c r="K1077" s="30">
        <f t="shared" si="261"/>
        <v>35.5464293843321</v>
      </c>
      <c r="L1077" s="8">
        <v>0</v>
      </c>
      <c r="M1077" s="9">
        <v>0</v>
      </c>
      <c r="N1077" s="9">
        <v>0</v>
      </c>
      <c r="O1077" s="9">
        <v>0</v>
      </c>
      <c r="P1077" s="9">
        <v>1</v>
      </c>
      <c r="Q1077" s="8">
        <v>1284</v>
      </c>
      <c r="R1077" s="9">
        <v>25</v>
      </c>
      <c r="S1077" s="9">
        <f t="shared" si="262"/>
        <v>1258</v>
      </c>
      <c r="T1077" s="9">
        <f t="shared" si="263"/>
        <v>33</v>
      </c>
      <c r="U1077" s="7">
        <v>7.3</v>
      </c>
      <c r="V1077" s="7">
        <v>17.5</v>
      </c>
      <c r="W1077" s="9">
        <v>0</v>
      </c>
      <c r="X1077" s="9">
        <v>1</v>
      </c>
      <c r="Y1077" s="9">
        <v>1</v>
      </c>
      <c r="Z1077" s="9">
        <v>0</v>
      </c>
      <c r="AA1077" s="9">
        <v>0</v>
      </c>
      <c r="AB1077" s="27">
        <v>0</v>
      </c>
      <c r="AC1077" s="9">
        <v>0</v>
      </c>
      <c r="AD1077" s="9">
        <v>1</v>
      </c>
      <c r="AE1077" s="27">
        <v>0</v>
      </c>
      <c r="AF1077" s="9">
        <v>0</v>
      </c>
      <c r="AG1077" s="27">
        <v>1</v>
      </c>
      <c r="AH1077" s="19">
        <v>2014</v>
      </c>
      <c r="AI1077" s="30">
        <v>4.8000000000000001E-2</v>
      </c>
      <c r="AJ1077" s="30">
        <v>0.32700000000000001</v>
      </c>
      <c r="AK1077" s="30">
        <v>0.47399999999999998</v>
      </c>
      <c r="AL1077" s="37">
        <v>0.151</v>
      </c>
      <c r="AM1077" s="36">
        <v>1</v>
      </c>
      <c r="AN1077" s="17">
        <v>0</v>
      </c>
      <c r="AO1077" s="30">
        <v>0.53100000000000003</v>
      </c>
      <c r="AP1077" s="34">
        <v>0.46899999999999997</v>
      </c>
      <c r="AQ1077">
        <v>0.69299999999999995</v>
      </c>
      <c r="AR1077" s="34">
        <v>0.307</v>
      </c>
      <c r="AS1077">
        <v>0</v>
      </c>
      <c r="AT1077" s="17">
        <v>1</v>
      </c>
      <c r="AU1077">
        <v>0.33800000000000002</v>
      </c>
      <c r="AV1077" s="17">
        <v>0.66200000000000003</v>
      </c>
      <c r="AW1077" s="17" t="s">
        <v>215</v>
      </c>
      <c r="AX1077">
        <v>0</v>
      </c>
      <c r="AY1077">
        <v>0</v>
      </c>
      <c r="AZ1077">
        <v>0</v>
      </c>
      <c r="BA1077">
        <v>0</v>
      </c>
      <c r="BB1077">
        <v>1</v>
      </c>
      <c r="BC1077">
        <v>0</v>
      </c>
      <c r="BD1077" s="17">
        <v>0</v>
      </c>
      <c r="BE1077">
        <v>0</v>
      </c>
      <c r="BF1077">
        <v>1</v>
      </c>
      <c r="BG1077" s="17">
        <v>0</v>
      </c>
      <c r="BH1077">
        <v>2614</v>
      </c>
      <c r="BI1077">
        <v>63</v>
      </c>
      <c r="BJ1077" s="23">
        <v>0.73599999999999999</v>
      </c>
      <c r="BK1077" s="23">
        <v>37.200000000000003</v>
      </c>
      <c r="BL1077">
        <v>1</v>
      </c>
      <c r="BM1077">
        <v>0</v>
      </c>
      <c r="BN1077">
        <v>0</v>
      </c>
      <c r="BO1077">
        <v>0</v>
      </c>
      <c r="BP1077">
        <v>0</v>
      </c>
      <c r="BQ1077" s="17">
        <v>0</v>
      </c>
      <c r="BR1077">
        <v>0</v>
      </c>
      <c r="BS1077">
        <v>0</v>
      </c>
      <c r="BT1077">
        <v>1</v>
      </c>
      <c r="BU1077" s="17">
        <v>0</v>
      </c>
      <c r="BV1077">
        <v>0</v>
      </c>
      <c r="BW1077">
        <v>0</v>
      </c>
      <c r="BX1077" s="17">
        <v>0</v>
      </c>
      <c r="BY1077">
        <v>1</v>
      </c>
      <c r="BZ1077">
        <v>0</v>
      </c>
      <c r="CA1077">
        <v>1</v>
      </c>
      <c r="CB1077">
        <v>1</v>
      </c>
      <c r="CC1077">
        <v>0</v>
      </c>
      <c r="CD1077">
        <v>0</v>
      </c>
      <c r="CE1077">
        <v>1</v>
      </c>
      <c r="CF1077">
        <v>0</v>
      </c>
      <c r="CG1077">
        <v>0</v>
      </c>
      <c r="CH1077">
        <v>0</v>
      </c>
      <c r="CI1077">
        <v>0</v>
      </c>
      <c r="CJ1077" s="17">
        <v>1</v>
      </c>
      <c r="CK1077">
        <v>0.29799999999999999</v>
      </c>
      <c r="CL1077">
        <v>15</v>
      </c>
      <c r="CM1077">
        <v>1</v>
      </c>
      <c r="CN1077">
        <v>0</v>
      </c>
      <c r="CO1077">
        <v>40</v>
      </c>
      <c r="CP1077" s="31" t="s">
        <v>80</v>
      </c>
    </row>
    <row r="1078" spans="1:94" x14ac:dyDescent="0.25">
      <c r="A1078">
        <v>1077</v>
      </c>
      <c r="B1078">
        <v>71</v>
      </c>
      <c r="C1078" s="23" t="s">
        <v>241</v>
      </c>
      <c r="D1078" s="12">
        <v>3.8</v>
      </c>
      <c r="E1078" s="13">
        <f t="shared" si="264"/>
        <v>1.5777215189873417</v>
      </c>
      <c r="F1078" s="7">
        <v>2.4085365853658538</v>
      </c>
      <c r="G1078" s="7">
        <f t="shared" si="257"/>
        <v>2.2222784810126583</v>
      </c>
      <c r="H1078" s="15">
        <f t="shared" si="258"/>
        <v>5.3777215189873413</v>
      </c>
      <c r="I1078" s="11">
        <f t="shared" si="259"/>
        <v>6.7750716413701506E-2</v>
      </c>
      <c r="J1078" s="30">
        <f t="shared" si="260"/>
        <v>2.8129411371764671E-2</v>
      </c>
      <c r="K1078" s="30">
        <f t="shared" si="261"/>
        <v>35.549979584847101</v>
      </c>
      <c r="L1078" s="8">
        <v>0</v>
      </c>
      <c r="M1078" s="9">
        <v>0</v>
      </c>
      <c r="N1078" s="9">
        <v>0</v>
      </c>
      <c r="O1078" s="9">
        <v>0</v>
      </c>
      <c r="P1078" s="9">
        <v>1</v>
      </c>
      <c r="Q1078" s="8">
        <v>1284</v>
      </c>
      <c r="R1078" s="9">
        <v>25</v>
      </c>
      <c r="S1078" s="9">
        <f t="shared" si="262"/>
        <v>1258</v>
      </c>
      <c r="T1078" s="9">
        <f t="shared" si="263"/>
        <v>33</v>
      </c>
      <c r="U1078" s="7">
        <v>7.3</v>
      </c>
      <c r="V1078" s="7">
        <v>17.5</v>
      </c>
      <c r="W1078" s="9">
        <v>0</v>
      </c>
      <c r="X1078" s="9">
        <v>1</v>
      </c>
      <c r="Y1078" s="9">
        <v>1</v>
      </c>
      <c r="Z1078" s="9">
        <v>0</v>
      </c>
      <c r="AA1078" s="9">
        <v>0</v>
      </c>
      <c r="AB1078" s="27">
        <v>0</v>
      </c>
      <c r="AC1078" s="9">
        <v>0</v>
      </c>
      <c r="AD1078" s="9">
        <v>1</v>
      </c>
      <c r="AE1078" s="27">
        <v>0</v>
      </c>
      <c r="AF1078" s="9">
        <v>0</v>
      </c>
      <c r="AG1078" s="27">
        <v>1</v>
      </c>
      <c r="AH1078" s="19">
        <v>2014</v>
      </c>
      <c r="AI1078" s="30">
        <v>4.8000000000000001E-2</v>
      </c>
      <c r="AJ1078" s="30">
        <v>0.32700000000000001</v>
      </c>
      <c r="AK1078" s="30">
        <v>0.47399999999999998</v>
      </c>
      <c r="AL1078" s="37">
        <v>0.151</v>
      </c>
      <c r="AM1078" s="36">
        <v>1</v>
      </c>
      <c r="AN1078" s="17">
        <v>0</v>
      </c>
      <c r="AO1078" s="30">
        <v>0.53100000000000003</v>
      </c>
      <c r="AP1078" s="34">
        <v>0.46899999999999997</v>
      </c>
      <c r="AQ1078">
        <v>0.69299999999999995</v>
      </c>
      <c r="AR1078" s="34">
        <v>0.307</v>
      </c>
      <c r="AS1078">
        <v>0</v>
      </c>
      <c r="AT1078" s="17">
        <v>1</v>
      </c>
      <c r="AU1078">
        <v>0.33800000000000002</v>
      </c>
      <c r="AV1078" s="17">
        <v>0.66200000000000003</v>
      </c>
      <c r="AW1078" s="17" t="s">
        <v>215</v>
      </c>
      <c r="AX1078">
        <v>0</v>
      </c>
      <c r="AY1078">
        <v>0</v>
      </c>
      <c r="AZ1078">
        <v>0</v>
      </c>
      <c r="BA1078">
        <v>0</v>
      </c>
      <c r="BB1078">
        <v>1</v>
      </c>
      <c r="BC1078">
        <v>0</v>
      </c>
      <c r="BD1078" s="17">
        <v>0</v>
      </c>
      <c r="BE1078">
        <v>0</v>
      </c>
      <c r="BF1078">
        <v>1</v>
      </c>
      <c r="BG1078" s="17">
        <v>0</v>
      </c>
      <c r="BH1078">
        <v>2614</v>
      </c>
      <c r="BI1078">
        <v>63</v>
      </c>
      <c r="BJ1078" s="23">
        <v>0.73599999999999999</v>
      </c>
      <c r="BK1078" s="23">
        <v>37.200000000000003</v>
      </c>
      <c r="BL1078">
        <v>1</v>
      </c>
      <c r="BM1078">
        <v>0</v>
      </c>
      <c r="BN1078">
        <v>0</v>
      </c>
      <c r="BO1078">
        <v>0</v>
      </c>
      <c r="BP1078">
        <v>0</v>
      </c>
      <c r="BQ1078" s="17">
        <v>0</v>
      </c>
      <c r="BR1078">
        <v>0</v>
      </c>
      <c r="BS1078">
        <v>0</v>
      </c>
      <c r="BT1078">
        <v>1</v>
      </c>
      <c r="BU1078" s="17">
        <v>0</v>
      </c>
      <c r="BV1078">
        <v>0</v>
      </c>
      <c r="BW1078">
        <v>0</v>
      </c>
      <c r="BX1078" s="17">
        <v>0</v>
      </c>
      <c r="BY1078">
        <v>1</v>
      </c>
      <c r="BZ1078">
        <v>0</v>
      </c>
      <c r="CA1078">
        <v>1</v>
      </c>
      <c r="CB1078">
        <v>1</v>
      </c>
      <c r="CC1078">
        <v>0</v>
      </c>
      <c r="CD1078">
        <v>0</v>
      </c>
      <c r="CE1078">
        <v>1</v>
      </c>
      <c r="CF1078">
        <v>0</v>
      </c>
      <c r="CG1078">
        <v>0</v>
      </c>
      <c r="CH1078">
        <v>0</v>
      </c>
      <c r="CI1078">
        <v>0</v>
      </c>
      <c r="CJ1078" s="17">
        <v>1</v>
      </c>
      <c r="CK1078">
        <v>0.29799999999999999</v>
      </c>
      <c r="CL1078">
        <v>15</v>
      </c>
      <c r="CM1078">
        <v>1</v>
      </c>
      <c r="CN1078">
        <v>0</v>
      </c>
      <c r="CO1078">
        <v>40</v>
      </c>
      <c r="CP1078" s="31" t="s">
        <v>80</v>
      </c>
    </row>
    <row r="1079" spans="1:94" x14ac:dyDescent="0.25">
      <c r="A1079">
        <v>1078</v>
      </c>
      <c r="B1079">
        <v>71</v>
      </c>
      <c r="C1079" s="23" t="s">
        <v>241</v>
      </c>
      <c r="D1079" s="12">
        <v>22.9</v>
      </c>
      <c r="E1079" s="13">
        <f t="shared" si="264"/>
        <v>3.6321083172146991</v>
      </c>
      <c r="F1079" s="7">
        <v>6.3048780487804894</v>
      </c>
      <c r="G1079" s="7">
        <f t="shared" si="257"/>
        <v>19.267891682785301</v>
      </c>
      <c r="H1079" s="15">
        <f t="shared" si="258"/>
        <v>26.532108317214696</v>
      </c>
      <c r="I1079" s="11">
        <f t="shared" si="259"/>
        <v>0.17501727719473617</v>
      </c>
      <c r="J1079" s="30">
        <f t="shared" si="260"/>
        <v>2.7759026556998769E-2</v>
      </c>
      <c r="K1079" s="30">
        <f t="shared" si="261"/>
        <v>36.024317997846872</v>
      </c>
      <c r="L1079" s="8">
        <v>0</v>
      </c>
      <c r="M1079" s="9">
        <v>0</v>
      </c>
      <c r="N1079" s="9">
        <v>0</v>
      </c>
      <c r="O1079" s="9">
        <v>0</v>
      </c>
      <c r="P1079" s="9">
        <v>1</v>
      </c>
      <c r="Q1079" s="8">
        <v>1284</v>
      </c>
      <c r="R1079" s="9">
        <v>25</v>
      </c>
      <c r="S1079" s="9">
        <f t="shared" si="262"/>
        <v>1258</v>
      </c>
      <c r="T1079" s="9">
        <f t="shared" si="263"/>
        <v>33</v>
      </c>
      <c r="U1079" s="7">
        <v>7.3</v>
      </c>
      <c r="V1079" s="7">
        <v>17.5</v>
      </c>
      <c r="W1079" s="9">
        <v>0</v>
      </c>
      <c r="X1079" s="9">
        <v>1</v>
      </c>
      <c r="Y1079" s="9">
        <v>1</v>
      </c>
      <c r="Z1079" s="9">
        <v>0</v>
      </c>
      <c r="AA1079" s="9">
        <v>0</v>
      </c>
      <c r="AB1079" s="27">
        <v>0</v>
      </c>
      <c r="AC1079" s="9">
        <v>0</v>
      </c>
      <c r="AD1079" s="9">
        <v>1</v>
      </c>
      <c r="AE1079" s="27">
        <v>0</v>
      </c>
      <c r="AF1079" s="9">
        <v>0</v>
      </c>
      <c r="AG1079" s="27">
        <v>1</v>
      </c>
      <c r="AH1079" s="19">
        <v>2014</v>
      </c>
      <c r="AI1079" s="30">
        <v>4.8000000000000001E-2</v>
      </c>
      <c r="AJ1079" s="30">
        <v>0.32700000000000001</v>
      </c>
      <c r="AK1079" s="30">
        <v>0.47399999999999998</v>
      </c>
      <c r="AL1079" s="37">
        <v>0.151</v>
      </c>
      <c r="AM1079" s="36">
        <v>1</v>
      </c>
      <c r="AN1079" s="17">
        <v>0</v>
      </c>
      <c r="AO1079" s="30">
        <v>0.53100000000000003</v>
      </c>
      <c r="AP1079" s="34">
        <v>0.46899999999999997</v>
      </c>
      <c r="AQ1079">
        <v>0.69299999999999995</v>
      </c>
      <c r="AR1079" s="34">
        <v>0.307</v>
      </c>
      <c r="AS1079">
        <v>0</v>
      </c>
      <c r="AT1079" s="17">
        <v>1</v>
      </c>
      <c r="AU1079">
        <v>0.33800000000000002</v>
      </c>
      <c r="AV1079" s="17">
        <v>0.66200000000000003</v>
      </c>
      <c r="AW1079" s="17" t="s">
        <v>215</v>
      </c>
      <c r="AX1079">
        <v>0</v>
      </c>
      <c r="AY1079">
        <v>0</v>
      </c>
      <c r="AZ1079">
        <v>0</v>
      </c>
      <c r="BA1079">
        <v>0</v>
      </c>
      <c r="BB1079">
        <v>1</v>
      </c>
      <c r="BC1079">
        <v>0</v>
      </c>
      <c r="BD1079" s="17">
        <v>0</v>
      </c>
      <c r="BE1079">
        <v>0</v>
      </c>
      <c r="BF1079">
        <v>1</v>
      </c>
      <c r="BG1079" s="17">
        <v>0</v>
      </c>
      <c r="BH1079">
        <v>2614</v>
      </c>
      <c r="BI1079">
        <v>63</v>
      </c>
      <c r="BJ1079" s="23">
        <v>0.73599999999999999</v>
      </c>
      <c r="BK1079" s="23">
        <v>37.200000000000003</v>
      </c>
      <c r="BL1079">
        <v>1</v>
      </c>
      <c r="BM1079">
        <v>0</v>
      </c>
      <c r="BN1079">
        <v>0</v>
      </c>
      <c r="BO1079">
        <v>0</v>
      </c>
      <c r="BP1079">
        <v>0</v>
      </c>
      <c r="BQ1079" s="17">
        <v>0</v>
      </c>
      <c r="BR1079">
        <v>0</v>
      </c>
      <c r="BS1079">
        <v>0</v>
      </c>
      <c r="BT1079">
        <v>1</v>
      </c>
      <c r="BU1079" s="17">
        <v>0</v>
      </c>
      <c r="BV1079">
        <v>0</v>
      </c>
      <c r="BW1079">
        <v>0</v>
      </c>
      <c r="BX1079" s="17">
        <v>0</v>
      </c>
      <c r="BY1079">
        <v>1</v>
      </c>
      <c r="BZ1079">
        <v>0</v>
      </c>
      <c r="CA1079">
        <v>1</v>
      </c>
      <c r="CB1079">
        <v>1</v>
      </c>
      <c r="CC1079">
        <v>0</v>
      </c>
      <c r="CD1079">
        <v>0</v>
      </c>
      <c r="CE1079">
        <v>1</v>
      </c>
      <c r="CF1079">
        <v>0</v>
      </c>
      <c r="CG1079">
        <v>0</v>
      </c>
      <c r="CH1079">
        <v>0</v>
      </c>
      <c r="CI1079">
        <v>0</v>
      </c>
      <c r="CJ1079" s="17">
        <v>1</v>
      </c>
      <c r="CK1079">
        <v>0.29799999999999999</v>
      </c>
      <c r="CL1079">
        <v>15</v>
      </c>
      <c r="CM1079">
        <v>1</v>
      </c>
      <c r="CN1079">
        <v>0</v>
      </c>
      <c r="CO1079">
        <v>40</v>
      </c>
      <c r="CP1079" s="31" t="s">
        <v>80</v>
      </c>
    </row>
    <row r="1080" spans="1:94" x14ac:dyDescent="0.25">
      <c r="A1080">
        <v>1079</v>
      </c>
      <c r="B1080">
        <v>71</v>
      </c>
      <c r="C1080" s="23" t="s">
        <v>241</v>
      </c>
      <c r="D1080" s="12">
        <v>13.6</v>
      </c>
      <c r="E1080" s="13">
        <f t="shared" si="264"/>
        <v>2.349671361502347</v>
      </c>
      <c r="F1080" s="7">
        <v>5.7880434782608701</v>
      </c>
      <c r="G1080" s="7">
        <f t="shared" si="257"/>
        <v>11.250328638497653</v>
      </c>
      <c r="H1080" s="15">
        <f t="shared" si="258"/>
        <v>15.949671361502347</v>
      </c>
      <c r="I1080" s="11">
        <f t="shared" si="259"/>
        <v>0.1610587544572547</v>
      </c>
      <c r="J1080" s="30">
        <f t="shared" si="260"/>
        <v>2.782611344613602E-2</v>
      </c>
      <c r="K1080" s="30">
        <f t="shared" si="261"/>
        <v>35.937465788592249</v>
      </c>
      <c r="L1080" s="8">
        <v>0</v>
      </c>
      <c r="M1080" s="9">
        <v>0</v>
      </c>
      <c r="N1080" s="9">
        <v>0</v>
      </c>
      <c r="O1080" s="9">
        <v>0</v>
      </c>
      <c r="P1080" s="9">
        <v>1</v>
      </c>
      <c r="Q1080" s="8">
        <v>1284</v>
      </c>
      <c r="R1080" s="9">
        <v>25</v>
      </c>
      <c r="S1080" s="9">
        <f t="shared" si="262"/>
        <v>1258</v>
      </c>
      <c r="T1080" s="9">
        <f t="shared" si="263"/>
        <v>33</v>
      </c>
      <c r="U1080" s="7">
        <v>7.3</v>
      </c>
      <c r="V1080" s="7">
        <v>17.5</v>
      </c>
      <c r="W1080" s="9">
        <v>0</v>
      </c>
      <c r="X1080" s="9">
        <v>1</v>
      </c>
      <c r="Y1080" s="9">
        <v>1</v>
      </c>
      <c r="Z1080" s="9">
        <v>0</v>
      </c>
      <c r="AA1080" s="9">
        <v>0</v>
      </c>
      <c r="AB1080" s="27">
        <v>0</v>
      </c>
      <c r="AC1080" s="9">
        <v>0</v>
      </c>
      <c r="AD1080" s="9">
        <v>1</v>
      </c>
      <c r="AE1080" s="27">
        <v>0</v>
      </c>
      <c r="AF1080" s="9">
        <v>0</v>
      </c>
      <c r="AG1080" s="27">
        <v>1</v>
      </c>
      <c r="AH1080" s="19">
        <v>2014</v>
      </c>
      <c r="AI1080" s="30">
        <v>4.8000000000000001E-2</v>
      </c>
      <c r="AJ1080" s="30">
        <v>0.32700000000000001</v>
      </c>
      <c r="AK1080" s="30">
        <v>0.47399999999999998</v>
      </c>
      <c r="AL1080" s="37">
        <v>0.151</v>
      </c>
      <c r="AM1080" s="36">
        <v>1</v>
      </c>
      <c r="AN1080" s="17">
        <v>0</v>
      </c>
      <c r="AO1080" s="30">
        <v>0.53100000000000003</v>
      </c>
      <c r="AP1080" s="34">
        <v>0.46899999999999997</v>
      </c>
      <c r="AQ1080">
        <v>0.69299999999999995</v>
      </c>
      <c r="AR1080" s="34">
        <v>0.307</v>
      </c>
      <c r="AS1080">
        <v>0</v>
      </c>
      <c r="AT1080" s="17">
        <v>1</v>
      </c>
      <c r="AU1080">
        <v>0.33800000000000002</v>
      </c>
      <c r="AV1080" s="17">
        <v>0.66200000000000003</v>
      </c>
      <c r="AW1080" s="17" t="s">
        <v>215</v>
      </c>
      <c r="AX1080">
        <v>0</v>
      </c>
      <c r="AY1080">
        <v>0</v>
      </c>
      <c r="AZ1080">
        <v>0</v>
      </c>
      <c r="BA1080">
        <v>0</v>
      </c>
      <c r="BB1080">
        <v>1</v>
      </c>
      <c r="BC1080">
        <v>0</v>
      </c>
      <c r="BD1080" s="17">
        <v>0</v>
      </c>
      <c r="BE1080">
        <v>0</v>
      </c>
      <c r="BF1080">
        <v>1</v>
      </c>
      <c r="BG1080" s="17">
        <v>0</v>
      </c>
      <c r="BH1080">
        <v>2614</v>
      </c>
      <c r="BI1080">
        <v>63</v>
      </c>
      <c r="BJ1080" s="23">
        <v>0.73599999999999999</v>
      </c>
      <c r="BK1080" s="23">
        <v>37.200000000000003</v>
      </c>
      <c r="BL1080">
        <v>1</v>
      </c>
      <c r="BM1080">
        <v>0</v>
      </c>
      <c r="BN1080">
        <v>0</v>
      </c>
      <c r="BO1080">
        <v>0</v>
      </c>
      <c r="BP1080">
        <v>0</v>
      </c>
      <c r="BQ1080" s="17">
        <v>0</v>
      </c>
      <c r="BR1080">
        <v>0</v>
      </c>
      <c r="BS1080">
        <v>0</v>
      </c>
      <c r="BT1080">
        <v>1</v>
      </c>
      <c r="BU1080" s="17">
        <v>0</v>
      </c>
      <c r="BV1080">
        <v>0</v>
      </c>
      <c r="BW1080">
        <v>0</v>
      </c>
      <c r="BX1080" s="17">
        <v>0</v>
      </c>
      <c r="BY1080">
        <v>1</v>
      </c>
      <c r="BZ1080">
        <v>0</v>
      </c>
      <c r="CA1080">
        <v>1</v>
      </c>
      <c r="CB1080">
        <v>1</v>
      </c>
      <c r="CC1080">
        <v>0</v>
      </c>
      <c r="CD1080">
        <v>0</v>
      </c>
      <c r="CE1080">
        <v>1</v>
      </c>
      <c r="CF1080">
        <v>0</v>
      </c>
      <c r="CG1080">
        <v>0</v>
      </c>
      <c r="CH1080">
        <v>0</v>
      </c>
      <c r="CI1080">
        <v>0</v>
      </c>
      <c r="CJ1080" s="17">
        <v>1</v>
      </c>
      <c r="CK1080">
        <v>0.29799999999999999</v>
      </c>
      <c r="CL1080">
        <v>15</v>
      </c>
      <c r="CM1080">
        <v>1</v>
      </c>
      <c r="CN1080">
        <v>0</v>
      </c>
      <c r="CO1080">
        <v>40</v>
      </c>
      <c r="CP1080" s="31" t="s">
        <v>80</v>
      </c>
    </row>
    <row r="1081" spans="1:94" x14ac:dyDescent="0.25">
      <c r="A1081">
        <v>1080</v>
      </c>
      <c r="B1081">
        <v>72</v>
      </c>
      <c r="C1081" s="23" t="s">
        <v>242</v>
      </c>
      <c r="D1081" s="12">
        <v>5.87</v>
      </c>
      <c r="E1081" s="13">
        <v>0.09</v>
      </c>
      <c r="F1081" s="7">
        <f t="shared" ref="F1081:F1090" si="265">D1081/E1081</f>
        <v>65.222222222222229</v>
      </c>
      <c r="G1081" s="7">
        <f t="shared" si="257"/>
        <v>5.78</v>
      </c>
      <c r="H1081" s="15">
        <f t="shared" si="258"/>
        <v>5.96</v>
      </c>
      <c r="I1081" s="11">
        <f t="shared" si="259"/>
        <v>0.50900618174403367</v>
      </c>
      <c r="J1081" s="30">
        <f t="shared" si="260"/>
        <v>7.8041833657517936E-3</v>
      </c>
      <c r="K1081" s="30">
        <f t="shared" si="261"/>
        <v>128.13640494256478</v>
      </c>
      <c r="L1081" s="8">
        <v>0</v>
      </c>
      <c r="M1081" s="9">
        <v>0</v>
      </c>
      <c r="N1081" s="9">
        <v>0</v>
      </c>
      <c r="O1081" s="9">
        <v>1</v>
      </c>
      <c r="P1081" s="9">
        <v>0</v>
      </c>
      <c r="Q1081" s="8">
        <v>12169</v>
      </c>
      <c r="R1081" s="9">
        <v>3</v>
      </c>
      <c r="S1081" s="9">
        <f t="shared" si="262"/>
        <v>12165</v>
      </c>
      <c r="T1081" s="9">
        <f t="shared" si="263"/>
        <v>10</v>
      </c>
      <c r="U1081" s="7">
        <v>10.6</v>
      </c>
      <c r="V1081" s="7">
        <v>12.6</v>
      </c>
      <c r="W1081" s="9">
        <v>1</v>
      </c>
      <c r="X1081" s="9">
        <v>0</v>
      </c>
      <c r="Y1081" s="9">
        <v>1</v>
      </c>
      <c r="Z1081" s="9">
        <v>0</v>
      </c>
      <c r="AA1081" s="9">
        <v>0</v>
      </c>
      <c r="AB1081" s="27">
        <v>0</v>
      </c>
      <c r="AC1081" s="9">
        <v>0</v>
      </c>
      <c r="AD1081" s="9">
        <v>1</v>
      </c>
      <c r="AE1081" s="27">
        <v>0</v>
      </c>
      <c r="AF1081" s="9">
        <v>1</v>
      </c>
      <c r="AG1081" s="27">
        <v>0</v>
      </c>
      <c r="AH1081" s="19">
        <v>2001</v>
      </c>
      <c r="AI1081" s="30" t="s">
        <v>89</v>
      </c>
      <c r="AJ1081" s="30" t="s">
        <v>89</v>
      </c>
      <c r="AK1081" s="30" t="s">
        <v>89</v>
      </c>
      <c r="AL1081" s="37" t="s">
        <v>89</v>
      </c>
      <c r="AM1081" s="36" t="s">
        <v>89</v>
      </c>
      <c r="AN1081" s="17" t="s">
        <v>89</v>
      </c>
      <c r="AO1081" s="30">
        <v>0.60399999999999998</v>
      </c>
      <c r="AP1081" s="34">
        <v>0.39600000000000002</v>
      </c>
      <c r="AQ1081">
        <v>0.65600000000000003</v>
      </c>
      <c r="AR1081" s="34">
        <v>0.34399999999999997</v>
      </c>
      <c r="AS1081">
        <v>1</v>
      </c>
      <c r="AT1081" s="17">
        <v>0</v>
      </c>
      <c r="AU1081" t="s">
        <v>89</v>
      </c>
      <c r="AV1081" s="17" t="s">
        <v>89</v>
      </c>
      <c r="AW1081" s="17" t="s">
        <v>26</v>
      </c>
      <c r="AX1081">
        <v>1</v>
      </c>
      <c r="AY1081">
        <v>0</v>
      </c>
      <c r="AZ1081">
        <v>0</v>
      </c>
      <c r="BA1081">
        <v>0</v>
      </c>
      <c r="BB1081">
        <v>0</v>
      </c>
      <c r="BC1081">
        <v>0</v>
      </c>
      <c r="BD1081" s="17">
        <v>0</v>
      </c>
      <c r="BE1081">
        <v>1</v>
      </c>
      <c r="BF1081">
        <v>0</v>
      </c>
      <c r="BG1081" s="17">
        <v>0</v>
      </c>
      <c r="BH1081">
        <v>15116</v>
      </c>
      <c r="BI1081">
        <v>1045</v>
      </c>
      <c r="BJ1081" s="23">
        <v>0.95499999999999996</v>
      </c>
      <c r="BK1081" s="23">
        <v>37.5</v>
      </c>
      <c r="BL1081">
        <v>1</v>
      </c>
      <c r="BM1081">
        <v>0</v>
      </c>
      <c r="BN1081">
        <v>0</v>
      </c>
      <c r="BO1081">
        <v>0</v>
      </c>
      <c r="BP1081">
        <v>0</v>
      </c>
      <c r="BQ1081" s="17">
        <v>0</v>
      </c>
      <c r="BR1081">
        <v>0</v>
      </c>
      <c r="BS1081">
        <v>0</v>
      </c>
      <c r="BT1081">
        <v>1</v>
      </c>
      <c r="BU1081" s="17">
        <v>0</v>
      </c>
      <c r="BV1081">
        <v>0</v>
      </c>
      <c r="BW1081">
        <v>0</v>
      </c>
      <c r="BX1081" s="17">
        <v>0</v>
      </c>
      <c r="BY1081">
        <v>0</v>
      </c>
      <c r="BZ1081">
        <v>0</v>
      </c>
      <c r="CA1081">
        <v>1</v>
      </c>
      <c r="CB1081">
        <v>1</v>
      </c>
      <c r="CC1081">
        <v>0</v>
      </c>
      <c r="CD1081">
        <v>0</v>
      </c>
      <c r="CE1081">
        <v>0</v>
      </c>
      <c r="CF1081">
        <v>0</v>
      </c>
      <c r="CG1081">
        <v>0</v>
      </c>
      <c r="CH1081">
        <v>0</v>
      </c>
      <c r="CI1081">
        <v>0</v>
      </c>
      <c r="CJ1081" s="17">
        <v>0</v>
      </c>
      <c r="CK1081">
        <v>0</v>
      </c>
      <c r="CL1081">
        <v>0</v>
      </c>
      <c r="CM1081">
        <v>0</v>
      </c>
      <c r="CN1081">
        <v>1</v>
      </c>
      <c r="CO1081">
        <v>26</v>
      </c>
      <c r="CP1081" s="31" t="s">
        <v>80</v>
      </c>
    </row>
    <row r="1082" spans="1:94" x14ac:dyDescent="0.25">
      <c r="A1082">
        <v>1081</v>
      </c>
      <c r="B1082">
        <v>72</v>
      </c>
      <c r="C1082" s="23" t="s">
        <v>242</v>
      </c>
      <c r="D1082" s="12">
        <v>7.51</v>
      </c>
      <c r="E1082" s="13">
        <v>0.22</v>
      </c>
      <c r="F1082" s="7">
        <f t="shared" si="265"/>
        <v>34.136363636363633</v>
      </c>
      <c r="G1082" s="7">
        <f t="shared" si="257"/>
        <v>7.29</v>
      </c>
      <c r="H1082" s="15">
        <f t="shared" si="258"/>
        <v>7.7299999999999995</v>
      </c>
      <c r="I1082" s="11">
        <f t="shared" si="259"/>
        <v>0.30006246354127525</v>
      </c>
      <c r="J1082" s="30">
        <f t="shared" si="260"/>
        <v>8.7901121143915528E-3</v>
      </c>
      <c r="K1082" s="30">
        <f t="shared" si="261"/>
        <v>113.7641917402574</v>
      </c>
      <c r="L1082" s="8">
        <v>0</v>
      </c>
      <c r="M1082" s="9">
        <v>0</v>
      </c>
      <c r="N1082" s="9">
        <v>0</v>
      </c>
      <c r="O1082" s="9">
        <v>1</v>
      </c>
      <c r="P1082" s="9">
        <v>0</v>
      </c>
      <c r="Q1082" s="8">
        <v>11781</v>
      </c>
      <c r="R1082" s="9">
        <v>3</v>
      </c>
      <c r="S1082" s="9">
        <f t="shared" si="262"/>
        <v>11777</v>
      </c>
      <c r="T1082" s="9">
        <f t="shared" si="263"/>
        <v>10</v>
      </c>
      <c r="U1082" s="7">
        <v>10.6</v>
      </c>
      <c r="V1082" s="7">
        <v>12.6</v>
      </c>
      <c r="W1082" s="9">
        <v>1</v>
      </c>
      <c r="X1082" s="9">
        <v>0</v>
      </c>
      <c r="Y1082" s="9">
        <v>1</v>
      </c>
      <c r="Z1082" s="9">
        <v>0</v>
      </c>
      <c r="AA1082" s="9">
        <v>0</v>
      </c>
      <c r="AB1082" s="27">
        <v>0</v>
      </c>
      <c r="AC1082" s="9">
        <v>0</v>
      </c>
      <c r="AD1082" s="9">
        <v>1</v>
      </c>
      <c r="AE1082" s="27">
        <v>0</v>
      </c>
      <c r="AF1082" s="9">
        <v>1</v>
      </c>
      <c r="AG1082" s="27">
        <v>0</v>
      </c>
      <c r="AH1082" s="19">
        <v>2001</v>
      </c>
      <c r="AI1082" s="30" t="s">
        <v>89</v>
      </c>
      <c r="AJ1082" s="30" t="s">
        <v>89</v>
      </c>
      <c r="AK1082" s="30" t="s">
        <v>89</v>
      </c>
      <c r="AL1082" s="37" t="s">
        <v>89</v>
      </c>
      <c r="AM1082" s="36" t="s">
        <v>89</v>
      </c>
      <c r="AN1082" s="17" t="s">
        <v>89</v>
      </c>
      <c r="AO1082" s="30">
        <v>0.60399999999999998</v>
      </c>
      <c r="AP1082" s="34">
        <v>0.39600000000000002</v>
      </c>
      <c r="AQ1082">
        <v>0.65600000000000003</v>
      </c>
      <c r="AR1082" s="34">
        <v>0.34399999999999997</v>
      </c>
      <c r="AS1082">
        <v>1</v>
      </c>
      <c r="AT1082" s="17">
        <v>0</v>
      </c>
      <c r="AU1082" t="s">
        <v>89</v>
      </c>
      <c r="AV1082" s="17" t="s">
        <v>89</v>
      </c>
      <c r="AW1082" s="17" t="s">
        <v>26</v>
      </c>
      <c r="AX1082">
        <v>1</v>
      </c>
      <c r="AY1082">
        <v>0</v>
      </c>
      <c r="AZ1082">
        <v>0</v>
      </c>
      <c r="BA1082">
        <v>0</v>
      </c>
      <c r="BB1082">
        <v>0</v>
      </c>
      <c r="BC1082">
        <v>0</v>
      </c>
      <c r="BD1082" s="17">
        <v>0</v>
      </c>
      <c r="BE1082">
        <v>1</v>
      </c>
      <c r="BF1082">
        <v>0</v>
      </c>
      <c r="BG1082" s="17">
        <v>0</v>
      </c>
      <c r="BH1082">
        <v>15116</v>
      </c>
      <c r="BI1082">
        <v>1045</v>
      </c>
      <c r="BJ1082" s="23">
        <v>0.95499999999999996</v>
      </c>
      <c r="BK1082" s="23">
        <v>37.5</v>
      </c>
      <c r="BL1082">
        <v>0</v>
      </c>
      <c r="BM1082">
        <v>0</v>
      </c>
      <c r="BN1082">
        <v>0</v>
      </c>
      <c r="BO1082">
        <v>0</v>
      </c>
      <c r="BP1082">
        <v>0</v>
      </c>
      <c r="BQ1082" s="17">
        <v>1</v>
      </c>
      <c r="BR1082">
        <v>0</v>
      </c>
      <c r="BS1082">
        <v>1</v>
      </c>
      <c r="BT1082">
        <v>0</v>
      </c>
      <c r="BU1082" s="17">
        <v>0</v>
      </c>
      <c r="BV1082">
        <v>1</v>
      </c>
      <c r="BW1082">
        <v>0</v>
      </c>
      <c r="BX1082" s="17">
        <v>0</v>
      </c>
      <c r="BY1082">
        <v>0</v>
      </c>
      <c r="BZ1082">
        <v>0</v>
      </c>
      <c r="CA1082">
        <v>1</v>
      </c>
      <c r="CB1082">
        <v>1</v>
      </c>
      <c r="CC1082">
        <v>0</v>
      </c>
      <c r="CD1082">
        <v>0</v>
      </c>
      <c r="CE1082">
        <v>0</v>
      </c>
      <c r="CF1082">
        <v>0</v>
      </c>
      <c r="CG1082">
        <v>0</v>
      </c>
      <c r="CH1082">
        <v>0</v>
      </c>
      <c r="CI1082">
        <v>0</v>
      </c>
      <c r="CJ1082" s="17">
        <v>0</v>
      </c>
      <c r="CK1082">
        <v>0</v>
      </c>
      <c r="CL1082">
        <v>0</v>
      </c>
      <c r="CM1082">
        <v>0</v>
      </c>
      <c r="CN1082">
        <v>1</v>
      </c>
      <c r="CO1082">
        <v>26</v>
      </c>
      <c r="CP1082" s="31" t="s">
        <v>80</v>
      </c>
    </row>
    <row r="1083" spans="1:94" x14ac:dyDescent="0.25">
      <c r="A1083">
        <v>1082</v>
      </c>
      <c r="B1083">
        <v>72</v>
      </c>
      <c r="C1083" s="23" t="s">
        <v>242</v>
      </c>
      <c r="D1083" s="12">
        <v>5.68</v>
      </c>
      <c r="E1083" s="13">
        <v>0.1</v>
      </c>
      <c r="F1083" s="7">
        <f t="shared" si="265"/>
        <v>56.8</v>
      </c>
      <c r="G1083" s="7">
        <f t="shared" si="257"/>
        <v>5.58</v>
      </c>
      <c r="H1083" s="15">
        <f t="shared" si="258"/>
        <v>5.7799999999999994</v>
      </c>
      <c r="I1083" s="11">
        <f t="shared" si="259"/>
        <v>0.46651124536232574</v>
      </c>
      <c r="J1083" s="30">
        <f t="shared" si="260"/>
        <v>8.2132261507451721E-3</v>
      </c>
      <c r="K1083" s="30">
        <f t="shared" si="261"/>
        <v>121.75483563292259</v>
      </c>
      <c r="L1083" s="8">
        <v>0</v>
      </c>
      <c r="M1083" s="9">
        <v>0</v>
      </c>
      <c r="N1083" s="9">
        <v>0</v>
      </c>
      <c r="O1083" s="9">
        <v>1</v>
      </c>
      <c r="P1083" s="9">
        <v>0</v>
      </c>
      <c r="Q1083" s="8">
        <v>11603</v>
      </c>
      <c r="R1083" s="9">
        <v>4</v>
      </c>
      <c r="S1083" s="9">
        <f t="shared" si="262"/>
        <v>11598</v>
      </c>
      <c r="T1083" s="9">
        <f t="shared" si="263"/>
        <v>10</v>
      </c>
      <c r="U1083" s="7">
        <v>10.6</v>
      </c>
      <c r="V1083" s="7">
        <v>12.6</v>
      </c>
      <c r="W1083" s="9">
        <v>1</v>
      </c>
      <c r="X1083" s="9">
        <v>0</v>
      </c>
      <c r="Y1083" s="9">
        <v>1</v>
      </c>
      <c r="Z1083" s="9">
        <v>0</v>
      </c>
      <c r="AA1083" s="9">
        <v>0</v>
      </c>
      <c r="AB1083" s="27">
        <v>0</v>
      </c>
      <c r="AC1083" s="9">
        <v>0</v>
      </c>
      <c r="AD1083" s="9">
        <v>1</v>
      </c>
      <c r="AE1083" s="27">
        <v>0</v>
      </c>
      <c r="AF1083" s="9">
        <v>1</v>
      </c>
      <c r="AG1083" s="27">
        <v>0</v>
      </c>
      <c r="AH1083" s="19">
        <v>2001</v>
      </c>
      <c r="AI1083" s="30" t="s">
        <v>89</v>
      </c>
      <c r="AJ1083" s="30" t="s">
        <v>89</v>
      </c>
      <c r="AK1083" s="30" t="s">
        <v>89</v>
      </c>
      <c r="AL1083" s="37" t="s">
        <v>89</v>
      </c>
      <c r="AM1083" s="36" t="s">
        <v>89</v>
      </c>
      <c r="AN1083" s="17" t="s">
        <v>89</v>
      </c>
      <c r="AO1083" s="30">
        <v>0.60399999999999998</v>
      </c>
      <c r="AP1083" s="34">
        <v>0.39600000000000002</v>
      </c>
      <c r="AQ1083">
        <v>0.65600000000000003</v>
      </c>
      <c r="AR1083" s="34">
        <v>0.34399999999999997</v>
      </c>
      <c r="AS1083">
        <v>1</v>
      </c>
      <c r="AT1083" s="17">
        <v>0</v>
      </c>
      <c r="AU1083" t="s">
        <v>89</v>
      </c>
      <c r="AV1083" s="17" t="s">
        <v>89</v>
      </c>
      <c r="AW1083" s="17" t="s">
        <v>26</v>
      </c>
      <c r="AX1083">
        <v>1</v>
      </c>
      <c r="AY1083">
        <v>0</v>
      </c>
      <c r="AZ1083">
        <v>0</v>
      </c>
      <c r="BA1083">
        <v>0</v>
      </c>
      <c r="BB1083">
        <v>0</v>
      </c>
      <c r="BC1083">
        <v>0</v>
      </c>
      <c r="BD1083" s="17">
        <v>0</v>
      </c>
      <c r="BE1083">
        <v>1</v>
      </c>
      <c r="BF1083">
        <v>0</v>
      </c>
      <c r="BG1083" s="17">
        <v>0</v>
      </c>
      <c r="BH1083">
        <v>15116</v>
      </c>
      <c r="BI1083">
        <v>1045</v>
      </c>
      <c r="BJ1083" s="23">
        <v>0.95499999999999996</v>
      </c>
      <c r="BK1083" s="23">
        <v>37.5</v>
      </c>
      <c r="BL1083">
        <v>1</v>
      </c>
      <c r="BM1083">
        <v>0</v>
      </c>
      <c r="BN1083">
        <v>0</v>
      </c>
      <c r="BO1083">
        <v>0</v>
      </c>
      <c r="BP1083">
        <v>0</v>
      </c>
      <c r="BQ1083" s="17">
        <v>0</v>
      </c>
      <c r="BR1083">
        <v>0</v>
      </c>
      <c r="BS1083">
        <v>0</v>
      </c>
      <c r="BT1083">
        <v>1</v>
      </c>
      <c r="BU1083" s="17">
        <v>0</v>
      </c>
      <c r="BV1083">
        <v>0</v>
      </c>
      <c r="BW1083">
        <v>0</v>
      </c>
      <c r="BX1083" s="17">
        <v>0</v>
      </c>
      <c r="BY1083">
        <v>0</v>
      </c>
      <c r="BZ1083">
        <v>0</v>
      </c>
      <c r="CA1083">
        <v>1</v>
      </c>
      <c r="CB1083">
        <v>1</v>
      </c>
      <c r="CC1083">
        <v>0</v>
      </c>
      <c r="CD1083">
        <v>0</v>
      </c>
      <c r="CE1083">
        <v>0</v>
      </c>
      <c r="CF1083">
        <v>0</v>
      </c>
      <c r="CG1083">
        <v>0</v>
      </c>
      <c r="CH1083">
        <v>0</v>
      </c>
      <c r="CI1083">
        <v>0</v>
      </c>
      <c r="CJ1083" s="17">
        <v>0</v>
      </c>
      <c r="CK1083">
        <v>0</v>
      </c>
      <c r="CL1083">
        <v>0</v>
      </c>
      <c r="CM1083">
        <v>0</v>
      </c>
      <c r="CN1083">
        <v>1</v>
      </c>
      <c r="CO1083">
        <v>26</v>
      </c>
      <c r="CP1083" s="31" t="s">
        <v>80</v>
      </c>
    </row>
    <row r="1084" spans="1:94" x14ac:dyDescent="0.25">
      <c r="A1084">
        <v>1083</v>
      </c>
      <c r="B1084">
        <v>72</v>
      </c>
      <c r="C1084" s="23" t="s">
        <v>242</v>
      </c>
      <c r="D1084" s="12">
        <v>7.37</v>
      </c>
      <c r="E1084" s="13">
        <v>0.23</v>
      </c>
      <c r="F1084" s="7">
        <f t="shared" si="265"/>
        <v>32.043478260869563</v>
      </c>
      <c r="G1084" s="7">
        <f t="shared" si="257"/>
        <v>7.14</v>
      </c>
      <c r="H1084" s="15">
        <f t="shared" si="258"/>
        <v>7.6000000000000005</v>
      </c>
      <c r="I1084" s="11">
        <f t="shared" si="259"/>
        <v>0.28938800261361008</v>
      </c>
      <c r="J1084" s="30">
        <f t="shared" si="260"/>
        <v>9.0311045591764342E-3</v>
      </c>
      <c r="K1084" s="30">
        <f t="shared" si="261"/>
        <v>110.72842678849376</v>
      </c>
      <c r="L1084" s="8">
        <v>0</v>
      </c>
      <c r="M1084" s="9">
        <v>0</v>
      </c>
      <c r="N1084" s="9">
        <v>0</v>
      </c>
      <c r="O1084" s="9">
        <v>1</v>
      </c>
      <c r="P1084" s="9">
        <v>0</v>
      </c>
      <c r="Q1084" s="8">
        <v>11239</v>
      </c>
      <c r="R1084" s="9">
        <v>4</v>
      </c>
      <c r="S1084" s="9">
        <f t="shared" si="262"/>
        <v>11234</v>
      </c>
      <c r="T1084" s="9">
        <f t="shared" si="263"/>
        <v>10</v>
      </c>
      <c r="U1084" s="7">
        <v>10.6</v>
      </c>
      <c r="V1084" s="7">
        <v>12.6</v>
      </c>
      <c r="W1084" s="9">
        <v>1</v>
      </c>
      <c r="X1084" s="9">
        <v>0</v>
      </c>
      <c r="Y1084" s="9">
        <v>1</v>
      </c>
      <c r="Z1084" s="9">
        <v>0</v>
      </c>
      <c r="AA1084" s="9">
        <v>0</v>
      </c>
      <c r="AB1084" s="27">
        <v>0</v>
      </c>
      <c r="AC1084" s="9">
        <v>0</v>
      </c>
      <c r="AD1084" s="9">
        <v>1</v>
      </c>
      <c r="AE1084" s="27">
        <v>0</v>
      </c>
      <c r="AF1084" s="9">
        <v>1</v>
      </c>
      <c r="AG1084" s="27">
        <v>0</v>
      </c>
      <c r="AH1084" s="19">
        <v>2001</v>
      </c>
      <c r="AI1084" s="30" t="s">
        <v>89</v>
      </c>
      <c r="AJ1084" s="30" t="s">
        <v>89</v>
      </c>
      <c r="AK1084" s="30" t="s">
        <v>89</v>
      </c>
      <c r="AL1084" s="37" t="s">
        <v>89</v>
      </c>
      <c r="AM1084" s="36" t="s">
        <v>89</v>
      </c>
      <c r="AN1084" s="17" t="s">
        <v>89</v>
      </c>
      <c r="AO1084" s="30">
        <v>0.60399999999999998</v>
      </c>
      <c r="AP1084" s="34">
        <v>0.39600000000000002</v>
      </c>
      <c r="AQ1084">
        <v>0.65600000000000003</v>
      </c>
      <c r="AR1084" s="34">
        <v>0.34399999999999997</v>
      </c>
      <c r="AS1084">
        <v>1</v>
      </c>
      <c r="AT1084" s="17">
        <v>0</v>
      </c>
      <c r="AU1084" t="s">
        <v>89</v>
      </c>
      <c r="AV1084" s="17" t="s">
        <v>89</v>
      </c>
      <c r="AW1084" s="17" t="s">
        <v>26</v>
      </c>
      <c r="AX1084">
        <v>1</v>
      </c>
      <c r="AY1084">
        <v>0</v>
      </c>
      <c r="AZ1084">
        <v>0</v>
      </c>
      <c r="BA1084">
        <v>0</v>
      </c>
      <c r="BB1084">
        <v>0</v>
      </c>
      <c r="BC1084">
        <v>0</v>
      </c>
      <c r="BD1084" s="17">
        <v>0</v>
      </c>
      <c r="BE1084">
        <v>1</v>
      </c>
      <c r="BF1084">
        <v>0</v>
      </c>
      <c r="BG1084" s="17">
        <v>0</v>
      </c>
      <c r="BH1084">
        <v>15116</v>
      </c>
      <c r="BI1084">
        <v>1045</v>
      </c>
      <c r="BJ1084" s="23">
        <v>0.95499999999999996</v>
      </c>
      <c r="BK1084" s="23">
        <v>37.5</v>
      </c>
      <c r="BL1084">
        <v>0</v>
      </c>
      <c r="BM1084">
        <v>0</v>
      </c>
      <c r="BN1084">
        <v>0</v>
      </c>
      <c r="BO1084">
        <v>0</v>
      </c>
      <c r="BP1084">
        <v>0</v>
      </c>
      <c r="BQ1084" s="17">
        <v>1</v>
      </c>
      <c r="BR1084">
        <v>0</v>
      </c>
      <c r="BS1084">
        <v>1</v>
      </c>
      <c r="BT1084">
        <v>0</v>
      </c>
      <c r="BU1084" s="17">
        <v>0</v>
      </c>
      <c r="BV1084">
        <v>1</v>
      </c>
      <c r="BW1084">
        <v>0</v>
      </c>
      <c r="BX1084" s="17">
        <v>0</v>
      </c>
      <c r="BY1084">
        <v>0</v>
      </c>
      <c r="BZ1084">
        <v>0</v>
      </c>
      <c r="CA1084">
        <v>1</v>
      </c>
      <c r="CB1084">
        <v>1</v>
      </c>
      <c r="CC1084">
        <v>0</v>
      </c>
      <c r="CD1084">
        <v>0</v>
      </c>
      <c r="CE1084">
        <v>0</v>
      </c>
      <c r="CF1084">
        <v>0</v>
      </c>
      <c r="CG1084">
        <v>0</v>
      </c>
      <c r="CH1084">
        <v>0</v>
      </c>
      <c r="CI1084">
        <v>0</v>
      </c>
      <c r="CJ1084" s="17">
        <v>0</v>
      </c>
      <c r="CK1084">
        <v>0</v>
      </c>
      <c r="CL1084">
        <v>0</v>
      </c>
      <c r="CM1084">
        <v>0</v>
      </c>
      <c r="CN1084">
        <v>1</v>
      </c>
      <c r="CO1084">
        <v>26</v>
      </c>
      <c r="CP1084" s="31" t="s">
        <v>80</v>
      </c>
    </row>
    <row r="1085" spans="1:94" x14ac:dyDescent="0.25">
      <c r="A1085">
        <v>1084</v>
      </c>
      <c r="B1085">
        <v>72</v>
      </c>
      <c r="C1085" s="23" t="s">
        <v>242</v>
      </c>
      <c r="D1085" s="12">
        <v>4.84</v>
      </c>
      <c r="E1085" s="13">
        <v>0.19</v>
      </c>
      <c r="F1085" s="7">
        <f t="shared" si="265"/>
        <v>25.473684210526315</v>
      </c>
      <c r="G1085" s="7">
        <f t="shared" si="257"/>
        <v>4.6499999999999995</v>
      </c>
      <c r="H1085" s="15">
        <f t="shared" si="258"/>
        <v>5.03</v>
      </c>
      <c r="I1085" s="11">
        <f t="shared" si="259"/>
        <v>0.22504423749718469</v>
      </c>
      <c r="J1085" s="30">
        <f t="shared" si="260"/>
        <v>8.834381224063036E-3</v>
      </c>
      <c r="K1085" s="30">
        <f t="shared" si="261"/>
        <v>113.19411904890472</v>
      </c>
      <c r="L1085" s="8">
        <v>0</v>
      </c>
      <c r="M1085" s="9">
        <v>0</v>
      </c>
      <c r="N1085" s="9">
        <v>0</v>
      </c>
      <c r="O1085" s="9">
        <v>1</v>
      </c>
      <c r="P1085" s="9">
        <v>0</v>
      </c>
      <c r="Q1085" s="8">
        <v>12169</v>
      </c>
      <c r="R1085" s="9">
        <v>4</v>
      </c>
      <c r="S1085" s="9">
        <f t="shared" si="262"/>
        <v>12164</v>
      </c>
      <c r="T1085" s="9">
        <f t="shared" si="263"/>
        <v>10</v>
      </c>
      <c r="U1085" s="7">
        <v>10.6</v>
      </c>
      <c r="V1085" s="7">
        <v>12.6</v>
      </c>
      <c r="W1085" s="9">
        <v>1</v>
      </c>
      <c r="X1085" s="9">
        <v>0</v>
      </c>
      <c r="Y1085" s="9">
        <v>1</v>
      </c>
      <c r="Z1085" s="9">
        <v>0</v>
      </c>
      <c r="AA1085" s="9">
        <v>0</v>
      </c>
      <c r="AB1085" s="27">
        <v>0</v>
      </c>
      <c r="AC1085" s="9">
        <v>0</v>
      </c>
      <c r="AD1085" s="9">
        <v>1</v>
      </c>
      <c r="AE1085" s="27">
        <v>0</v>
      </c>
      <c r="AF1085" s="9">
        <v>1</v>
      </c>
      <c r="AG1085" s="27">
        <v>0</v>
      </c>
      <c r="AH1085" s="19">
        <v>2001</v>
      </c>
      <c r="AI1085" s="30" t="s">
        <v>89</v>
      </c>
      <c r="AJ1085" s="30" t="s">
        <v>89</v>
      </c>
      <c r="AK1085" s="30" t="s">
        <v>89</v>
      </c>
      <c r="AL1085" s="37" t="s">
        <v>89</v>
      </c>
      <c r="AM1085" s="36" t="s">
        <v>89</v>
      </c>
      <c r="AN1085" s="17" t="s">
        <v>89</v>
      </c>
      <c r="AO1085" s="30">
        <v>0.60399999999999998</v>
      </c>
      <c r="AP1085" s="34">
        <v>0.39600000000000002</v>
      </c>
      <c r="AQ1085">
        <v>0.65600000000000003</v>
      </c>
      <c r="AR1085" s="34">
        <v>0.34399999999999997</v>
      </c>
      <c r="AS1085">
        <v>1</v>
      </c>
      <c r="AT1085" s="17">
        <v>0</v>
      </c>
      <c r="AU1085" t="s">
        <v>89</v>
      </c>
      <c r="AV1085" s="17" t="s">
        <v>89</v>
      </c>
      <c r="AW1085" s="17" t="s">
        <v>26</v>
      </c>
      <c r="AX1085">
        <v>1</v>
      </c>
      <c r="AY1085">
        <v>0</v>
      </c>
      <c r="AZ1085">
        <v>0</v>
      </c>
      <c r="BA1085">
        <v>0</v>
      </c>
      <c r="BB1085">
        <v>0</v>
      </c>
      <c r="BC1085">
        <v>0</v>
      </c>
      <c r="BD1085" s="17">
        <v>0</v>
      </c>
      <c r="BE1085">
        <v>1</v>
      </c>
      <c r="BF1085">
        <v>0</v>
      </c>
      <c r="BG1085" s="17">
        <v>0</v>
      </c>
      <c r="BH1085">
        <v>15116</v>
      </c>
      <c r="BI1085">
        <v>1045</v>
      </c>
      <c r="BJ1085" s="23">
        <v>0.95499999999999996</v>
      </c>
      <c r="BK1085" s="23">
        <v>37.5</v>
      </c>
      <c r="BL1085">
        <v>1</v>
      </c>
      <c r="BM1085">
        <v>0</v>
      </c>
      <c r="BN1085">
        <v>0</v>
      </c>
      <c r="BO1085">
        <v>0</v>
      </c>
      <c r="BP1085">
        <v>0</v>
      </c>
      <c r="BQ1085" s="17">
        <v>0</v>
      </c>
      <c r="BR1085">
        <v>0</v>
      </c>
      <c r="BS1085">
        <v>0</v>
      </c>
      <c r="BT1085">
        <v>1</v>
      </c>
      <c r="BU1085" s="17">
        <v>0</v>
      </c>
      <c r="BV1085">
        <v>0</v>
      </c>
      <c r="BW1085">
        <v>0</v>
      </c>
      <c r="BX1085" s="17">
        <v>0</v>
      </c>
      <c r="BY1085">
        <v>0</v>
      </c>
      <c r="BZ1085">
        <v>0</v>
      </c>
      <c r="CA1085">
        <v>1</v>
      </c>
      <c r="CB1085">
        <v>1</v>
      </c>
      <c r="CC1085">
        <v>0</v>
      </c>
      <c r="CD1085">
        <v>0</v>
      </c>
      <c r="CE1085">
        <v>0</v>
      </c>
      <c r="CF1085">
        <v>0</v>
      </c>
      <c r="CG1085">
        <v>0</v>
      </c>
      <c r="CH1085">
        <v>0</v>
      </c>
      <c r="CI1085">
        <v>0</v>
      </c>
      <c r="CJ1085" s="17">
        <v>0</v>
      </c>
      <c r="CK1085">
        <v>0</v>
      </c>
      <c r="CL1085">
        <v>0</v>
      </c>
      <c r="CM1085">
        <v>0</v>
      </c>
      <c r="CN1085">
        <v>1</v>
      </c>
      <c r="CO1085">
        <v>26</v>
      </c>
      <c r="CP1085" s="31" t="s">
        <v>80</v>
      </c>
    </row>
    <row r="1086" spans="1:94" x14ac:dyDescent="0.25">
      <c r="A1086">
        <v>1085</v>
      </c>
      <c r="B1086">
        <v>72</v>
      </c>
      <c r="C1086" s="23" t="s">
        <v>242</v>
      </c>
      <c r="D1086" s="12">
        <v>3.74</v>
      </c>
      <c r="E1086" s="13">
        <v>0.27</v>
      </c>
      <c r="F1086" s="7">
        <f t="shared" si="265"/>
        <v>13.851851851851851</v>
      </c>
      <c r="G1086" s="7">
        <f t="shared" si="257"/>
        <v>3.47</v>
      </c>
      <c r="H1086" s="15">
        <f t="shared" si="258"/>
        <v>4.01</v>
      </c>
      <c r="I1086" s="11">
        <f t="shared" si="259"/>
        <v>0.12463035605517775</v>
      </c>
      <c r="J1086" s="30">
        <f t="shared" si="260"/>
        <v>8.9973786456946508E-3</v>
      </c>
      <c r="K1086" s="30">
        <f t="shared" si="261"/>
        <v>111.14348293861252</v>
      </c>
      <c r="L1086" s="8">
        <v>0</v>
      </c>
      <c r="M1086" s="9">
        <v>0</v>
      </c>
      <c r="N1086" s="9">
        <v>0</v>
      </c>
      <c r="O1086" s="9">
        <v>1</v>
      </c>
      <c r="P1086" s="9">
        <v>0</v>
      </c>
      <c r="Q1086" s="8">
        <v>12169</v>
      </c>
      <c r="R1086" s="9">
        <v>7</v>
      </c>
      <c r="S1086" s="9">
        <f t="shared" si="262"/>
        <v>12161</v>
      </c>
      <c r="T1086" s="9">
        <f t="shared" si="263"/>
        <v>10</v>
      </c>
      <c r="U1086" s="7">
        <v>10.6</v>
      </c>
      <c r="V1086" s="7">
        <v>12.6</v>
      </c>
      <c r="W1086" s="9">
        <v>1</v>
      </c>
      <c r="X1086" s="9">
        <v>0</v>
      </c>
      <c r="Y1086" s="9">
        <v>1</v>
      </c>
      <c r="Z1086" s="9">
        <v>0</v>
      </c>
      <c r="AA1086" s="9">
        <v>0</v>
      </c>
      <c r="AB1086" s="27">
        <v>0</v>
      </c>
      <c r="AC1086" s="9">
        <v>0</v>
      </c>
      <c r="AD1086" s="9">
        <v>1</v>
      </c>
      <c r="AE1086" s="27">
        <v>0</v>
      </c>
      <c r="AF1086" s="9">
        <v>1</v>
      </c>
      <c r="AG1086" s="27">
        <v>0</v>
      </c>
      <c r="AH1086" s="19">
        <v>2001</v>
      </c>
      <c r="AI1086" s="30" t="s">
        <v>89</v>
      </c>
      <c r="AJ1086" s="30" t="s">
        <v>89</v>
      </c>
      <c r="AK1086" s="30" t="s">
        <v>89</v>
      </c>
      <c r="AL1086" s="37" t="s">
        <v>89</v>
      </c>
      <c r="AM1086" s="36" t="s">
        <v>89</v>
      </c>
      <c r="AN1086" s="17" t="s">
        <v>89</v>
      </c>
      <c r="AO1086" s="30">
        <v>0.60399999999999998</v>
      </c>
      <c r="AP1086" s="34">
        <v>0.39600000000000002</v>
      </c>
      <c r="AQ1086">
        <v>0.65600000000000003</v>
      </c>
      <c r="AR1086" s="34">
        <v>0.34399999999999997</v>
      </c>
      <c r="AS1086">
        <v>1</v>
      </c>
      <c r="AT1086" s="17">
        <v>0</v>
      </c>
      <c r="AU1086" t="s">
        <v>89</v>
      </c>
      <c r="AV1086" s="17" t="s">
        <v>89</v>
      </c>
      <c r="AW1086" s="17" t="s">
        <v>26</v>
      </c>
      <c r="AX1086">
        <v>1</v>
      </c>
      <c r="AY1086">
        <v>0</v>
      </c>
      <c r="AZ1086">
        <v>0</v>
      </c>
      <c r="BA1086">
        <v>0</v>
      </c>
      <c r="BB1086">
        <v>0</v>
      </c>
      <c r="BC1086">
        <v>0</v>
      </c>
      <c r="BD1086" s="17">
        <v>0</v>
      </c>
      <c r="BE1086">
        <v>1</v>
      </c>
      <c r="BF1086">
        <v>0</v>
      </c>
      <c r="BG1086" s="17">
        <v>0</v>
      </c>
      <c r="BH1086">
        <v>15116</v>
      </c>
      <c r="BI1086">
        <v>1045</v>
      </c>
      <c r="BJ1086" s="23">
        <v>0.95499999999999996</v>
      </c>
      <c r="BK1086" s="23">
        <v>37.5</v>
      </c>
      <c r="BL1086">
        <v>1</v>
      </c>
      <c r="BM1086">
        <v>0</v>
      </c>
      <c r="BN1086">
        <v>0</v>
      </c>
      <c r="BO1086">
        <v>0</v>
      </c>
      <c r="BP1086">
        <v>0</v>
      </c>
      <c r="BQ1086" s="17">
        <v>0</v>
      </c>
      <c r="BR1086">
        <v>0</v>
      </c>
      <c r="BS1086">
        <v>0</v>
      </c>
      <c r="BT1086">
        <v>1</v>
      </c>
      <c r="BU1086" s="17">
        <v>0</v>
      </c>
      <c r="BV1086">
        <v>0</v>
      </c>
      <c r="BW1086">
        <v>0</v>
      </c>
      <c r="BX1086" s="17">
        <v>0</v>
      </c>
      <c r="BY1086">
        <v>0</v>
      </c>
      <c r="BZ1086">
        <v>0</v>
      </c>
      <c r="CA1086">
        <v>1</v>
      </c>
      <c r="CB1086">
        <v>1</v>
      </c>
      <c r="CC1086">
        <v>0</v>
      </c>
      <c r="CD1086">
        <v>0</v>
      </c>
      <c r="CE1086">
        <v>0</v>
      </c>
      <c r="CF1086">
        <v>0</v>
      </c>
      <c r="CG1086">
        <v>0</v>
      </c>
      <c r="CH1086">
        <v>0</v>
      </c>
      <c r="CI1086">
        <v>0</v>
      </c>
      <c r="CJ1086" s="17">
        <v>0</v>
      </c>
      <c r="CK1086">
        <v>0</v>
      </c>
      <c r="CL1086">
        <v>0</v>
      </c>
      <c r="CM1086">
        <v>0</v>
      </c>
      <c r="CN1086">
        <v>1</v>
      </c>
      <c r="CO1086">
        <v>26</v>
      </c>
      <c r="CP1086" s="31" t="s">
        <v>80</v>
      </c>
    </row>
    <row r="1087" spans="1:94" x14ac:dyDescent="0.25">
      <c r="A1087">
        <v>1086</v>
      </c>
      <c r="B1087">
        <v>72</v>
      </c>
      <c r="C1087" s="23" t="s">
        <v>242</v>
      </c>
      <c r="D1087" s="12">
        <v>3.95</v>
      </c>
      <c r="E1087" s="13">
        <v>0.21</v>
      </c>
      <c r="F1087" s="7">
        <f t="shared" si="265"/>
        <v>18.80952380952381</v>
      </c>
      <c r="G1087" s="7">
        <f t="shared" si="257"/>
        <v>3.74</v>
      </c>
      <c r="H1087" s="15">
        <f t="shared" si="258"/>
        <v>4.16</v>
      </c>
      <c r="I1087" s="11">
        <f t="shared" si="259"/>
        <v>0.18609797544868056</v>
      </c>
      <c r="J1087" s="30">
        <f t="shared" si="260"/>
        <v>9.8938164162589663E-3</v>
      </c>
      <c r="K1087" s="30">
        <f t="shared" si="261"/>
        <v>101.07323179725205</v>
      </c>
      <c r="L1087" s="8">
        <v>0</v>
      </c>
      <c r="M1087" s="9">
        <v>0</v>
      </c>
      <c r="N1087" s="9">
        <v>0</v>
      </c>
      <c r="O1087" s="9">
        <v>1</v>
      </c>
      <c r="P1087" s="9">
        <v>0</v>
      </c>
      <c r="Q1087" s="8">
        <v>9867</v>
      </c>
      <c r="R1087" s="9">
        <v>4</v>
      </c>
      <c r="S1087" s="9">
        <f t="shared" si="262"/>
        <v>9862</v>
      </c>
      <c r="T1087" s="9">
        <f t="shared" si="263"/>
        <v>10</v>
      </c>
      <c r="U1087" s="7">
        <v>10.6</v>
      </c>
      <c r="V1087" s="7">
        <v>12.6</v>
      </c>
      <c r="W1087" s="9">
        <v>1</v>
      </c>
      <c r="X1087" s="9">
        <v>0</v>
      </c>
      <c r="Y1087" s="9">
        <v>1</v>
      </c>
      <c r="Z1087" s="9">
        <v>0</v>
      </c>
      <c r="AA1087" s="9">
        <v>0</v>
      </c>
      <c r="AB1087" s="27">
        <v>0</v>
      </c>
      <c r="AC1087" s="9">
        <v>0</v>
      </c>
      <c r="AD1087" s="9">
        <v>1</v>
      </c>
      <c r="AE1087" s="27">
        <v>0</v>
      </c>
      <c r="AF1087" s="9">
        <v>1</v>
      </c>
      <c r="AG1087" s="27">
        <v>0</v>
      </c>
      <c r="AH1087" s="19">
        <v>2001</v>
      </c>
      <c r="AI1087" s="30" t="s">
        <v>89</v>
      </c>
      <c r="AJ1087" s="30" t="s">
        <v>89</v>
      </c>
      <c r="AK1087" s="30" t="s">
        <v>89</v>
      </c>
      <c r="AL1087" s="37" t="s">
        <v>89</v>
      </c>
      <c r="AM1087" s="36" t="s">
        <v>89</v>
      </c>
      <c r="AN1087" s="17" t="s">
        <v>89</v>
      </c>
      <c r="AO1087" s="30">
        <v>0.60399999999999998</v>
      </c>
      <c r="AP1087" s="34">
        <v>0.39600000000000002</v>
      </c>
      <c r="AQ1087">
        <v>0.65600000000000003</v>
      </c>
      <c r="AR1087" s="34">
        <v>0.34399999999999997</v>
      </c>
      <c r="AS1087">
        <v>1</v>
      </c>
      <c r="AT1087" s="17">
        <v>0</v>
      </c>
      <c r="AU1087" t="s">
        <v>89</v>
      </c>
      <c r="AV1087" s="17" t="s">
        <v>89</v>
      </c>
      <c r="AW1087" s="17" t="s">
        <v>26</v>
      </c>
      <c r="AX1087">
        <v>1</v>
      </c>
      <c r="AY1087">
        <v>0</v>
      </c>
      <c r="AZ1087">
        <v>0</v>
      </c>
      <c r="BA1087">
        <v>0</v>
      </c>
      <c r="BB1087">
        <v>0</v>
      </c>
      <c r="BC1087">
        <v>0</v>
      </c>
      <c r="BD1087" s="17">
        <v>0</v>
      </c>
      <c r="BE1087">
        <v>1</v>
      </c>
      <c r="BF1087">
        <v>0</v>
      </c>
      <c r="BG1087" s="17">
        <v>0</v>
      </c>
      <c r="BH1087">
        <v>15116</v>
      </c>
      <c r="BI1087">
        <v>1045</v>
      </c>
      <c r="BJ1087" s="23">
        <v>0.95499999999999996</v>
      </c>
      <c r="BK1087" s="23">
        <v>37.5</v>
      </c>
      <c r="BL1087">
        <v>1</v>
      </c>
      <c r="BM1087">
        <v>0</v>
      </c>
      <c r="BN1087">
        <v>0</v>
      </c>
      <c r="BO1087">
        <v>0</v>
      </c>
      <c r="BP1087">
        <v>0</v>
      </c>
      <c r="BQ1087" s="17">
        <v>0</v>
      </c>
      <c r="BR1087">
        <v>0</v>
      </c>
      <c r="BS1087">
        <v>0</v>
      </c>
      <c r="BT1087">
        <v>1</v>
      </c>
      <c r="BU1087" s="17">
        <v>0</v>
      </c>
      <c r="BV1087">
        <v>0</v>
      </c>
      <c r="BW1087">
        <v>0</v>
      </c>
      <c r="BX1087" s="17">
        <v>0</v>
      </c>
      <c r="BY1087">
        <v>0</v>
      </c>
      <c r="BZ1087">
        <v>0</v>
      </c>
      <c r="CA1087">
        <v>1</v>
      </c>
      <c r="CB1087">
        <v>1</v>
      </c>
      <c r="CC1087">
        <v>0</v>
      </c>
      <c r="CD1087">
        <v>0</v>
      </c>
      <c r="CE1087">
        <v>0</v>
      </c>
      <c r="CF1087">
        <v>0</v>
      </c>
      <c r="CG1087">
        <v>0</v>
      </c>
      <c r="CH1087">
        <v>0</v>
      </c>
      <c r="CI1087">
        <v>0</v>
      </c>
      <c r="CJ1087" s="17">
        <v>0</v>
      </c>
      <c r="CK1087">
        <v>0</v>
      </c>
      <c r="CL1087">
        <v>0</v>
      </c>
      <c r="CM1087">
        <v>0</v>
      </c>
      <c r="CN1087">
        <v>1</v>
      </c>
      <c r="CO1087">
        <v>26</v>
      </c>
      <c r="CP1087" s="31" t="s">
        <v>80</v>
      </c>
    </row>
    <row r="1088" spans="1:94" x14ac:dyDescent="0.25">
      <c r="A1088">
        <v>1087</v>
      </c>
      <c r="B1088">
        <v>72</v>
      </c>
      <c r="C1088" s="23" t="s">
        <v>242</v>
      </c>
      <c r="D1088" s="12">
        <v>3.04</v>
      </c>
      <c r="E1088" s="13">
        <v>0.3</v>
      </c>
      <c r="F1088" s="7">
        <f t="shared" si="265"/>
        <v>10.133333333333335</v>
      </c>
      <c r="G1088" s="7">
        <f t="shared" si="257"/>
        <v>2.74</v>
      </c>
      <c r="H1088" s="15">
        <f t="shared" si="258"/>
        <v>3.34</v>
      </c>
      <c r="I1088" s="11">
        <f t="shared" si="259"/>
        <v>0.1015280251398188</v>
      </c>
      <c r="J1088" s="30">
        <f t="shared" si="260"/>
        <v>1.0019213007218961E-2</v>
      </c>
      <c r="K1088" s="30">
        <f t="shared" si="261"/>
        <v>99.808238359588543</v>
      </c>
      <c r="L1088" s="8">
        <v>0</v>
      </c>
      <c r="M1088" s="9">
        <v>0</v>
      </c>
      <c r="N1088" s="9">
        <v>0</v>
      </c>
      <c r="O1088" s="9">
        <v>1</v>
      </c>
      <c r="P1088" s="9">
        <v>0</v>
      </c>
      <c r="Q1088" s="8">
        <v>9867</v>
      </c>
      <c r="R1088" s="9">
        <v>7</v>
      </c>
      <c r="S1088" s="9">
        <f t="shared" si="262"/>
        <v>9859</v>
      </c>
      <c r="T1088" s="9">
        <f t="shared" si="263"/>
        <v>10</v>
      </c>
      <c r="U1088" s="7">
        <v>10.6</v>
      </c>
      <c r="V1088" s="7">
        <v>12.6</v>
      </c>
      <c r="W1088" s="9">
        <v>1</v>
      </c>
      <c r="X1088" s="9">
        <v>0</v>
      </c>
      <c r="Y1088" s="9">
        <v>1</v>
      </c>
      <c r="Z1088" s="9">
        <v>0</v>
      </c>
      <c r="AA1088" s="9">
        <v>0</v>
      </c>
      <c r="AB1088" s="27">
        <v>0</v>
      </c>
      <c r="AC1088" s="9">
        <v>0</v>
      </c>
      <c r="AD1088" s="9">
        <v>1</v>
      </c>
      <c r="AE1088" s="27">
        <v>0</v>
      </c>
      <c r="AF1088" s="9">
        <v>1</v>
      </c>
      <c r="AG1088" s="27">
        <v>0</v>
      </c>
      <c r="AH1088" s="19">
        <v>2001</v>
      </c>
      <c r="AI1088" s="30" t="s">
        <v>89</v>
      </c>
      <c r="AJ1088" s="30" t="s">
        <v>89</v>
      </c>
      <c r="AK1088" s="30" t="s">
        <v>89</v>
      </c>
      <c r="AL1088" s="37" t="s">
        <v>89</v>
      </c>
      <c r="AM1088" s="36" t="s">
        <v>89</v>
      </c>
      <c r="AN1088" s="17" t="s">
        <v>89</v>
      </c>
      <c r="AO1088" s="30">
        <v>0.60399999999999998</v>
      </c>
      <c r="AP1088" s="34">
        <v>0.39600000000000002</v>
      </c>
      <c r="AQ1088">
        <v>0.65600000000000003</v>
      </c>
      <c r="AR1088" s="34">
        <v>0.34399999999999997</v>
      </c>
      <c r="AS1088">
        <v>1</v>
      </c>
      <c r="AT1088" s="17">
        <v>0</v>
      </c>
      <c r="AU1088" t="s">
        <v>89</v>
      </c>
      <c r="AV1088" s="17" t="s">
        <v>89</v>
      </c>
      <c r="AW1088" s="17" t="s">
        <v>26</v>
      </c>
      <c r="AX1088">
        <v>1</v>
      </c>
      <c r="AY1088">
        <v>0</v>
      </c>
      <c r="AZ1088">
        <v>0</v>
      </c>
      <c r="BA1088">
        <v>0</v>
      </c>
      <c r="BB1088">
        <v>0</v>
      </c>
      <c r="BC1088">
        <v>0</v>
      </c>
      <c r="BD1088" s="17">
        <v>0</v>
      </c>
      <c r="BE1088">
        <v>1</v>
      </c>
      <c r="BF1088">
        <v>0</v>
      </c>
      <c r="BG1088" s="17">
        <v>0</v>
      </c>
      <c r="BH1088">
        <v>15116</v>
      </c>
      <c r="BI1088">
        <v>1045</v>
      </c>
      <c r="BJ1088" s="23">
        <v>0.95499999999999996</v>
      </c>
      <c r="BK1088" s="23">
        <v>37.5</v>
      </c>
      <c r="BL1088">
        <v>1</v>
      </c>
      <c r="BM1088">
        <v>0</v>
      </c>
      <c r="BN1088">
        <v>0</v>
      </c>
      <c r="BO1088">
        <v>0</v>
      </c>
      <c r="BP1088">
        <v>0</v>
      </c>
      <c r="BQ1088" s="17">
        <v>0</v>
      </c>
      <c r="BR1088">
        <v>0</v>
      </c>
      <c r="BS1088">
        <v>0</v>
      </c>
      <c r="BT1088">
        <v>1</v>
      </c>
      <c r="BU1088" s="17">
        <v>0</v>
      </c>
      <c r="BV1088">
        <v>0</v>
      </c>
      <c r="BW1088">
        <v>0</v>
      </c>
      <c r="BX1088" s="17">
        <v>0</v>
      </c>
      <c r="BY1088">
        <v>0</v>
      </c>
      <c r="BZ1088">
        <v>0</v>
      </c>
      <c r="CA1088">
        <v>1</v>
      </c>
      <c r="CB1088">
        <v>1</v>
      </c>
      <c r="CC1088">
        <v>0</v>
      </c>
      <c r="CD1088">
        <v>0</v>
      </c>
      <c r="CE1088">
        <v>0</v>
      </c>
      <c r="CF1088">
        <v>0</v>
      </c>
      <c r="CG1088">
        <v>0</v>
      </c>
      <c r="CH1088">
        <v>0</v>
      </c>
      <c r="CI1088">
        <v>0</v>
      </c>
      <c r="CJ1088" s="17">
        <v>0</v>
      </c>
      <c r="CK1088">
        <v>0</v>
      </c>
      <c r="CL1088">
        <v>0</v>
      </c>
      <c r="CM1088">
        <v>0</v>
      </c>
      <c r="CN1088">
        <v>1</v>
      </c>
      <c r="CO1088">
        <v>26</v>
      </c>
      <c r="CP1088" s="31" t="s">
        <v>80</v>
      </c>
    </row>
    <row r="1089" spans="1:94" x14ac:dyDescent="0.25">
      <c r="A1089">
        <v>1088</v>
      </c>
      <c r="B1089">
        <v>72</v>
      </c>
      <c r="C1089" s="23" t="s">
        <v>242</v>
      </c>
      <c r="D1089" s="12">
        <v>6.26</v>
      </c>
      <c r="E1089" s="13">
        <v>0.44</v>
      </c>
      <c r="F1089" s="7">
        <f t="shared" si="265"/>
        <v>14.227272727272727</v>
      </c>
      <c r="G1089" s="7">
        <f t="shared" si="257"/>
        <v>5.8199999999999994</v>
      </c>
      <c r="H1089" s="15">
        <f t="shared" si="258"/>
        <v>6.7</v>
      </c>
      <c r="I1089" s="11">
        <f t="shared" si="259"/>
        <v>0.28457873574040454</v>
      </c>
      <c r="J1089" s="30">
        <f t="shared" si="260"/>
        <v>2.0002339253319169E-2</v>
      </c>
      <c r="K1089" s="30">
        <f t="shared" si="261"/>
        <v>49.994152550635349</v>
      </c>
      <c r="L1089" s="8">
        <v>0</v>
      </c>
      <c r="M1089" s="9">
        <v>0</v>
      </c>
      <c r="N1089" s="9">
        <v>0</v>
      </c>
      <c r="O1089" s="9">
        <v>1</v>
      </c>
      <c r="P1089" s="9">
        <v>0</v>
      </c>
      <c r="Q1089" s="8">
        <v>2302</v>
      </c>
      <c r="R1089" s="9">
        <v>4</v>
      </c>
      <c r="S1089" s="9">
        <f t="shared" si="262"/>
        <v>2297</v>
      </c>
      <c r="T1089" s="9">
        <f t="shared" si="263"/>
        <v>10</v>
      </c>
      <c r="U1089" s="7">
        <v>10.6</v>
      </c>
      <c r="V1089" s="7">
        <v>12.6</v>
      </c>
      <c r="W1089" s="9">
        <v>1</v>
      </c>
      <c r="X1089" s="9">
        <v>0</v>
      </c>
      <c r="Y1089" s="9">
        <v>1</v>
      </c>
      <c r="Z1089" s="9">
        <v>0</v>
      </c>
      <c r="AA1089" s="9">
        <v>0</v>
      </c>
      <c r="AB1089" s="27">
        <v>0</v>
      </c>
      <c r="AC1089" s="9">
        <v>0</v>
      </c>
      <c r="AD1089" s="9">
        <v>1</v>
      </c>
      <c r="AE1089" s="27">
        <v>0</v>
      </c>
      <c r="AF1089" s="9">
        <v>1</v>
      </c>
      <c r="AG1089" s="27">
        <v>0</v>
      </c>
      <c r="AH1089" s="19">
        <v>2001</v>
      </c>
      <c r="AI1089" s="30" t="s">
        <v>89</v>
      </c>
      <c r="AJ1089" s="30" t="s">
        <v>89</v>
      </c>
      <c r="AK1089" s="30" t="s">
        <v>89</v>
      </c>
      <c r="AL1089" s="37" t="s">
        <v>89</v>
      </c>
      <c r="AM1089" s="36" t="s">
        <v>89</v>
      </c>
      <c r="AN1089" s="17" t="s">
        <v>89</v>
      </c>
      <c r="AO1089" s="30">
        <v>0.60399999999999998</v>
      </c>
      <c r="AP1089" s="34">
        <v>0.39600000000000002</v>
      </c>
      <c r="AQ1089">
        <v>0.65600000000000003</v>
      </c>
      <c r="AR1089" s="34">
        <v>0.34399999999999997</v>
      </c>
      <c r="AS1089">
        <v>1</v>
      </c>
      <c r="AT1089" s="17">
        <v>0</v>
      </c>
      <c r="AU1089" t="s">
        <v>89</v>
      </c>
      <c r="AV1089" s="17" t="s">
        <v>89</v>
      </c>
      <c r="AW1089" s="17" t="s">
        <v>26</v>
      </c>
      <c r="AX1089">
        <v>1</v>
      </c>
      <c r="AY1089">
        <v>0</v>
      </c>
      <c r="AZ1089">
        <v>0</v>
      </c>
      <c r="BA1089">
        <v>0</v>
      </c>
      <c r="BB1089">
        <v>0</v>
      </c>
      <c r="BC1089">
        <v>0</v>
      </c>
      <c r="BD1089" s="17">
        <v>0</v>
      </c>
      <c r="BE1089">
        <v>1</v>
      </c>
      <c r="BF1089">
        <v>0</v>
      </c>
      <c r="BG1089" s="17">
        <v>0</v>
      </c>
      <c r="BH1089">
        <v>15116</v>
      </c>
      <c r="BI1089">
        <v>1045</v>
      </c>
      <c r="BJ1089" s="23">
        <v>0.95499999999999996</v>
      </c>
      <c r="BK1089" s="23">
        <v>37.5</v>
      </c>
      <c r="BL1089">
        <v>1</v>
      </c>
      <c r="BM1089">
        <v>0</v>
      </c>
      <c r="BN1089">
        <v>0</v>
      </c>
      <c r="BO1089">
        <v>0</v>
      </c>
      <c r="BP1089">
        <v>0</v>
      </c>
      <c r="BQ1089" s="17">
        <v>0</v>
      </c>
      <c r="BR1089">
        <v>0</v>
      </c>
      <c r="BS1089">
        <v>0</v>
      </c>
      <c r="BT1089">
        <v>1</v>
      </c>
      <c r="BU1089" s="17">
        <v>0</v>
      </c>
      <c r="BV1089">
        <v>0</v>
      </c>
      <c r="BW1089">
        <v>0</v>
      </c>
      <c r="BX1089" s="17">
        <v>0</v>
      </c>
      <c r="BY1089">
        <v>0</v>
      </c>
      <c r="BZ1089">
        <v>0</v>
      </c>
      <c r="CA1089">
        <v>1</v>
      </c>
      <c r="CB1089">
        <v>1</v>
      </c>
      <c r="CC1089">
        <v>0</v>
      </c>
      <c r="CD1089">
        <v>0</v>
      </c>
      <c r="CE1089">
        <v>0</v>
      </c>
      <c r="CF1089">
        <v>0</v>
      </c>
      <c r="CG1089">
        <v>0</v>
      </c>
      <c r="CH1089">
        <v>0</v>
      </c>
      <c r="CI1089">
        <v>0</v>
      </c>
      <c r="CJ1089" s="17">
        <v>0</v>
      </c>
      <c r="CK1089">
        <v>0</v>
      </c>
      <c r="CL1089">
        <v>0</v>
      </c>
      <c r="CM1089">
        <v>0</v>
      </c>
      <c r="CN1089">
        <v>1</v>
      </c>
      <c r="CO1089">
        <v>26</v>
      </c>
      <c r="CP1089" s="31" t="s">
        <v>80</v>
      </c>
    </row>
    <row r="1090" spans="1:94" x14ac:dyDescent="0.25">
      <c r="A1090">
        <v>1089</v>
      </c>
      <c r="B1090">
        <v>72</v>
      </c>
      <c r="C1090" s="23" t="s">
        <v>242</v>
      </c>
      <c r="D1090" s="12">
        <v>6.24</v>
      </c>
      <c r="E1090" s="13">
        <v>0.73</v>
      </c>
      <c r="F1090" s="7">
        <f t="shared" si="265"/>
        <v>8.5479452054794525</v>
      </c>
      <c r="G1090" s="7">
        <f t="shared" ref="G1090:G1153" si="266">D1090-E1090</f>
        <v>5.51</v>
      </c>
      <c r="H1090" s="15">
        <f t="shared" ref="H1090:H1153" si="267">D1090+E1090</f>
        <v>6.9700000000000006</v>
      </c>
      <c r="I1090" s="11">
        <f t="shared" ref="I1090:I1153" si="268">IFERROR(F1090/SQRT(F1090^2+S1090), "X")</f>
        <v>0.17569379367320767</v>
      </c>
      <c r="J1090" s="30">
        <f t="shared" ref="J1090:J1153" si="269">IFERROR(SQRT((1-I1090^2)/S1090), "X")</f>
        <v>2.0553921375231026E-2</v>
      </c>
      <c r="K1090" s="30">
        <f t="shared" ref="K1090:K1153" si="270">IFERROR(1/J1090, "X")</f>
        <v>48.652516556041363</v>
      </c>
      <c r="L1090" s="8">
        <v>0</v>
      </c>
      <c r="M1090" s="9">
        <v>0</v>
      </c>
      <c r="N1090" s="9">
        <v>0</v>
      </c>
      <c r="O1090" s="9">
        <v>1</v>
      </c>
      <c r="P1090" s="9">
        <v>0</v>
      </c>
      <c r="Q1090" s="8">
        <v>2302</v>
      </c>
      <c r="R1090" s="9">
        <v>7</v>
      </c>
      <c r="S1090" s="9">
        <f t="shared" ref="S1090:S1153" si="271">Q1090-R1090-1</f>
        <v>2294</v>
      </c>
      <c r="T1090" s="9">
        <f t="shared" ref="T1090:T1153" si="272">COUNTIF(B:B,B1090)</f>
        <v>10</v>
      </c>
      <c r="U1090" s="7">
        <v>10.6</v>
      </c>
      <c r="V1090" s="7">
        <v>12.6</v>
      </c>
      <c r="W1090" s="9">
        <v>1</v>
      </c>
      <c r="X1090" s="9">
        <v>0</v>
      </c>
      <c r="Y1090" s="9">
        <v>1</v>
      </c>
      <c r="Z1090" s="9">
        <v>0</v>
      </c>
      <c r="AA1090" s="9">
        <v>0</v>
      </c>
      <c r="AB1090" s="27">
        <v>0</v>
      </c>
      <c r="AC1090" s="9">
        <v>0</v>
      </c>
      <c r="AD1090" s="9">
        <v>1</v>
      </c>
      <c r="AE1090" s="27">
        <v>0</v>
      </c>
      <c r="AF1090" s="9">
        <v>1</v>
      </c>
      <c r="AG1090" s="27">
        <v>0</v>
      </c>
      <c r="AH1090" s="19">
        <v>2001</v>
      </c>
      <c r="AI1090" s="30" t="s">
        <v>89</v>
      </c>
      <c r="AJ1090" s="30" t="s">
        <v>89</v>
      </c>
      <c r="AK1090" s="30" t="s">
        <v>89</v>
      </c>
      <c r="AL1090" s="37" t="s">
        <v>89</v>
      </c>
      <c r="AM1090" s="36" t="s">
        <v>89</v>
      </c>
      <c r="AN1090" s="17" t="s">
        <v>89</v>
      </c>
      <c r="AO1090" s="30">
        <v>0.60399999999999998</v>
      </c>
      <c r="AP1090" s="34">
        <v>0.39600000000000002</v>
      </c>
      <c r="AQ1090">
        <v>0.65600000000000003</v>
      </c>
      <c r="AR1090" s="34">
        <v>0.34399999999999997</v>
      </c>
      <c r="AS1090">
        <v>1</v>
      </c>
      <c r="AT1090" s="17">
        <v>0</v>
      </c>
      <c r="AU1090" t="s">
        <v>89</v>
      </c>
      <c r="AV1090" s="17" t="s">
        <v>89</v>
      </c>
      <c r="AW1090" s="17" t="s">
        <v>26</v>
      </c>
      <c r="AX1090">
        <v>1</v>
      </c>
      <c r="AY1090">
        <v>0</v>
      </c>
      <c r="AZ1090">
        <v>0</v>
      </c>
      <c r="BA1090">
        <v>0</v>
      </c>
      <c r="BB1090">
        <v>0</v>
      </c>
      <c r="BC1090">
        <v>0</v>
      </c>
      <c r="BD1090" s="17">
        <v>0</v>
      </c>
      <c r="BE1090">
        <v>1</v>
      </c>
      <c r="BF1090">
        <v>0</v>
      </c>
      <c r="BG1090" s="17">
        <v>0</v>
      </c>
      <c r="BH1090">
        <v>15116</v>
      </c>
      <c r="BI1090">
        <v>1045</v>
      </c>
      <c r="BJ1090" s="23">
        <v>0.95499999999999996</v>
      </c>
      <c r="BK1090" s="23">
        <v>37.5</v>
      </c>
      <c r="BL1090">
        <v>1</v>
      </c>
      <c r="BM1090">
        <v>0</v>
      </c>
      <c r="BN1090">
        <v>0</v>
      </c>
      <c r="BO1090">
        <v>0</v>
      </c>
      <c r="BP1090">
        <v>0</v>
      </c>
      <c r="BQ1090" s="17">
        <v>0</v>
      </c>
      <c r="BR1090">
        <v>0</v>
      </c>
      <c r="BS1090">
        <v>0</v>
      </c>
      <c r="BT1090">
        <v>1</v>
      </c>
      <c r="BU1090" s="17">
        <v>0</v>
      </c>
      <c r="BV1090">
        <v>0</v>
      </c>
      <c r="BW1090">
        <v>0</v>
      </c>
      <c r="BX1090" s="17">
        <v>0</v>
      </c>
      <c r="BY1090">
        <v>0</v>
      </c>
      <c r="BZ1090">
        <v>0</v>
      </c>
      <c r="CA1090">
        <v>1</v>
      </c>
      <c r="CB1090">
        <v>1</v>
      </c>
      <c r="CC1090">
        <v>0</v>
      </c>
      <c r="CD1090">
        <v>0</v>
      </c>
      <c r="CE1090">
        <v>0</v>
      </c>
      <c r="CF1090">
        <v>0</v>
      </c>
      <c r="CG1090">
        <v>0</v>
      </c>
      <c r="CH1090">
        <v>0</v>
      </c>
      <c r="CI1090">
        <v>0</v>
      </c>
      <c r="CJ1090" s="17">
        <v>0</v>
      </c>
      <c r="CK1090">
        <v>0</v>
      </c>
      <c r="CL1090">
        <v>0</v>
      </c>
      <c r="CM1090">
        <v>0</v>
      </c>
      <c r="CN1090">
        <v>1</v>
      </c>
      <c r="CO1090">
        <v>26</v>
      </c>
      <c r="CP1090" s="31" t="s">
        <v>80</v>
      </c>
    </row>
    <row r="1091" spans="1:94" x14ac:dyDescent="0.25">
      <c r="A1091">
        <v>1090</v>
      </c>
      <c r="B1091">
        <v>73</v>
      </c>
      <c r="C1091" s="23" t="s">
        <v>243</v>
      </c>
      <c r="D1091" s="12">
        <v>6.51</v>
      </c>
      <c r="E1091" s="13">
        <f t="shared" ref="E1091:E1102" si="273">D1091/F1091</f>
        <v>0.1207120341183015</v>
      </c>
      <c r="F1091" s="7">
        <v>53.93</v>
      </c>
      <c r="G1091" s="7">
        <f t="shared" si="266"/>
        <v>6.3892879658816986</v>
      </c>
      <c r="H1091" s="15">
        <f t="shared" si="267"/>
        <v>6.630712034118301</v>
      </c>
      <c r="I1091" s="11">
        <f t="shared" si="268"/>
        <v>0.15010208877533671</v>
      </c>
      <c r="J1091" s="30">
        <f t="shared" si="269"/>
        <v>2.7832762613635583E-3</v>
      </c>
      <c r="K1091" s="30">
        <f t="shared" si="270"/>
        <v>359.28880430650776</v>
      </c>
      <c r="L1091" s="8">
        <v>0</v>
      </c>
      <c r="M1091" s="9">
        <v>0</v>
      </c>
      <c r="N1091" s="9">
        <v>0</v>
      </c>
      <c r="O1091" s="9">
        <v>1</v>
      </c>
      <c r="P1091" s="9">
        <v>0</v>
      </c>
      <c r="Q1091" s="8">
        <v>126199</v>
      </c>
      <c r="R1091" s="9">
        <v>18</v>
      </c>
      <c r="S1091" s="9">
        <f t="shared" si="271"/>
        <v>126180</v>
      </c>
      <c r="T1091" s="9">
        <f t="shared" si="272"/>
        <v>12</v>
      </c>
      <c r="U1091" s="7">
        <v>13.03</v>
      </c>
      <c r="V1091" s="7">
        <v>21.71</v>
      </c>
      <c r="W1091" s="9">
        <v>1</v>
      </c>
      <c r="X1091" s="9">
        <v>0</v>
      </c>
      <c r="Y1091" s="9">
        <v>1</v>
      </c>
      <c r="Z1091" s="9">
        <v>0</v>
      </c>
      <c r="AA1091" s="9">
        <v>0</v>
      </c>
      <c r="AB1091" s="27">
        <v>0</v>
      </c>
      <c r="AC1091" s="9">
        <v>0</v>
      </c>
      <c r="AD1091" s="9">
        <v>1</v>
      </c>
      <c r="AE1091" s="27">
        <v>0</v>
      </c>
      <c r="AF1091" s="9">
        <v>0</v>
      </c>
      <c r="AG1091" s="27">
        <v>1</v>
      </c>
      <c r="AH1091" s="19">
        <v>2010</v>
      </c>
      <c r="AI1091" s="30">
        <v>7.0000000000000001E-3</v>
      </c>
      <c r="AJ1091" s="30">
        <v>8.5999999999999993E-2</v>
      </c>
      <c r="AK1091" s="30">
        <f t="shared" ref="AK1091:AK1102" si="274">1-AI1091-AJ1091-AL1091</f>
        <v>0.65700000000000003</v>
      </c>
      <c r="AL1091" s="37">
        <v>0.25</v>
      </c>
      <c r="AM1091" s="36" t="s">
        <v>89</v>
      </c>
      <c r="AN1091" s="17" t="s">
        <v>89</v>
      </c>
      <c r="AO1091" s="30">
        <v>0.50949999999999995</v>
      </c>
      <c r="AP1091" s="34">
        <f>1-AO1091</f>
        <v>0.49050000000000005</v>
      </c>
      <c r="AQ1091">
        <v>0.81699999999999995</v>
      </c>
      <c r="AR1091" s="34">
        <v>0.183</v>
      </c>
      <c r="AS1091">
        <v>0</v>
      </c>
      <c r="AT1091" s="17">
        <v>1</v>
      </c>
      <c r="AU1091">
        <v>0.105</v>
      </c>
      <c r="AV1091" s="17">
        <v>0.89500000000000002</v>
      </c>
      <c r="AW1091" s="17" t="s">
        <v>2</v>
      </c>
      <c r="AX1091">
        <v>1</v>
      </c>
      <c r="AY1091">
        <v>0</v>
      </c>
      <c r="AZ1091">
        <v>0</v>
      </c>
      <c r="BA1091">
        <v>0</v>
      </c>
      <c r="BB1091">
        <v>0</v>
      </c>
      <c r="BC1091">
        <v>0</v>
      </c>
      <c r="BD1091" s="17">
        <v>0</v>
      </c>
      <c r="BE1091">
        <v>1</v>
      </c>
      <c r="BF1091">
        <v>0</v>
      </c>
      <c r="BG1091" s="17">
        <v>0</v>
      </c>
      <c r="BH1091">
        <v>30105</v>
      </c>
      <c r="BI1091">
        <v>1908</v>
      </c>
      <c r="BJ1091" s="23">
        <v>0.92300000000000004</v>
      </c>
      <c r="BK1091" s="23">
        <v>42.22</v>
      </c>
      <c r="BL1091">
        <v>1</v>
      </c>
      <c r="BM1091">
        <v>0</v>
      </c>
      <c r="BN1091">
        <v>0</v>
      </c>
      <c r="BO1091">
        <v>0</v>
      </c>
      <c r="BP1091">
        <v>0</v>
      </c>
      <c r="BQ1091" s="17">
        <v>0</v>
      </c>
      <c r="BR1091">
        <v>0</v>
      </c>
      <c r="BS1091">
        <v>0</v>
      </c>
      <c r="BT1091">
        <v>1</v>
      </c>
      <c r="BU1091" s="17">
        <v>0</v>
      </c>
      <c r="BV1091">
        <v>0</v>
      </c>
      <c r="BW1091">
        <v>0</v>
      </c>
      <c r="BX1091" s="17">
        <v>0</v>
      </c>
      <c r="BY1091">
        <v>1</v>
      </c>
      <c r="BZ1091">
        <v>1</v>
      </c>
      <c r="CA1091">
        <v>1</v>
      </c>
      <c r="CB1091">
        <v>1</v>
      </c>
      <c r="CC1091">
        <v>1</v>
      </c>
      <c r="CD1091">
        <v>1</v>
      </c>
      <c r="CE1091">
        <v>1</v>
      </c>
      <c r="CF1091">
        <v>1</v>
      </c>
      <c r="CG1091">
        <v>1</v>
      </c>
      <c r="CH1091">
        <v>0</v>
      </c>
      <c r="CI1091">
        <v>0</v>
      </c>
      <c r="CJ1091" s="17">
        <v>1</v>
      </c>
      <c r="CK1091">
        <v>2.9000000000000001E-2</v>
      </c>
      <c r="CL1091">
        <v>0</v>
      </c>
      <c r="CM1091">
        <v>1</v>
      </c>
      <c r="CN1091">
        <v>0</v>
      </c>
      <c r="CO1091">
        <v>43</v>
      </c>
      <c r="CP1091" s="31" t="s">
        <v>80</v>
      </c>
    </row>
    <row r="1092" spans="1:94" x14ac:dyDescent="0.25">
      <c r="A1092">
        <v>1091</v>
      </c>
      <c r="B1092">
        <v>73</v>
      </c>
      <c r="C1092" s="23" t="s">
        <v>243</v>
      </c>
      <c r="D1092" s="12">
        <v>5.52</v>
      </c>
      <c r="E1092" s="13">
        <f t="shared" si="273"/>
        <v>0.1047637122793699</v>
      </c>
      <c r="F1092" s="7">
        <v>52.69</v>
      </c>
      <c r="G1092" s="7">
        <f t="shared" si="266"/>
        <v>5.4152362877206297</v>
      </c>
      <c r="H1092" s="15">
        <f t="shared" si="267"/>
        <v>5.6247637122793694</v>
      </c>
      <c r="I1092" s="11">
        <f t="shared" si="268"/>
        <v>0.14672598179695628</v>
      </c>
      <c r="J1092" s="30">
        <f t="shared" si="269"/>
        <v>2.7847026342181871E-3</v>
      </c>
      <c r="K1092" s="30">
        <f t="shared" si="270"/>
        <v>359.10477036653242</v>
      </c>
      <c r="L1092" s="8">
        <v>0</v>
      </c>
      <c r="M1092" s="9">
        <v>0</v>
      </c>
      <c r="N1092" s="9">
        <v>0</v>
      </c>
      <c r="O1092" s="9">
        <v>1</v>
      </c>
      <c r="P1092" s="9">
        <v>0</v>
      </c>
      <c r="Q1092" s="8">
        <v>126199</v>
      </c>
      <c r="R1092" s="9">
        <v>18</v>
      </c>
      <c r="S1092" s="9">
        <f t="shared" si="271"/>
        <v>126180</v>
      </c>
      <c r="T1092" s="9">
        <f t="shared" si="272"/>
        <v>12</v>
      </c>
      <c r="U1092" s="7">
        <v>13.43</v>
      </c>
      <c r="V1092" s="7">
        <v>21.71</v>
      </c>
      <c r="W1092" s="9">
        <v>1</v>
      </c>
      <c r="X1092" s="9">
        <v>0</v>
      </c>
      <c r="Y1092" s="9">
        <v>1</v>
      </c>
      <c r="Z1092" s="9">
        <v>0</v>
      </c>
      <c r="AA1092" s="9">
        <v>0</v>
      </c>
      <c r="AB1092" s="27">
        <v>0</v>
      </c>
      <c r="AC1092" s="9">
        <v>0</v>
      </c>
      <c r="AD1092" s="9">
        <v>1</v>
      </c>
      <c r="AE1092" s="27">
        <v>0</v>
      </c>
      <c r="AF1092" s="9">
        <v>0</v>
      </c>
      <c r="AG1092" s="27">
        <v>1</v>
      </c>
      <c r="AH1092" s="19">
        <v>2010</v>
      </c>
      <c r="AI1092" s="30">
        <v>7.0000000000000001E-3</v>
      </c>
      <c r="AJ1092" s="30">
        <v>8.5999999999999993E-2</v>
      </c>
      <c r="AK1092" s="30">
        <f t="shared" si="274"/>
        <v>0.65700000000000003</v>
      </c>
      <c r="AL1092" s="37">
        <v>0.25</v>
      </c>
      <c r="AM1092" s="36" t="s">
        <v>89</v>
      </c>
      <c r="AN1092" s="17" t="s">
        <v>89</v>
      </c>
      <c r="AO1092" s="30">
        <v>0.50949999999999995</v>
      </c>
      <c r="AP1092" s="34">
        <f>1-AO1092</f>
        <v>0.49050000000000005</v>
      </c>
      <c r="AQ1092">
        <v>0.81699999999999995</v>
      </c>
      <c r="AR1092" s="34">
        <v>0.183</v>
      </c>
      <c r="AS1092">
        <v>0</v>
      </c>
      <c r="AT1092" s="17">
        <v>1</v>
      </c>
      <c r="AU1092">
        <v>0.105</v>
      </c>
      <c r="AV1092" s="17">
        <v>0.89500000000000002</v>
      </c>
      <c r="AW1092" s="17" t="s">
        <v>2</v>
      </c>
      <c r="AX1092">
        <v>1</v>
      </c>
      <c r="AY1092">
        <v>0</v>
      </c>
      <c r="AZ1092">
        <v>0</v>
      </c>
      <c r="BA1092">
        <v>0</v>
      </c>
      <c r="BB1092">
        <v>0</v>
      </c>
      <c r="BC1092">
        <v>0</v>
      </c>
      <c r="BD1092" s="17">
        <v>0</v>
      </c>
      <c r="BE1092">
        <v>1</v>
      </c>
      <c r="BF1092">
        <v>0</v>
      </c>
      <c r="BG1092" s="17">
        <v>0</v>
      </c>
      <c r="BH1092">
        <v>30105</v>
      </c>
      <c r="BI1092">
        <v>1908</v>
      </c>
      <c r="BJ1092" s="23">
        <v>0.92300000000000004</v>
      </c>
      <c r="BK1092" s="23">
        <v>42.22</v>
      </c>
      <c r="BL1092">
        <v>1</v>
      </c>
      <c r="BM1092">
        <v>0</v>
      </c>
      <c r="BN1092">
        <v>0</v>
      </c>
      <c r="BO1092">
        <v>0</v>
      </c>
      <c r="BP1092">
        <v>0</v>
      </c>
      <c r="BQ1092" s="17">
        <v>0</v>
      </c>
      <c r="BR1092">
        <v>0</v>
      </c>
      <c r="BS1092">
        <v>0</v>
      </c>
      <c r="BT1092">
        <v>1</v>
      </c>
      <c r="BU1092" s="17">
        <v>0</v>
      </c>
      <c r="BV1092">
        <v>0</v>
      </c>
      <c r="BW1092">
        <v>0</v>
      </c>
      <c r="BX1092" s="17">
        <v>0</v>
      </c>
      <c r="BY1092">
        <v>1</v>
      </c>
      <c r="BZ1092">
        <v>1</v>
      </c>
      <c r="CA1092">
        <v>1</v>
      </c>
      <c r="CB1092">
        <v>1</v>
      </c>
      <c r="CC1092">
        <v>1</v>
      </c>
      <c r="CD1092">
        <v>1</v>
      </c>
      <c r="CE1092">
        <v>1</v>
      </c>
      <c r="CF1092">
        <v>1</v>
      </c>
      <c r="CG1092">
        <v>1</v>
      </c>
      <c r="CH1092">
        <v>0</v>
      </c>
      <c r="CI1092">
        <v>0</v>
      </c>
      <c r="CJ1092" s="17">
        <v>1</v>
      </c>
      <c r="CK1092">
        <v>2.9000000000000001E-2</v>
      </c>
      <c r="CL1092">
        <v>0</v>
      </c>
      <c r="CM1092">
        <v>1</v>
      </c>
      <c r="CN1092">
        <v>0</v>
      </c>
      <c r="CO1092">
        <v>43</v>
      </c>
      <c r="CP1092" s="31" t="s">
        <v>80</v>
      </c>
    </row>
    <row r="1093" spans="1:94" x14ac:dyDescent="0.25">
      <c r="A1093">
        <v>1092</v>
      </c>
      <c r="B1093">
        <v>73</v>
      </c>
      <c r="C1093" s="23" t="s">
        <v>243</v>
      </c>
      <c r="D1093" s="12">
        <v>6.47</v>
      </c>
      <c r="E1093" s="13">
        <f t="shared" si="273"/>
        <v>0.11959334565619223</v>
      </c>
      <c r="F1093" s="7">
        <v>54.1</v>
      </c>
      <c r="G1093" s="7">
        <f t="shared" si="266"/>
        <v>6.3504066543438071</v>
      </c>
      <c r="H1093" s="15">
        <f t="shared" si="267"/>
        <v>6.5895933456561924</v>
      </c>
      <c r="I1093" s="11">
        <f t="shared" si="268"/>
        <v>0.15056453589497909</v>
      </c>
      <c r="J1093" s="30">
        <f t="shared" si="269"/>
        <v>2.7830782975042344E-3</v>
      </c>
      <c r="K1093" s="30">
        <f t="shared" si="270"/>
        <v>359.31436097100266</v>
      </c>
      <c r="L1093" s="8">
        <v>0</v>
      </c>
      <c r="M1093" s="9">
        <v>0</v>
      </c>
      <c r="N1093" s="9">
        <v>0</v>
      </c>
      <c r="O1093" s="9">
        <v>1</v>
      </c>
      <c r="P1093" s="9">
        <v>0</v>
      </c>
      <c r="Q1093" s="8">
        <v>126199</v>
      </c>
      <c r="R1093" s="9">
        <v>18</v>
      </c>
      <c r="S1093" s="9">
        <f t="shared" si="271"/>
        <v>126180</v>
      </c>
      <c r="T1093" s="9">
        <f t="shared" si="272"/>
        <v>12</v>
      </c>
      <c r="U1093" s="7">
        <v>13.43</v>
      </c>
      <c r="V1093" s="7">
        <v>21.71</v>
      </c>
      <c r="W1093" s="9">
        <v>1</v>
      </c>
      <c r="X1093" s="9">
        <v>0</v>
      </c>
      <c r="Y1093" s="9">
        <v>1</v>
      </c>
      <c r="Z1093" s="9">
        <v>0</v>
      </c>
      <c r="AA1093" s="9">
        <v>0</v>
      </c>
      <c r="AB1093" s="27">
        <v>0</v>
      </c>
      <c r="AC1093" s="9">
        <v>0</v>
      </c>
      <c r="AD1093" s="9">
        <v>1</v>
      </c>
      <c r="AE1093" s="27">
        <v>0</v>
      </c>
      <c r="AF1093" s="9">
        <v>0</v>
      </c>
      <c r="AG1093" s="27">
        <v>1</v>
      </c>
      <c r="AH1093" s="19">
        <v>2010</v>
      </c>
      <c r="AI1093" s="30">
        <v>7.0000000000000001E-3</v>
      </c>
      <c r="AJ1093" s="30">
        <v>8.5999999999999993E-2</v>
      </c>
      <c r="AK1093" s="30">
        <f t="shared" si="274"/>
        <v>0.65700000000000003</v>
      </c>
      <c r="AL1093" s="37">
        <v>0.25</v>
      </c>
      <c r="AM1093" s="36" t="s">
        <v>89</v>
      </c>
      <c r="AN1093" s="17" t="s">
        <v>89</v>
      </c>
      <c r="AO1093" s="30">
        <v>0.50949999999999995</v>
      </c>
      <c r="AP1093" s="34">
        <f>1-AO1093</f>
        <v>0.49050000000000005</v>
      </c>
      <c r="AQ1093">
        <v>0.81699999999999995</v>
      </c>
      <c r="AR1093" s="34">
        <v>0.183</v>
      </c>
      <c r="AS1093">
        <v>0</v>
      </c>
      <c r="AT1093" s="17">
        <v>1</v>
      </c>
      <c r="AU1093">
        <v>0.105</v>
      </c>
      <c r="AV1093" s="17">
        <v>0.89500000000000002</v>
      </c>
      <c r="AW1093" s="17" t="s">
        <v>2</v>
      </c>
      <c r="AX1093">
        <v>1</v>
      </c>
      <c r="AY1093">
        <v>0</v>
      </c>
      <c r="AZ1093">
        <v>0</v>
      </c>
      <c r="BA1093">
        <v>0</v>
      </c>
      <c r="BB1093">
        <v>0</v>
      </c>
      <c r="BC1093">
        <v>0</v>
      </c>
      <c r="BD1093" s="17">
        <v>0</v>
      </c>
      <c r="BE1093">
        <v>1</v>
      </c>
      <c r="BF1093">
        <v>0</v>
      </c>
      <c r="BG1093" s="17">
        <v>0</v>
      </c>
      <c r="BH1093">
        <v>30105</v>
      </c>
      <c r="BI1093">
        <v>1908</v>
      </c>
      <c r="BJ1093" s="23">
        <v>0.92300000000000004</v>
      </c>
      <c r="BK1093" s="23">
        <v>42.22</v>
      </c>
      <c r="BL1093">
        <v>1</v>
      </c>
      <c r="BM1093">
        <v>0</v>
      </c>
      <c r="BN1093">
        <v>0</v>
      </c>
      <c r="BO1093">
        <v>0</v>
      </c>
      <c r="BP1093">
        <v>0</v>
      </c>
      <c r="BQ1093" s="17">
        <v>0</v>
      </c>
      <c r="BR1093">
        <v>0</v>
      </c>
      <c r="BS1093">
        <v>0</v>
      </c>
      <c r="BT1093">
        <v>1</v>
      </c>
      <c r="BU1093" s="17">
        <v>0</v>
      </c>
      <c r="BV1093">
        <v>0</v>
      </c>
      <c r="BW1093">
        <v>0</v>
      </c>
      <c r="BX1093" s="17">
        <v>0</v>
      </c>
      <c r="BY1093">
        <v>1</v>
      </c>
      <c r="BZ1093">
        <v>1</v>
      </c>
      <c r="CA1093">
        <v>1</v>
      </c>
      <c r="CB1093">
        <v>1</v>
      </c>
      <c r="CC1093">
        <v>1</v>
      </c>
      <c r="CD1093">
        <v>1</v>
      </c>
      <c r="CE1093">
        <v>1</v>
      </c>
      <c r="CF1093">
        <v>1</v>
      </c>
      <c r="CG1093">
        <v>1</v>
      </c>
      <c r="CH1093">
        <v>0</v>
      </c>
      <c r="CI1093">
        <v>0</v>
      </c>
      <c r="CJ1093" s="17">
        <v>1</v>
      </c>
      <c r="CK1093">
        <v>2.9000000000000001E-2</v>
      </c>
      <c r="CL1093">
        <v>0</v>
      </c>
      <c r="CM1093">
        <v>1</v>
      </c>
      <c r="CN1093">
        <v>0</v>
      </c>
      <c r="CO1093">
        <v>43</v>
      </c>
      <c r="CP1093" s="31" t="s">
        <v>80</v>
      </c>
    </row>
    <row r="1094" spans="1:94" x14ac:dyDescent="0.25">
      <c r="A1094">
        <v>1093</v>
      </c>
      <c r="B1094">
        <v>73</v>
      </c>
      <c r="C1094" s="23" t="s">
        <v>243</v>
      </c>
      <c r="D1094" s="12">
        <v>5.53</v>
      </c>
      <c r="E1094" s="13">
        <f t="shared" si="273"/>
        <v>0.10533333333333333</v>
      </c>
      <c r="F1094" s="7">
        <v>52.5</v>
      </c>
      <c r="G1094" s="7">
        <f t="shared" si="266"/>
        <v>5.424666666666667</v>
      </c>
      <c r="H1094" s="15">
        <f t="shared" si="267"/>
        <v>5.6353333333333335</v>
      </c>
      <c r="I1094" s="11">
        <f t="shared" si="268"/>
        <v>0.14620821867254594</v>
      </c>
      <c r="J1094" s="30">
        <f t="shared" si="269"/>
        <v>2.7849184509056366E-3</v>
      </c>
      <c r="K1094" s="30">
        <f t="shared" si="270"/>
        <v>359.07694161558186</v>
      </c>
      <c r="L1094" s="8">
        <v>0</v>
      </c>
      <c r="M1094" s="9">
        <v>0</v>
      </c>
      <c r="N1094" s="9">
        <v>0</v>
      </c>
      <c r="O1094" s="9">
        <v>1</v>
      </c>
      <c r="P1094" s="9">
        <v>0</v>
      </c>
      <c r="Q1094" s="8">
        <v>126199</v>
      </c>
      <c r="R1094" s="9">
        <v>18</v>
      </c>
      <c r="S1094" s="9">
        <f t="shared" si="271"/>
        <v>126180</v>
      </c>
      <c r="T1094" s="9">
        <f t="shared" si="272"/>
        <v>12</v>
      </c>
      <c r="U1094" s="7">
        <v>13.43</v>
      </c>
      <c r="V1094" s="7">
        <v>21.71</v>
      </c>
      <c r="W1094" s="9">
        <v>1</v>
      </c>
      <c r="X1094" s="9">
        <v>0</v>
      </c>
      <c r="Y1094" s="9">
        <v>1</v>
      </c>
      <c r="Z1094" s="9">
        <v>0</v>
      </c>
      <c r="AA1094" s="9">
        <v>0</v>
      </c>
      <c r="AB1094" s="27">
        <v>0</v>
      </c>
      <c r="AC1094" s="9">
        <v>0</v>
      </c>
      <c r="AD1094" s="9">
        <v>1</v>
      </c>
      <c r="AE1094" s="27">
        <v>0</v>
      </c>
      <c r="AF1094" s="9">
        <v>0</v>
      </c>
      <c r="AG1094" s="27">
        <v>1</v>
      </c>
      <c r="AH1094" s="19">
        <v>2010</v>
      </c>
      <c r="AI1094" s="30">
        <v>7.0000000000000001E-3</v>
      </c>
      <c r="AJ1094" s="30">
        <v>8.5999999999999993E-2</v>
      </c>
      <c r="AK1094" s="30">
        <f t="shared" si="274"/>
        <v>0.65700000000000003</v>
      </c>
      <c r="AL1094" s="37">
        <v>0.25</v>
      </c>
      <c r="AM1094" s="36" t="s">
        <v>89</v>
      </c>
      <c r="AN1094" s="17" t="s">
        <v>89</v>
      </c>
      <c r="AO1094" s="30">
        <v>0.50949999999999995</v>
      </c>
      <c r="AP1094" s="34">
        <f>1-AO1094</f>
        <v>0.49050000000000005</v>
      </c>
      <c r="AQ1094">
        <v>0.81699999999999995</v>
      </c>
      <c r="AR1094" s="34">
        <v>0.183</v>
      </c>
      <c r="AS1094">
        <v>0</v>
      </c>
      <c r="AT1094" s="17">
        <v>1</v>
      </c>
      <c r="AU1094">
        <v>0.105</v>
      </c>
      <c r="AV1094" s="17">
        <v>0.89500000000000002</v>
      </c>
      <c r="AW1094" s="17" t="s">
        <v>2</v>
      </c>
      <c r="AX1094">
        <v>1</v>
      </c>
      <c r="AY1094">
        <v>0</v>
      </c>
      <c r="AZ1094">
        <v>0</v>
      </c>
      <c r="BA1094">
        <v>0</v>
      </c>
      <c r="BB1094">
        <v>0</v>
      </c>
      <c r="BC1094">
        <v>0</v>
      </c>
      <c r="BD1094" s="17">
        <v>0</v>
      </c>
      <c r="BE1094">
        <v>1</v>
      </c>
      <c r="BF1094">
        <v>0</v>
      </c>
      <c r="BG1094" s="17">
        <v>0</v>
      </c>
      <c r="BH1094">
        <v>30105</v>
      </c>
      <c r="BI1094">
        <v>1908</v>
      </c>
      <c r="BJ1094" s="23">
        <v>0.92300000000000004</v>
      </c>
      <c r="BK1094" s="23">
        <v>42.22</v>
      </c>
      <c r="BL1094">
        <v>1</v>
      </c>
      <c r="BM1094">
        <v>0</v>
      </c>
      <c r="BN1094">
        <v>0</v>
      </c>
      <c r="BO1094">
        <v>0</v>
      </c>
      <c r="BP1094">
        <v>0</v>
      </c>
      <c r="BQ1094" s="17">
        <v>0</v>
      </c>
      <c r="BR1094">
        <v>0</v>
      </c>
      <c r="BS1094">
        <v>0</v>
      </c>
      <c r="BT1094">
        <v>1</v>
      </c>
      <c r="BU1094" s="17">
        <v>0</v>
      </c>
      <c r="BV1094">
        <v>0</v>
      </c>
      <c r="BW1094">
        <v>0</v>
      </c>
      <c r="BX1094" s="17">
        <v>0</v>
      </c>
      <c r="BY1094">
        <v>1</v>
      </c>
      <c r="BZ1094">
        <v>1</v>
      </c>
      <c r="CA1094">
        <v>1</v>
      </c>
      <c r="CB1094">
        <v>1</v>
      </c>
      <c r="CC1094">
        <v>1</v>
      </c>
      <c r="CD1094">
        <v>1</v>
      </c>
      <c r="CE1094">
        <v>1</v>
      </c>
      <c r="CF1094">
        <v>1</v>
      </c>
      <c r="CG1094">
        <v>1</v>
      </c>
      <c r="CH1094">
        <v>0</v>
      </c>
      <c r="CI1094">
        <v>0</v>
      </c>
      <c r="CJ1094" s="17">
        <v>1</v>
      </c>
      <c r="CK1094">
        <v>2.9000000000000001E-2</v>
      </c>
      <c r="CL1094">
        <v>0</v>
      </c>
      <c r="CM1094">
        <v>1</v>
      </c>
      <c r="CN1094">
        <v>0</v>
      </c>
      <c r="CO1094">
        <v>43</v>
      </c>
      <c r="CP1094" s="31" t="s">
        <v>80</v>
      </c>
    </row>
    <row r="1095" spans="1:94" x14ac:dyDescent="0.25">
      <c r="A1095">
        <v>1094</v>
      </c>
      <c r="B1095">
        <v>73</v>
      </c>
      <c r="C1095" s="23" t="s">
        <v>243</v>
      </c>
      <c r="D1095" s="12">
        <v>6.47</v>
      </c>
      <c r="E1095" s="13">
        <f t="shared" si="273"/>
        <v>0.18683222639330058</v>
      </c>
      <c r="F1095" s="7">
        <v>34.630000000000003</v>
      </c>
      <c r="G1095" s="7">
        <f t="shared" si="266"/>
        <v>6.2831677736066993</v>
      </c>
      <c r="H1095" s="15">
        <f t="shared" si="267"/>
        <v>6.6568322263933002</v>
      </c>
      <c r="I1095" s="11">
        <f t="shared" si="268"/>
        <v>0.13532895810771067</v>
      </c>
      <c r="J1095" s="30">
        <f t="shared" si="269"/>
        <v>3.9078532517386848E-3</v>
      </c>
      <c r="K1095" s="30">
        <f t="shared" si="270"/>
        <v>255.89497240078791</v>
      </c>
      <c r="L1095" s="8">
        <v>0</v>
      </c>
      <c r="M1095" s="9">
        <v>0</v>
      </c>
      <c r="N1095" s="9">
        <v>0</v>
      </c>
      <c r="O1095" s="9">
        <v>1</v>
      </c>
      <c r="P1095" s="9">
        <v>0</v>
      </c>
      <c r="Q1095" s="8">
        <v>64302</v>
      </c>
      <c r="R1095" s="9">
        <v>18</v>
      </c>
      <c r="S1095" s="9">
        <f t="shared" si="271"/>
        <v>64283</v>
      </c>
      <c r="T1095" s="9">
        <f t="shared" si="272"/>
        <v>12</v>
      </c>
      <c r="U1095" s="7">
        <v>13.03</v>
      </c>
      <c r="V1095" s="7">
        <v>21.71</v>
      </c>
      <c r="W1095" s="9">
        <v>1</v>
      </c>
      <c r="X1095" s="9">
        <v>0</v>
      </c>
      <c r="Y1095" s="9">
        <v>1</v>
      </c>
      <c r="Z1095" s="9">
        <v>0</v>
      </c>
      <c r="AA1095" s="9">
        <v>0</v>
      </c>
      <c r="AB1095" s="27">
        <v>0</v>
      </c>
      <c r="AC1095" s="9">
        <v>0</v>
      </c>
      <c r="AD1095" s="9">
        <v>1</v>
      </c>
      <c r="AE1095" s="27">
        <v>0</v>
      </c>
      <c r="AF1095" s="9">
        <v>0</v>
      </c>
      <c r="AG1095" s="27">
        <v>1</v>
      </c>
      <c r="AH1095" s="19">
        <v>2010</v>
      </c>
      <c r="AI1095" s="30">
        <v>7.0000000000000001E-3</v>
      </c>
      <c r="AJ1095" s="30">
        <v>8.5999999999999993E-2</v>
      </c>
      <c r="AK1095" s="30">
        <f t="shared" si="274"/>
        <v>0.65700000000000003</v>
      </c>
      <c r="AL1095" s="37">
        <v>0.25</v>
      </c>
      <c r="AM1095" s="36" t="s">
        <v>89</v>
      </c>
      <c r="AN1095" s="17" t="s">
        <v>89</v>
      </c>
      <c r="AO1095">
        <v>1</v>
      </c>
      <c r="AP1095" s="34">
        <v>0</v>
      </c>
      <c r="AQ1095">
        <v>0.81699999999999995</v>
      </c>
      <c r="AR1095" s="34">
        <v>0.183</v>
      </c>
      <c r="AS1095">
        <v>0</v>
      </c>
      <c r="AT1095" s="17">
        <v>1</v>
      </c>
      <c r="AU1095">
        <v>0.105</v>
      </c>
      <c r="AV1095" s="17">
        <v>0.89500000000000002</v>
      </c>
      <c r="AW1095" s="17" t="s">
        <v>2</v>
      </c>
      <c r="AX1095">
        <v>1</v>
      </c>
      <c r="AY1095">
        <v>0</v>
      </c>
      <c r="AZ1095">
        <v>0</v>
      </c>
      <c r="BA1095">
        <v>0</v>
      </c>
      <c r="BB1095">
        <v>0</v>
      </c>
      <c r="BC1095">
        <v>0</v>
      </c>
      <c r="BD1095" s="17">
        <v>0</v>
      </c>
      <c r="BE1095">
        <v>1</v>
      </c>
      <c r="BF1095">
        <v>0</v>
      </c>
      <c r="BG1095" s="17">
        <v>0</v>
      </c>
      <c r="BH1095">
        <v>30105</v>
      </c>
      <c r="BI1095">
        <v>1908</v>
      </c>
      <c r="BJ1095" s="23">
        <v>0.92300000000000004</v>
      </c>
      <c r="BK1095" s="23">
        <v>42.22</v>
      </c>
      <c r="BL1095">
        <v>1</v>
      </c>
      <c r="BM1095">
        <v>0</v>
      </c>
      <c r="BN1095">
        <v>0</v>
      </c>
      <c r="BO1095">
        <v>0</v>
      </c>
      <c r="BP1095">
        <v>0</v>
      </c>
      <c r="BQ1095" s="17">
        <v>0</v>
      </c>
      <c r="BR1095">
        <v>0</v>
      </c>
      <c r="BS1095">
        <v>0</v>
      </c>
      <c r="BT1095">
        <v>1</v>
      </c>
      <c r="BU1095" s="17">
        <v>0</v>
      </c>
      <c r="BV1095">
        <v>0</v>
      </c>
      <c r="BW1095">
        <v>0</v>
      </c>
      <c r="BX1095" s="17">
        <v>0</v>
      </c>
      <c r="BY1095">
        <v>1</v>
      </c>
      <c r="BZ1095">
        <v>1</v>
      </c>
      <c r="CA1095">
        <v>1</v>
      </c>
      <c r="CB1095">
        <v>1</v>
      </c>
      <c r="CC1095">
        <v>1</v>
      </c>
      <c r="CD1095">
        <v>1</v>
      </c>
      <c r="CE1095">
        <v>1</v>
      </c>
      <c r="CF1095">
        <v>1</v>
      </c>
      <c r="CG1095">
        <v>1</v>
      </c>
      <c r="CH1095">
        <v>0</v>
      </c>
      <c r="CI1095">
        <v>0</v>
      </c>
      <c r="CJ1095" s="17">
        <v>1</v>
      </c>
      <c r="CK1095">
        <v>2.9000000000000001E-2</v>
      </c>
      <c r="CL1095">
        <v>0</v>
      </c>
      <c r="CM1095">
        <v>1</v>
      </c>
      <c r="CN1095">
        <v>0</v>
      </c>
      <c r="CO1095">
        <v>43</v>
      </c>
      <c r="CP1095" s="31" t="s">
        <v>80</v>
      </c>
    </row>
    <row r="1096" spans="1:94" x14ac:dyDescent="0.25">
      <c r="A1096">
        <v>1095</v>
      </c>
      <c r="B1096">
        <v>73</v>
      </c>
      <c r="C1096" s="23" t="s">
        <v>243</v>
      </c>
      <c r="D1096" s="12">
        <v>5.39</v>
      </c>
      <c r="E1096" s="13">
        <f t="shared" si="273"/>
        <v>0.16181326928850193</v>
      </c>
      <c r="F1096" s="7">
        <v>33.31</v>
      </c>
      <c r="G1096" s="7">
        <f t="shared" si="266"/>
        <v>5.2281867307114975</v>
      </c>
      <c r="H1096" s="15">
        <f t="shared" si="267"/>
        <v>5.5518132692885018</v>
      </c>
      <c r="I1096" s="11">
        <f t="shared" si="268"/>
        <v>0.13025982064986313</v>
      </c>
      <c r="J1096" s="30">
        <f t="shared" si="269"/>
        <v>3.9105319918902167E-3</v>
      </c>
      <c r="K1096" s="30">
        <f t="shared" si="270"/>
        <v>255.71968266052579</v>
      </c>
      <c r="L1096" s="8">
        <v>0</v>
      </c>
      <c r="M1096" s="9">
        <v>0</v>
      </c>
      <c r="N1096" s="9">
        <v>0</v>
      </c>
      <c r="O1096" s="9">
        <v>1</v>
      </c>
      <c r="P1096" s="9">
        <v>0</v>
      </c>
      <c r="Q1096" s="8">
        <v>64302</v>
      </c>
      <c r="R1096" s="9">
        <v>18</v>
      </c>
      <c r="S1096" s="9">
        <f t="shared" si="271"/>
        <v>64283</v>
      </c>
      <c r="T1096" s="9">
        <f t="shared" si="272"/>
        <v>12</v>
      </c>
      <c r="U1096" s="7">
        <v>13.43</v>
      </c>
      <c r="V1096" s="7">
        <v>21.71</v>
      </c>
      <c r="W1096" s="9">
        <v>1</v>
      </c>
      <c r="X1096" s="9">
        <v>0</v>
      </c>
      <c r="Y1096" s="9">
        <v>1</v>
      </c>
      <c r="Z1096" s="9">
        <v>0</v>
      </c>
      <c r="AA1096" s="9">
        <v>0</v>
      </c>
      <c r="AB1096" s="27">
        <v>0</v>
      </c>
      <c r="AC1096" s="9">
        <v>0</v>
      </c>
      <c r="AD1096" s="9">
        <v>1</v>
      </c>
      <c r="AE1096" s="27">
        <v>0</v>
      </c>
      <c r="AF1096" s="9">
        <v>0</v>
      </c>
      <c r="AG1096" s="27">
        <v>1</v>
      </c>
      <c r="AH1096" s="19">
        <v>2010</v>
      </c>
      <c r="AI1096" s="30">
        <v>7.0000000000000001E-3</v>
      </c>
      <c r="AJ1096" s="30">
        <v>8.5999999999999993E-2</v>
      </c>
      <c r="AK1096" s="30">
        <f t="shared" si="274"/>
        <v>0.65700000000000003</v>
      </c>
      <c r="AL1096" s="37">
        <v>0.25</v>
      </c>
      <c r="AM1096" s="36" t="s">
        <v>89</v>
      </c>
      <c r="AN1096" s="17" t="s">
        <v>89</v>
      </c>
      <c r="AO1096">
        <v>1</v>
      </c>
      <c r="AP1096" s="34">
        <v>0</v>
      </c>
      <c r="AQ1096">
        <v>0.81699999999999995</v>
      </c>
      <c r="AR1096" s="34">
        <v>0.183</v>
      </c>
      <c r="AS1096">
        <v>0</v>
      </c>
      <c r="AT1096" s="17">
        <v>1</v>
      </c>
      <c r="AU1096">
        <v>0.105</v>
      </c>
      <c r="AV1096" s="17">
        <v>0.89500000000000002</v>
      </c>
      <c r="AW1096" s="17" t="s">
        <v>2</v>
      </c>
      <c r="AX1096">
        <v>1</v>
      </c>
      <c r="AY1096">
        <v>0</v>
      </c>
      <c r="AZ1096">
        <v>0</v>
      </c>
      <c r="BA1096">
        <v>0</v>
      </c>
      <c r="BB1096">
        <v>0</v>
      </c>
      <c r="BC1096">
        <v>0</v>
      </c>
      <c r="BD1096" s="17">
        <v>0</v>
      </c>
      <c r="BE1096">
        <v>1</v>
      </c>
      <c r="BF1096">
        <v>0</v>
      </c>
      <c r="BG1096" s="17">
        <v>0</v>
      </c>
      <c r="BH1096">
        <v>30105</v>
      </c>
      <c r="BI1096">
        <v>1908</v>
      </c>
      <c r="BJ1096" s="23">
        <v>0.92300000000000004</v>
      </c>
      <c r="BK1096" s="23">
        <v>42.22</v>
      </c>
      <c r="BL1096">
        <v>1</v>
      </c>
      <c r="BM1096">
        <v>0</v>
      </c>
      <c r="BN1096">
        <v>0</v>
      </c>
      <c r="BO1096">
        <v>0</v>
      </c>
      <c r="BP1096">
        <v>0</v>
      </c>
      <c r="BQ1096" s="17">
        <v>0</v>
      </c>
      <c r="BR1096">
        <v>0</v>
      </c>
      <c r="BS1096">
        <v>0</v>
      </c>
      <c r="BT1096">
        <v>1</v>
      </c>
      <c r="BU1096" s="17">
        <v>0</v>
      </c>
      <c r="BV1096">
        <v>0</v>
      </c>
      <c r="BW1096">
        <v>0</v>
      </c>
      <c r="BX1096" s="17">
        <v>0</v>
      </c>
      <c r="BY1096">
        <v>1</v>
      </c>
      <c r="BZ1096">
        <v>1</v>
      </c>
      <c r="CA1096">
        <v>1</v>
      </c>
      <c r="CB1096">
        <v>1</v>
      </c>
      <c r="CC1096">
        <v>1</v>
      </c>
      <c r="CD1096">
        <v>1</v>
      </c>
      <c r="CE1096">
        <v>1</v>
      </c>
      <c r="CF1096">
        <v>1</v>
      </c>
      <c r="CG1096">
        <v>1</v>
      </c>
      <c r="CH1096">
        <v>0</v>
      </c>
      <c r="CI1096">
        <v>0</v>
      </c>
      <c r="CJ1096" s="17">
        <v>1</v>
      </c>
      <c r="CK1096">
        <v>2.9000000000000001E-2</v>
      </c>
      <c r="CL1096">
        <v>0</v>
      </c>
      <c r="CM1096">
        <v>1</v>
      </c>
      <c r="CN1096">
        <v>0</v>
      </c>
      <c r="CO1096">
        <v>43</v>
      </c>
      <c r="CP1096" s="31" t="s">
        <v>80</v>
      </c>
    </row>
    <row r="1097" spans="1:94" x14ac:dyDescent="0.25">
      <c r="A1097">
        <v>1096</v>
      </c>
      <c r="B1097">
        <v>73</v>
      </c>
      <c r="C1097" s="23" t="s">
        <v>243</v>
      </c>
      <c r="D1097" s="12">
        <v>6.51</v>
      </c>
      <c r="E1097" s="13">
        <f t="shared" si="273"/>
        <v>0.16303531179564237</v>
      </c>
      <c r="F1097" s="7">
        <v>39.93</v>
      </c>
      <c r="G1097" s="7">
        <f t="shared" si="266"/>
        <v>6.3469646882043573</v>
      </c>
      <c r="H1097" s="15">
        <f t="shared" si="267"/>
        <v>6.6730353117956422</v>
      </c>
      <c r="I1097" s="11">
        <f t="shared" si="268"/>
        <v>0.15849181301720344</v>
      </c>
      <c r="J1097" s="30">
        <f t="shared" si="269"/>
        <v>3.9692414980516764E-3</v>
      </c>
      <c r="K1097" s="30">
        <f t="shared" si="270"/>
        <v>251.93730351021861</v>
      </c>
      <c r="L1097" s="8">
        <v>0</v>
      </c>
      <c r="M1097" s="9">
        <v>0</v>
      </c>
      <c r="N1097" s="9">
        <v>0</v>
      </c>
      <c r="O1097" s="9">
        <v>1</v>
      </c>
      <c r="P1097" s="9">
        <v>0</v>
      </c>
      <c r="Q1097" s="8">
        <v>61897</v>
      </c>
      <c r="R1097" s="9">
        <v>18</v>
      </c>
      <c r="S1097" s="9">
        <f t="shared" si="271"/>
        <v>61878</v>
      </c>
      <c r="T1097" s="9">
        <f t="shared" si="272"/>
        <v>12</v>
      </c>
      <c r="U1097" s="7">
        <v>13.03</v>
      </c>
      <c r="V1097" s="7">
        <v>21.71</v>
      </c>
      <c r="W1097" s="9">
        <v>1</v>
      </c>
      <c r="X1097" s="9">
        <v>0</v>
      </c>
      <c r="Y1097" s="9">
        <v>1</v>
      </c>
      <c r="Z1097" s="9">
        <v>0</v>
      </c>
      <c r="AA1097" s="9">
        <v>0</v>
      </c>
      <c r="AB1097" s="27">
        <v>0</v>
      </c>
      <c r="AC1097" s="9">
        <v>0</v>
      </c>
      <c r="AD1097" s="9">
        <v>1</v>
      </c>
      <c r="AE1097" s="27">
        <v>0</v>
      </c>
      <c r="AF1097" s="9">
        <v>0</v>
      </c>
      <c r="AG1097" s="27">
        <v>1</v>
      </c>
      <c r="AH1097" s="19">
        <v>2010</v>
      </c>
      <c r="AI1097" s="30">
        <v>7.0000000000000001E-3</v>
      </c>
      <c r="AJ1097" s="30">
        <v>8.5999999999999993E-2</v>
      </c>
      <c r="AK1097" s="30">
        <f t="shared" si="274"/>
        <v>0.65700000000000003</v>
      </c>
      <c r="AL1097" s="37">
        <v>0.25</v>
      </c>
      <c r="AM1097" s="36" t="s">
        <v>89</v>
      </c>
      <c r="AN1097" s="17" t="s">
        <v>89</v>
      </c>
      <c r="AO1097">
        <v>0</v>
      </c>
      <c r="AP1097" s="34">
        <v>1</v>
      </c>
      <c r="AQ1097">
        <v>0.81699999999999995</v>
      </c>
      <c r="AR1097" s="34">
        <v>0.183</v>
      </c>
      <c r="AS1097">
        <v>0</v>
      </c>
      <c r="AT1097" s="17">
        <v>1</v>
      </c>
      <c r="AU1097">
        <v>0.105</v>
      </c>
      <c r="AV1097" s="17">
        <v>0.89500000000000002</v>
      </c>
      <c r="AW1097" s="17" t="s">
        <v>2</v>
      </c>
      <c r="AX1097">
        <v>1</v>
      </c>
      <c r="AY1097">
        <v>0</v>
      </c>
      <c r="AZ1097">
        <v>0</v>
      </c>
      <c r="BA1097">
        <v>0</v>
      </c>
      <c r="BB1097">
        <v>0</v>
      </c>
      <c r="BC1097">
        <v>0</v>
      </c>
      <c r="BD1097" s="17">
        <v>0</v>
      </c>
      <c r="BE1097">
        <v>1</v>
      </c>
      <c r="BF1097">
        <v>0</v>
      </c>
      <c r="BG1097" s="17">
        <v>0</v>
      </c>
      <c r="BH1097">
        <v>30105</v>
      </c>
      <c r="BI1097">
        <v>1908</v>
      </c>
      <c r="BJ1097" s="23">
        <v>0.92300000000000004</v>
      </c>
      <c r="BK1097" s="23">
        <v>42.22</v>
      </c>
      <c r="BL1097">
        <v>1</v>
      </c>
      <c r="BM1097">
        <v>0</v>
      </c>
      <c r="BN1097">
        <v>0</v>
      </c>
      <c r="BO1097">
        <v>0</v>
      </c>
      <c r="BP1097">
        <v>0</v>
      </c>
      <c r="BQ1097" s="17">
        <v>0</v>
      </c>
      <c r="BR1097">
        <v>0</v>
      </c>
      <c r="BS1097">
        <v>0</v>
      </c>
      <c r="BT1097">
        <v>1</v>
      </c>
      <c r="BU1097" s="17">
        <v>0</v>
      </c>
      <c r="BV1097">
        <v>0</v>
      </c>
      <c r="BW1097">
        <v>0</v>
      </c>
      <c r="BX1097" s="17">
        <v>0</v>
      </c>
      <c r="BY1097">
        <v>1</v>
      </c>
      <c r="BZ1097">
        <v>1</v>
      </c>
      <c r="CA1097">
        <v>1</v>
      </c>
      <c r="CB1097">
        <v>1</v>
      </c>
      <c r="CC1097">
        <v>1</v>
      </c>
      <c r="CD1097">
        <v>1</v>
      </c>
      <c r="CE1097">
        <v>1</v>
      </c>
      <c r="CF1097">
        <v>1</v>
      </c>
      <c r="CG1097">
        <v>1</v>
      </c>
      <c r="CH1097">
        <v>0</v>
      </c>
      <c r="CI1097">
        <v>0</v>
      </c>
      <c r="CJ1097" s="17">
        <v>1</v>
      </c>
      <c r="CK1097">
        <v>2.9000000000000001E-2</v>
      </c>
      <c r="CL1097">
        <v>0</v>
      </c>
      <c r="CM1097">
        <v>1</v>
      </c>
      <c r="CN1097">
        <v>0</v>
      </c>
      <c r="CO1097">
        <v>43</v>
      </c>
      <c r="CP1097" s="31" t="s">
        <v>80</v>
      </c>
    </row>
    <row r="1098" spans="1:94" x14ac:dyDescent="0.25">
      <c r="A1098">
        <v>1097</v>
      </c>
      <c r="B1098">
        <v>73</v>
      </c>
      <c r="C1098" s="23" t="s">
        <v>243</v>
      </c>
      <c r="D1098" s="12">
        <v>5.55</v>
      </c>
      <c r="E1098" s="13">
        <f t="shared" si="273"/>
        <v>0.1410060975609756</v>
      </c>
      <c r="F1098" s="7">
        <v>39.36</v>
      </c>
      <c r="G1098" s="7">
        <f t="shared" si="266"/>
        <v>5.4089939024390246</v>
      </c>
      <c r="H1098" s="15">
        <f t="shared" si="267"/>
        <v>5.6910060975609751</v>
      </c>
      <c r="I1098" s="11">
        <f t="shared" si="268"/>
        <v>0.15628499635930793</v>
      </c>
      <c r="J1098" s="30">
        <f t="shared" si="269"/>
        <v>3.97065539530762E-3</v>
      </c>
      <c r="K1098" s="30">
        <f t="shared" si="270"/>
        <v>251.84759200754732</v>
      </c>
      <c r="L1098" s="8">
        <v>0</v>
      </c>
      <c r="M1098" s="9">
        <v>0</v>
      </c>
      <c r="N1098" s="9">
        <v>0</v>
      </c>
      <c r="O1098" s="9">
        <v>1</v>
      </c>
      <c r="P1098" s="9">
        <v>0</v>
      </c>
      <c r="Q1098" s="8">
        <v>61897</v>
      </c>
      <c r="R1098" s="9">
        <v>18</v>
      </c>
      <c r="S1098" s="9">
        <f t="shared" si="271"/>
        <v>61878</v>
      </c>
      <c r="T1098" s="9">
        <f t="shared" si="272"/>
        <v>12</v>
      </c>
      <c r="U1098" s="7">
        <v>13.43</v>
      </c>
      <c r="V1098" s="7">
        <v>21.71</v>
      </c>
      <c r="W1098" s="9">
        <v>1</v>
      </c>
      <c r="X1098" s="9">
        <v>0</v>
      </c>
      <c r="Y1098" s="9">
        <v>1</v>
      </c>
      <c r="Z1098" s="9">
        <v>0</v>
      </c>
      <c r="AA1098" s="9">
        <v>0</v>
      </c>
      <c r="AB1098" s="27">
        <v>0</v>
      </c>
      <c r="AC1098" s="9">
        <v>0</v>
      </c>
      <c r="AD1098" s="9">
        <v>1</v>
      </c>
      <c r="AE1098" s="27">
        <v>0</v>
      </c>
      <c r="AF1098" s="9">
        <v>0</v>
      </c>
      <c r="AG1098" s="27">
        <v>1</v>
      </c>
      <c r="AH1098" s="19">
        <v>2010</v>
      </c>
      <c r="AI1098" s="30">
        <v>7.0000000000000001E-3</v>
      </c>
      <c r="AJ1098" s="30">
        <v>8.5999999999999993E-2</v>
      </c>
      <c r="AK1098" s="30">
        <f t="shared" si="274"/>
        <v>0.65700000000000003</v>
      </c>
      <c r="AL1098" s="37">
        <v>0.25</v>
      </c>
      <c r="AM1098" s="36" t="s">
        <v>89</v>
      </c>
      <c r="AN1098" s="17" t="s">
        <v>89</v>
      </c>
      <c r="AO1098">
        <v>0</v>
      </c>
      <c r="AP1098" s="34">
        <v>1</v>
      </c>
      <c r="AQ1098">
        <v>0.81699999999999995</v>
      </c>
      <c r="AR1098" s="34">
        <v>0.183</v>
      </c>
      <c r="AS1098">
        <v>0</v>
      </c>
      <c r="AT1098" s="17">
        <v>1</v>
      </c>
      <c r="AU1098">
        <v>0.105</v>
      </c>
      <c r="AV1098" s="17">
        <v>0.89500000000000002</v>
      </c>
      <c r="AW1098" s="17" t="s">
        <v>2</v>
      </c>
      <c r="AX1098">
        <v>1</v>
      </c>
      <c r="AY1098">
        <v>0</v>
      </c>
      <c r="AZ1098">
        <v>0</v>
      </c>
      <c r="BA1098">
        <v>0</v>
      </c>
      <c r="BB1098">
        <v>0</v>
      </c>
      <c r="BC1098">
        <v>0</v>
      </c>
      <c r="BD1098" s="17">
        <v>0</v>
      </c>
      <c r="BE1098">
        <v>1</v>
      </c>
      <c r="BF1098">
        <v>0</v>
      </c>
      <c r="BG1098" s="17">
        <v>0</v>
      </c>
      <c r="BH1098">
        <v>30105</v>
      </c>
      <c r="BI1098">
        <v>1908</v>
      </c>
      <c r="BJ1098" s="23">
        <v>0.92300000000000004</v>
      </c>
      <c r="BK1098" s="23">
        <v>42.22</v>
      </c>
      <c r="BL1098">
        <v>1</v>
      </c>
      <c r="BM1098">
        <v>0</v>
      </c>
      <c r="BN1098">
        <v>0</v>
      </c>
      <c r="BO1098">
        <v>0</v>
      </c>
      <c r="BP1098">
        <v>0</v>
      </c>
      <c r="BQ1098" s="17">
        <v>0</v>
      </c>
      <c r="BR1098">
        <v>0</v>
      </c>
      <c r="BS1098">
        <v>0</v>
      </c>
      <c r="BT1098">
        <v>1</v>
      </c>
      <c r="BU1098" s="17">
        <v>0</v>
      </c>
      <c r="BV1098">
        <v>0</v>
      </c>
      <c r="BW1098">
        <v>0</v>
      </c>
      <c r="BX1098" s="17">
        <v>0</v>
      </c>
      <c r="BY1098">
        <v>1</v>
      </c>
      <c r="BZ1098">
        <v>1</v>
      </c>
      <c r="CA1098">
        <v>1</v>
      </c>
      <c r="CB1098">
        <v>1</v>
      </c>
      <c r="CC1098">
        <v>1</v>
      </c>
      <c r="CD1098">
        <v>1</v>
      </c>
      <c r="CE1098">
        <v>1</v>
      </c>
      <c r="CF1098">
        <v>1</v>
      </c>
      <c r="CG1098">
        <v>1</v>
      </c>
      <c r="CH1098">
        <v>0</v>
      </c>
      <c r="CI1098">
        <v>0</v>
      </c>
      <c r="CJ1098" s="17">
        <v>1</v>
      </c>
      <c r="CK1098">
        <v>2.9000000000000001E-2</v>
      </c>
      <c r="CL1098">
        <v>0</v>
      </c>
      <c r="CM1098">
        <v>1</v>
      </c>
      <c r="CN1098">
        <v>0</v>
      </c>
      <c r="CO1098">
        <v>43</v>
      </c>
      <c r="CP1098" s="31" t="s">
        <v>80</v>
      </c>
    </row>
    <row r="1099" spans="1:94" x14ac:dyDescent="0.25">
      <c r="A1099">
        <v>1098</v>
      </c>
      <c r="B1099">
        <v>73</v>
      </c>
      <c r="C1099" s="23" t="s">
        <v>243</v>
      </c>
      <c r="D1099" s="12">
        <v>6.55</v>
      </c>
      <c r="E1099" s="13">
        <f t="shared" si="273"/>
        <v>0.14070891514500539</v>
      </c>
      <c r="F1099" s="7">
        <v>46.55</v>
      </c>
      <c r="G1099" s="7">
        <f t="shared" si="266"/>
        <v>6.4092910848549947</v>
      </c>
      <c r="H1099" s="15">
        <f t="shared" si="267"/>
        <v>6.690708915145005</v>
      </c>
      <c r="I1099" s="11">
        <f t="shared" si="268"/>
        <v>0.16672821915906277</v>
      </c>
      <c r="J1099" s="30">
        <f t="shared" si="269"/>
        <v>3.581701807928309E-3</v>
      </c>
      <c r="K1099" s="30">
        <f t="shared" si="270"/>
        <v>279.1968884138933</v>
      </c>
      <c r="L1099" s="8">
        <v>0</v>
      </c>
      <c r="M1099" s="9">
        <v>0</v>
      </c>
      <c r="N1099" s="9">
        <v>0</v>
      </c>
      <c r="O1099" s="9">
        <v>1</v>
      </c>
      <c r="P1099" s="9">
        <v>0</v>
      </c>
      <c r="Q1099" s="8">
        <v>75803</v>
      </c>
      <c r="R1099" s="9">
        <v>18</v>
      </c>
      <c r="S1099" s="9">
        <f t="shared" si="271"/>
        <v>75784</v>
      </c>
      <c r="T1099" s="9">
        <f t="shared" si="272"/>
        <v>12</v>
      </c>
      <c r="U1099" s="7">
        <v>13.03</v>
      </c>
      <c r="V1099" s="7">
        <v>21.71</v>
      </c>
      <c r="W1099" s="9">
        <v>1</v>
      </c>
      <c r="X1099" s="9">
        <v>0</v>
      </c>
      <c r="Y1099" s="9">
        <v>1</v>
      </c>
      <c r="Z1099" s="9">
        <v>0</v>
      </c>
      <c r="AA1099" s="9">
        <v>0</v>
      </c>
      <c r="AB1099" s="27">
        <v>0</v>
      </c>
      <c r="AC1099" s="9">
        <v>0</v>
      </c>
      <c r="AD1099" s="9">
        <v>1</v>
      </c>
      <c r="AE1099" s="27">
        <v>0</v>
      </c>
      <c r="AF1099" s="9">
        <v>0</v>
      </c>
      <c r="AG1099" s="27">
        <v>1</v>
      </c>
      <c r="AH1099" s="19">
        <v>2010</v>
      </c>
      <c r="AI1099" s="30">
        <v>7.0000000000000001E-3</v>
      </c>
      <c r="AJ1099" s="30">
        <v>8.5999999999999993E-2</v>
      </c>
      <c r="AK1099" s="30">
        <f t="shared" si="274"/>
        <v>0.65700000000000003</v>
      </c>
      <c r="AL1099" s="37">
        <v>0.25</v>
      </c>
      <c r="AM1099" s="36" t="s">
        <v>89</v>
      </c>
      <c r="AN1099" s="17" t="s">
        <v>89</v>
      </c>
      <c r="AO1099" s="30">
        <v>0.50949999999999995</v>
      </c>
      <c r="AP1099" s="34">
        <f t="shared" ref="AP1099:AP1116" si="275">1-AO1099</f>
        <v>0.49050000000000005</v>
      </c>
      <c r="AQ1099">
        <v>0.81699999999999995</v>
      </c>
      <c r="AR1099" s="34">
        <v>0.183</v>
      </c>
      <c r="AS1099">
        <v>0</v>
      </c>
      <c r="AT1099" s="17">
        <v>1</v>
      </c>
      <c r="AU1099">
        <v>0.105</v>
      </c>
      <c r="AV1099" s="17">
        <v>0.89500000000000002</v>
      </c>
      <c r="AW1099" s="17" t="s">
        <v>2</v>
      </c>
      <c r="AX1099">
        <v>1</v>
      </c>
      <c r="AY1099">
        <v>0</v>
      </c>
      <c r="AZ1099">
        <v>0</v>
      </c>
      <c r="BA1099">
        <v>0</v>
      </c>
      <c r="BB1099">
        <v>0</v>
      </c>
      <c r="BC1099">
        <v>0</v>
      </c>
      <c r="BD1099" s="17">
        <v>0</v>
      </c>
      <c r="BE1099">
        <v>1</v>
      </c>
      <c r="BF1099">
        <v>0</v>
      </c>
      <c r="BG1099" s="17">
        <v>0</v>
      </c>
      <c r="BH1099">
        <v>30105</v>
      </c>
      <c r="BI1099">
        <v>1908</v>
      </c>
      <c r="BJ1099" s="23">
        <v>0.92300000000000004</v>
      </c>
      <c r="BK1099" s="23">
        <v>42.22</v>
      </c>
      <c r="BL1099">
        <v>1</v>
      </c>
      <c r="BM1099">
        <v>0</v>
      </c>
      <c r="BN1099">
        <v>0</v>
      </c>
      <c r="BO1099">
        <v>0</v>
      </c>
      <c r="BP1099">
        <v>0</v>
      </c>
      <c r="BQ1099" s="17">
        <v>0</v>
      </c>
      <c r="BR1099">
        <v>0</v>
      </c>
      <c r="BS1099">
        <v>0</v>
      </c>
      <c r="BT1099">
        <v>1</v>
      </c>
      <c r="BU1099" s="17">
        <v>0</v>
      </c>
      <c r="BV1099">
        <v>0</v>
      </c>
      <c r="BW1099">
        <v>0</v>
      </c>
      <c r="BX1099" s="17">
        <v>0</v>
      </c>
      <c r="BY1099">
        <v>1</v>
      </c>
      <c r="BZ1099">
        <v>1</v>
      </c>
      <c r="CA1099">
        <v>1</v>
      </c>
      <c r="CB1099">
        <v>1</v>
      </c>
      <c r="CC1099">
        <v>1</v>
      </c>
      <c r="CD1099">
        <v>1</v>
      </c>
      <c r="CE1099">
        <v>1</v>
      </c>
      <c r="CF1099">
        <v>1</v>
      </c>
      <c r="CG1099">
        <v>1</v>
      </c>
      <c r="CH1099">
        <v>0</v>
      </c>
      <c r="CI1099">
        <v>0</v>
      </c>
      <c r="CJ1099" s="17">
        <v>1</v>
      </c>
      <c r="CK1099">
        <v>2.9000000000000001E-2</v>
      </c>
      <c r="CL1099">
        <v>0</v>
      </c>
      <c r="CM1099">
        <v>1</v>
      </c>
      <c r="CN1099">
        <v>0</v>
      </c>
      <c r="CO1099">
        <v>43</v>
      </c>
      <c r="CP1099" s="31" t="s">
        <v>80</v>
      </c>
    </row>
    <row r="1100" spans="1:94" x14ac:dyDescent="0.25">
      <c r="A1100">
        <v>1099</v>
      </c>
      <c r="B1100">
        <v>73</v>
      </c>
      <c r="C1100" s="23" t="s">
        <v>243</v>
      </c>
      <c r="D1100" s="12">
        <v>5.61</v>
      </c>
      <c r="E1100" s="13">
        <f t="shared" si="273"/>
        <v>0.12384105960264902</v>
      </c>
      <c r="F1100" s="7">
        <v>45.3</v>
      </c>
      <c r="G1100" s="7">
        <f t="shared" si="266"/>
        <v>5.4861589403973516</v>
      </c>
      <c r="H1100" s="15">
        <f t="shared" si="267"/>
        <v>5.733841059602649</v>
      </c>
      <c r="I1100" s="11">
        <f t="shared" si="268"/>
        <v>0.16237071243156162</v>
      </c>
      <c r="J1100" s="30">
        <f t="shared" si="269"/>
        <v>3.5843424377828173E-3</v>
      </c>
      <c r="K1100" s="30">
        <f t="shared" si="270"/>
        <v>278.99120057808273</v>
      </c>
      <c r="L1100" s="8">
        <v>0</v>
      </c>
      <c r="M1100" s="9">
        <v>0</v>
      </c>
      <c r="N1100" s="9">
        <v>0</v>
      </c>
      <c r="O1100" s="9">
        <v>1</v>
      </c>
      <c r="P1100" s="9">
        <v>0</v>
      </c>
      <c r="Q1100" s="8">
        <v>75803</v>
      </c>
      <c r="R1100" s="9">
        <v>18</v>
      </c>
      <c r="S1100" s="9">
        <f t="shared" si="271"/>
        <v>75784</v>
      </c>
      <c r="T1100" s="9">
        <f t="shared" si="272"/>
        <v>12</v>
      </c>
      <c r="U1100" s="7">
        <v>13.43</v>
      </c>
      <c r="V1100" s="7">
        <v>21.71</v>
      </c>
      <c r="W1100" s="9">
        <v>1</v>
      </c>
      <c r="X1100" s="9">
        <v>0</v>
      </c>
      <c r="Y1100" s="9">
        <v>1</v>
      </c>
      <c r="Z1100" s="9">
        <v>0</v>
      </c>
      <c r="AA1100" s="9">
        <v>0</v>
      </c>
      <c r="AB1100" s="27">
        <v>0</v>
      </c>
      <c r="AC1100" s="9">
        <v>0</v>
      </c>
      <c r="AD1100" s="9">
        <v>1</v>
      </c>
      <c r="AE1100" s="27">
        <v>0</v>
      </c>
      <c r="AF1100" s="9">
        <v>0</v>
      </c>
      <c r="AG1100" s="27">
        <v>1</v>
      </c>
      <c r="AH1100" s="19">
        <v>2010</v>
      </c>
      <c r="AI1100" s="30">
        <v>7.0000000000000001E-3</v>
      </c>
      <c r="AJ1100" s="30">
        <v>8.5999999999999993E-2</v>
      </c>
      <c r="AK1100" s="30">
        <f t="shared" si="274"/>
        <v>0.65700000000000003</v>
      </c>
      <c r="AL1100" s="37">
        <v>0.25</v>
      </c>
      <c r="AM1100" s="36" t="s">
        <v>89</v>
      </c>
      <c r="AN1100" s="17" t="s">
        <v>89</v>
      </c>
      <c r="AO1100" s="30">
        <v>0.50949999999999995</v>
      </c>
      <c r="AP1100" s="34">
        <f t="shared" si="275"/>
        <v>0.49050000000000005</v>
      </c>
      <c r="AQ1100">
        <v>0.81699999999999995</v>
      </c>
      <c r="AR1100" s="34">
        <v>0.183</v>
      </c>
      <c r="AS1100">
        <v>0</v>
      </c>
      <c r="AT1100" s="17">
        <v>1</v>
      </c>
      <c r="AU1100">
        <v>0.105</v>
      </c>
      <c r="AV1100" s="17">
        <v>0.89500000000000002</v>
      </c>
      <c r="AW1100" s="17" t="s">
        <v>2</v>
      </c>
      <c r="AX1100">
        <v>1</v>
      </c>
      <c r="AY1100">
        <v>0</v>
      </c>
      <c r="AZ1100">
        <v>0</v>
      </c>
      <c r="BA1100">
        <v>0</v>
      </c>
      <c r="BB1100">
        <v>0</v>
      </c>
      <c r="BC1100">
        <v>0</v>
      </c>
      <c r="BD1100" s="17">
        <v>0</v>
      </c>
      <c r="BE1100">
        <v>1</v>
      </c>
      <c r="BF1100">
        <v>0</v>
      </c>
      <c r="BG1100" s="17">
        <v>0</v>
      </c>
      <c r="BH1100">
        <v>30105</v>
      </c>
      <c r="BI1100">
        <v>1908</v>
      </c>
      <c r="BJ1100" s="23">
        <v>0.92300000000000004</v>
      </c>
      <c r="BK1100" s="23">
        <v>42.22</v>
      </c>
      <c r="BL1100">
        <v>1</v>
      </c>
      <c r="BM1100">
        <v>0</v>
      </c>
      <c r="BN1100">
        <v>0</v>
      </c>
      <c r="BO1100">
        <v>0</v>
      </c>
      <c r="BP1100">
        <v>0</v>
      </c>
      <c r="BQ1100" s="17">
        <v>0</v>
      </c>
      <c r="BR1100">
        <v>0</v>
      </c>
      <c r="BS1100">
        <v>0</v>
      </c>
      <c r="BT1100">
        <v>1</v>
      </c>
      <c r="BU1100" s="17">
        <v>0</v>
      </c>
      <c r="BV1100">
        <v>0</v>
      </c>
      <c r="BW1100">
        <v>0</v>
      </c>
      <c r="BX1100" s="17">
        <v>0</v>
      </c>
      <c r="BY1100">
        <v>1</v>
      </c>
      <c r="BZ1100">
        <v>1</v>
      </c>
      <c r="CA1100">
        <v>1</v>
      </c>
      <c r="CB1100">
        <v>1</v>
      </c>
      <c r="CC1100">
        <v>1</v>
      </c>
      <c r="CD1100">
        <v>1</v>
      </c>
      <c r="CE1100">
        <v>1</v>
      </c>
      <c r="CF1100">
        <v>1</v>
      </c>
      <c r="CG1100">
        <v>1</v>
      </c>
      <c r="CH1100">
        <v>0</v>
      </c>
      <c r="CI1100">
        <v>0</v>
      </c>
      <c r="CJ1100" s="17">
        <v>1</v>
      </c>
      <c r="CK1100">
        <v>2.9000000000000001E-2</v>
      </c>
      <c r="CL1100">
        <v>0</v>
      </c>
      <c r="CM1100">
        <v>1</v>
      </c>
      <c r="CN1100">
        <v>0</v>
      </c>
      <c r="CO1100">
        <v>43</v>
      </c>
      <c r="CP1100" s="31" t="s">
        <v>80</v>
      </c>
    </row>
    <row r="1101" spans="1:94" x14ac:dyDescent="0.25">
      <c r="A1101">
        <v>1100</v>
      </c>
      <c r="B1101">
        <v>73</v>
      </c>
      <c r="C1101" s="23" t="s">
        <v>243</v>
      </c>
      <c r="D1101" s="12">
        <v>6.24</v>
      </c>
      <c r="E1101" s="13">
        <f t="shared" si="273"/>
        <v>0.19734345351043645</v>
      </c>
      <c r="F1101" s="7">
        <v>31.62</v>
      </c>
      <c r="G1101" s="7">
        <f t="shared" si="266"/>
        <v>6.0426565464895639</v>
      </c>
      <c r="H1101" s="15">
        <f t="shared" si="267"/>
        <v>6.4373434535104366</v>
      </c>
      <c r="I1101" s="11">
        <f t="shared" si="268"/>
        <v>0.13950129431494229</v>
      </c>
      <c r="J1101" s="30">
        <f t="shared" si="269"/>
        <v>4.4118056393087383E-3</v>
      </c>
      <c r="K1101" s="30">
        <f t="shared" si="270"/>
        <v>226.66456361769477</v>
      </c>
      <c r="L1101" s="8">
        <v>0</v>
      </c>
      <c r="M1101" s="9">
        <v>0</v>
      </c>
      <c r="N1101" s="9">
        <v>0</v>
      </c>
      <c r="O1101" s="9">
        <v>1</v>
      </c>
      <c r="P1101" s="9">
        <v>0</v>
      </c>
      <c r="Q1101" s="8">
        <v>50396</v>
      </c>
      <c r="R1101" s="9">
        <v>18</v>
      </c>
      <c r="S1101" s="9">
        <f t="shared" si="271"/>
        <v>50377</v>
      </c>
      <c r="T1101" s="9">
        <f t="shared" si="272"/>
        <v>12</v>
      </c>
      <c r="U1101" s="7">
        <v>13.03</v>
      </c>
      <c r="V1101" s="7">
        <v>21.71</v>
      </c>
      <c r="W1101" s="9">
        <v>1</v>
      </c>
      <c r="X1101" s="9">
        <v>0</v>
      </c>
      <c r="Y1101" s="9">
        <v>1</v>
      </c>
      <c r="Z1101" s="9">
        <v>0</v>
      </c>
      <c r="AA1101" s="9">
        <v>0</v>
      </c>
      <c r="AB1101" s="27">
        <v>0</v>
      </c>
      <c r="AC1101" s="9">
        <v>0</v>
      </c>
      <c r="AD1101" s="9">
        <v>1</v>
      </c>
      <c r="AE1101" s="27">
        <v>0</v>
      </c>
      <c r="AF1101" s="9">
        <v>0</v>
      </c>
      <c r="AG1101" s="27">
        <v>1</v>
      </c>
      <c r="AH1101" s="19">
        <v>2010</v>
      </c>
      <c r="AI1101" s="30">
        <v>7.0000000000000001E-3</v>
      </c>
      <c r="AJ1101" s="30">
        <v>8.5999999999999993E-2</v>
      </c>
      <c r="AK1101" s="30">
        <f t="shared" si="274"/>
        <v>0.65700000000000003</v>
      </c>
      <c r="AL1101" s="37">
        <v>0.25</v>
      </c>
      <c r="AM1101" s="36" t="s">
        <v>89</v>
      </c>
      <c r="AN1101" s="17" t="s">
        <v>89</v>
      </c>
      <c r="AO1101" s="30">
        <v>0.50949999999999995</v>
      </c>
      <c r="AP1101" s="34">
        <f t="shared" si="275"/>
        <v>0.49050000000000005</v>
      </c>
      <c r="AQ1101">
        <v>0.81699999999999995</v>
      </c>
      <c r="AR1101" s="34">
        <v>0.183</v>
      </c>
      <c r="AS1101">
        <v>0</v>
      </c>
      <c r="AT1101" s="17">
        <v>1</v>
      </c>
      <c r="AU1101">
        <v>0.105</v>
      </c>
      <c r="AV1101" s="17">
        <v>0.89500000000000002</v>
      </c>
      <c r="AW1101" s="17" t="s">
        <v>2</v>
      </c>
      <c r="AX1101">
        <v>1</v>
      </c>
      <c r="AY1101">
        <v>0</v>
      </c>
      <c r="AZ1101">
        <v>0</v>
      </c>
      <c r="BA1101">
        <v>0</v>
      </c>
      <c r="BB1101">
        <v>0</v>
      </c>
      <c r="BC1101">
        <v>0</v>
      </c>
      <c r="BD1101" s="17">
        <v>0</v>
      </c>
      <c r="BE1101">
        <v>1</v>
      </c>
      <c r="BF1101">
        <v>0</v>
      </c>
      <c r="BG1101" s="17">
        <v>0</v>
      </c>
      <c r="BH1101">
        <v>30105</v>
      </c>
      <c r="BI1101">
        <v>1908</v>
      </c>
      <c r="BJ1101" s="23">
        <v>0.92300000000000004</v>
      </c>
      <c r="BK1101" s="23">
        <v>42.22</v>
      </c>
      <c r="BL1101">
        <v>1</v>
      </c>
      <c r="BM1101">
        <v>0</v>
      </c>
      <c r="BN1101">
        <v>0</v>
      </c>
      <c r="BO1101">
        <v>0</v>
      </c>
      <c r="BP1101">
        <v>0</v>
      </c>
      <c r="BQ1101" s="17">
        <v>0</v>
      </c>
      <c r="BR1101">
        <v>0</v>
      </c>
      <c r="BS1101">
        <v>0</v>
      </c>
      <c r="BT1101">
        <v>1</v>
      </c>
      <c r="BU1101" s="17">
        <v>0</v>
      </c>
      <c r="BV1101">
        <v>0</v>
      </c>
      <c r="BW1101">
        <v>0</v>
      </c>
      <c r="BX1101" s="17">
        <v>0</v>
      </c>
      <c r="BY1101">
        <v>1</v>
      </c>
      <c r="BZ1101">
        <v>1</v>
      </c>
      <c r="CA1101">
        <v>1</v>
      </c>
      <c r="CB1101">
        <v>1</v>
      </c>
      <c r="CC1101">
        <v>1</v>
      </c>
      <c r="CD1101">
        <v>1</v>
      </c>
      <c r="CE1101">
        <v>1</v>
      </c>
      <c r="CF1101">
        <v>1</v>
      </c>
      <c r="CG1101">
        <v>1</v>
      </c>
      <c r="CH1101">
        <v>0</v>
      </c>
      <c r="CI1101">
        <v>0</v>
      </c>
      <c r="CJ1101" s="17">
        <v>1</v>
      </c>
      <c r="CK1101">
        <v>2.9000000000000001E-2</v>
      </c>
      <c r="CL1101">
        <v>0</v>
      </c>
      <c r="CM1101">
        <v>1</v>
      </c>
      <c r="CN1101">
        <v>0</v>
      </c>
      <c r="CO1101">
        <v>43</v>
      </c>
      <c r="CP1101" s="31" t="s">
        <v>80</v>
      </c>
    </row>
    <row r="1102" spans="1:94" x14ac:dyDescent="0.25">
      <c r="A1102">
        <v>1101</v>
      </c>
      <c r="B1102">
        <v>73</v>
      </c>
      <c r="C1102" s="23" t="s">
        <v>243</v>
      </c>
      <c r="D1102" s="12">
        <v>5.21</v>
      </c>
      <c r="E1102" s="13">
        <f t="shared" si="273"/>
        <v>0.1722883597883598</v>
      </c>
      <c r="F1102" s="7">
        <v>30.24</v>
      </c>
      <c r="G1102" s="7">
        <f t="shared" si="266"/>
        <v>5.03771164021164</v>
      </c>
      <c r="H1102" s="15">
        <f t="shared" si="267"/>
        <v>5.38228835978836</v>
      </c>
      <c r="I1102" s="11">
        <f t="shared" si="268"/>
        <v>0.13352397916259445</v>
      </c>
      <c r="J1102" s="30">
        <f t="shared" si="269"/>
        <v>4.4154755014085469E-3</v>
      </c>
      <c r="K1102" s="30">
        <f t="shared" si="270"/>
        <v>226.4761744643352</v>
      </c>
      <c r="L1102" s="8">
        <v>0</v>
      </c>
      <c r="M1102" s="9">
        <v>0</v>
      </c>
      <c r="N1102" s="9">
        <v>0</v>
      </c>
      <c r="O1102" s="9">
        <v>1</v>
      </c>
      <c r="P1102" s="9">
        <v>0</v>
      </c>
      <c r="Q1102" s="8">
        <v>50396</v>
      </c>
      <c r="R1102" s="9">
        <v>18</v>
      </c>
      <c r="S1102" s="9">
        <f t="shared" si="271"/>
        <v>50377</v>
      </c>
      <c r="T1102" s="9">
        <f t="shared" si="272"/>
        <v>12</v>
      </c>
      <c r="U1102" s="7">
        <v>13.43</v>
      </c>
      <c r="V1102" s="7">
        <v>21.71</v>
      </c>
      <c r="W1102" s="9">
        <v>1</v>
      </c>
      <c r="X1102" s="9">
        <v>0</v>
      </c>
      <c r="Y1102" s="9">
        <v>1</v>
      </c>
      <c r="Z1102" s="9">
        <v>0</v>
      </c>
      <c r="AA1102" s="9">
        <v>0</v>
      </c>
      <c r="AB1102" s="27">
        <v>0</v>
      </c>
      <c r="AC1102" s="9">
        <v>0</v>
      </c>
      <c r="AD1102" s="9">
        <v>1</v>
      </c>
      <c r="AE1102" s="27">
        <v>0</v>
      </c>
      <c r="AF1102" s="9">
        <v>0</v>
      </c>
      <c r="AG1102" s="27">
        <v>1</v>
      </c>
      <c r="AH1102" s="19">
        <v>2010</v>
      </c>
      <c r="AI1102" s="30">
        <v>7.0000000000000001E-3</v>
      </c>
      <c r="AJ1102" s="30">
        <v>8.5999999999999993E-2</v>
      </c>
      <c r="AK1102" s="30">
        <f t="shared" si="274"/>
        <v>0.65700000000000003</v>
      </c>
      <c r="AL1102" s="37">
        <v>0.25</v>
      </c>
      <c r="AM1102" s="36" t="s">
        <v>89</v>
      </c>
      <c r="AN1102" s="17" t="s">
        <v>89</v>
      </c>
      <c r="AO1102" s="30">
        <v>0.50949999999999995</v>
      </c>
      <c r="AP1102" s="34">
        <f t="shared" si="275"/>
        <v>0.49050000000000005</v>
      </c>
      <c r="AQ1102">
        <v>0.81699999999999995</v>
      </c>
      <c r="AR1102" s="34">
        <v>0.183</v>
      </c>
      <c r="AS1102">
        <v>0</v>
      </c>
      <c r="AT1102" s="17">
        <v>1</v>
      </c>
      <c r="AU1102">
        <v>0.105</v>
      </c>
      <c r="AV1102" s="17">
        <v>0.89500000000000002</v>
      </c>
      <c r="AW1102" s="17" t="s">
        <v>2</v>
      </c>
      <c r="AX1102">
        <v>1</v>
      </c>
      <c r="AY1102">
        <v>0</v>
      </c>
      <c r="AZ1102">
        <v>0</v>
      </c>
      <c r="BA1102">
        <v>0</v>
      </c>
      <c r="BB1102">
        <v>0</v>
      </c>
      <c r="BC1102">
        <v>0</v>
      </c>
      <c r="BD1102" s="17">
        <v>0</v>
      </c>
      <c r="BE1102">
        <v>1</v>
      </c>
      <c r="BF1102">
        <v>0</v>
      </c>
      <c r="BG1102" s="17">
        <v>0</v>
      </c>
      <c r="BH1102">
        <v>30105</v>
      </c>
      <c r="BI1102">
        <v>1908</v>
      </c>
      <c r="BJ1102" s="23">
        <v>0.92300000000000004</v>
      </c>
      <c r="BK1102" s="23">
        <v>42.22</v>
      </c>
      <c r="BL1102">
        <v>1</v>
      </c>
      <c r="BM1102">
        <v>0</v>
      </c>
      <c r="BN1102">
        <v>0</v>
      </c>
      <c r="BO1102">
        <v>0</v>
      </c>
      <c r="BP1102">
        <v>0</v>
      </c>
      <c r="BQ1102" s="17">
        <v>0</v>
      </c>
      <c r="BR1102">
        <v>0</v>
      </c>
      <c r="BS1102">
        <v>0</v>
      </c>
      <c r="BT1102">
        <v>1</v>
      </c>
      <c r="BU1102" s="17">
        <v>0</v>
      </c>
      <c r="BV1102">
        <v>0</v>
      </c>
      <c r="BW1102">
        <v>0</v>
      </c>
      <c r="BX1102" s="17">
        <v>0</v>
      </c>
      <c r="BY1102">
        <v>1</v>
      </c>
      <c r="BZ1102">
        <v>1</v>
      </c>
      <c r="CA1102">
        <v>1</v>
      </c>
      <c r="CB1102">
        <v>1</v>
      </c>
      <c r="CC1102">
        <v>1</v>
      </c>
      <c r="CD1102">
        <v>1</v>
      </c>
      <c r="CE1102">
        <v>1</v>
      </c>
      <c r="CF1102">
        <v>1</v>
      </c>
      <c r="CG1102">
        <v>1</v>
      </c>
      <c r="CH1102">
        <v>0</v>
      </c>
      <c r="CI1102">
        <v>0</v>
      </c>
      <c r="CJ1102" s="17">
        <v>1</v>
      </c>
      <c r="CK1102">
        <v>2.9000000000000001E-2</v>
      </c>
      <c r="CL1102">
        <v>0</v>
      </c>
      <c r="CM1102">
        <v>1</v>
      </c>
      <c r="CN1102">
        <v>0</v>
      </c>
      <c r="CO1102">
        <v>43</v>
      </c>
      <c r="CP1102" s="31" t="s">
        <v>80</v>
      </c>
    </row>
    <row r="1103" spans="1:94" x14ac:dyDescent="0.25">
      <c r="A1103">
        <v>1102</v>
      </c>
      <c r="B1103">
        <v>74</v>
      </c>
      <c r="C1103" s="23" t="s">
        <v>244</v>
      </c>
      <c r="D1103" s="12">
        <v>7.2</v>
      </c>
      <c r="E1103" s="13">
        <v>0.6</v>
      </c>
      <c r="F1103" s="7">
        <f t="shared" ref="F1103:F1134" si="276">D1103/E1103</f>
        <v>12</v>
      </c>
      <c r="G1103" s="7">
        <f t="shared" si="266"/>
        <v>6.6000000000000005</v>
      </c>
      <c r="H1103" s="15">
        <f t="shared" si="267"/>
        <v>7.8</v>
      </c>
      <c r="I1103" s="11">
        <f t="shared" si="268"/>
        <v>0.20433118274318615</v>
      </c>
      <c r="J1103" s="30">
        <f t="shared" si="269"/>
        <v>1.7027598561932179E-2</v>
      </c>
      <c r="K1103" s="30">
        <f t="shared" si="270"/>
        <v>58.728187440104094</v>
      </c>
      <c r="L1103" s="8">
        <v>0</v>
      </c>
      <c r="M1103" s="9">
        <v>1</v>
      </c>
      <c r="N1103" s="9">
        <v>0</v>
      </c>
      <c r="O1103" s="9">
        <v>0</v>
      </c>
      <c r="P1103" s="9">
        <v>0</v>
      </c>
      <c r="Q1103" s="8">
        <v>3316</v>
      </c>
      <c r="R1103" s="9">
        <v>10</v>
      </c>
      <c r="S1103" s="9">
        <f t="shared" si="271"/>
        <v>3305</v>
      </c>
      <c r="T1103" s="9">
        <f t="shared" si="272"/>
        <v>14</v>
      </c>
      <c r="U1103" s="7">
        <v>9.6999999999999993</v>
      </c>
      <c r="V1103" s="7">
        <v>17.899999999999999</v>
      </c>
      <c r="W1103" s="9">
        <v>1</v>
      </c>
      <c r="X1103" s="9">
        <v>0</v>
      </c>
      <c r="Y1103" s="9">
        <v>1</v>
      </c>
      <c r="Z1103" s="9">
        <v>0</v>
      </c>
      <c r="AA1103" s="9">
        <v>0</v>
      </c>
      <c r="AB1103" s="27">
        <v>0</v>
      </c>
      <c r="AC1103" s="9">
        <v>0</v>
      </c>
      <c r="AD1103" s="9">
        <v>1</v>
      </c>
      <c r="AE1103" s="27">
        <v>0</v>
      </c>
      <c r="AF1103" s="9">
        <v>1</v>
      </c>
      <c r="AG1103" s="27">
        <v>0</v>
      </c>
      <c r="AH1103" s="19">
        <v>2009</v>
      </c>
      <c r="AI1103" s="30">
        <v>6.0000000000000001E-3</v>
      </c>
      <c r="AJ1103" s="30">
        <v>6.0999999999999999E-2</v>
      </c>
      <c r="AK1103" s="30">
        <v>0.56599999999999995</v>
      </c>
      <c r="AL1103" s="37">
        <v>0.36699999999999999</v>
      </c>
      <c r="AM1103" s="36" t="s">
        <v>89</v>
      </c>
      <c r="AN1103" s="17" t="s">
        <v>89</v>
      </c>
      <c r="AO1103">
        <v>1</v>
      </c>
      <c r="AP1103" s="34">
        <f t="shared" si="275"/>
        <v>0</v>
      </c>
      <c r="AQ1103">
        <v>0.82199999999999995</v>
      </c>
      <c r="AR1103" s="34">
        <v>0.17799999999999999</v>
      </c>
      <c r="AS1103">
        <v>0</v>
      </c>
      <c r="AT1103" s="17">
        <v>1</v>
      </c>
      <c r="AU1103">
        <v>0</v>
      </c>
      <c r="AV1103" s="17">
        <v>1</v>
      </c>
      <c r="AW1103" s="17" t="s">
        <v>5</v>
      </c>
      <c r="AX1103">
        <v>0</v>
      </c>
      <c r="AY1103">
        <v>1</v>
      </c>
      <c r="AZ1103">
        <v>0</v>
      </c>
      <c r="BA1103">
        <v>0</v>
      </c>
      <c r="BB1103">
        <v>0</v>
      </c>
      <c r="BC1103">
        <v>0</v>
      </c>
      <c r="BD1103" s="17">
        <v>0</v>
      </c>
      <c r="BE1103">
        <v>0</v>
      </c>
      <c r="BF1103">
        <v>1</v>
      </c>
      <c r="BG1103" s="17">
        <v>0</v>
      </c>
      <c r="BH1103">
        <v>1732</v>
      </c>
      <c r="BI1103">
        <v>201</v>
      </c>
      <c r="BJ1103" s="23">
        <v>0.28199999999999997</v>
      </c>
      <c r="BK1103" s="23">
        <v>42.1</v>
      </c>
      <c r="BL1103">
        <v>1</v>
      </c>
      <c r="BM1103">
        <v>0</v>
      </c>
      <c r="BN1103">
        <v>0</v>
      </c>
      <c r="BO1103">
        <v>0</v>
      </c>
      <c r="BP1103">
        <v>0</v>
      </c>
      <c r="BQ1103" s="17">
        <v>0</v>
      </c>
      <c r="BR1103">
        <v>0</v>
      </c>
      <c r="BS1103">
        <v>0</v>
      </c>
      <c r="BT1103">
        <v>1</v>
      </c>
      <c r="BU1103" s="17">
        <v>0</v>
      </c>
      <c r="BV1103">
        <v>0</v>
      </c>
      <c r="BW1103">
        <v>0</v>
      </c>
      <c r="BX1103" s="17">
        <v>0</v>
      </c>
      <c r="BY1103">
        <v>0</v>
      </c>
      <c r="BZ1103">
        <v>0</v>
      </c>
      <c r="CA1103">
        <v>1</v>
      </c>
      <c r="CB1103">
        <v>1</v>
      </c>
      <c r="CC1103">
        <v>0</v>
      </c>
      <c r="CD1103">
        <v>0</v>
      </c>
      <c r="CE1103">
        <v>0</v>
      </c>
      <c r="CF1103">
        <v>1</v>
      </c>
      <c r="CG1103">
        <v>0</v>
      </c>
      <c r="CH1103">
        <v>1</v>
      </c>
      <c r="CI1103">
        <v>0</v>
      </c>
      <c r="CJ1103" s="17">
        <v>0</v>
      </c>
      <c r="CK1103">
        <v>4.149</v>
      </c>
      <c r="CL1103">
        <v>6</v>
      </c>
      <c r="CM1103">
        <v>1</v>
      </c>
      <c r="CN1103">
        <v>0</v>
      </c>
      <c r="CO1103">
        <v>37</v>
      </c>
      <c r="CP1103" s="31" t="s">
        <v>80</v>
      </c>
    </row>
    <row r="1104" spans="1:94" x14ac:dyDescent="0.25">
      <c r="A1104">
        <v>1103</v>
      </c>
      <c r="B1104">
        <v>74</v>
      </c>
      <c r="C1104" s="23" t="s">
        <v>244</v>
      </c>
      <c r="D1104" s="12">
        <v>9.1</v>
      </c>
      <c r="E1104" s="13">
        <v>2.2999999999999998</v>
      </c>
      <c r="F1104" s="7">
        <f t="shared" si="276"/>
        <v>3.956521739130435</v>
      </c>
      <c r="G1104" s="7">
        <f t="shared" si="266"/>
        <v>6.8</v>
      </c>
      <c r="H1104" s="15">
        <f t="shared" si="267"/>
        <v>11.399999999999999</v>
      </c>
      <c r="I1104" s="11">
        <f t="shared" si="268"/>
        <v>6.8649338379801333E-2</v>
      </c>
      <c r="J1104" s="30">
        <f t="shared" si="269"/>
        <v>1.7350931678411324E-2</v>
      </c>
      <c r="K1104" s="30">
        <f t="shared" si="270"/>
        <v>57.633792728504446</v>
      </c>
      <c r="L1104" s="8">
        <v>0</v>
      </c>
      <c r="M1104" s="9">
        <v>1</v>
      </c>
      <c r="N1104" s="9">
        <v>0</v>
      </c>
      <c r="O1104" s="9">
        <v>0</v>
      </c>
      <c r="P1104" s="9">
        <v>0</v>
      </c>
      <c r="Q1104" s="8">
        <v>3316</v>
      </c>
      <c r="R1104" s="9">
        <v>9</v>
      </c>
      <c r="S1104" s="9">
        <f t="shared" si="271"/>
        <v>3306</v>
      </c>
      <c r="T1104" s="9">
        <f t="shared" si="272"/>
        <v>14</v>
      </c>
      <c r="U1104" s="7">
        <v>9.6999999999999993</v>
      </c>
      <c r="V1104" s="7">
        <v>17.899999999999999</v>
      </c>
      <c r="W1104" s="9">
        <v>1</v>
      </c>
      <c r="X1104" s="9">
        <v>0</v>
      </c>
      <c r="Y1104" s="9">
        <v>1</v>
      </c>
      <c r="Z1104" s="9">
        <v>0</v>
      </c>
      <c r="AA1104" s="9">
        <v>0</v>
      </c>
      <c r="AB1104" s="27">
        <v>0</v>
      </c>
      <c r="AC1104" s="9">
        <v>0</v>
      </c>
      <c r="AD1104" s="9">
        <v>1</v>
      </c>
      <c r="AE1104" s="27">
        <v>0</v>
      </c>
      <c r="AF1104" s="9">
        <v>1</v>
      </c>
      <c r="AG1104" s="27">
        <v>0</v>
      </c>
      <c r="AH1104" s="19">
        <v>2009</v>
      </c>
      <c r="AI1104" s="30">
        <v>6.0000000000000001E-3</v>
      </c>
      <c r="AJ1104" s="30">
        <v>6.0999999999999999E-2</v>
      </c>
      <c r="AK1104" s="30">
        <v>0.56599999999999995</v>
      </c>
      <c r="AL1104" s="37">
        <v>0.36699999999999999</v>
      </c>
      <c r="AM1104" s="36" t="s">
        <v>89</v>
      </c>
      <c r="AN1104" s="17" t="s">
        <v>89</v>
      </c>
      <c r="AO1104">
        <v>1</v>
      </c>
      <c r="AP1104" s="34">
        <f t="shared" si="275"/>
        <v>0</v>
      </c>
      <c r="AQ1104">
        <v>0.82199999999999995</v>
      </c>
      <c r="AR1104" s="34">
        <v>0.17799999999999999</v>
      </c>
      <c r="AS1104">
        <v>0</v>
      </c>
      <c r="AT1104" s="17">
        <v>1</v>
      </c>
      <c r="AU1104">
        <v>0</v>
      </c>
      <c r="AV1104" s="17">
        <v>1</v>
      </c>
      <c r="AW1104" s="17" t="s">
        <v>5</v>
      </c>
      <c r="AX1104">
        <v>0</v>
      </c>
      <c r="AY1104">
        <v>1</v>
      </c>
      <c r="AZ1104">
        <v>0</v>
      </c>
      <c r="BA1104">
        <v>0</v>
      </c>
      <c r="BB1104">
        <v>0</v>
      </c>
      <c r="BC1104">
        <v>0</v>
      </c>
      <c r="BD1104" s="17">
        <v>0</v>
      </c>
      <c r="BE1104">
        <v>0</v>
      </c>
      <c r="BF1104">
        <v>1</v>
      </c>
      <c r="BG1104" s="17">
        <v>0</v>
      </c>
      <c r="BH1104">
        <v>1732</v>
      </c>
      <c r="BI1104">
        <v>201</v>
      </c>
      <c r="BJ1104" s="23">
        <v>0.28199999999999997</v>
      </c>
      <c r="BK1104" s="23">
        <v>42.1</v>
      </c>
      <c r="BL1104">
        <v>0</v>
      </c>
      <c r="BM1104">
        <v>0</v>
      </c>
      <c r="BN1104">
        <v>0</v>
      </c>
      <c r="BO1104">
        <v>0</v>
      </c>
      <c r="BP1104">
        <v>0</v>
      </c>
      <c r="BQ1104" s="17">
        <v>1</v>
      </c>
      <c r="BR1104">
        <v>0</v>
      </c>
      <c r="BS1104">
        <v>1</v>
      </c>
      <c r="BT1104">
        <v>0</v>
      </c>
      <c r="BU1104" s="17">
        <v>0</v>
      </c>
      <c r="BV1104">
        <v>0</v>
      </c>
      <c r="BW1104">
        <v>0</v>
      </c>
      <c r="BX1104" s="17">
        <v>1</v>
      </c>
      <c r="BY1104">
        <v>0</v>
      </c>
      <c r="BZ1104">
        <v>0</v>
      </c>
      <c r="CA1104">
        <v>1</v>
      </c>
      <c r="CB1104">
        <v>1</v>
      </c>
      <c r="CC1104">
        <v>0</v>
      </c>
      <c r="CD1104">
        <v>0</v>
      </c>
      <c r="CE1104">
        <v>0</v>
      </c>
      <c r="CF1104">
        <v>1</v>
      </c>
      <c r="CG1104">
        <v>0</v>
      </c>
      <c r="CH1104">
        <v>1</v>
      </c>
      <c r="CI1104">
        <v>0</v>
      </c>
      <c r="CJ1104" s="17">
        <v>0</v>
      </c>
      <c r="CK1104">
        <v>4.149</v>
      </c>
      <c r="CL1104">
        <v>6</v>
      </c>
      <c r="CM1104">
        <v>1</v>
      </c>
      <c r="CN1104">
        <v>0</v>
      </c>
      <c r="CO1104">
        <v>37</v>
      </c>
      <c r="CP1104" s="31" t="s">
        <v>80</v>
      </c>
    </row>
    <row r="1105" spans="1:94" x14ac:dyDescent="0.25">
      <c r="A1105">
        <v>1104</v>
      </c>
      <c r="B1105">
        <v>74</v>
      </c>
      <c r="C1105" s="23" t="s">
        <v>244</v>
      </c>
      <c r="D1105" s="12">
        <v>5.7</v>
      </c>
      <c r="E1105" s="13">
        <v>0.6</v>
      </c>
      <c r="F1105" s="7">
        <f t="shared" si="276"/>
        <v>9.5</v>
      </c>
      <c r="G1105" s="7">
        <f t="shared" si="266"/>
        <v>5.1000000000000005</v>
      </c>
      <c r="H1105" s="15">
        <f t="shared" si="267"/>
        <v>6.3</v>
      </c>
      <c r="I1105" s="11">
        <f t="shared" si="268"/>
        <v>0.1889355130790461</v>
      </c>
      <c r="J1105" s="30">
        <f t="shared" si="269"/>
        <v>1.9887948745162747E-2</v>
      </c>
      <c r="K1105" s="30">
        <f t="shared" si="270"/>
        <v>50.281706414957718</v>
      </c>
      <c r="L1105" s="8">
        <v>0</v>
      </c>
      <c r="M1105" s="9">
        <v>1</v>
      </c>
      <c r="N1105" s="9">
        <v>0</v>
      </c>
      <c r="O1105" s="9">
        <v>0</v>
      </c>
      <c r="P1105" s="9">
        <v>0</v>
      </c>
      <c r="Q1105" s="8">
        <v>2451</v>
      </c>
      <c r="R1105" s="9">
        <v>12</v>
      </c>
      <c r="S1105" s="9">
        <f t="shared" si="271"/>
        <v>2438</v>
      </c>
      <c r="T1105" s="9">
        <f t="shared" si="272"/>
        <v>14</v>
      </c>
      <c r="U1105" s="7">
        <v>9.6999999999999993</v>
      </c>
      <c r="V1105" s="7">
        <v>17.899999999999999</v>
      </c>
      <c r="W1105" s="9">
        <v>1</v>
      </c>
      <c r="X1105" s="9">
        <v>0</v>
      </c>
      <c r="Y1105" s="9">
        <v>1</v>
      </c>
      <c r="Z1105" s="9">
        <v>0</v>
      </c>
      <c r="AA1105" s="9">
        <v>0</v>
      </c>
      <c r="AB1105" s="27">
        <v>0</v>
      </c>
      <c r="AC1105" s="9">
        <v>0</v>
      </c>
      <c r="AD1105" s="9">
        <v>1</v>
      </c>
      <c r="AE1105" s="27">
        <v>0</v>
      </c>
      <c r="AF1105" s="9">
        <v>1</v>
      </c>
      <c r="AG1105" s="27">
        <v>0</v>
      </c>
      <c r="AH1105" s="19">
        <v>2009</v>
      </c>
      <c r="AI1105" s="30">
        <v>6.0000000000000001E-3</v>
      </c>
      <c r="AJ1105" s="30">
        <v>6.0999999999999999E-2</v>
      </c>
      <c r="AK1105" s="30">
        <v>0.56599999999999995</v>
      </c>
      <c r="AL1105" s="37">
        <v>0.36699999999999999</v>
      </c>
      <c r="AM1105" s="36" t="s">
        <v>89</v>
      </c>
      <c r="AN1105" s="17" t="s">
        <v>89</v>
      </c>
      <c r="AO1105">
        <v>0</v>
      </c>
      <c r="AP1105" s="34">
        <f t="shared" si="275"/>
        <v>1</v>
      </c>
      <c r="AQ1105">
        <v>0.82199999999999995</v>
      </c>
      <c r="AR1105" s="34">
        <v>0.17799999999999999</v>
      </c>
      <c r="AS1105">
        <v>0</v>
      </c>
      <c r="AT1105" s="17">
        <v>1</v>
      </c>
      <c r="AU1105">
        <v>0</v>
      </c>
      <c r="AV1105" s="17">
        <v>1</v>
      </c>
      <c r="AW1105" s="17" t="s">
        <v>5</v>
      </c>
      <c r="AX1105">
        <v>0</v>
      </c>
      <c r="AY1105">
        <v>1</v>
      </c>
      <c r="AZ1105">
        <v>0</v>
      </c>
      <c r="BA1105">
        <v>0</v>
      </c>
      <c r="BB1105">
        <v>0</v>
      </c>
      <c r="BC1105">
        <v>0</v>
      </c>
      <c r="BD1105" s="17">
        <v>0</v>
      </c>
      <c r="BE1105">
        <v>0</v>
      </c>
      <c r="BF1105">
        <v>1</v>
      </c>
      <c r="BG1105" s="17">
        <v>0</v>
      </c>
      <c r="BH1105">
        <v>1732</v>
      </c>
      <c r="BI1105">
        <v>201</v>
      </c>
      <c r="BJ1105" s="23">
        <v>0.28199999999999997</v>
      </c>
      <c r="BK1105" s="23">
        <v>42.1</v>
      </c>
      <c r="BL1105">
        <v>1</v>
      </c>
      <c r="BM1105">
        <v>0</v>
      </c>
      <c r="BN1105">
        <v>0</v>
      </c>
      <c r="BO1105">
        <v>0</v>
      </c>
      <c r="BP1105">
        <v>0</v>
      </c>
      <c r="BQ1105" s="17">
        <v>0</v>
      </c>
      <c r="BR1105">
        <v>0</v>
      </c>
      <c r="BS1105">
        <v>0</v>
      </c>
      <c r="BT1105">
        <v>1</v>
      </c>
      <c r="BU1105" s="17">
        <v>0</v>
      </c>
      <c r="BV1105">
        <v>0</v>
      </c>
      <c r="BW1105">
        <v>0</v>
      </c>
      <c r="BX1105" s="17">
        <v>0</v>
      </c>
      <c r="BY1105">
        <v>0</v>
      </c>
      <c r="BZ1105">
        <v>0</v>
      </c>
      <c r="CA1105">
        <v>1</v>
      </c>
      <c r="CB1105">
        <v>1</v>
      </c>
      <c r="CC1105">
        <v>0</v>
      </c>
      <c r="CD1105">
        <v>0</v>
      </c>
      <c r="CE1105">
        <v>0</v>
      </c>
      <c r="CF1105">
        <v>1</v>
      </c>
      <c r="CG1105">
        <v>0</v>
      </c>
      <c r="CH1105">
        <v>1</v>
      </c>
      <c r="CI1105">
        <v>0</v>
      </c>
      <c r="CJ1105" s="17">
        <v>0</v>
      </c>
      <c r="CK1105">
        <v>4.149</v>
      </c>
      <c r="CL1105">
        <v>6</v>
      </c>
      <c r="CM1105">
        <v>1</v>
      </c>
      <c r="CN1105">
        <v>0</v>
      </c>
      <c r="CO1105">
        <v>37</v>
      </c>
      <c r="CP1105" s="31" t="s">
        <v>80</v>
      </c>
    </row>
    <row r="1106" spans="1:94" x14ac:dyDescent="0.25">
      <c r="A1106">
        <v>1105</v>
      </c>
      <c r="B1106">
        <v>74</v>
      </c>
      <c r="C1106" s="23" t="s">
        <v>244</v>
      </c>
      <c r="D1106" s="12">
        <v>5.4</v>
      </c>
      <c r="E1106" s="13">
        <v>0.6</v>
      </c>
      <c r="F1106" s="7">
        <f t="shared" si="276"/>
        <v>9.0000000000000018</v>
      </c>
      <c r="G1106" s="7">
        <f t="shared" si="266"/>
        <v>4.8000000000000007</v>
      </c>
      <c r="H1106" s="15">
        <f t="shared" si="267"/>
        <v>6</v>
      </c>
      <c r="I1106" s="11">
        <f t="shared" si="268"/>
        <v>0.15942318366671104</v>
      </c>
      <c r="J1106" s="30">
        <f t="shared" si="269"/>
        <v>1.7713687074079002E-2</v>
      </c>
      <c r="K1106" s="30">
        <f t="shared" si="270"/>
        <v>56.453520705089772</v>
      </c>
      <c r="L1106" s="8">
        <v>0</v>
      </c>
      <c r="M1106" s="9">
        <v>1</v>
      </c>
      <c r="N1106" s="9">
        <v>0</v>
      </c>
      <c r="O1106" s="9">
        <v>0</v>
      </c>
      <c r="P1106" s="9">
        <v>0</v>
      </c>
      <c r="Q1106" s="8">
        <v>3119</v>
      </c>
      <c r="R1106" s="9">
        <v>12</v>
      </c>
      <c r="S1106" s="9">
        <f t="shared" si="271"/>
        <v>3106</v>
      </c>
      <c r="T1106" s="9">
        <f t="shared" si="272"/>
        <v>14</v>
      </c>
      <c r="U1106" s="7">
        <v>9.6999999999999993</v>
      </c>
      <c r="V1106" s="7">
        <v>17.899999999999999</v>
      </c>
      <c r="W1106" s="9">
        <v>1</v>
      </c>
      <c r="X1106" s="9">
        <v>0</v>
      </c>
      <c r="Y1106" s="9">
        <v>1</v>
      </c>
      <c r="Z1106" s="9">
        <v>0</v>
      </c>
      <c r="AA1106" s="9">
        <v>0</v>
      </c>
      <c r="AB1106" s="27">
        <v>0</v>
      </c>
      <c r="AC1106" s="9">
        <v>0</v>
      </c>
      <c r="AD1106" s="9">
        <v>1</v>
      </c>
      <c r="AE1106" s="27">
        <v>0</v>
      </c>
      <c r="AF1106" s="9">
        <v>1</v>
      </c>
      <c r="AG1106" s="27">
        <v>0</v>
      </c>
      <c r="AH1106" s="19">
        <v>2009</v>
      </c>
      <c r="AI1106" s="30">
        <v>6.0000000000000001E-3</v>
      </c>
      <c r="AJ1106" s="30">
        <v>6.0999999999999999E-2</v>
      </c>
      <c r="AK1106" s="30">
        <v>0.56599999999999995</v>
      </c>
      <c r="AL1106" s="37">
        <v>0.36699999999999999</v>
      </c>
      <c r="AM1106" s="36" t="s">
        <v>89</v>
      </c>
      <c r="AN1106" s="17" t="s">
        <v>89</v>
      </c>
      <c r="AO1106">
        <v>0</v>
      </c>
      <c r="AP1106" s="34">
        <f t="shared" si="275"/>
        <v>1</v>
      </c>
      <c r="AQ1106">
        <v>0.82199999999999995</v>
      </c>
      <c r="AR1106" s="34">
        <v>0.17799999999999999</v>
      </c>
      <c r="AS1106">
        <v>0</v>
      </c>
      <c r="AT1106" s="17">
        <v>1</v>
      </c>
      <c r="AU1106">
        <v>0</v>
      </c>
      <c r="AV1106" s="17">
        <v>1</v>
      </c>
      <c r="AW1106" s="17" t="s">
        <v>5</v>
      </c>
      <c r="AX1106">
        <v>0</v>
      </c>
      <c r="AY1106">
        <v>1</v>
      </c>
      <c r="AZ1106">
        <v>0</v>
      </c>
      <c r="BA1106">
        <v>0</v>
      </c>
      <c r="BB1106">
        <v>0</v>
      </c>
      <c r="BC1106">
        <v>0</v>
      </c>
      <c r="BD1106" s="17">
        <v>0</v>
      </c>
      <c r="BE1106">
        <v>0</v>
      </c>
      <c r="BF1106">
        <v>1</v>
      </c>
      <c r="BG1106" s="17">
        <v>0</v>
      </c>
      <c r="BH1106">
        <v>1732</v>
      </c>
      <c r="BI1106">
        <v>201</v>
      </c>
      <c r="BJ1106" s="23">
        <v>0.28199999999999997</v>
      </c>
      <c r="BK1106" s="23">
        <v>42.1</v>
      </c>
      <c r="BL1106">
        <v>1</v>
      </c>
      <c r="BM1106">
        <v>0</v>
      </c>
      <c r="BN1106">
        <v>0</v>
      </c>
      <c r="BO1106">
        <v>0</v>
      </c>
      <c r="BP1106">
        <v>0</v>
      </c>
      <c r="BQ1106" s="17">
        <v>0</v>
      </c>
      <c r="BR1106">
        <v>0</v>
      </c>
      <c r="BS1106">
        <v>0</v>
      </c>
      <c r="BT1106">
        <v>1</v>
      </c>
      <c r="BU1106" s="17">
        <v>0</v>
      </c>
      <c r="BV1106">
        <v>0</v>
      </c>
      <c r="BW1106">
        <v>0</v>
      </c>
      <c r="BX1106" s="17">
        <v>0</v>
      </c>
      <c r="BY1106">
        <v>0</v>
      </c>
      <c r="BZ1106">
        <v>0</v>
      </c>
      <c r="CA1106">
        <v>1</v>
      </c>
      <c r="CB1106">
        <v>1</v>
      </c>
      <c r="CC1106">
        <v>0</v>
      </c>
      <c r="CD1106">
        <v>0</v>
      </c>
      <c r="CE1106">
        <v>0</v>
      </c>
      <c r="CF1106">
        <v>1</v>
      </c>
      <c r="CG1106">
        <v>0</v>
      </c>
      <c r="CH1106">
        <v>1</v>
      </c>
      <c r="CI1106">
        <v>0</v>
      </c>
      <c r="CJ1106" s="17">
        <v>0</v>
      </c>
      <c r="CK1106">
        <v>4.149</v>
      </c>
      <c r="CL1106">
        <v>6</v>
      </c>
      <c r="CM1106">
        <v>1</v>
      </c>
      <c r="CN1106">
        <v>0</v>
      </c>
      <c r="CO1106">
        <v>37</v>
      </c>
      <c r="CP1106" s="31" t="s">
        <v>80</v>
      </c>
    </row>
    <row r="1107" spans="1:94" x14ac:dyDescent="0.25">
      <c r="A1107">
        <v>1106</v>
      </c>
      <c r="B1107">
        <v>74</v>
      </c>
      <c r="C1107" s="23" t="s">
        <v>244</v>
      </c>
      <c r="D1107" s="12">
        <v>5</v>
      </c>
      <c r="E1107" s="13">
        <v>1.5</v>
      </c>
      <c r="F1107" s="7">
        <f t="shared" si="276"/>
        <v>3.3333333333333335</v>
      </c>
      <c r="G1107" s="7">
        <f t="shared" si="266"/>
        <v>3.5</v>
      </c>
      <c r="H1107" s="15">
        <f t="shared" si="267"/>
        <v>6.5</v>
      </c>
      <c r="I1107" s="11">
        <f t="shared" si="268"/>
        <v>6.7341975958526951E-2</v>
      </c>
      <c r="J1107" s="30">
        <f t="shared" si="269"/>
        <v>2.0202592787558083E-2</v>
      </c>
      <c r="K1107" s="30">
        <f t="shared" si="270"/>
        <v>49.498597062049257</v>
      </c>
      <c r="L1107" s="8">
        <v>0</v>
      </c>
      <c r="M1107" s="9">
        <v>1</v>
      </c>
      <c r="N1107" s="9">
        <v>0</v>
      </c>
      <c r="O1107" s="9">
        <v>0</v>
      </c>
      <c r="P1107" s="9">
        <v>0</v>
      </c>
      <c r="Q1107" s="8">
        <v>2451</v>
      </c>
      <c r="R1107" s="9">
        <v>11</v>
      </c>
      <c r="S1107" s="9">
        <f t="shared" si="271"/>
        <v>2439</v>
      </c>
      <c r="T1107" s="9">
        <f t="shared" si="272"/>
        <v>14</v>
      </c>
      <c r="U1107" s="7">
        <v>9.6999999999999993</v>
      </c>
      <c r="V1107" s="7">
        <v>17.899999999999999</v>
      </c>
      <c r="W1107" s="9">
        <v>1</v>
      </c>
      <c r="X1107" s="9">
        <v>0</v>
      </c>
      <c r="Y1107" s="9">
        <v>1</v>
      </c>
      <c r="Z1107" s="9">
        <v>0</v>
      </c>
      <c r="AA1107" s="9">
        <v>0</v>
      </c>
      <c r="AB1107" s="27">
        <v>0</v>
      </c>
      <c r="AC1107" s="9">
        <v>0</v>
      </c>
      <c r="AD1107" s="9">
        <v>1</v>
      </c>
      <c r="AE1107" s="27">
        <v>0</v>
      </c>
      <c r="AF1107" s="9">
        <v>1</v>
      </c>
      <c r="AG1107" s="27">
        <v>0</v>
      </c>
      <c r="AH1107" s="19">
        <v>2009</v>
      </c>
      <c r="AI1107" s="30">
        <v>6.0000000000000001E-3</v>
      </c>
      <c r="AJ1107" s="30">
        <v>6.0999999999999999E-2</v>
      </c>
      <c r="AK1107" s="30">
        <v>0.56599999999999995</v>
      </c>
      <c r="AL1107" s="37">
        <v>0.36699999999999999</v>
      </c>
      <c r="AM1107" s="36" t="s">
        <v>89</v>
      </c>
      <c r="AN1107" s="17" t="s">
        <v>89</v>
      </c>
      <c r="AO1107">
        <v>0</v>
      </c>
      <c r="AP1107" s="34">
        <f t="shared" si="275"/>
        <v>1</v>
      </c>
      <c r="AQ1107">
        <v>0.82199999999999995</v>
      </c>
      <c r="AR1107" s="34">
        <v>0.17799999999999999</v>
      </c>
      <c r="AS1107">
        <v>0</v>
      </c>
      <c r="AT1107" s="17">
        <v>1</v>
      </c>
      <c r="AU1107">
        <v>0</v>
      </c>
      <c r="AV1107" s="17">
        <v>1</v>
      </c>
      <c r="AW1107" s="17" t="s">
        <v>5</v>
      </c>
      <c r="AX1107">
        <v>0</v>
      </c>
      <c r="AY1107">
        <v>1</v>
      </c>
      <c r="AZ1107">
        <v>0</v>
      </c>
      <c r="BA1107">
        <v>0</v>
      </c>
      <c r="BB1107">
        <v>0</v>
      </c>
      <c r="BC1107">
        <v>0</v>
      </c>
      <c r="BD1107" s="17">
        <v>0</v>
      </c>
      <c r="BE1107">
        <v>0</v>
      </c>
      <c r="BF1107">
        <v>1</v>
      </c>
      <c r="BG1107" s="17">
        <v>0</v>
      </c>
      <c r="BH1107">
        <v>1732</v>
      </c>
      <c r="BI1107">
        <v>201</v>
      </c>
      <c r="BJ1107" s="23">
        <v>0.28199999999999997</v>
      </c>
      <c r="BK1107" s="23">
        <v>42.1</v>
      </c>
      <c r="BL1107">
        <v>0</v>
      </c>
      <c r="BM1107">
        <v>0</v>
      </c>
      <c r="BN1107">
        <v>0</v>
      </c>
      <c r="BO1107">
        <v>0</v>
      </c>
      <c r="BP1107">
        <v>0</v>
      </c>
      <c r="BQ1107" s="17">
        <v>1</v>
      </c>
      <c r="BR1107">
        <v>0</v>
      </c>
      <c r="BS1107">
        <v>1</v>
      </c>
      <c r="BT1107">
        <v>0</v>
      </c>
      <c r="BU1107" s="17">
        <v>0</v>
      </c>
      <c r="BV1107">
        <v>0</v>
      </c>
      <c r="BW1107">
        <v>0</v>
      </c>
      <c r="BX1107" s="17">
        <v>1</v>
      </c>
      <c r="BY1107">
        <v>0</v>
      </c>
      <c r="BZ1107">
        <v>0</v>
      </c>
      <c r="CA1107">
        <v>1</v>
      </c>
      <c r="CB1107">
        <v>1</v>
      </c>
      <c r="CC1107">
        <v>0</v>
      </c>
      <c r="CD1107">
        <v>0</v>
      </c>
      <c r="CE1107">
        <v>0</v>
      </c>
      <c r="CF1107">
        <v>1</v>
      </c>
      <c r="CG1107">
        <v>0</v>
      </c>
      <c r="CH1107">
        <v>1</v>
      </c>
      <c r="CI1107">
        <v>0</v>
      </c>
      <c r="CJ1107" s="17">
        <v>0</v>
      </c>
      <c r="CK1107">
        <v>4.149</v>
      </c>
      <c r="CL1107">
        <v>6</v>
      </c>
      <c r="CM1107">
        <v>1</v>
      </c>
      <c r="CN1107">
        <v>0</v>
      </c>
      <c r="CO1107">
        <v>37</v>
      </c>
      <c r="CP1107" s="31" t="s">
        <v>80</v>
      </c>
    </row>
    <row r="1108" spans="1:94" x14ac:dyDescent="0.25">
      <c r="A1108">
        <v>1107</v>
      </c>
      <c r="B1108">
        <v>74</v>
      </c>
      <c r="C1108" s="23" t="s">
        <v>244</v>
      </c>
      <c r="D1108" s="12">
        <v>6.3</v>
      </c>
      <c r="E1108" s="13">
        <v>1.3</v>
      </c>
      <c r="F1108" s="7">
        <f t="shared" si="276"/>
        <v>4.8461538461538458</v>
      </c>
      <c r="G1108" s="7">
        <f t="shared" si="266"/>
        <v>5</v>
      </c>
      <c r="H1108" s="15">
        <f t="shared" si="267"/>
        <v>7.6</v>
      </c>
      <c r="I1108" s="11">
        <f t="shared" si="268"/>
        <v>9.7678410112133671E-2</v>
      </c>
      <c r="J1108" s="30">
        <f t="shared" si="269"/>
        <v>2.0155862404091077E-2</v>
      </c>
      <c r="K1108" s="30">
        <f t="shared" si="270"/>
        <v>49.613357144025152</v>
      </c>
      <c r="L1108" s="8">
        <v>0</v>
      </c>
      <c r="M1108" s="9">
        <v>1</v>
      </c>
      <c r="N1108" s="9">
        <v>0</v>
      </c>
      <c r="O1108" s="9">
        <v>0</v>
      </c>
      <c r="P1108" s="9">
        <v>0</v>
      </c>
      <c r="Q1108" s="8">
        <v>2451</v>
      </c>
      <c r="R1108" s="9">
        <v>12</v>
      </c>
      <c r="S1108" s="9">
        <f t="shared" si="271"/>
        <v>2438</v>
      </c>
      <c r="T1108" s="9">
        <f t="shared" si="272"/>
        <v>14</v>
      </c>
      <c r="U1108" s="7">
        <v>9.6999999999999993</v>
      </c>
      <c r="V1108" s="7">
        <v>17.899999999999999</v>
      </c>
      <c r="W1108" s="9">
        <v>1</v>
      </c>
      <c r="X1108" s="9">
        <v>0</v>
      </c>
      <c r="Y1108" s="9">
        <v>1</v>
      </c>
      <c r="Z1108" s="9">
        <v>0</v>
      </c>
      <c r="AA1108" s="9">
        <v>0</v>
      </c>
      <c r="AB1108" s="27">
        <v>0</v>
      </c>
      <c r="AC1108" s="9">
        <v>0</v>
      </c>
      <c r="AD1108" s="9">
        <v>1</v>
      </c>
      <c r="AE1108" s="27">
        <v>0</v>
      </c>
      <c r="AF1108" s="9">
        <v>1</v>
      </c>
      <c r="AG1108" s="27">
        <v>0</v>
      </c>
      <c r="AH1108" s="19">
        <v>2009</v>
      </c>
      <c r="AI1108" s="30">
        <v>6.0000000000000001E-3</v>
      </c>
      <c r="AJ1108" s="30">
        <v>6.0999999999999999E-2</v>
      </c>
      <c r="AK1108" s="30">
        <v>0.56599999999999995</v>
      </c>
      <c r="AL1108" s="37">
        <v>0.36699999999999999</v>
      </c>
      <c r="AM1108" s="36" t="s">
        <v>89</v>
      </c>
      <c r="AN1108" s="17" t="s">
        <v>89</v>
      </c>
      <c r="AO1108">
        <v>0</v>
      </c>
      <c r="AP1108" s="34">
        <f t="shared" si="275"/>
        <v>1</v>
      </c>
      <c r="AQ1108">
        <v>0.82199999999999995</v>
      </c>
      <c r="AR1108" s="34">
        <v>0.17799999999999999</v>
      </c>
      <c r="AS1108">
        <v>0</v>
      </c>
      <c r="AT1108" s="17">
        <v>1</v>
      </c>
      <c r="AU1108">
        <v>0</v>
      </c>
      <c r="AV1108" s="17">
        <v>1</v>
      </c>
      <c r="AW1108" s="17" t="s">
        <v>5</v>
      </c>
      <c r="AX1108">
        <v>0</v>
      </c>
      <c r="AY1108">
        <v>1</v>
      </c>
      <c r="AZ1108">
        <v>0</v>
      </c>
      <c r="BA1108">
        <v>0</v>
      </c>
      <c r="BB1108">
        <v>0</v>
      </c>
      <c r="BC1108">
        <v>0</v>
      </c>
      <c r="BD1108" s="17">
        <v>0</v>
      </c>
      <c r="BE1108">
        <v>0</v>
      </c>
      <c r="BF1108">
        <v>1</v>
      </c>
      <c r="BG1108" s="17">
        <v>0</v>
      </c>
      <c r="BH1108">
        <v>1732</v>
      </c>
      <c r="BI1108">
        <v>201</v>
      </c>
      <c r="BJ1108" s="23">
        <v>0.28199999999999997</v>
      </c>
      <c r="BK1108" s="23">
        <v>42.1</v>
      </c>
      <c r="BL1108">
        <v>0</v>
      </c>
      <c r="BM1108">
        <v>0</v>
      </c>
      <c r="BN1108">
        <v>0</v>
      </c>
      <c r="BO1108">
        <v>0</v>
      </c>
      <c r="BP1108">
        <v>0</v>
      </c>
      <c r="BQ1108" s="17">
        <v>1</v>
      </c>
      <c r="BR1108">
        <v>0</v>
      </c>
      <c r="BS1108">
        <v>1</v>
      </c>
      <c r="BT1108">
        <v>0</v>
      </c>
      <c r="BU1108" s="17">
        <v>0</v>
      </c>
      <c r="BV1108">
        <v>0</v>
      </c>
      <c r="BW1108">
        <v>0</v>
      </c>
      <c r="BX1108" s="17">
        <v>1</v>
      </c>
      <c r="BY1108">
        <v>0</v>
      </c>
      <c r="BZ1108">
        <v>0</v>
      </c>
      <c r="CA1108">
        <v>1</v>
      </c>
      <c r="CB1108">
        <v>1</v>
      </c>
      <c r="CC1108">
        <v>0</v>
      </c>
      <c r="CD1108">
        <v>0</v>
      </c>
      <c r="CE1108">
        <v>0</v>
      </c>
      <c r="CF1108">
        <v>1</v>
      </c>
      <c r="CG1108">
        <v>0</v>
      </c>
      <c r="CH1108">
        <v>1</v>
      </c>
      <c r="CI1108">
        <v>0</v>
      </c>
      <c r="CJ1108" s="17">
        <v>0</v>
      </c>
      <c r="CK1108">
        <v>4.149</v>
      </c>
      <c r="CL1108">
        <v>6</v>
      </c>
      <c r="CM1108">
        <v>1</v>
      </c>
      <c r="CN1108">
        <v>0</v>
      </c>
      <c r="CO1108">
        <v>37</v>
      </c>
      <c r="CP1108" s="31" t="s">
        <v>80</v>
      </c>
    </row>
    <row r="1109" spans="1:94" x14ac:dyDescent="0.25">
      <c r="A1109">
        <v>1108</v>
      </c>
      <c r="B1109">
        <v>74</v>
      </c>
      <c r="C1109" s="23" t="s">
        <v>244</v>
      </c>
      <c r="D1109" s="12">
        <v>4.5</v>
      </c>
      <c r="E1109" s="13">
        <v>0.9</v>
      </c>
      <c r="F1109" s="7">
        <f t="shared" si="276"/>
        <v>5</v>
      </c>
      <c r="G1109" s="7">
        <f t="shared" si="266"/>
        <v>3.6</v>
      </c>
      <c r="H1109" s="15">
        <f t="shared" si="267"/>
        <v>5.4</v>
      </c>
      <c r="I1109" s="11">
        <f t="shared" si="268"/>
        <v>0.13277976293203617</v>
      </c>
      <c r="J1109" s="30">
        <f t="shared" si="269"/>
        <v>2.6555952586407236E-2</v>
      </c>
      <c r="K1109" s="30">
        <f t="shared" si="270"/>
        <v>37.656340767525464</v>
      </c>
      <c r="L1109" s="8">
        <v>0</v>
      </c>
      <c r="M1109" s="9">
        <v>1</v>
      </c>
      <c r="N1109" s="9">
        <v>0</v>
      </c>
      <c r="O1109" s="9">
        <v>0</v>
      </c>
      <c r="P1109" s="9">
        <v>0</v>
      </c>
      <c r="Q1109" s="8">
        <v>1405</v>
      </c>
      <c r="R1109" s="9">
        <v>11</v>
      </c>
      <c r="S1109" s="9">
        <f t="shared" si="271"/>
        <v>1393</v>
      </c>
      <c r="T1109" s="9">
        <f t="shared" si="272"/>
        <v>14</v>
      </c>
      <c r="U1109" s="7">
        <v>9.3000000000000007</v>
      </c>
      <c r="V1109" s="7">
        <v>10.7</v>
      </c>
      <c r="W1109" s="9">
        <v>1</v>
      </c>
      <c r="X1109" s="9">
        <v>0</v>
      </c>
      <c r="Y1109" s="9">
        <v>1</v>
      </c>
      <c r="Z1109" s="9">
        <v>0</v>
      </c>
      <c r="AA1109" s="9">
        <v>0</v>
      </c>
      <c r="AB1109" s="27">
        <v>0</v>
      </c>
      <c r="AC1109" s="9">
        <v>0</v>
      </c>
      <c r="AD1109" s="9">
        <v>1</v>
      </c>
      <c r="AE1109" s="27">
        <v>0</v>
      </c>
      <c r="AF1109" s="9">
        <v>1</v>
      </c>
      <c r="AG1109" s="27">
        <v>0</v>
      </c>
      <c r="AH1109" s="19">
        <v>2009</v>
      </c>
      <c r="AI1109" s="30">
        <v>2.4E-2</v>
      </c>
      <c r="AJ1109" s="30">
        <v>9.5000000000000001E-2</v>
      </c>
      <c r="AK1109" s="30">
        <v>0.65500000000000003</v>
      </c>
      <c r="AL1109" s="37">
        <v>0.22600000000000001</v>
      </c>
      <c r="AM1109" s="130" t="s">
        <v>89</v>
      </c>
      <c r="AN1109" s="17" t="s">
        <v>89</v>
      </c>
      <c r="AO1109">
        <v>1</v>
      </c>
      <c r="AP1109" s="34">
        <f t="shared" si="275"/>
        <v>0</v>
      </c>
      <c r="AQ1109">
        <v>0.94499999999999995</v>
      </c>
      <c r="AR1109" s="34">
        <v>5.5E-2</v>
      </c>
      <c r="AS1109">
        <v>0</v>
      </c>
      <c r="AT1109" s="17">
        <v>1</v>
      </c>
      <c r="AU1109">
        <v>0</v>
      </c>
      <c r="AV1109" s="17">
        <v>1</v>
      </c>
      <c r="AW1109" s="17" t="s">
        <v>5</v>
      </c>
      <c r="AX1109">
        <v>0</v>
      </c>
      <c r="AY1109">
        <v>1</v>
      </c>
      <c r="AZ1109">
        <v>0</v>
      </c>
      <c r="BA1109">
        <v>0</v>
      </c>
      <c r="BB1109">
        <v>0</v>
      </c>
      <c r="BC1109">
        <v>0</v>
      </c>
      <c r="BD1109" s="17">
        <v>0</v>
      </c>
      <c r="BE1109">
        <v>0</v>
      </c>
      <c r="BF1109">
        <v>1</v>
      </c>
      <c r="BG1109" s="17">
        <v>0</v>
      </c>
      <c r="BH1109">
        <v>1732</v>
      </c>
      <c r="BI1109">
        <v>201</v>
      </c>
      <c r="BJ1109" s="23">
        <v>0.28199999999999997</v>
      </c>
      <c r="BK1109" s="23">
        <v>34.700000000000003</v>
      </c>
      <c r="BL1109">
        <v>1</v>
      </c>
      <c r="BM1109">
        <v>0</v>
      </c>
      <c r="BN1109">
        <v>0</v>
      </c>
      <c r="BO1109">
        <v>0</v>
      </c>
      <c r="BP1109">
        <v>0</v>
      </c>
      <c r="BQ1109" s="17">
        <v>0</v>
      </c>
      <c r="BR1109">
        <v>0</v>
      </c>
      <c r="BS1109">
        <v>0</v>
      </c>
      <c r="BT1109">
        <v>1</v>
      </c>
      <c r="BU1109" s="17">
        <v>0</v>
      </c>
      <c r="BV1109">
        <v>0</v>
      </c>
      <c r="BW1109">
        <v>0</v>
      </c>
      <c r="BX1109" s="17">
        <v>1</v>
      </c>
      <c r="BY1109">
        <v>0</v>
      </c>
      <c r="BZ1109">
        <v>0</v>
      </c>
      <c r="CA1109">
        <v>1</v>
      </c>
      <c r="CB1109">
        <v>1</v>
      </c>
      <c r="CC1109">
        <v>0</v>
      </c>
      <c r="CD1109">
        <v>0</v>
      </c>
      <c r="CE1109">
        <v>0</v>
      </c>
      <c r="CF1109">
        <v>1</v>
      </c>
      <c r="CG1109">
        <v>0</v>
      </c>
      <c r="CH1109">
        <v>1</v>
      </c>
      <c r="CI1109">
        <v>0</v>
      </c>
      <c r="CJ1109" s="17">
        <v>0</v>
      </c>
      <c r="CK1109">
        <v>4.149</v>
      </c>
      <c r="CL1109">
        <v>6</v>
      </c>
      <c r="CM1109">
        <v>1</v>
      </c>
      <c r="CN1109">
        <v>0</v>
      </c>
      <c r="CO1109">
        <v>37</v>
      </c>
      <c r="CP1109" s="31" t="s">
        <v>80</v>
      </c>
    </row>
    <row r="1110" spans="1:94" x14ac:dyDescent="0.25">
      <c r="A1110">
        <v>1109</v>
      </c>
      <c r="B1110">
        <v>74</v>
      </c>
      <c r="C1110" s="23" t="s">
        <v>244</v>
      </c>
      <c r="D1110" s="12">
        <v>8</v>
      </c>
      <c r="E1110" s="13">
        <v>3.4</v>
      </c>
      <c r="F1110" s="7">
        <f t="shared" si="276"/>
        <v>2.3529411764705883</v>
      </c>
      <c r="G1110" s="7">
        <f t="shared" si="266"/>
        <v>4.5999999999999996</v>
      </c>
      <c r="H1110" s="15">
        <f t="shared" si="267"/>
        <v>11.4</v>
      </c>
      <c r="I1110" s="11">
        <f t="shared" si="268"/>
        <v>6.2872956111088646E-2</v>
      </c>
      <c r="J1110" s="30">
        <f t="shared" si="269"/>
        <v>2.6721006347212674E-2</v>
      </c>
      <c r="K1110" s="30">
        <f t="shared" si="270"/>
        <v>37.423740221681889</v>
      </c>
      <c r="L1110" s="8">
        <v>0</v>
      </c>
      <c r="M1110" s="9">
        <v>1</v>
      </c>
      <c r="N1110" s="9">
        <v>0</v>
      </c>
      <c r="O1110" s="9">
        <v>0</v>
      </c>
      <c r="P1110" s="9">
        <v>0</v>
      </c>
      <c r="Q1110" s="8">
        <v>1405</v>
      </c>
      <c r="R1110" s="9">
        <v>9</v>
      </c>
      <c r="S1110" s="9">
        <f t="shared" si="271"/>
        <v>1395</v>
      </c>
      <c r="T1110" s="9">
        <f t="shared" si="272"/>
        <v>14</v>
      </c>
      <c r="U1110" s="7">
        <v>9.3000000000000007</v>
      </c>
      <c r="V1110" s="7">
        <v>10.7</v>
      </c>
      <c r="W1110" s="9">
        <v>1</v>
      </c>
      <c r="X1110" s="9">
        <v>0</v>
      </c>
      <c r="Y1110" s="9">
        <v>1</v>
      </c>
      <c r="Z1110" s="9">
        <v>0</v>
      </c>
      <c r="AA1110" s="9">
        <v>0</v>
      </c>
      <c r="AB1110" s="27">
        <v>0</v>
      </c>
      <c r="AC1110" s="9">
        <v>0</v>
      </c>
      <c r="AD1110" s="9">
        <v>1</v>
      </c>
      <c r="AE1110" s="27">
        <v>0</v>
      </c>
      <c r="AF1110" s="9">
        <v>1</v>
      </c>
      <c r="AG1110" s="27">
        <v>0</v>
      </c>
      <c r="AH1110" s="19">
        <v>2009</v>
      </c>
      <c r="AI1110" s="30">
        <v>2.4E-2</v>
      </c>
      <c r="AJ1110" s="30">
        <v>9.5000000000000001E-2</v>
      </c>
      <c r="AK1110" s="30">
        <v>0.65500000000000003</v>
      </c>
      <c r="AL1110" s="37">
        <v>0.22600000000000001</v>
      </c>
      <c r="AM1110" s="36" t="s">
        <v>89</v>
      </c>
      <c r="AN1110" s="17" t="s">
        <v>89</v>
      </c>
      <c r="AO1110">
        <v>1</v>
      </c>
      <c r="AP1110" s="34">
        <f t="shared" si="275"/>
        <v>0</v>
      </c>
      <c r="AQ1110">
        <v>0.94499999999999995</v>
      </c>
      <c r="AR1110" s="34">
        <v>5.5E-2</v>
      </c>
      <c r="AS1110">
        <v>0</v>
      </c>
      <c r="AT1110" s="17">
        <v>1</v>
      </c>
      <c r="AU1110">
        <v>0</v>
      </c>
      <c r="AV1110" s="17">
        <v>1</v>
      </c>
      <c r="AW1110" s="17" t="s">
        <v>5</v>
      </c>
      <c r="AX1110">
        <v>0</v>
      </c>
      <c r="AY1110">
        <v>1</v>
      </c>
      <c r="AZ1110">
        <v>0</v>
      </c>
      <c r="BA1110">
        <v>0</v>
      </c>
      <c r="BB1110">
        <v>0</v>
      </c>
      <c r="BC1110">
        <v>0</v>
      </c>
      <c r="BD1110" s="17">
        <v>0</v>
      </c>
      <c r="BE1110">
        <v>0</v>
      </c>
      <c r="BF1110">
        <v>1</v>
      </c>
      <c r="BG1110" s="17">
        <v>0</v>
      </c>
      <c r="BH1110">
        <v>1732</v>
      </c>
      <c r="BI1110">
        <v>201</v>
      </c>
      <c r="BJ1110" s="23">
        <v>0.28199999999999997</v>
      </c>
      <c r="BK1110" s="23">
        <v>34.700000000000003</v>
      </c>
      <c r="BL1110">
        <v>0</v>
      </c>
      <c r="BM1110">
        <v>0</v>
      </c>
      <c r="BN1110">
        <v>0</v>
      </c>
      <c r="BO1110">
        <v>0</v>
      </c>
      <c r="BP1110">
        <v>0</v>
      </c>
      <c r="BQ1110" s="17">
        <v>1</v>
      </c>
      <c r="BR1110">
        <v>0</v>
      </c>
      <c r="BS1110">
        <v>1</v>
      </c>
      <c r="BT1110">
        <v>0</v>
      </c>
      <c r="BU1110" s="17">
        <v>0</v>
      </c>
      <c r="BV1110">
        <v>0</v>
      </c>
      <c r="BW1110">
        <v>0</v>
      </c>
      <c r="BX1110" s="17">
        <v>1</v>
      </c>
      <c r="BY1110">
        <v>0</v>
      </c>
      <c r="BZ1110">
        <v>0</v>
      </c>
      <c r="CA1110">
        <v>1</v>
      </c>
      <c r="CB1110">
        <v>1</v>
      </c>
      <c r="CC1110">
        <v>0</v>
      </c>
      <c r="CD1110">
        <v>0</v>
      </c>
      <c r="CE1110">
        <v>0</v>
      </c>
      <c r="CF1110">
        <v>1</v>
      </c>
      <c r="CG1110">
        <v>0</v>
      </c>
      <c r="CH1110">
        <v>1</v>
      </c>
      <c r="CI1110">
        <v>0</v>
      </c>
      <c r="CJ1110" s="17">
        <v>0</v>
      </c>
      <c r="CK1110">
        <v>4.149</v>
      </c>
      <c r="CL1110">
        <v>6</v>
      </c>
      <c r="CM1110">
        <v>1</v>
      </c>
      <c r="CN1110">
        <v>0</v>
      </c>
      <c r="CO1110">
        <v>37</v>
      </c>
      <c r="CP1110" s="31" t="s">
        <v>80</v>
      </c>
    </row>
    <row r="1111" spans="1:94" x14ac:dyDescent="0.25">
      <c r="A1111">
        <v>1110</v>
      </c>
      <c r="B1111">
        <v>74</v>
      </c>
      <c r="C1111" s="23" t="s">
        <v>244</v>
      </c>
      <c r="D1111" s="12">
        <v>8</v>
      </c>
      <c r="E1111" s="13">
        <v>3.5</v>
      </c>
      <c r="F1111" s="7">
        <f t="shared" si="276"/>
        <v>2.2857142857142856</v>
      </c>
      <c r="G1111" s="7">
        <f t="shared" si="266"/>
        <v>4.5</v>
      </c>
      <c r="H1111" s="15">
        <f t="shared" si="267"/>
        <v>11.5</v>
      </c>
      <c r="I1111" s="11">
        <f t="shared" si="268"/>
        <v>6.1083386705926834E-2</v>
      </c>
      <c r="J1111" s="30">
        <f t="shared" si="269"/>
        <v>2.6723981683842993E-2</v>
      </c>
      <c r="K1111" s="30">
        <f t="shared" si="270"/>
        <v>37.419573618574525</v>
      </c>
      <c r="L1111" s="8">
        <v>0</v>
      </c>
      <c r="M1111" s="9">
        <v>1</v>
      </c>
      <c r="N1111" s="9">
        <v>0</v>
      </c>
      <c r="O1111" s="9">
        <v>0</v>
      </c>
      <c r="P1111" s="9">
        <v>0</v>
      </c>
      <c r="Q1111" s="8">
        <v>1405</v>
      </c>
      <c r="R1111" s="9">
        <v>9</v>
      </c>
      <c r="S1111" s="9">
        <f t="shared" si="271"/>
        <v>1395</v>
      </c>
      <c r="T1111" s="9">
        <f t="shared" si="272"/>
        <v>14</v>
      </c>
      <c r="U1111" s="7">
        <v>9.3000000000000007</v>
      </c>
      <c r="V1111" s="7">
        <v>10.7</v>
      </c>
      <c r="W1111" s="9">
        <v>1</v>
      </c>
      <c r="X1111" s="9">
        <v>0</v>
      </c>
      <c r="Y1111" s="9">
        <v>1</v>
      </c>
      <c r="Z1111" s="9">
        <v>0</v>
      </c>
      <c r="AA1111" s="9">
        <v>0</v>
      </c>
      <c r="AB1111" s="27">
        <v>0</v>
      </c>
      <c r="AC1111" s="9">
        <v>0</v>
      </c>
      <c r="AD1111" s="9">
        <v>1</v>
      </c>
      <c r="AE1111" s="27">
        <v>0</v>
      </c>
      <c r="AF1111" s="9">
        <v>1</v>
      </c>
      <c r="AG1111" s="27">
        <v>0</v>
      </c>
      <c r="AH1111" s="19">
        <v>2009</v>
      </c>
      <c r="AI1111" s="30">
        <v>2.4E-2</v>
      </c>
      <c r="AJ1111" s="30">
        <v>9.5000000000000001E-2</v>
      </c>
      <c r="AK1111" s="30">
        <v>0.65500000000000003</v>
      </c>
      <c r="AL1111" s="37">
        <v>0.22600000000000001</v>
      </c>
      <c r="AM1111" s="36" t="s">
        <v>89</v>
      </c>
      <c r="AN1111" s="17" t="s">
        <v>89</v>
      </c>
      <c r="AO1111">
        <v>1</v>
      </c>
      <c r="AP1111" s="34">
        <f t="shared" si="275"/>
        <v>0</v>
      </c>
      <c r="AQ1111">
        <v>0.94499999999999995</v>
      </c>
      <c r="AR1111" s="34">
        <v>5.5E-2</v>
      </c>
      <c r="AS1111">
        <v>0</v>
      </c>
      <c r="AT1111" s="17">
        <v>1</v>
      </c>
      <c r="AU1111">
        <v>0</v>
      </c>
      <c r="AV1111" s="17">
        <v>1</v>
      </c>
      <c r="AW1111" s="17" t="s">
        <v>5</v>
      </c>
      <c r="AX1111">
        <v>0</v>
      </c>
      <c r="AY1111">
        <v>1</v>
      </c>
      <c r="AZ1111">
        <v>0</v>
      </c>
      <c r="BA1111">
        <v>0</v>
      </c>
      <c r="BB1111">
        <v>0</v>
      </c>
      <c r="BC1111">
        <v>0</v>
      </c>
      <c r="BD1111" s="17">
        <v>0</v>
      </c>
      <c r="BE1111">
        <v>0</v>
      </c>
      <c r="BF1111">
        <v>1</v>
      </c>
      <c r="BG1111" s="17">
        <v>0</v>
      </c>
      <c r="BH1111">
        <v>1732</v>
      </c>
      <c r="BI1111">
        <v>201</v>
      </c>
      <c r="BJ1111" s="23">
        <v>0.28199999999999997</v>
      </c>
      <c r="BK1111" s="23">
        <v>34.700000000000003</v>
      </c>
      <c r="BL1111">
        <v>0</v>
      </c>
      <c r="BM1111">
        <v>0</v>
      </c>
      <c r="BN1111">
        <v>0</v>
      </c>
      <c r="BO1111">
        <v>0</v>
      </c>
      <c r="BP1111">
        <v>0</v>
      </c>
      <c r="BQ1111" s="17">
        <v>1</v>
      </c>
      <c r="BR1111">
        <v>0</v>
      </c>
      <c r="BS1111">
        <v>1</v>
      </c>
      <c r="BT1111">
        <v>0</v>
      </c>
      <c r="BU1111" s="17">
        <v>0</v>
      </c>
      <c r="BV1111">
        <v>0</v>
      </c>
      <c r="BW1111">
        <v>0</v>
      </c>
      <c r="BX1111" s="17">
        <v>1</v>
      </c>
      <c r="BY1111">
        <v>0</v>
      </c>
      <c r="BZ1111">
        <v>0</v>
      </c>
      <c r="CA1111">
        <v>1</v>
      </c>
      <c r="CB1111">
        <v>1</v>
      </c>
      <c r="CC1111">
        <v>0</v>
      </c>
      <c r="CD1111">
        <v>0</v>
      </c>
      <c r="CE1111">
        <v>0</v>
      </c>
      <c r="CF1111">
        <v>1</v>
      </c>
      <c r="CG1111">
        <v>0</v>
      </c>
      <c r="CH1111">
        <v>1</v>
      </c>
      <c r="CI1111">
        <v>0</v>
      </c>
      <c r="CJ1111" s="17">
        <v>0</v>
      </c>
      <c r="CK1111">
        <v>4.149</v>
      </c>
      <c r="CL1111">
        <v>6</v>
      </c>
      <c r="CM1111">
        <v>1</v>
      </c>
      <c r="CN1111">
        <v>0</v>
      </c>
      <c r="CO1111">
        <v>37</v>
      </c>
      <c r="CP1111" s="31" t="s">
        <v>80</v>
      </c>
    </row>
    <row r="1112" spans="1:94" x14ac:dyDescent="0.25">
      <c r="A1112">
        <v>1111</v>
      </c>
      <c r="B1112">
        <v>74</v>
      </c>
      <c r="C1112" s="23" t="s">
        <v>244</v>
      </c>
      <c r="D1112" s="12">
        <v>8.4</v>
      </c>
      <c r="E1112" s="13">
        <v>3.8</v>
      </c>
      <c r="F1112" s="7">
        <f t="shared" si="276"/>
        <v>2.2105263157894739</v>
      </c>
      <c r="G1112" s="7">
        <f t="shared" si="266"/>
        <v>4.6000000000000005</v>
      </c>
      <c r="H1112" s="15">
        <f t="shared" si="267"/>
        <v>12.2</v>
      </c>
      <c r="I1112" s="11">
        <f t="shared" si="268"/>
        <v>5.908119733986171E-2</v>
      </c>
      <c r="J1112" s="30">
        <f t="shared" si="269"/>
        <v>2.6727208320413625E-2</v>
      </c>
      <c r="K1112" s="30">
        <f t="shared" si="270"/>
        <v>37.415056148465126</v>
      </c>
      <c r="L1112" s="8">
        <v>0</v>
      </c>
      <c r="M1112" s="9">
        <v>1</v>
      </c>
      <c r="N1112" s="9">
        <v>0</v>
      </c>
      <c r="O1112" s="9">
        <v>0</v>
      </c>
      <c r="P1112" s="9">
        <v>0</v>
      </c>
      <c r="Q1112" s="8">
        <v>1405</v>
      </c>
      <c r="R1112" s="9">
        <v>9</v>
      </c>
      <c r="S1112" s="9">
        <f t="shared" si="271"/>
        <v>1395</v>
      </c>
      <c r="T1112" s="9">
        <f t="shared" si="272"/>
        <v>14</v>
      </c>
      <c r="U1112" s="7">
        <v>9.3000000000000007</v>
      </c>
      <c r="V1112" s="7">
        <v>10.7</v>
      </c>
      <c r="W1112" s="9">
        <v>1</v>
      </c>
      <c r="X1112" s="9">
        <v>0</v>
      </c>
      <c r="Y1112" s="9">
        <v>1</v>
      </c>
      <c r="Z1112" s="9">
        <v>0</v>
      </c>
      <c r="AA1112" s="9">
        <v>0</v>
      </c>
      <c r="AB1112" s="27">
        <v>0</v>
      </c>
      <c r="AC1112" s="9">
        <v>0</v>
      </c>
      <c r="AD1112" s="9">
        <v>1</v>
      </c>
      <c r="AE1112" s="27">
        <v>0</v>
      </c>
      <c r="AF1112" s="9">
        <v>1</v>
      </c>
      <c r="AG1112" s="27">
        <v>0</v>
      </c>
      <c r="AH1112" s="19">
        <v>2009</v>
      </c>
      <c r="AI1112" s="30">
        <v>2.4E-2</v>
      </c>
      <c r="AJ1112" s="30">
        <v>9.5000000000000001E-2</v>
      </c>
      <c r="AK1112" s="30">
        <v>0.65500000000000003</v>
      </c>
      <c r="AL1112" s="37">
        <v>0.22600000000000001</v>
      </c>
      <c r="AM1112" s="36" t="s">
        <v>89</v>
      </c>
      <c r="AN1112" s="17" t="s">
        <v>89</v>
      </c>
      <c r="AO1112">
        <v>1</v>
      </c>
      <c r="AP1112" s="34">
        <f t="shared" si="275"/>
        <v>0</v>
      </c>
      <c r="AQ1112">
        <v>0.94499999999999995</v>
      </c>
      <c r="AR1112" s="34">
        <v>5.5E-2</v>
      </c>
      <c r="AS1112">
        <v>0</v>
      </c>
      <c r="AT1112" s="17">
        <v>1</v>
      </c>
      <c r="AU1112">
        <v>0</v>
      </c>
      <c r="AV1112" s="17">
        <v>1</v>
      </c>
      <c r="AW1112" s="17" t="s">
        <v>5</v>
      </c>
      <c r="AX1112">
        <v>0</v>
      </c>
      <c r="AY1112">
        <v>1</v>
      </c>
      <c r="AZ1112">
        <v>0</v>
      </c>
      <c r="BA1112">
        <v>0</v>
      </c>
      <c r="BB1112">
        <v>0</v>
      </c>
      <c r="BC1112">
        <v>0</v>
      </c>
      <c r="BD1112" s="17">
        <v>0</v>
      </c>
      <c r="BE1112">
        <v>0</v>
      </c>
      <c r="BF1112">
        <v>1</v>
      </c>
      <c r="BG1112" s="17">
        <v>0</v>
      </c>
      <c r="BH1112">
        <v>1732</v>
      </c>
      <c r="BI1112">
        <v>201</v>
      </c>
      <c r="BJ1112" s="23">
        <v>0.28199999999999997</v>
      </c>
      <c r="BK1112" s="23">
        <v>34.700000000000003</v>
      </c>
      <c r="BL1112">
        <v>0</v>
      </c>
      <c r="BM1112">
        <v>0</v>
      </c>
      <c r="BN1112">
        <v>0</v>
      </c>
      <c r="BO1112">
        <v>0</v>
      </c>
      <c r="BP1112">
        <v>0</v>
      </c>
      <c r="BQ1112" s="17">
        <v>1</v>
      </c>
      <c r="BR1112">
        <v>0</v>
      </c>
      <c r="BS1112">
        <v>1</v>
      </c>
      <c r="BT1112">
        <v>0</v>
      </c>
      <c r="BU1112" s="17">
        <v>0</v>
      </c>
      <c r="BV1112">
        <v>0</v>
      </c>
      <c r="BW1112">
        <v>0</v>
      </c>
      <c r="BX1112" s="17">
        <v>1</v>
      </c>
      <c r="BY1112">
        <v>0</v>
      </c>
      <c r="BZ1112">
        <v>0</v>
      </c>
      <c r="CA1112">
        <v>1</v>
      </c>
      <c r="CB1112">
        <v>1</v>
      </c>
      <c r="CC1112">
        <v>0</v>
      </c>
      <c r="CD1112">
        <v>0</v>
      </c>
      <c r="CE1112">
        <v>0</v>
      </c>
      <c r="CF1112">
        <v>1</v>
      </c>
      <c r="CG1112">
        <v>0</v>
      </c>
      <c r="CH1112">
        <v>1</v>
      </c>
      <c r="CI1112">
        <v>0</v>
      </c>
      <c r="CJ1112" s="17">
        <v>0</v>
      </c>
      <c r="CK1112">
        <v>4.149</v>
      </c>
      <c r="CL1112">
        <v>6</v>
      </c>
      <c r="CM1112">
        <v>1</v>
      </c>
      <c r="CN1112">
        <v>0</v>
      </c>
      <c r="CO1112">
        <v>37</v>
      </c>
      <c r="CP1112" s="31" t="s">
        <v>80</v>
      </c>
    </row>
    <row r="1113" spans="1:94" x14ac:dyDescent="0.25">
      <c r="A1113">
        <v>1112</v>
      </c>
      <c r="B1113">
        <v>74</v>
      </c>
      <c r="C1113" s="23" t="s">
        <v>244</v>
      </c>
      <c r="D1113" s="12">
        <v>3.6</v>
      </c>
      <c r="E1113" s="13">
        <v>0.8</v>
      </c>
      <c r="F1113" s="7">
        <f t="shared" si="276"/>
        <v>4.5</v>
      </c>
      <c r="G1113" s="7">
        <f t="shared" si="266"/>
        <v>2.8</v>
      </c>
      <c r="H1113" s="15">
        <f t="shared" si="267"/>
        <v>4.4000000000000004</v>
      </c>
      <c r="I1113" s="11">
        <f t="shared" si="268"/>
        <v>0.14575018235653436</v>
      </c>
      <c r="J1113" s="30">
        <f t="shared" si="269"/>
        <v>3.2388929412563189E-2</v>
      </c>
      <c r="K1113" s="30">
        <f t="shared" si="270"/>
        <v>30.874746962525865</v>
      </c>
      <c r="L1113" s="8">
        <v>0</v>
      </c>
      <c r="M1113" s="9">
        <v>1</v>
      </c>
      <c r="N1113" s="9">
        <v>0</v>
      </c>
      <c r="O1113" s="9">
        <v>0</v>
      </c>
      <c r="P1113" s="9">
        <v>0</v>
      </c>
      <c r="Q1113" s="8">
        <v>945</v>
      </c>
      <c r="R1113" s="9">
        <v>11</v>
      </c>
      <c r="S1113" s="9">
        <f t="shared" si="271"/>
        <v>933</v>
      </c>
      <c r="T1113" s="9">
        <f t="shared" si="272"/>
        <v>14</v>
      </c>
      <c r="U1113" s="7">
        <v>9.3000000000000007</v>
      </c>
      <c r="V1113" s="7">
        <v>10.7</v>
      </c>
      <c r="W1113" s="9">
        <v>1</v>
      </c>
      <c r="X1113" s="9">
        <v>0</v>
      </c>
      <c r="Y1113" s="9">
        <v>1</v>
      </c>
      <c r="Z1113" s="9">
        <v>0</v>
      </c>
      <c r="AA1113" s="9">
        <v>0</v>
      </c>
      <c r="AB1113" s="27">
        <v>0</v>
      </c>
      <c r="AC1113" s="9">
        <v>0</v>
      </c>
      <c r="AD1113" s="9">
        <v>1</v>
      </c>
      <c r="AE1113" s="27">
        <v>0</v>
      </c>
      <c r="AF1113" s="9">
        <v>1</v>
      </c>
      <c r="AG1113" s="27">
        <v>0</v>
      </c>
      <c r="AH1113" s="19">
        <v>2009</v>
      </c>
      <c r="AI1113" s="30">
        <v>2.4E-2</v>
      </c>
      <c r="AJ1113" s="30">
        <v>9.5000000000000001E-2</v>
      </c>
      <c r="AK1113" s="30">
        <v>0.65500000000000003</v>
      </c>
      <c r="AL1113" s="37">
        <v>0.22600000000000001</v>
      </c>
      <c r="AM1113" s="36" t="s">
        <v>89</v>
      </c>
      <c r="AN1113" s="17" t="s">
        <v>89</v>
      </c>
      <c r="AO1113">
        <v>0</v>
      </c>
      <c r="AP1113" s="34">
        <f t="shared" si="275"/>
        <v>1</v>
      </c>
      <c r="AQ1113">
        <v>0.94499999999999995</v>
      </c>
      <c r="AR1113" s="34">
        <v>5.5E-2</v>
      </c>
      <c r="AS1113">
        <v>0</v>
      </c>
      <c r="AT1113" s="17">
        <v>1</v>
      </c>
      <c r="AU1113">
        <v>0</v>
      </c>
      <c r="AV1113" s="17">
        <v>1</v>
      </c>
      <c r="AW1113" s="17" t="s">
        <v>5</v>
      </c>
      <c r="AX1113">
        <v>0</v>
      </c>
      <c r="AY1113">
        <v>1</v>
      </c>
      <c r="AZ1113">
        <v>0</v>
      </c>
      <c r="BA1113">
        <v>0</v>
      </c>
      <c r="BB1113">
        <v>0</v>
      </c>
      <c r="BC1113">
        <v>0</v>
      </c>
      <c r="BD1113" s="17">
        <v>0</v>
      </c>
      <c r="BE1113">
        <v>0</v>
      </c>
      <c r="BF1113">
        <v>1</v>
      </c>
      <c r="BG1113" s="17">
        <v>0</v>
      </c>
      <c r="BH1113">
        <v>1732</v>
      </c>
      <c r="BI1113">
        <v>201</v>
      </c>
      <c r="BJ1113" s="23">
        <v>0.28199999999999997</v>
      </c>
      <c r="BK1113" s="23">
        <v>34.700000000000003</v>
      </c>
      <c r="BL1113">
        <v>1</v>
      </c>
      <c r="BM1113">
        <v>0</v>
      </c>
      <c r="BN1113">
        <v>0</v>
      </c>
      <c r="BO1113">
        <v>0</v>
      </c>
      <c r="BP1113">
        <v>0</v>
      </c>
      <c r="BQ1113" s="17">
        <v>0</v>
      </c>
      <c r="BR1113">
        <v>0</v>
      </c>
      <c r="BS1113">
        <v>0</v>
      </c>
      <c r="BT1113">
        <v>1</v>
      </c>
      <c r="BU1113" s="17">
        <v>0</v>
      </c>
      <c r="BV1113">
        <v>0</v>
      </c>
      <c r="BW1113">
        <v>0</v>
      </c>
      <c r="BX1113" s="17">
        <v>0</v>
      </c>
      <c r="BY1113">
        <v>0</v>
      </c>
      <c r="BZ1113">
        <v>0</v>
      </c>
      <c r="CA1113">
        <v>1</v>
      </c>
      <c r="CB1113">
        <v>1</v>
      </c>
      <c r="CC1113">
        <v>0</v>
      </c>
      <c r="CD1113">
        <v>0</v>
      </c>
      <c r="CE1113">
        <v>0</v>
      </c>
      <c r="CF1113">
        <v>1</v>
      </c>
      <c r="CG1113">
        <v>0</v>
      </c>
      <c r="CH1113">
        <v>1</v>
      </c>
      <c r="CI1113">
        <v>0</v>
      </c>
      <c r="CJ1113" s="17">
        <v>0</v>
      </c>
      <c r="CK1113">
        <v>4.149</v>
      </c>
      <c r="CL1113">
        <v>6</v>
      </c>
      <c r="CM1113">
        <v>1</v>
      </c>
      <c r="CN1113">
        <v>0</v>
      </c>
      <c r="CO1113">
        <v>37</v>
      </c>
      <c r="CP1113" s="31" t="s">
        <v>80</v>
      </c>
    </row>
    <row r="1114" spans="1:94" x14ac:dyDescent="0.25">
      <c r="A1114">
        <v>1113</v>
      </c>
      <c r="B1114">
        <v>74</v>
      </c>
      <c r="C1114" s="23" t="s">
        <v>244</v>
      </c>
      <c r="D1114" s="12">
        <v>3.3</v>
      </c>
      <c r="E1114" s="13">
        <v>0.9</v>
      </c>
      <c r="F1114" s="7">
        <f t="shared" si="276"/>
        <v>3.6666666666666665</v>
      </c>
      <c r="G1114" s="7">
        <f t="shared" si="266"/>
        <v>2.4</v>
      </c>
      <c r="H1114" s="15">
        <f t="shared" si="267"/>
        <v>4.2</v>
      </c>
      <c r="I1114" s="11">
        <f t="shared" si="268"/>
        <v>0.11323970232334872</v>
      </c>
      <c r="J1114" s="30">
        <f t="shared" si="269"/>
        <v>3.0883555179095103E-2</v>
      </c>
      <c r="K1114" s="30">
        <f t="shared" si="270"/>
        <v>32.379691852215707</v>
      </c>
      <c r="L1114" s="8">
        <v>0</v>
      </c>
      <c r="M1114" s="9">
        <v>1</v>
      </c>
      <c r="N1114" s="9">
        <v>0</v>
      </c>
      <c r="O1114" s="9">
        <v>0</v>
      </c>
      <c r="P1114" s="9">
        <v>0</v>
      </c>
      <c r="Q1114" s="8">
        <v>1047</v>
      </c>
      <c r="R1114" s="9">
        <v>11</v>
      </c>
      <c r="S1114" s="9">
        <f t="shared" si="271"/>
        <v>1035</v>
      </c>
      <c r="T1114" s="9">
        <f t="shared" si="272"/>
        <v>14</v>
      </c>
      <c r="U1114" s="7">
        <v>9.3000000000000007</v>
      </c>
      <c r="V1114" s="7">
        <v>10.7</v>
      </c>
      <c r="W1114" s="9">
        <v>1</v>
      </c>
      <c r="X1114" s="9">
        <v>0</v>
      </c>
      <c r="Y1114" s="9">
        <v>1</v>
      </c>
      <c r="Z1114" s="9">
        <v>0</v>
      </c>
      <c r="AA1114" s="9">
        <v>0</v>
      </c>
      <c r="AB1114" s="27">
        <v>0</v>
      </c>
      <c r="AC1114" s="9">
        <v>0</v>
      </c>
      <c r="AD1114" s="9">
        <v>1</v>
      </c>
      <c r="AE1114" s="27">
        <v>0</v>
      </c>
      <c r="AF1114" s="9">
        <v>1</v>
      </c>
      <c r="AG1114" s="27">
        <v>0</v>
      </c>
      <c r="AH1114" s="19">
        <v>2009</v>
      </c>
      <c r="AI1114" s="30">
        <v>2.4E-2</v>
      </c>
      <c r="AJ1114" s="30">
        <v>9.5000000000000001E-2</v>
      </c>
      <c r="AK1114" s="30">
        <v>0.65500000000000003</v>
      </c>
      <c r="AL1114" s="37">
        <v>0.22600000000000001</v>
      </c>
      <c r="AM1114" s="36" t="s">
        <v>89</v>
      </c>
      <c r="AN1114" s="17" t="s">
        <v>89</v>
      </c>
      <c r="AO1114">
        <v>0</v>
      </c>
      <c r="AP1114" s="34">
        <f t="shared" si="275"/>
        <v>1</v>
      </c>
      <c r="AQ1114">
        <v>0.94499999999999995</v>
      </c>
      <c r="AR1114" s="34">
        <v>5.5E-2</v>
      </c>
      <c r="AS1114">
        <v>0</v>
      </c>
      <c r="AT1114" s="17">
        <v>1</v>
      </c>
      <c r="AU1114">
        <v>0</v>
      </c>
      <c r="AV1114" s="17">
        <v>1</v>
      </c>
      <c r="AW1114" s="17" t="s">
        <v>5</v>
      </c>
      <c r="AX1114">
        <v>0</v>
      </c>
      <c r="AY1114">
        <v>1</v>
      </c>
      <c r="AZ1114">
        <v>0</v>
      </c>
      <c r="BA1114">
        <v>0</v>
      </c>
      <c r="BB1114">
        <v>0</v>
      </c>
      <c r="BC1114">
        <v>0</v>
      </c>
      <c r="BD1114" s="17">
        <v>0</v>
      </c>
      <c r="BE1114">
        <v>0</v>
      </c>
      <c r="BF1114">
        <v>1</v>
      </c>
      <c r="BG1114" s="17">
        <v>0</v>
      </c>
      <c r="BH1114">
        <v>1732</v>
      </c>
      <c r="BI1114">
        <v>201</v>
      </c>
      <c r="BJ1114" s="23">
        <v>0.28199999999999997</v>
      </c>
      <c r="BK1114" s="23">
        <v>34.700000000000003</v>
      </c>
      <c r="BL1114">
        <v>1</v>
      </c>
      <c r="BM1114">
        <v>0</v>
      </c>
      <c r="BN1114">
        <v>0</v>
      </c>
      <c r="BO1114">
        <v>0</v>
      </c>
      <c r="BP1114">
        <v>0</v>
      </c>
      <c r="BQ1114" s="17">
        <v>0</v>
      </c>
      <c r="BR1114">
        <v>0</v>
      </c>
      <c r="BS1114">
        <v>0</v>
      </c>
      <c r="BT1114">
        <v>1</v>
      </c>
      <c r="BU1114" s="17">
        <v>0</v>
      </c>
      <c r="BV1114">
        <v>0</v>
      </c>
      <c r="BW1114">
        <v>0</v>
      </c>
      <c r="BX1114" s="17">
        <v>0</v>
      </c>
      <c r="BY1114">
        <v>0</v>
      </c>
      <c r="BZ1114">
        <v>0</v>
      </c>
      <c r="CA1114">
        <v>1</v>
      </c>
      <c r="CB1114">
        <v>1</v>
      </c>
      <c r="CC1114">
        <v>0</v>
      </c>
      <c r="CD1114">
        <v>0</v>
      </c>
      <c r="CE1114">
        <v>0</v>
      </c>
      <c r="CF1114">
        <v>1</v>
      </c>
      <c r="CG1114">
        <v>0</v>
      </c>
      <c r="CH1114">
        <v>1</v>
      </c>
      <c r="CI1114">
        <v>0</v>
      </c>
      <c r="CJ1114" s="17">
        <v>0</v>
      </c>
      <c r="CK1114">
        <v>4.149</v>
      </c>
      <c r="CL1114">
        <v>6</v>
      </c>
      <c r="CM1114">
        <v>1</v>
      </c>
      <c r="CN1114">
        <v>0</v>
      </c>
      <c r="CO1114">
        <v>37</v>
      </c>
      <c r="CP1114" s="31" t="s">
        <v>80</v>
      </c>
    </row>
    <row r="1115" spans="1:94" x14ac:dyDescent="0.25">
      <c r="A1115">
        <v>1114</v>
      </c>
      <c r="B1115">
        <v>74</v>
      </c>
      <c r="C1115" s="23" t="s">
        <v>244</v>
      </c>
      <c r="D1115" s="12">
        <v>7.4</v>
      </c>
      <c r="E1115" s="13">
        <v>3.2</v>
      </c>
      <c r="F1115" s="7">
        <f t="shared" si="276"/>
        <v>2.3125</v>
      </c>
      <c r="G1115" s="7">
        <f t="shared" si="266"/>
        <v>4.2</v>
      </c>
      <c r="H1115" s="15">
        <f t="shared" si="267"/>
        <v>10.600000000000001</v>
      </c>
      <c r="I1115" s="11">
        <f t="shared" si="268"/>
        <v>7.5451619050317345E-2</v>
      </c>
      <c r="J1115" s="30">
        <f t="shared" si="269"/>
        <v>3.2627727156893979E-2</v>
      </c>
      <c r="K1115" s="30">
        <f t="shared" si="270"/>
        <v>30.648779033592842</v>
      </c>
      <c r="L1115" s="8">
        <v>0</v>
      </c>
      <c r="M1115" s="9">
        <v>1</v>
      </c>
      <c r="N1115" s="9">
        <v>0</v>
      </c>
      <c r="O1115" s="9">
        <v>0</v>
      </c>
      <c r="P1115" s="9">
        <v>0</v>
      </c>
      <c r="Q1115" s="8">
        <v>945</v>
      </c>
      <c r="R1115" s="9">
        <v>10</v>
      </c>
      <c r="S1115" s="9">
        <f t="shared" si="271"/>
        <v>934</v>
      </c>
      <c r="T1115" s="9">
        <f t="shared" si="272"/>
        <v>14</v>
      </c>
      <c r="U1115" s="7">
        <v>9.3000000000000007</v>
      </c>
      <c r="V1115" s="7">
        <v>10.7</v>
      </c>
      <c r="W1115" s="9">
        <v>1</v>
      </c>
      <c r="X1115" s="9">
        <v>0</v>
      </c>
      <c r="Y1115" s="9">
        <v>1</v>
      </c>
      <c r="Z1115" s="9">
        <v>0</v>
      </c>
      <c r="AA1115" s="9">
        <v>0</v>
      </c>
      <c r="AB1115" s="27">
        <v>0</v>
      </c>
      <c r="AC1115" s="9">
        <v>0</v>
      </c>
      <c r="AD1115" s="9">
        <v>1</v>
      </c>
      <c r="AE1115" s="27">
        <v>0</v>
      </c>
      <c r="AF1115" s="9">
        <v>1</v>
      </c>
      <c r="AG1115" s="27">
        <v>0</v>
      </c>
      <c r="AH1115" s="19">
        <v>2009</v>
      </c>
      <c r="AI1115" s="30">
        <v>2.4E-2</v>
      </c>
      <c r="AJ1115" s="30">
        <v>9.5000000000000001E-2</v>
      </c>
      <c r="AK1115" s="30">
        <v>0.65500000000000003</v>
      </c>
      <c r="AL1115" s="37">
        <v>0.22600000000000001</v>
      </c>
      <c r="AM1115" s="36" t="s">
        <v>89</v>
      </c>
      <c r="AN1115" s="17" t="s">
        <v>89</v>
      </c>
      <c r="AO1115">
        <v>0</v>
      </c>
      <c r="AP1115" s="34">
        <f t="shared" si="275"/>
        <v>1</v>
      </c>
      <c r="AQ1115">
        <v>0.94499999999999995</v>
      </c>
      <c r="AR1115" s="34">
        <v>5.5E-2</v>
      </c>
      <c r="AS1115">
        <v>0</v>
      </c>
      <c r="AT1115" s="17">
        <v>1</v>
      </c>
      <c r="AU1115">
        <v>0</v>
      </c>
      <c r="AV1115" s="17">
        <v>1</v>
      </c>
      <c r="AW1115" s="17" t="s">
        <v>5</v>
      </c>
      <c r="AX1115">
        <v>0</v>
      </c>
      <c r="AY1115">
        <v>1</v>
      </c>
      <c r="AZ1115">
        <v>0</v>
      </c>
      <c r="BA1115">
        <v>0</v>
      </c>
      <c r="BB1115">
        <v>0</v>
      </c>
      <c r="BC1115">
        <v>0</v>
      </c>
      <c r="BD1115" s="17">
        <v>0</v>
      </c>
      <c r="BE1115">
        <v>0</v>
      </c>
      <c r="BF1115">
        <v>1</v>
      </c>
      <c r="BG1115" s="17">
        <v>0</v>
      </c>
      <c r="BH1115">
        <v>1732</v>
      </c>
      <c r="BI1115">
        <v>201</v>
      </c>
      <c r="BJ1115" s="23">
        <v>0.28199999999999997</v>
      </c>
      <c r="BK1115" s="23">
        <v>34.700000000000003</v>
      </c>
      <c r="BL1115">
        <v>0</v>
      </c>
      <c r="BM1115">
        <v>0</v>
      </c>
      <c r="BN1115">
        <v>0</v>
      </c>
      <c r="BO1115">
        <v>0</v>
      </c>
      <c r="BP1115">
        <v>0</v>
      </c>
      <c r="BQ1115" s="17">
        <v>1</v>
      </c>
      <c r="BR1115">
        <v>0</v>
      </c>
      <c r="BS1115">
        <v>1</v>
      </c>
      <c r="BT1115">
        <v>0</v>
      </c>
      <c r="BU1115" s="17">
        <v>0</v>
      </c>
      <c r="BV1115">
        <v>0</v>
      </c>
      <c r="BW1115">
        <v>0</v>
      </c>
      <c r="BX1115" s="17">
        <v>1</v>
      </c>
      <c r="BY1115">
        <v>0</v>
      </c>
      <c r="BZ1115">
        <v>0</v>
      </c>
      <c r="CA1115">
        <v>1</v>
      </c>
      <c r="CB1115">
        <v>1</v>
      </c>
      <c r="CC1115">
        <v>0</v>
      </c>
      <c r="CD1115">
        <v>0</v>
      </c>
      <c r="CE1115">
        <v>0</v>
      </c>
      <c r="CF1115">
        <v>1</v>
      </c>
      <c r="CG1115">
        <v>0</v>
      </c>
      <c r="CH1115">
        <v>1</v>
      </c>
      <c r="CI1115">
        <v>0</v>
      </c>
      <c r="CJ1115" s="17">
        <v>0</v>
      </c>
      <c r="CK1115">
        <v>4.149</v>
      </c>
      <c r="CL1115">
        <v>6</v>
      </c>
      <c r="CM1115">
        <v>1</v>
      </c>
      <c r="CN1115">
        <v>0</v>
      </c>
      <c r="CO1115">
        <v>37</v>
      </c>
      <c r="CP1115" s="31" t="s">
        <v>80</v>
      </c>
    </row>
    <row r="1116" spans="1:94" x14ac:dyDescent="0.25">
      <c r="A1116">
        <v>1115</v>
      </c>
      <c r="B1116">
        <v>74</v>
      </c>
      <c r="C1116" s="23" t="s">
        <v>244</v>
      </c>
      <c r="D1116" s="12">
        <v>7.2</v>
      </c>
      <c r="E1116" s="13">
        <v>4</v>
      </c>
      <c r="F1116" s="7">
        <f t="shared" si="276"/>
        <v>1.8</v>
      </c>
      <c r="G1116" s="7">
        <f t="shared" si="266"/>
        <v>3.2</v>
      </c>
      <c r="H1116" s="15">
        <f t="shared" si="267"/>
        <v>11.2</v>
      </c>
      <c r="I1116" s="11">
        <f t="shared" si="268"/>
        <v>5.8764565986251648E-2</v>
      </c>
      <c r="J1116" s="30">
        <f t="shared" si="269"/>
        <v>3.2646981103473138E-2</v>
      </c>
      <c r="K1116" s="30">
        <f t="shared" si="270"/>
        <v>30.630703550522632</v>
      </c>
      <c r="L1116" s="8">
        <v>0</v>
      </c>
      <c r="M1116" s="9">
        <v>1</v>
      </c>
      <c r="N1116" s="9">
        <v>0</v>
      </c>
      <c r="O1116" s="9">
        <v>0</v>
      </c>
      <c r="P1116" s="9">
        <v>0</v>
      </c>
      <c r="Q1116" s="8">
        <v>945</v>
      </c>
      <c r="R1116" s="9">
        <v>9</v>
      </c>
      <c r="S1116" s="9">
        <f t="shared" si="271"/>
        <v>935</v>
      </c>
      <c r="T1116" s="9">
        <f t="shared" si="272"/>
        <v>14</v>
      </c>
      <c r="U1116" s="7">
        <v>9.3000000000000007</v>
      </c>
      <c r="V1116" s="7">
        <v>10.7</v>
      </c>
      <c r="W1116" s="9">
        <v>1</v>
      </c>
      <c r="X1116" s="9">
        <v>0</v>
      </c>
      <c r="Y1116" s="9">
        <v>1</v>
      </c>
      <c r="Z1116" s="9">
        <v>0</v>
      </c>
      <c r="AA1116" s="9">
        <v>0</v>
      </c>
      <c r="AB1116" s="27">
        <v>0</v>
      </c>
      <c r="AC1116" s="9">
        <v>0</v>
      </c>
      <c r="AD1116" s="9">
        <v>1</v>
      </c>
      <c r="AE1116" s="27">
        <v>0</v>
      </c>
      <c r="AF1116" s="9">
        <v>1</v>
      </c>
      <c r="AG1116" s="27">
        <v>0</v>
      </c>
      <c r="AH1116" s="19">
        <v>2009</v>
      </c>
      <c r="AI1116" s="30">
        <v>2.4E-2</v>
      </c>
      <c r="AJ1116" s="30">
        <v>9.5000000000000001E-2</v>
      </c>
      <c r="AK1116" s="30">
        <v>0.65500000000000003</v>
      </c>
      <c r="AL1116" s="37">
        <v>0.22600000000000001</v>
      </c>
      <c r="AM1116" s="36" t="s">
        <v>89</v>
      </c>
      <c r="AN1116" s="17" t="s">
        <v>89</v>
      </c>
      <c r="AO1116">
        <v>0</v>
      </c>
      <c r="AP1116" s="34">
        <f t="shared" si="275"/>
        <v>1</v>
      </c>
      <c r="AQ1116">
        <v>0.94499999999999995</v>
      </c>
      <c r="AR1116" s="34">
        <v>5.5E-2</v>
      </c>
      <c r="AS1116">
        <v>0</v>
      </c>
      <c r="AT1116" s="17">
        <v>1</v>
      </c>
      <c r="AU1116">
        <v>0</v>
      </c>
      <c r="AV1116" s="17">
        <v>1</v>
      </c>
      <c r="AW1116" s="17" t="s">
        <v>5</v>
      </c>
      <c r="AX1116">
        <v>0</v>
      </c>
      <c r="AY1116">
        <v>1</v>
      </c>
      <c r="AZ1116">
        <v>0</v>
      </c>
      <c r="BA1116">
        <v>0</v>
      </c>
      <c r="BB1116">
        <v>0</v>
      </c>
      <c r="BC1116">
        <v>0</v>
      </c>
      <c r="BD1116" s="17">
        <v>0</v>
      </c>
      <c r="BE1116">
        <v>0</v>
      </c>
      <c r="BF1116">
        <v>1</v>
      </c>
      <c r="BG1116" s="17">
        <v>0</v>
      </c>
      <c r="BH1116">
        <v>1732</v>
      </c>
      <c r="BI1116">
        <v>201</v>
      </c>
      <c r="BJ1116" s="23">
        <v>0.28199999999999997</v>
      </c>
      <c r="BK1116" s="23">
        <v>34.700000000000003</v>
      </c>
      <c r="BL1116">
        <v>0</v>
      </c>
      <c r="BM1116">
        <v>0</v>
      </c>
      <c r="BN1116">
        <v>0</v>
      </c>
      <c r="BO1116">
        <v>0</v>
      </c>
      <c r="BP1116">
        <v>0</v>
      </c>
      <c r="BQ1116" s="17">
        <v>1</v>
      </c>
      <c r="BR1116">
        <v>0</v>
      </c>
      <c r="BS1116">
        <v>1</v>
      </c>
      <c r="BT1116">
        <v>0</v>
      </c>
      <c r="BU1116" s="17">
        <v>0</v>
      </c>
      <c r="BV1116">
        <v>0</v>
      </c>
      <c r="BW1116">
        <v>0</v>
      </c>
      <c r="BX1116" s="17">
        <v>1</v>
      </c>
      <c r="BY1116">
        <v>0</v>
      </c>
      <c r="BZ1116">
        <v>0</v>
      </c>
      <c r="CA1116">
        <v>1</v>
      </c>
      <c r="CB1116">
        <v>1</v>
      </c>
      <c r="CC1116">
        <v>0</v>
      </c>
      <c r="CD1116">
        <v>0</v>
      </c>
      <c r="CE1116">
        <v>0</v>
      </c>
      <c r="CF1116">
        <v>1</v>
      </c>
      <c r="CG1116">
        <v>0</v>
      </c>
      <c r="CH1116">
        <v>1</v>
      </c>
      <c r="CI1116">
        <v>0</v>
      </c>
      <c r="CJ1116" s="17">
        <v>0</v>
      </c>
      <c r="CK1116">
        <v>4.149</v>
      </c>
      <c r="CL1116">
        <v>6</v>
      </c>
      <c r="CM1116">
        <v>1</v>
      </c>
      <c r="CN1116">
        <v>0</v>
      </c>
      <c r="CO1116">
        <v>37</v>
      </c>
      <c r="CP1116" s="31" t="s">
        <v>80</v>
      </c>
    </row>
    <row r="1117" spans="1:94" x14ac:dyDescent="0.25">
      <c r="A1117">
        <v>1116</v>
      </c>
      <c r="B1117">
        <v>75</v>
      </c>
      <c r="C1117" s="23" t="s">
        <v>253</v>
      </c>
      <c r="D1117" s="12">
        <v>8.1999999999999993</v>
      </c>
      <c r="E1117" s="13">
        <v>0.1</v>
      </c>
      <c r="F1117" s="7">
        <f t="shared" si="276"/>
        <v>81.999999999999986</v>
      </c>
      <c r="G1117" s="7">
        <f t="shared" si="266"/>
        <v>8.1</v>
      </c>
      <c r="H1117" s="15">
        <f t="shared" si="267"/>
        <v>8.2999999999999989</v>
      </c>
      <c r="I1117" s="11">
        <f t="shared" si="268"/>
        <v>0.17889608075811494</v>
      </c>
      <c r="J1117" s="30">
        <f t="shared" si="269"/>
        <v>2.1816595214404263E-3</v>
      </c>
      <c r="K1117" s="30">
        <f t="shared" si="270"/>
        <v>458.36666545463362</v>
      </c>
      <c r="L1117" s="8">
        <v>0</v>
      </c>
      <c r="M1117" s="9">
        <v>0</v>
      </c>
      <c r="N1117" s="9">
        <v>0</v>
      </c>
      <c r="O1117" s="9">
        <v>1</v>
      </c>
      <c r="P1117" s="9">
        <v>0</v>
      </c>
      <c r="Q1117" s="8">
        <v>203387</v>
      </c>
      <c r="R1117" s="9">
        <v>10</v>
      </c>
      <c r="S1117" s="9">
        <f t="shared" si="271"/>
        <v>203376</v>
      </c>
      <c r="T1117" s="9">
        <f t="shared" si="272"/>
        <v>3</v>
      </c>
      <c r="U1117" s="7">
        <v>12.09</v>
      </c>
      <c r="V1117" s="7">
        <v>7.74</v>
      </c>
      <c r="W1117" s="9">
        <v>1</v>
      </c>
      <c r="X1117" s="9">
        <v>0</v>
      </c>
      <c r="Y1117" s="9">
        <v>0</v>
      </c>
      <c r="Z1117" s="9">
        <v>0</v>
      </c>
      <c r="AA1117" s="9">
        <v>0</v>
      </c>
      <c r="AB1117" s="27">
        <v>1</v>
      </c>
      <c r="AC1117" s="9">
        <v>0</v>
      </c>
      <c r="AD1117" s="9">
        <v>0</v>
      </c>
      <c r="AE1117" s="27">
        <v>1</v>
      </c>
      <c r="AF1117" s="9">
        <v>1</v>
      </c>
      <c r="AG1117" s="27">
        <v>0</v>
      </c>
      <c r="AH1117" s="19">
        <v>1995</v>
      </c>
      <c r="AI1117" s="30">
        <v>0</v>
      </c>
      <c r="AJ1117" s="30">
        <f>1-AK1117-AL1117</f>
        <v>0.27299999999999991</v>
      </c>
      <c r="AK1117" s="30">
        <v>0.34200000000000003</v>
      </c>
      <c r="AL1117" s="37">
        <v>0.38500000000000001</v>
      </c>
      <c r="AM1117" s="36">
        <v>1</v>
      </c>
      <c r="AN1117" s="17">
        <v>0</v>
      </c>
      <c r="AO1117">
        <v>1</v>
      </c>
      <c r="AP1117" s="34">
        <v>0</v>
      </c>
      <c r="AQ1117" t="s">
        <v>89</v>
      </c>
      <c r="AR1117" s="34" t="s">
        <v>89</v>
      </c>
      <c r="AS1117">
        <v>1</v>
      </c>
      <c r="AT1117" s="17">
        <v>0</v>
      </c>
      <c r="AU1117" t="s">
        <v>89</v>
      </c>
      <c r="AV1117" s="17" t="s">
        <v>89</v>
      </c>
      <c r="AW1117" s="17" t="s">
        <v>185</v>
      </c>
      <c r="AX1117">
        <v>1</v>
      </c>
      <c r="AY1117">
        <v>0</v>
      </c>
      <c r="AZ1117">
        <v>0</v>
      </c>
      <c r="BA1117">
        <v>0</v>
      </c>
      <c r="BB1117">
        <v>0</v>
      </c>
      <c r="BC1117">
        <v>0</v>
      </c>
      <c r="BD1117" s="17">
        <v>0</v>
      </c>
      <c r="BE1117">
        <v>1</v>
      </c>
      <c r="BF1117">
        <v>0</v>
      </c>
      <c r="BG1117" s="17">
        <v>0</v>
      </c>
      <c r="BH1117">
        <v>19841</v>
      </c>
      <c r="BI1117">
        <v>31</v>
      </c>
      <c r="BJ1117" s="23">
        <v>0.92700000000000005</v>
      </c>
      <c r="BK1117" s="23">
        <v>42.26</v>
      </c>
      <c r="BL1117">
        <v>1</v>
      </c>
      <c r="BM1117">
        <v>0</v>
      </c>
      <c r="BN1117">
        <v>0</v>
      </c>
      <c r="BO1117">
        <v>0</v>
      </c>
      <c r="BP1117">
        <v>0</v>
      </c>
      <c r="BQ1117" s="17">
        <v>0</v>
      </c>
      <c r="BR1117">
        <v>0</v>
      </c>
      <c r="BS1117">
        <v>1</v>
      </c>
      <c r="BT1117">
        <v>0</v>
      </c>
      <c r="BU1117" s="17">
        <v>0</v>
      </c>
      <c r="BV1117">
        <v>0</v>
      </c>
      <c r="BW1117">
        <v>0</v>
      </c>
      <c r="BX1117" s="17">
        <v>0</v>
      </c>
      <c r="BY1117">
        <v>0</v>
      </c>
      <c r="BZ1117">
        <v>0</v>
      </c>
      <c r="CA1117">
        <v>1</v>
      </c>
      <c r="CB1117">
        <v>1</v>
      </c>
      <c r="CC1117">
        <v>0</v>
      </c>
      <c r="CD1117">
        <v>0</v>
      </c>
      <c r="CE1117">
        <v>0</v>
      </c>
      <c r="CF1117">
        <v>0</v>
      </c>
      <c r="CG1117">
        <v>0</v>
      </c>
      <c r="CH1117">
        <v>0</v>
      </c>
      <c r="CI1117">
        <v>0</v>
      </c>
      <c r="CJ1117" s="17">
        <v>0</v>
      </c>
      <c r="CK1117">
        <v>0.78100000000000003</v>
      </c>
      <c r="CL1117">
        <v>289</v>
      </c>
      <c r="CM1117">
        <v>1</v>
      </c>
      <c r="CN1117">
        <v>0</v>
      </c>
      <c r="CO1117">
        <v>31</v>
      </c>
      <c r="CP1117" s="31" t="s">
        <v>80</v>
      </c>
    </row>
    <row r="1118" spans="1:94" x14ac:dyDescent="0.25">
      <c r="A1118">
        <v>1117</v>
      </c>
      <c r="B1118">
        <v>75</v>
      </c>
      <c r="C1118" s="23" t="s">
        <v>253</v>
      </c>
      <c r="D1118" s="12">
        <v>9.4</v>
      </c>
      <c r="E1118" s="13">
        <v>0.2</v>
      </c>
      <c r="F1118" s="7">
        <f t="shared" si="276"/>
        <v>47</v>
      </c>
      <c r="G1118" s="7">
        <f t="shared" si="266"/>
        <v>9.2000000000000011</v>
      </c>
      <c r="H1118" s="15">
        <f t="shared" si="267"/>
        <v>9.6</v>
      </c>
      <c r="I1118" s="11">
        <f t="shared" si="268"/>
        <v>0.10365808994412669</v>
      </c>
      <c r="J1118" s="30">
        <f t="shared" si="269"/>
        <v>2.2054912754069511E-3</v>
      </c>
      <c r="K1118" s="30">
        <f t="shared" si="270"/>
        <v>453.41371836326255</v>
      </c>
      <c r="L1118" s="8">
        <v>0</v>
      </c>
      <c r="M1118" s="9">
        <v>0</v>
      </c>
      <c r="N1118" s="9">
        <v>0</v>
      </c>
      <c r="O1118" s="9">
        <v>1</v>
      </c>
      <c r="P1118" s="9">
        <v>0</v>
      </c>
      <c r="Q1118" s="8">
        <v>203387</v>
      </c>
      <c r="R1118" s="9">
        <v>11</v>
      </c>
      <c r="S1118" s="9">
        <f t="shared" si="271"/>
        <v>203375</v>
      </c>
      <c r="T1118" s="9">
        <f t="shared" si="272"/>
        <v>3</v>
      </c>
      <c r="U1118" s="7">
        <v>12.09</v>
      </c>
      <c r="V1118" s="7">
        <v>7.74</v>
      </c>
      <c r="W1118" s="9">
        <v>1</v>
      </c>
      <c r="X1118" s="9">
        <v>0</v>
      </c>
      <c r="Y1118" s="9">
        <v>0</v>
      </c>
      <c r="Z1118" s="9">
        <v>0</v>
      </c>
      <c r="AA1118" s="9">
        <v>0</v>
      </c>
      <c r="AB1118" s="27">
        <v>1</v>
      </c>
      <c r="AC1118" s="9">
        <v>0</v>
      </c>
      <c r="AD1118" s="9">
        <v>0</v>
      </c>
      <c r="AE1118" s="27">
        <v>1</v>
      </c>
      <c r="AF1118" s="9">
        <v>1</v>
      </c>
      <c r="AG1118" s="27">
        <v>0</v>
      </c>
      <c r="AH1118" s="19">
        <v>1995</v>
      </c>
      <c r="AI1118" s="30">
        <v>0</v>
      </c>
      <c r="AJ1118" s="30">
        <f>1-AK1118-AL1118</f>
        <v>0.27299999999999991</v>
      </c>
      <c r="AK1118" s="30">
        <v>0.34200000000000003</v>
      </c>
      <c r="AL1118" s="37">
        <v>0.38500000000000001</v>
      </c>
      <c r="AM1118" s="36">
        <v>1</v>
      </c>
      <c r="AN1118" s="17">
        <v>0</v>
      </c>
      <c r="AO1118">
        <v>1</v>
      </c>
      <c r="AP1118" s="34">
        <v>0</v>
      </c>
      <c r="AQ1118" t="s">
        <v>89</v>
      </c>
      <c r="AR1118" s="34" t="s">
        <v>89</v>
      </c>
      <c r="AS1118">
        <v>1</v>
      </c>
      <c r="AT1118" s="17">
        <v>0</v>
      </c>
      <c r="AU1118" t="s">
        <v>89</v>
      </c>
      <c r="AV1118" s="17" t="s">
        <v>89</v>
      </c>
      <c r="AW1118" s="17" t="s">
        <v>185</v>
      </c>
      <c r="AX1118">
        <v>1</v>
      </c>
      <c r="AY1118">
        <v>0</v>
      </c>
      <c r="AZ1118">
        <v>0</v>
      </c>
      <c r="BA1118">
        <v>0</v>
      </c>
      <c r="BB1118">
        <v>0</v>
      </c>
      <c r="BC1118">
        <v>0</v>
      </c>
      <c r="BD1118" s="17">
        <v>0</v>
      </c>
      <c r="BE1118">
        <v>1</v>
      </c>
      <c r="BF1118">
        <v>0</v>
      </c>
      <c r="BG1118" s="17">
        <v>0</v>
      </c>
      <c r="BH1118">
        <v>19841</v>
      </c>
      <c r="BI1118">
        <v>31</v>
      </c>
      <c r="BJ1118" s="23">
        <v>0.92700000000000005</v>
      </c>
      <c r="BK1118" s="23">
        <v>42.26</v>
      </c>
      <c r="BL1118">
        <v>1</v>
      </c>
      <c r="BM1118">
        <v>0</v>
      </c>
      <c r="BN1118">
        <v>0</v>
      </c>
      <c r="BO1118">
        <v>0</v>
      </c>
      <c r="BP1118">
        <v>0</v>
      </c>
      <c r="BQ1118" s="17">
        <v>0</v>
      </c>
      <c r="BR1118">
        <v>0</v>
      </c>
      <c r="BS1118">
        <v>1</v>
      </c>
      <c r="BT1118">
        <v>0</v>
      </c>
      <c r="BU1118" s="17">
        <v>0</v>
      </c>
      <c r="BV1118">
        <v>0</v>
      </c>
      <c r="BW1118">
        <v>0</v>
      </c>
      <c r="BX1118" s="17">
        <v>0</v>
      </c>
      <c r="BY1118">
        <v>0</v>
      </c>
      <c r="BZ1118">
        <v>0</v>
      </c>
      <c r="CA1118">
        <v>1</v>
      </c>
      <c r="CB1118">
        <v>1</v>
      </c>
      <c r="CC1118">
        <v>0</v>
      </c>
      <c r="CD1118">
        <v>0</v>
      </c>
      <c r="CE1118">
        <v>0</v>
      </c>
      <c r="CF1118">
        <v>0</v>
      </c>
      <c r="CG1118">
        <v>0</v>
      </c>
      <c r="CH1118">
        <v>0</v>
      </c>
      <c r="CI1118">
        <v>0</v>
      </c>
      <c r="CJ1118" s="17">
        <v>0</v>
      </c>
      <c r="CK1118">
        <v>0.78100000000000003</v>
      </c>
      <c r="CL1118">
        <v>289</v>
      </c>
      <c r="CM1118">
        <v>1</v>
      </c>
      <c r="CN1118">
        <v>0</v>
      </c>
      <c r="CO1118">
        <v>31</v>
      </c>
      <c r="CP1118" s="31" t="s">
        <v>80</v>
      </c>
    </row>
    <row r="1119" spans="1:94" x14ac:dyDescent="0.25">
      <c r="A1119">
        <v>1118</v>
      </c>
      <c r="B1119">
        <v>75</v>
      </c>
      <c r="C1119" s="23" t="s">
        <v>253</v>
      </c>
      <c r="D1119" s="12">
        <v>7.4</v>
      </c>
      <c r="E1119" s="13">
        <v>0.5</v>
      </c>
      <c r="F1119" s="7">
        <f t="shared" si="276"/>
        <v>14.8</v>
      </c>
      <c r="G1119" s="7">
        <f t="shared" si="266"/>
        <v>6.9</v>
      </c>
      <c r="H1119" s="15">
        <f t="shared" si="267"/>
        <v>7.9</v>
      </c>
      <c r="I1119" s="11">
        <f t="shared" si="268"/>
        <v>3.2800483972914588E-2</v>
      </c>
      <c r="J1119" s="30">
        <f t="shared" si="269"/>
        <v>2.2162489170888234E-3</v>
      </c>
      <c r="K1119" s="30">
        <f t="shared" si="270"/>
        <v>451.21285442682148</v>
      </c>
      <c r="L1119" s="8">
        <v>0</v>
      </c>
      <c r="M1119" s="9">
        <v>0</v>
      </c>
      <c r="N1119" s="9">
        <v>0</v>
      </c>
      <c r="O1119" s="9">
        <v>1</v>
      </c>
      <c r="P1119" s="9">
        <v>0</v>
      </c>
      <c r="Q1119" s="8">
        <v>203387</v>
      </c>
      <c r="R1119" s="9">
        <v>12</v>
      </c>
      <c r="S1119" s="9">
        <f t="shared" si="271"/>
        <v>203374</v>
      </c>
      <c r="T1119" s="9">
        <f t="shared" si="272"/>
        <v>3</v>
      </c>
      <c r="U1119" s="7">
        <v>12.09</v>
      </c>
      <c r="V1119" s="7">
        <v>7.74</v>
      </c>
      <c r="W1119" s="9">
        <v>1</v>
      </c>
      <c r="X1119" s="9">
        <v>0</v>
      </c>
      <c r="Y1119" s="9">
        <v>0</v>
      </c>
      <c r="Z1119" s="9">
        <v>0</v>
      </c>
      <c r="AA1119" s="9">
        <v>0</v>
      </c>
      <c r="AB1119" s="27">
        <v>1</v>
      </c>
      <c r="AC1119" s="9">
        <v>0</v>
      </c>
      <c r="AD1119" s="9">
        <v>0</v>
      </c>
      <c r="AE1119" s="27">
        <v>1</v>
      </c>
      <c r="AF1119" s="9">
        <v>1</v>
      </c>
      <c r="AG1119" s="27">
        <v>0</v>
      </c>
      <c r="AH1119" s="19">
        <v>1995</v>
      </c>
      <c r="AI1119" s="30">
        <v>0</v>
      </c>
      <c r="AJ1119" s="30">
        <f>1-AK1119-AL1119</f>
        <v>0.27299999999999991</v>
      </c>
      <c r="AK1119" s="30">
        <v>0.34200000000000003</v>
      </c>
      <c r="AL1119" s="37">
        <v>0.38500000000000001</v>
      </c>
      <c r="AM1119" s="36">
        <v>1</v>
      </c>
      <c r="AN1119" s="17">
        <v>0</v>
      </c>
      <c r="AO1119">
        <v>1</v>
      </c>
      <c r="AP1119" s="34">
        <v>0</v>
      </c>
      <c r="AQ1119" t="s">
        <v>89</v>
      </c>
      <c r="AR1119" s="34" t="s">
        <v>89</v>
      </c>
      <c r="AS1119">
        <v>1</v>
      </c>
      <c r="AT1119" s="17">
        <v>0</v>
      </c>
      <c r="AU1119" t="s">
        <v>89</v>
      </c>
      <c r="AV1119" s="17" t="s">
        <v>89</v>
      </c>
      <c r="AW1119" s="17" t="s">
        <v>185</v>
      </c>
      <c r="AX1119">
        <v>1</v>
      </c>
      <c r="AY1119">
        <v>0</v>
      </c>
      <c r="AZ1119">
        <v>0</v>
      </c>
      <c r="BA1119">
        <v>0</v>
      </c>
      <c r="BB1119">
        <v>0</v>
      </c>
      <c r="BC1119">
        <v>0</v>
      </c>
      <c r="BD1119" s="17">
        <v>0</v>
      </c>
      <c r="BE1119">
        <v>1</v>
      </c>
      <c r="BF1119">
        <v>0</v>
      </c>
      <c r="BG1119" s="17">
        <v>0</v>
      </c>
      <c r="BH1119">
        <v>19841</v>
      </c>
      <c r="BI1119">
        <v>31</v>
      </c>
      <c r="BJ1119" s="23">
        <v>0.92700000000000005</v>
      </c>
      <c r="BK1119" s="23">
        <v>42.26</v>
      </c>
      <c r="BL1119">
        <v>1</v>
      </c>
      <c r="BM1119">
        <v>0</v>
      </c>
      <c r="BN1119">
        <v>0</v>
      </c>
      <c r="BO1119">
        <v>0</v>
      </c>
      <c r="BP1119">
        <v>0</v>
      </c>
      <c r="BQ1119" s="17">
        <v>0</v>
      </c>
      <c r="BR1119">
        <v>0</v>
      </c>
      <c r="BS1119">
        <v>1</v>
      </c>
      <c r="BT1119">
        <v>0</v>
      </c>
      <c r="BU1119" s="17">
        <v>0</v>
      </c>
      <c r="BV1119">
        <v>0</v>
      </c>
      <c r="BW1119">
        <v>0</v>
      </c>
      <c r="BX1119" s="17">
        <v>0</v>
      </c>
      <c r="BY1119">
        <v>0</v>
      </c>
      <c r="BZ1119">
        <v>0</v>
      </c>
      <c r="CA1119">
        <v>1</v>
      </c>
      <c r="CB1119">
        <v>1</v>
      </c>
      <c r="CC1119">
        <v>0</v>
      </c>
      <c r="CD1119">
        <v>0</v>
      </c>
      <c r="CE1119">
        <v>0</v>
      </c>
      <c r="CF1119">
        <v>0</v>
      </c>
      <c r="CG1119">
        <v>0</v>
      </c>
      <c r="CH1119">
        <v>0</v>
      </c>
      <c r="CI1119">
        <v>0</v>
      </c>
      <c r="CJ1119" s="17">
        <v>0</v>
      </c>
      <c r="CK1119">
        <v>0.78100000000000003</v>
      </c>
      <c r="CL1119">
        <v>289</v>
      </c>
      <c r="CM1119">
        <v>1</v>
      </c>
      <c r="CN1119">
        <v>0</v>
      </c>
      <c r="CO1119">
        <v>31</v>
      </c>
      <c r="CP1119" s="31" t="s">
        <v>80</v>
      </c>
    </row>
    <row r="1120" spans="1:94" x14ac:dyDescent="0.25">
      <c r="A1120">
        <v>1119</v>
      </c>
      <c r="B1120">
        <v>76</v>
      </c>
      <c r="C1120" s="23" t="s">
        <v>254</v>
      </c>
      <c r="D1120" s="12">
        <v>4</v>
      </c>
      <c r="E1120" s="13">
        <v>0.3</v>
      </c>
      <c r="F1120" s="7">
        <f t="shared" si="276"/>
        <v>13.333333333333334</v>
      </c>
      <c r="G1120" s="7">
        <f t="shared" si="266"/>
        <v>3.7</v>
      </c>
      <c r="H1120" s="15">
        <f t="shared" si="267"/>
        <v>4.3</v>
      </c>
      <c r="I1120" s="11">
        <f t="shared" si="268"/>
        <v>7.6487288570118064E-2</v>
      </c>
      <c r="J1120" s="30">
        <f t="shared" si="269"/>
        <v>5.7365466427588543E-3</v>
      </c>
      <c r="K1120" s="30">
        <f t="shared" si="270"/>
        <v>174.32090459201322</v>
      </c>
      <c r="L1120" s="8">
        <v>0</v>
      </c>
      <c r="M1120" s="9">
        <v>0</v>
      </c>
      <c r="N1120" s="9">
        <v>1</v>
      </c>
      <c r="O1120" s="9">
        <v>0</v>
      </c>
      <c r="P1120" s="9">
        <v>0</v>
      </c>
      <c r="Q1120" s="8">
        <v>30215</v>
      </c>
      <c r="R1120" s="9">
        <v>4</v>
      </c>
      <c r="S1120" s="9">
        <f t="shared" si="271"/>
        <v>30210</v>
      </c>
      <c r="T1120" s="9">
        <f t="shared" si="272"/>
        <v>10</v>
      </c>
      <c r="U1120" s="7">
        <v>7.84</v>
      </c>
      <c r="V1120" s="7">
        <f t="shared" ref="V1120:V1157" si="277">BK1120-U1120-6</f>
        <v>19.260000000000002</v>
      </c>
      <c r="W1120" s="9">
        <v>1</v>
      </c>
      <c r="X1120" s="9">
        <v>0</v>
      </c>
      <c r="Y1120" s="9">
        <v>0</v>
      </c>
      <c r="Z1120" s="9">
        <v>0</v>
      </c>
      <c r="AA1120" s="9">
        <v>0</v>
      </c>
      <c r="AB1120" s="27">
        <v>1</v>
      </c>
      <c r="AC1120" s="9">
        <v>1</v>
      </c>
      <c r="AD1120" s="9">
        <v>0</v>
      </c>
      <c r="AE1120" s="27">
        <v>0</v>
      </c>
      <c r="AF1120" s="9">
        <v>0</v>
      </c>
      <c r="AG1120" s="27">
        <v>1</v>
      </c>
      <c r="AH1120" s="19">
        <v>1982</v>
      </c>
      <c r="AI1120" s="30" t="s">
        <v>89</v>
      </c>
      <c r="AJ1120" s="30" t="s">
        <v>89</v>
      </c>
      <c r="AK1120" s="30" t="s">
        <v>89</v>
      </c>
      <c r="AL1120" s="37" t="s">
        <v>89</v>
      </c>
      <c r="AM1120" s="36">
        <v>0.48</v>
      </c>
      <c r="AN1120" s="17">
        <f t="shared" ref="AN1120:AN1129" si="278">1-AM1120</f>
        <v>0.52</v>
      </c>
      <c r="AO1120">
        <v>1</v>
      </c>
      <c r="AP1120" s="34">
        <v>0</v>
      </c>
      <c r="AQ1120" t="s">
        <v>89</v>
      </c>
      <c r="AR1120" s="34" t="s">
        <v>89</v>
      </c>
      <c r="AS1120">
        <v>0</v>
      </c>
      <c r="AT1120" s="17">
        <v>1</v>
      </c>
      <c r="AU1120" t="s">
        <v>89</v>
      </c>
      <c r="AV1120" s="17" t="s">
        <v>89</v>
      </c>
      <c r="AW1120" s="17" t="s">
        <v>203</v>
      </c>
      <c r="AX1120">
        <v>1</v>
      </c>
      <c r="AY1120">
        <v>0</v>
      </c>
      <c r="AZ1120">
        <v>0</v>
      </c>
      <c r="BA1120">
        <v>0</v>
      </c>
      <c r="BB1120">
        <v>0</v>
      </c>
      <c r="BC1120">
        <v>0</v>
      </c>
      <c r="BD1120" s="17">
        <v>0</v>
      </c>
      <c r="BE1120">
        <v>1</v>
      </c>
      <c r="BF1120">
        <v>0</v>
      </c>
      <c r="BG1120" s="17">
        <v>0</v>
      </c>
      <c r="BH1120">
        <v>8556</v>
      </c>
      <c r="BI1120">
        <v>272</v>
      </c>
      <c r="BJ1120" s="23">
        <v>0.94099999999999995</v>
      </c>
      <c r="BK1120" s="23">
        <v>33.1</v>
      </c>
      <c r="BL1120">
        <v>1</v>
      </c>
      <c r="BM1120">
        <v>0</v>
      </c>
      <c r="BN1120">
        <v>0</v>
      </c>
      <c r="BO1120">
        <v>0</v>
      </c>
      <c r="BP1120">
        <v>0</v>
      </c>
      <c r="BQ1120" s="17">
        <v>0</v>
      </c>
      <c r="BR1120">
        <v>0</v>
      </c>
      <c r="BS1120">
        <v>0</v>
      </c>
      <c r="BT1120">
        <v>0</v>
      </c>
      <c r="BU1120" s="17">
        <v>1</v>
      </c>
      <c r="BV1120">
        <v>0</v>
      </c>
      <c r="BW1120">
        <v>0</v>
      </c>
      <c r="BX1120" s="17">
        <v>0</v>
      </c>
      <c r="BY1120">
        <v>0</v>
      </c>
      <c r="BZ1120">
        <v>0</v>
      </c>
      <c r="CA1120">
        <v>1</v>
      </c>
      <c r="CB1120">
        <v>1</v>
      </c>
      <c r="CC1120">
        <v>0</v>
      </c>
      <c r="CD1120">
        <v>0</v>
      </c>
      <c r="CE1120">
        <v>0</v>
      </c>
      <c r="CF1120">
        <v>0</v>
      </c>
      <c r="CG1120">
        <v>0</v>
      </c>
      <c r="CH1120">
        <v>0</v>
      </c>
      <c r="CI1120">
        <v>1</v>
      </c>
      <c r="CJ1120" s="17">
        <v>0</v>
      </c>
      <c r="CK1120">
        <v>3.0070000000000001</v>
      </c>
      <c r="CL1120">
        <v>321</v>
      </c>
      <c r="CM1120">
        <v>1</v>
      </c>
      <c r="CN1120">
        <v>0</v>
      </c>
      <c r="CO1120">
        <v>16</v>
      </c>
      <c r="CP1120" s="31" t="s">
        <v>80</v>
      </c>
    </row>
    <row r="1121" spans="1:94" x14ac:dyDescent="0.25">
      <c r="A1121">
        <v>1120</v>
      </c>
      <c r="B1121">
        <v>76</v>
      </c>
      <c r="C1121" s="23" t="s">
        <v>254</v>
      </c>
      <c r="D1121" s="12">
        <v>3.2</v>
      </c>
      <c r="E1121" s="13">
        <v>0.3</v>
      </c>
      <c r="F1121" s="7">
        <f t="shared" si="276"/>
        <v>10.666666666666668</v>
      </c>
      <c r="G1121" s="7">
        <f t="shared" si="266"/>
        <v>2.9000000000000004</v>
      </c>
      <c r="H1121" s="15">
        <f t="shared" si="267"/>
        <v>3.5</v>
      </c>
      <c r="I1121" s="11">
        <f t="shared" si="268"/>
        <v>6.0513554153351419E-2</v>
      </c>
      <c r="J1121" s="30">
        <f t="shared" si="269"/>
        <v>5.6731457018766949E-3</v>
      </c>
      <c r="K1121" s="30">
        <f t="shared" si="270"/>
        <v>176.26904940396591</v>
      </c>
      <c r="L1121" s="8">
        <v>0</v>
      </c>
      <c r="M1121" s="9">
        <v>0</v>
      </c>
      <c r="N1121" s="9">
        <v>1</v>
      </c>
      <c r="O1121" s="9">
        <v>0</v>
      </c>
      <c r="P1121" s="9">
        <v>0</v>
      </c>
      <c r="Q1121" s="8">
        <v>30962</v>
      </c>
      <c r="R1121" s="9">
        <v>4</v>
      </c>
      <c r="S1121" s="9">
        <f t="shared" si="271"/>
        <v>30957</v>
      </c>
      <c r="T1121" s="9">
        <f t="shared" si="272"/>
        <v>10</v>
      </c>
      <c r="U1121" s="7">
        <v>7.98</v>
      </c>
      <c r="V1121" s="7">
        <f t="shared" si="277"/>
        <v>19.12</v>
      </c>
      <c r="W1121" s="9">
        <v>1</v>
      </c>
      <c r="X1121" s="9">
        <v>0</v>
      </c>
      <c r="Y1121" s="9">
        <v>0</v>
      </c>
      <c r="Z1121" s="9">
        <v>0</v>
      </c>
      <c r="AA1121" s="9">
        <v>0</v>
      </c>
      <c r="AB1121" s="27">
        <v>1</v>
      </c>
      <c r="AC1121" s="9">
        <v>1</v>
      </c>
      <c r="AD1121" s="9">
        <v>0</v>
      </c>
      <c r="AE1121" s="27">
        <v>0</v>
      </c>
      <c r="AF1121" s="9">
        <v>0</v>
      </c>
      <c r="AG1121" s="27">
        <v>1</v>
      </c>
      <c r="AH1121" s="19">
        <v>1983</v>
      </c>
      <c r="AI1121" s="30" t="s">
        <v>89</v>
      </c>
      <c r="AJ1121" s="30" t="s">
        <v>89</v>
      </c>
      <c r="AK1121" s="30" t="s">
        <v>89</v>
      </c>
      <c r="AL1121" s="37" t="s">
        <v>89</v>
      </c>
      <c r="AM1121" s="36">
        <v>0.48</v>
      </c>
      <c r="AN1121" s="17">
        <f t="shared" si="278"/>
        <v>0.52</v>
      </c>
      <c r="AO1121">
        <v>1</v>
      </c>
      <c r="AP1121" s="34">
        <v>0</v>
      </c>
      <c r="AQ1121" t="s">
        <v>89</v>
      </c>
      <c r="AR1121" s="34" t="s">
        <v>89</v>
      </c>
      <c r="AS1121">
        <v>0</v>
      </c>
      <c r="AT1121" s="17">
        <v>1</v>
      </c>
      <c r="AU1121" t="s">
        <v>89</v>
      </c>
      <c r="AV1121" s="17" t="s">
        <v>89</v>
      </c>
      <c r="AW1121" s="17" t="s">
        <v>203</v>
      </c>
      <c r="AX1121">
        <v>1</v>
      </c>
      <c r="AY1121">
        <v>0</v>
      </c>
      <c r="AZ1121">
        <v>0</v>
      </c>
      <c r="BA1121">
        <v>0</v>
      </c>
      <c r="BB1121">
        <v>0</v>
      </c>
      <c r="BC1121">
        <v>0</v>
      </c>
      <c r="BD1121" s="17">
        <v>0</v>
      </c>
      <c r="BE1121">
        <v>1</v>
      </c>
      <c r="BF1121">
        <v>0</v>
      </c>
      <c r="BG1121" s="17">
        <v>0</v>
      </c>
      <c r="BH1121">
        <v>9134</v>
      </c>
      <c r="BI1121">
        <v>277</v>
      </c>
      <c r="BJ1121" s="23">
        <v>0.94099999999999995</v>
      </c>
      <c r="BK1121" s="23">
        <v>33.1</v>
      </c>
      <c r="BL1121">
        <v>1</v>
      </c>
      <c r="BM1121">
        <v>0</v>
      </c>
      <c r="BN1121">
        <v>0</v>
      </c>
      <c r="BO1121">
        <v>0</v>
      </c>
      <c r="BP1121">
        <v>0</v>
      </c>
      <c r="BQ1121" s="17">
        <v>0</v>
      </c>
      <c r="BR1121">
        <v>0</v>
      </c>
      <c r="BS1121">
        <v>0</v>
      </c>
      <c r="BT1121">
        <v>0</v>
      </c>
      <c r="BU1121" s="17">
        <v>1</v>
      </c>
      <c r="BV1121">
        <v>0</v>
      </c>
      <c r="BW1121">
        <v>0</v>
      </c>
      <c r="BX1121" s="17">
        <v>0</v>
      </c>
      <c r="BY1121">
        <v>0</v>
      </c>
      <c r="BZ1121">
        <v>0</v>
      </c>
      <c r="CA1121">
        <v>1</v>
      </c>
      <c r="CB1121">
        <v>1</v>
      </c>
      <c r="CC1121">
        <v>0</v>
      </c>
      <c r="CD1121">
        <v>0</v>
      </c>
      <c r="CE1121">
        <v>0</v>
      </c>
      <c r="CF1121">
        <v>0</v>
      </c>
      <c r="CG1121">
        <v>0</v>
      </c>
      <c r="CH1121">
        <v>0</v>
      </c>
      <c r="CI1121">
        <v>1</v>
      </c>
      <c r="CJ1121" s="17">
        <v>0</v>
      </c>
      <c r="CK1121">
        <v>3.0070000000000001</v>
      </c>
      <c r="CL1121">
        <v>321</v>
      </c>
      <c r="CM1121">
        <v>1</v>
      </c>
      <c r="CN1121">
        <v>0</v>
      </c>
      <c r="CO1121">
        <v>16</v>
      </c>
      <c r="CP1121" s="31" t="s">
        <v>80</v>
      </c>
    </row>
    <row r="1122" spans="1:94" x14ac:dyDescent="0.25">
      <c r="A1122">
        <v>1121</v>
      </c>
      <c r="B1122">
        <v>76</v>
      </c>
      <c r="C1122" s="23" t="s">
        <v>254</v>
      </c>
      <c r="D1122" s="12">
        <v>3.9</v>
      </c>
      <c r="E1122" s="13">
        <v>0.3</v>
      </c>
      <c r="F1122" s="7">
        <f t="shared" si="276"/>
        <v>13</v>
      </c>
      <c r="G1122" s="7">
        <f t="shared" si="266"/>
        <v>3.6</v>
      </c>
      <c r="H1122" s="15">
        <f t="shared" si="267"/>
        <v>4.2</v>
      </c>
      <c r="I1122" s="11">
        <f t="shared" si="268"/>
        <v>7.060526668922866E-2</v>
      </c>
      <c r="J1122" s="30">
        <f t="shared" si="269"/>
        <v>5.4311743607098964E-3</v>
      </c>
      <c r="K1122" s="30">
        <f t="shared" si="270"/>
        <v>184.12224200242622</v>
      </c>
      <c r="L1122" s="8">
        <v>0</v>
      </c>
      <c r="M1122" s="9">
        <v>0</v>
      </c>
      <c r="N1122" s="9">
        <v>1</v>
      </c>
      <c r="O1122" s="9">
        <v>0</v>
      </c>
      <c r="P1122" s="9">
        <v>0</v>
      </c>
      <c r="Q1122" s="8">
        <v>33737</v>
      </c>
      <c r="R1122" s="9">
        <v>4</v>
      </c>
      <c r="S1122" s="9">
        <f t="shared" si="271"/>
        <v>33732</v>
      </c>
      <c r="T1122" s="9">
        <f t="shared" si="272"/>
        <v>10</v>
      </c>
      <c r="U1122" s="7">
        <v>8.07</v>
      </c>
      <c r="V1122" s="7">
        <f t="shared" si="277"/>
        <v>19.130000000000003</v>
      </c>
      <c r="W1122" s="9">
        <v>1</v>
      </c>
      <c r="X1122" s="9">
        <v>0</v>
      </c>
      <c r="Y1122" s="9">
        <v>0</v>
      </c>
      <c r="Z1122" s="9">
        <v>0</v>
      </c>
      <c r="AA1122" s="9">
        <v>0</v>
      </c>
      <c r="AB1122" s="27">
        <v>1</v>
      </c>
      <c r="AC1122" s="9">
        <v>1</v>
      </c>
      <c r="AD1122" s="9">
        <v>0</v>
      </c>
      <c r="AE1122" s="27">
        <v>0</v>
      </c>
      <c r="AF1122" s="9">
        <v>0</v>
      </c>
      <c r="AG1122" s="27">
        <v>1</v>
      </c>
      <c r="AH1122" s="19">
        <v>1984</v>
      </c>
      <c r="AI1122" s="30" t="s">
        <v>89</v>
      </c>
      <c r="AJ1122" s="30" t="s">
        <v>89</v>
      </c>
      <c r="AK1122" s="30" t="s">
        <v>89</v>
      </c>
      <c r="AL1122" s="37" t="s">
        <v>89</v>
      </c>
      <c r="AM1122" s="36">
        <v>0.48</v>
      </c>
      <c r="AN1122" s="17">
        <f t="shared" si="278"/>
        <v>0.52</v>
      </c>
      <c r="AO1122">
        <v>1</v>
      </c>
      <c r="AP1122" s="34">
        <v>0</v>
      </c>
      <c r="AQ1122" t="s">
        <v>89</v>
      </c>
      <c r="AR1122" s="34" t="s">
        <v>89</v>
      </c>
      <c r="AS1122">
        <v>0</v>
      </c>
      <c r="AT1122" s="17">
        <v>1</v>
      </c>
      <c r="AU1122" t="s">
        <v>89</v>
      </c>
      <c r="AV1122" s="17" t="s">
        <v>89</v>
      </c>
      <c r="AW1122" s="17" t="s">
        <v>203</v>
      </c>
      <c r="AX1122">
        <v>1</v>
      </c>
      <c r="AY1122">
        <v>0</v>
      </c>
      <c r="AZ1122">
        <v>0</v>
      </c>
      <c r="BA1122">
        <v>0</v>
      </c>
      <c r="BB1122">
        <v>0</v>
      </c>
      <c r="BC1122">
        <v>0</v>
      </c>
      <c r="BD1122" s="17">
        <v>0</v>
      </c>
      <c r="BE1122">
        <v>1</v>
      </c>
      <c r="BF1122">
        <v>0</v>
      </c>
      <c r="BG1122" s="17">
        <v>0</v>
      </c>
      <c r="BH1122">
        <v>8398</v>
      </c>
      <c r="BI1122">
        <v>283</v>
      </c>
      <c r="BJ1122" s="23">
        <v>0.94099999999999995</v>
      </c>
      <c r="BK1122" s="23">
        <v>33.200000000000003</v>
      </c>
      <c r="BL1122">
        <v>1</v>
      </c>
      <c r="BM1122">
        <v>0</v>
      </c>
      <c r="BN1122">
        <v>0</v>
      </c>
      <c r="BO1122">
        <v>0</v>
      </c>
      <c r="BP1122">
        <v>0</v>
      </c>
      <c r="BQ1122" s="17">
        <v>0</v>
      </c>
      <c r="BR1122">
        <v>0</v>
      </c>
      <c r="BS1122">
        <v>0</v>
      </c>
      <c r="BT1122">
        <v>0</v>
      </c>
      <c r="BU1122" s="17">
        <v>1</v>
      </c>
      <c r="BV1122">
        <v>0</v>
      </c>
      <c r="BW1122">
        <v>0</v>
      </c>
      <c r="BX1122" s="17">
        <v>0</v>
      </c>
      <c r="BY1122">
        <v>0</v>
      </c>
      <c r="BZ1122">
        <v>0</v>
      </c>
      <c r="CA1122">
        <v>1</v>
      </c>
      <c r="CB1122">
        <v>1</v>
      </c>
      <c r="CC1122">
        <v>0</v>
      </c>
      <c r="CD1122">
        <v>0</v>
      </c>
      <c r="CE1122">
        <v>0</v>
      </c>
      <c r="CF1122">
        <v>0</v>
      </c>
      <c r="CG1122">
        <v>0</v>
      </c>
      <c r="CH1122">
        <v>0</v>
      </c>
      <c r="CI1122">
        <v>1</v>
      </c>
      <c r="CJ1122" s="17">
        <v>0</v>
      </c>
      <c r="CK1122">
        <v>3.0070000000000001</v>
      </c>
      <c r="CL1122">
        <v>321</v>
      </c>
      <c r="CM1122">
        <v>1</v>
      </c>
      <c r="CN1122">
        <v>0</v>
      </c>
      <c r="CO1122">
        <v>16</v>
      </c>
      <c r="CP1122" s="31" t="s">
        <v>80</v>
      </c>
    </row>
    <row r="1123" spans="1:94" x14ac:dyDescent="0.25">
      <c r="A1123">
        <v>1122</v>
      </c>
      <c r="B1123">
        <v>76</v>
      </c>
      <c r="C1123" s="23" t="s">
        <v>254</v>
      </c>
      <c r="D1123" s="12">
        <v>3.1</v>
      </c>
      <c r="E1123" s="13">
        <v>0.3</v>
      </c>
      <c r="F1123" s="7">
        <f t="shared" si="276"/>
        <v>10.333333333333334</v>
      </c>
      <c r="G1123" s="7">
        <f t="shared" si="266"/>
        <v>2.8000000000000003</v>
      </c>
      <c r="H1123" s="15">
        <f t="shared" si="267"/>
        <v>3.4</v>
      </c>
      <c r="I1123" s="11">
        <f t="shared" si="268"/>
        <v>5.5704873794652686E-2</v>
      </c>
      <c r="J1123" s="30">
        <f t="shared" si="269"/>
        <v>5.3907942381921951E-3</v>
      </c>
      <c r="K1123" s="30">
        <f t="shared" si="270"/>
        <v>185.5014225761565</v>
      </c>
      <c r="L1123" s="8">
        <v>0</v>
      </c>
      <c r="M1123" s="9">
        <v>0</v>
      </c>
      <c r="N1123" s="9">
        <v>1</v>
      </c>
      <c r="O1123" s="9">
        <v>0</v>
      </c>
      <c r="P1123" s="9">
        <v>0</v>
      </c>
      <c r="Q1123" s="8">
        <v>34309</v>
      </c>
      <c r="R1123" s="9">
        <v>4</v>
      </c>
      <c r="S1123" s="9">
        <f t="shared" si="271"/>
        <v>34304</v>
      </c>
      <c r="T1123" s="9">
        <f t="shared" si="272"/>
        <v>10</v>
      </c>
      <c r="U1123" s="7">
        <v>8.19</v>
      </c>
      <c r="V1123" s="7">
        <f t="shared" si="277"/>
        <v>18.810000000000002</v>
      </c>
      <c r="W1123" s="9">
        <v>1</v>
      </c>
      <c r="X1123" s="9">
        <v>0</v>
      </c>
      <c r="Y1123" s="9">
        <v>0</v>
      </c>
      <c r="Z1123" s="9">
        <v>0</v>
      </c>
      <c r="AA1123" s="9">
        <v>0</v>
      </c>
      <c r="AB1123" s="27">
        <v>1</v>
      </c>
      <c r="AC1123" s="9">
        <v>1</v>
      </c>
      <c r="AD1123" s="9">
        <v>0</v>
      </c>
      <c r="AE1123" s="27">
        <v>0</v>
      </c>
      <c r="AF1123" s="9">
        <v>0</v>
      </c>
      <c r="AG1123" s="27">
        <v>1</v>
      </c>
      <c r="AH1123" s="19">
        <v>1985</v>
      </c>
      <c r="AI1123" s="30" t="s">
        <v>89</v>
      </c>
      <c r="AJ1123" s="30" t="s">
        <v>89</v>
      </c>
      <c r="AK1123" s="30" t="s">
        <v>89</v>
      </c>
      <c r="AL1123" s="37" t="s">
        <v>89</v>
      </c>
      <c r="AM1123" s="36">
        <v>0.48</v>
      </c>
      <c r="AN1123" s="17">
        <f t="shared" si="278"/>
        <v>0.52</v>
      </c>
      <c r="AO1123">
        <v>1</v>
      </c>
      <c r="AP1123" s="34">
        <v>0</v>
      </c>
      <c r="AQ1123" t="s">
        <v>89</v>
      </c>
      <c r="AR1123" s="34" t="s">
        <v>89</v>
      </c>
      <c r="AS1123">
        <v>0</v>
      </c>
      <c r="AT1123" s="17">
        <v>1</v>
      </c>
      <c r="AU1123" t="s">
        <v>89</v>
      </c>
      <c r="AV1123" s="17" t="s">
        <v>89</v>
      </c>
      <c r="AW1123" s="17" t="s">
        <v>203</v>
      </c>
      <c r="AX1123">
        <v>1</v>
      </c>
      <c r="AY1123">
        <v>0</v>
      </c>
      <c r="AZ1123">
        <v>0</v>
      </c>
      <c r="BA1123">
        <v>0</v>
      </c>
      <c r="BB1123">
        <v>0</v>
      </c>
      <c r="BC1123">
        <v>0</v>
      </c>
      <c r="BD1123" s="17">
        <v>0</v>
      </c>
      <c r="BE1123">
        <v>1</v>
      </c>
      <c r="BF1123">
        <v>0</v>
      </c>
      <c r="BG1123" s="17">
        <v>0</v>
      </c>
      <c r="BH1123">
        <v>8357</v>
      </c>
      <c r="BI1123">
        <v>295</v>
      </c>
      <c r="BJ1123" s="23">
        <v>0.94099999999999995</v>
      </c>
      <c r="BK1123" s="23">
        <v>33</v>
      </c>
      <c r="BL1123">
        <v>1</v>
      </c>
      <c r="BM1123">
        <v>0</v>
      </c>
      <c r="BN1123">
        <v>0</v>
      </c>
      <c r="BO1123">
        <v>0</v>
      </c>
      <c r="BP1123">
        <v>0</v>
      </c>
      <c r="BQ1123" s="17">
        <v>0</v>
      </c>
      <c r="BR1123">
        <v>0</v>
      </c>
      <c r="BS1123">
        <v>0</v>
      </c>
      <c r="BT1123">
        <v>0</v>
      </c>
      <c r="BU1123" s="17">
        <v>1</v>
      </c>
      <c r="BV1123">
        <v>0</v>
      </c>
      <c r="BW1123">
        <v>0</v>
      </c>
      <c r="BX1123" s="17">
        <v>0</v>
      </c>
      <c r="BY1123">
        <v>0</v>
      </c>
      <c r="BZ1123">
        <v>0</v>
      </c>
      <c r="CA1123">
        <v>1</v>
      </c>
      <c r="CB1123">
        <v>1</v>
      </c>
      <c r="CC1123">
        <v>0</v>
      </c>
      <c r="CD1123">
        <v>0</v>
      </c>
      <c r="CE1123">
        <v>0</v>
      </c>
      <c r="CF1123">
        <v>0</v>
      </c>
      <c r="CG1123">
        <v>0</v>
      </c>
      <c r="CH1123">
        <v>0</v>
      </c>
      <c r="CI1123">
        <v>1</v>
      </c>
      <c r="CJ1123" s="17">
        <v>0</v>
      </c>
      <c r="CK1123">
        <v>3.0070000000000001</v>
      </c>
      <c r="CL1123">
        <v>321</v>
      </c>
      <c r="CM1123">
        <v>1</v>
      </c>
      <c r="CN1123">
        <v>0</v>
      </c>
      <c r="CO1123">
        <v>16</v>
      </c>
      <c r="CP1123" s="31" t="s">
        <v>80</v>
      </c>
    </row>
    <row r="1124" spans="1:94" x14ac:dyDescent="0.25">
      <c r="A1124">
        <v>1123</v>
      </c>
      <c r="B1124">
        <v>76</v>
      </c>
      <c r="C1124" s="23" t="s">
        <v>254</v>
      </c>
      <c r="D1124" s="12">
        <v>2.1</v>
      </c>
      <c r="E1124" s="13">
        <v>0.2</v>
      </c>
      <c r="F1124" s="7">
        <f t="shared" si="276"/>
        <v>10.5</v>
      </c>
      <c r="G1124" s="7">
        <f t="shared" si="266"/>
        <v>1.9000000000000001</v>
      </c>
      <c r="H1124" s="15">
        <f t="shared" si="267"/>
        <v>2.3000000000000003</v>
      </c>
      <c r="I1124" s="11">
        <f t="shared" si="268"/>
        <v>5.5154597952572312E-2</v>
      </c>
      <c r="J1124" s="30">
        <f t="shared" si="269"/>
        <v>5.2528188526259345E-3</v>
      </c>
      <c r="K1124" s="30">
        <f t="shared" si="270"/>
        <v>190.37397406158226</v>
      </c>
      <c r="L1124" s="8">
        <v>0</v>
      </c>
      <c r="M1124" s="9">
        <v>0</v>
      </c>
      <c r="N1124" s="9">
        <v>1</v>
      </c>
      <c r="O1124" s="9">
        <v>0</v>
      </c>
      <c r="P1124" s="9">
        <v>0</v>
      </c>
      <c r="Q1124" s="8">
        <v>36137</v>
      </c>
      <c r="R1124" s="9">
        <v>4</v>
      </c>
      <c r="S1124" s="9">
        <f t="shared" si="271"/>
        <v>36132</v>
      </c>
      <c r="T1124" s="9">
        <f t="shared" si="272"/>
        <v>10</v>
      </c>
      <c r="U1124" s="7">
        <v>8.3699999999999992</v>
      </c>
      <c r="V1124" s="7">
        <f t="shared" si="277"/>
        <v>18.43</v>
      </c>
      <c r="W1124" s="9">
        <v>1</v>
      </c>
      <c r="X1124" s="9">
        <v>0</v>
      </c>
      <c r="Y1124" s="9">
        <v>0</v>
      </c>
      <c r="Z1124" s="9">
        <v>0</v>
      </c>
      <c r="AA1124" s="9">
        <v>0</v>
      </c>
      <c r="AB1124" s="27">
        <v>1</v>
      </c>
      <c r="AC1124" s="9">
        <v>1</v>
      </c>
      <c r="AD1124" s="9">
        <v>0</v>
      </c>
      <c r="AE1124" s="27">
        <v>0</v>
      </c>
      <c r="AF1124" s="9">
        <v>0</v>
      </c>
      <c r="AG1124" s="27">
        <v>1</v>
      </c>
      <c r="AH1124" s="19">
        <v>1986</v>
      </c>
      <c r="AI1124" s="30" t="s">
        <v>89</v>
      </c>
      <c r="AJ1124" s="30" t="s">
        <v>89</v>
      </c>
      <c r="AK1124" s="30" t="s">
        <v>89</v>
      </c>
      <c r="AL1124" s="37" t="s">
        <v>89</v>
      </c>
      <c r="AM1124" s="36">
        <v>0.52</v>
      </c>
      <c r="AN1124" s="17">
        <f t="shared" si="278"/>
        <v>0.48</v>
      </c>
      <c r="AO1124">
        <v>1</v>
      </c>
      <c r="AP1124" s="34">
        <v>0</v>
      </c>
      <c r="AQ1124" t="s">
        <v>89</v>
      </c>
      <c r="AR1124" s="34" t="s">
        <v>89</v>
      </c>
      <c r="AS1124">
        <v>0</v>
      </c>
      <c r="AT1124" s="17">
        <v>1</v>
      </c>
      <c r="AU1124" t="s">
        <v>89</v>
      </c>
      <c r="AV1124" s="17" t="s">
        <v>89</v>
      </c>
      <c r="AW1124" s="17" t="s">
        <v>203</v>
      </c>
      <c r="AX1124">
        <v>1</v>
      </c>
      <c r="AY1124">
        <v>0</v>
      </c>
      <c r="AZ1124">
        <v>0</v>
      </c>
      <c r="BA1124">
        <v>0</v>
      </c>
      <c r="BB1124">
        <v>0</v>
      </c>
      <c r="BC1124">
        <v>0</v>
      </c>
      <c r="BD1124" s="17">
        <v>0</v>
      </c>
      <c r="BE1124">
        <v>1</v>
      </c>
      <c r="BF1124">
        <v>0</v>
      </c>
      <c r="BG1124" s="17">
        <v>0</v>
      </c>
      <c r="BH1124">
        <v>9470</v>
      </c>
      <c r="BI1124">
        <v>320</v>
      </c>
      <c r="BJ1124" s="23">
        <v>0.94099999999999995</v>
      </c>
      <c r="BK1124" s="23">
        <v>32.799999999999997</v>
      </c>
      <c r="BL1124">
        <v>1</v>
      </c>
      <c r="BM1124">
        <v>0</v>
      </c>
      <c r="BN1124">
        <v>0</v>
      </c>
      <c r="BO1124">
        <v>0</v>
      </c>
      <c r="BP1124">
        <v>0</v>
      </c>
      <c r="BQ1124" s="17">
        <v>0</v>
      </c>
      <c r="BR1124">
        <v>0</v>
      </c>
      <c r="BS1124">
        <v>0</v>
      </c>
      <c r="BT1124">
        <v>0</v>
      </c>
      <c r="BU1124" s="17">
        <v>1</v>
      </c>
      <c r="BV1124">
        <v>0</v>
      </c>
      <c r="BW1124">
        <v>0</v>
      </c>
      <c r="BX1124" s="17">
        <v>0</v>
      </c>
      <c r="BY1124">
        <v>0</v>
      </c>
      <c r="BZ1124">
        <v>0</v>
      </c>
      <c r="CA1124">
        <v>1</v>
      </c>
      <c r="CB1124">
        <v>1</v>
      </c>
      <c r="CC1124">
        <v>0</v>
      </c>
      <c r="CD1124">
        <v>0</v>
      </c>
      <c r="CE1124">
        <v>0</v>
      </c>
      <c r="CF1124">
        <v>0</v>
      </c>
      <c r="CG1124">
        <v>0</v>
      </c>
      <c r="CH1124">
        <v>0</v>
      </c>
      <c r="CI1124">
        <v>1</v>
      </c>
      <c r="CJ1124" s="17">
        <v>0</v>
      </c>
      <c r="CK1124">
        <v>3.0070000000000001</v>
      </c>
      <c r="CL1124">
        <v>321</v>
      </c>
      <c r="CM1124">
        <v>1</v>
      </c>
      <c r="CN1124">
        <v>0</v>
      </c>
      <c r="CO1124">
        <v>16</v>
      </c>
      <c r="CP1124" s="31" t="s">
        <v>80</v>
      </c>
    </row>
    <row r="1125" spans="1:94" x14ac:dyDescent="0.25">
      <c r="A1125">
        <v>1124</v>
      </c>
      <c r="B1125">
        <v>76</v>
      </c>
      <c r="C1125" s="23" t="s">
        <v>254</v>
      </c>
      <c r="D1125" s="12">
        <v>2.6</v>
      </c>
      <c r="E1125" s="13">
        <v>0.2</v>
      </c>
      <c r="F1125" s="7">
        <f t="shared" si="276"/>
        <v>13</v>
      </c>
      <c r="G1125" s="7">
        <f t="shared" si="266"/>
        <v>2.4</v>
      </c>
      <c r="H1125" s="15">
        <f t="shared" si="267"/>
        <v>2.8000000000000003</v>
      </c>
      <c r="I1125" s="11">
        <f t="shared" si="268"/>
        <v>6.5504692765368189E-2</v>
      </c>
      <c r="J1125" s="30">
        <f t="shared" si="269"/>
        <v>5.0388225204129368E-3</v>
      </c>
      <c r="K1125" s="30">
        <f t="shared" si="270"/>
        <v>198.45906378898397</v>
      </c>
      <c r="L1125" s="8">
        <v>0</v>
      </c>
      <c r="M1125" s="9">
        <v>0</v>
      </c>
      <c r="N1125" s="9">
        <v>1</v>
      </c>
      <c r="O1125" s="9">
        <v>0</v>
      </c>
      <c r="P1125" s="9">
        <v>0</v>
      </c>
      <c r="Q1125" s="8">
        <v>39222</v>
      </c>
      <c r="R1125" s="9">
        <v>4</v>
      </c>
      <c r="S1125" s="9">
        <f t="shared" si="271"/>
        <v>39217</v>
      </c>
      <c r="T1125" s="9">
        <f t="shared" si="272"/>
        <v>10</v>
      </c>
      <c r="U1125" s="7">
        <v>8.36</v>
      </c>
      <c r="V1125" s="7">
        <f t="shared" si="277"/>
        <v>18.439999999999998</v>
      </c>
      <c r="W1125" s="9">
        <v>1</v>
      </c>
      <c r="X1125" s="9">
        <v>0</v>
      </c>
      <c r="Y1125" s="9">
        <v>0</v>
      </c>
      <c r="Z1125" s="9">
        <v>0</v>
      </c>
      <c r="AA1125" s="9">
        <v>0</v>
      </c>
      <c r="AB1125" s="27">
        <v>1</v>
      </c>
      <c r="AC1125" s="9">
        <v>1</v>
      </c>
      <c r="AD1125" s="9">
        <v>0</v>
      </c>
      <c r="AE1125" s="27">
        <v>0</v>
      </c>
      <c r="AF1125" s="9">
        <v>0</v>
      </c>
      <c r="AG1125" s="27">
        <v>1</v>
      </c>
      <c r="AH1125" s="19">
        <v>1987</v>
      </c>
      <c r="AI1125" s="30" t="s">
        <v>89</v>
      </c>
      <c r="AJ1125" s="30" t="s">
        <v>89</v>
      </c>
      <c r="AK1125" s="30" t="s">
        <v>89</v>
      </c>
      <c r="AL1125" s="37" t="s">
        <v>89</v>
      </c>
      <c r="AM1125" s="36">
        <v>0.51</v>
      </c>
      <c r="AN1125" s="17">
        <f t="shared" si="278"/>
        <v>0.49</v>
      </c>
      <c r="AO1125">
        <v>1</v>
      </c>
      <c r="AP1125" s="34">
        <v>0</v>
      </c>
      <c r="AQ1125" t="s">
        <v>89</v>
      </c>
      <c r="AR1125" s="34" t="s">
        <v>89</v>
      </c>
      <c r="AS1125">
        <v>0</v>
      </c>
      <c r="AT1125" s="17">
        <v>1</v>
      </c>
      <c r="AU1125" t="s">
        <v>89</v>
      </c>
      <c r="AV1125" s="17" t="s">
        <v>89</v>
      </c>
      <c r="AW1125" s="17" t="s">
        <v>203</v>
      </c>
      <c r="AX1125">
        <v>1</v>
      </c>
      <c r="AY1125">
        <v>0</v>
      </c>
      <c r="AZ1125">
        <v>0</v>
      </c>
      <c r="BA1125">
        <v>0</v>
      </c>
      <c r="BB1125">
        <v>0</v>
      </c>
      <c r="BC1125">
        <v>0</v>
      </c>
      <c r="BD1125" s="17">
        <v>0</v>
      </c>
      <c r="BE1125">
        <v>1</v>
      </c>
      <c r="BF1125">
        <v>0</v>
      </c>
      <c r="BG1125" s="17">
        <v>0</v>
      </c>
      <c r="BH1125">
        <v>10148</v>
      </c>
      <c r="BI1125">
        <v>347</v>
      </c>
      <c r="BJ1125" s="23">
        <v>0.94099999999999995</v>
      </c>
      <c r="BK1125" s="23">
        <v>32.799999999999997</v>
      </c>
      <c r="BL1125">
        <v>1</v>
      </c>
      <c r="BM1125">
        <v>0</v>
      </c>
      <c r="BN1125">
        <v>0</v>
      </c>
      <c r="BO1125">
        <v>0</v>
      </c>
      <c r="BP1125">
        <v>0</v>
      </c>
      <c r="BQ1125" s="17">
        <v>0</v>
      </c>
      <c r="BR1125">
        <v>0</v>
      </c>
      <c r="BS1125">
        <v>0</v>
      </c>
      <c r="BT1125">
        <v>0</v>
      </c>
      <c r="BU1125" s="17">
        <v>1</v>
      </c>
      <c r="BV1125">
        <v>0</v>
      </c>
      <c r="BW1125">
        <v>0</v>
      </c>
      <c r="BX1125" s="17">
        <v>0</v>
      </c>
      <c r="BY1125">
        <v>0</v>
      </c>
      <c r="BZ1125">
        <v>0</v>
      </c>
      <c r="CA1125">
        <v>1</v>
      </c>
      <c r="CB1125">
        <v>1</v>
      </c>
      <c r="CC1125">
        <v>0</v>
      </c>
      <c r="CD1125">
        <v>0</v>
      </c>
      <c r="CE1125">
        <v>0</v>
      </c>
      <c r="CF1125">
        <v>0</v>
      </c>
      <c r="CG1125">
        <v>0</v>
      </c>
      <c r="CH1125">
        <v>0</v>
      </c>
      <c r="CI1125">
        <v>1</v>
      </c>
      <c r="CJ1125" s="17">
        <v>0</v>
      </c>
      <c r="CK1125">
        <v>3.0070000000000001</v>
      </c>
      <c r="CL1125">
        <v>321</v>
      </c>
      <c r="CM1125">
        <v>1</v>
      </c>
      <c r="CN1125">
        <v>0</v>
      </c>
      <c r="CO1125">
        <v>16</v>
      </c>
      <c r="CP1125" s="31" t="s">
        <v>80</v>
      </c>
    </row>
    <row r="1126" spans="1:94" x14ac:dyDescent="0.25">
      <c r="A1126">
        <v>1125</v>
      </c>
      <c r="B1126">
        <v>76</v>
      </c>
      <c r="C1126" s="23" t="s">
        <v>254</v>
      </c>
      <c r="D1126" s="12">
        <v>1.1000000000000001</v>
      </c>
      <c r="E1126" s="13">
        <v>0.2</v>
      </c>
      <c r="F1126" s="7">
        <f t="shared" si="276"/>
        <v>5.5</v>
      </c>
      <c r="G1126" s="7">
        <f t="shared" si="266"/>
        <v>0.90000000000000013</v>
      </c>
      <c r="H1126" s="15">
        <f t="shared" si="267"/>
        <v>1.3</v>
      </c>
      <c r="I1126" s="11">
        <f t="shared" si="268"/>
        <v>2.9589463605586133E-2</v>
      </c>
      <c r="J1126" s="30">
        <f t="shared" si="269"/>
        <v>5.3799024737429335E-3</v>
      </c>
      <c r="K1126" s="30">
        <f t="shared" si="270"/>
        <v>185.87697544343678</v>
      </c>
      <c r="L1126" s="8">
        <v>0</v>
      </c>
      <c r="M1126" s="9">
        <v>0</v>
      </c>
      <c r="N1126" s="9">
        <v>1</v>
      </c>
      <c r="O1126" s="9">
        <v>0</v>
      </c>
      <c r="P1126" s="9">
        <v>0</v>
      </c>
      <c r="Q1126" s="8">
        <v>34525</v>
      </c>
      <c r="R1126" s="9">
        <v>4</v>
      </c>
      <c r="S1126" s="9">
        <f t="shared" si="271"/>
        <v>34520</v>
      </c>
      <c r="T1126" s="9">
        <f t="shared" si="272"/>
        <v>10</v>
      </c>
      <c r="U1126" s="7">
        <v>8.39</v>
      </c>
      <c r="V1126" s="7">
        <f t="shared" si="277"/>
        <v>18.310000000000002</v>
      </c>
      <c r="W1126" s="9">
        <v>1</v>
      </c>
      <c r="X1126" s="9">
        <v>0</v>
      </c>
      <c r="Y1126" s="9">
        <v>0</v>
      </c>
      <c r="Z1126" s="9">
        <v>0</v>
      </c>
      <c r="AA1126" s="9">
        <v>0</v>
      </c>
      <c r="AB1126" s="27">
        <v>1</v>
      </c>
      <c r="AC1126" s="9">
        <v>1</v>
      </c>
      <c r="AD1126" s="9">
        <v>0</v>
      </c>
      <c r="AE1126" s="27">
        <v>0</v>
      </c>
      <c r="AF1126" s="9">
        <v>0</v>
      </c>
      <c r="AG1126" s="27">
        <v>1</v>
      </c>
      <c r="AH1126" s="19">
        <v>1988</v>
      </c>
      <c r="AI1126" s="30" t="s">
        <v>89</v>
      </c>
      <c r="AJ1126" s="30" t="s">
        <v>89</v>
      </c>
      <c r="AK1126" s="30" t="s">
        <v>89</v>
      </c>
      <c r="AL1126" s="37" t="s">
        <v>89</v>
      </c>
      <c r="AM1126" s="36">
        <v>0.51</v>
      </c>
      <c r="AN1126" s="17">
        <f t="shared" si="278"/>
        <v>0.49</v>
      </c>
      <c r="AO1126">
        <v>1</v>
      </c>
      <c r="AP1126" s="34">
        <v>0</v>
      </c>
      <c r="AQ1126" t="s">
        <v>89</v>
      </c>
      <c r="AR1126" s="34" t="s">
        <v>89</v>
      </c>
      <c r="AS1126">
        <v>0</v>
      </c>
      <c r="AT1126" s="17">
        <v>1</v>
      </c>
      <c r="AU1126" t="s">
        <v>89</v>
      </c>
      <c r="AV1126" s="17" t="s">
        <v>89</v>
      </c>
      <c r="AW1126" s="17" t="s">
        <v>203</v>
      </c>
      <c r="AX1126">
        <v>1</v>
      </c>
      <c r="AY1126">
        <v>0</v>
      </c>
      <c r="AZ1126">
        <v>0</v>
      </c>
      <c r="BA1126">
        <v>0</v>
      </c>
      <c r="BB1126">
        <v>0</v>
      </c>
      <c r="BC1126">
        <v>0</v>
      </c>
      <c r="BD1126" s="17">
        <v>0</v>
      </c>
      <c r="BE1126">
        <v>1</v>
      </c>
      <c r="BF1126">
        <v>0</v>
      </c>
      <c r="BG1126" s="17">
        <v>0</v>
      </c>
      <c r="BH1126">
        <v>10449</v>
      </c>
      <c r="BI1126">
        <v>368</v>
      </c>
      <c r="BJ1126" s="23">
        <v>0.94099999999999995</v>
      </c>
      <c r="BK1126" s="23">
        <v>32.700000000000003</v>
      </c>
      <c r="BL1126">
        <v>1</v>
      </c>
      <c r="BM1126">
        <v>0</v>
      </c>
      <c r="BN1126">
        <v>0</v>
      </c>
      <c r="BO1126">
        <v>0</v>
      </c>
      <c r="BP1126">
        <v>0</v>
      </c>
      <c r="BQ1126" s="17">
        <v>0</v>
      </c>
      <c r="BR1126">
        <v>0</v>
      </c>
      <c r="BS1126">
        <v>0</v>
      </c>
      <c r="BT1126">
        <v>0</v>
      </c>
      <c r="BU1126" s="17">
        <v>1</v>
      </c>
      <c r="BV1126">
        <v>0</v>
      </c>
      <c r="BW1126">
        <v>0</v>
      </c>
      <c r="BX1126" s="17">
        <v>0</v>
      </c>
      <c r="BY1126">
        <v>0</v>
      </c>
      <c r="BZ1126">
        <v>0</v>
      </c>
      <c r="CA1126">
        <v>1</v>
      </c>
      <c r="CB1126">
        <v>1</v>
      </c>
      <c r="CC1126">
        <v>0</v>
      </c>
      <c r="CD1126">
        <v>0</v>
      </c>
      <c r="CE1126">
        <v>0</v>
      </c>
      <c r="CF1126">
        <v>0</v>
      </c>
      <c r="CG1126">
        <v>0</v>
      </c>
      <c r="CH1126">
        <v>0</v>
      </c>
      <c r="CI1126">
        <v>1</v>
      </c>
      <c r="CJ1126" s="17">
        <v>0</v>
      </c>
      <c r="CK1126">
        <v>3.0070000000000001</v>
      </c>
      <c r="CL1126">
        <v>321</v>
      </c>
      <c r="CM1126">
        <v>1</v>
      </c>
      <c r="CN1126">
        <v>0</v>
      </c>
      <c r="CO1126">
        <v>16</v>
      </c>
      <c r="CP1126" s="31" t="s">
        <v>80</v>
      </c>
    </row>
    <row r="1127" spans="1:94" x14ac:dyDescent="0.25">
      <c r="A1127">
        <v>1126</v>
      </c>
      <c r="B1127">
        <v>76</v>
      </c>
      <c r="C1127" s="23" t="s">
        <v>254</v>
      </c>
      <c r="D1127" s="12">
        <v>0.3</v>
      </c>
      <c r="E1127" s="13">
        <v>0.3</v>
      </c>
      <c r="F1127" s="7">
        <f t="shared" si="276"/>
        <v>1</v>
      </c>
      <c r="G1127" s="7">
        <f t="shared" si="266"/>
        <v>0</v>
      </c>
      <c r="H1127" s="15">
        <f t="shared" si="267"/>
        <v>0.6</v>
      </c>
      <c r="I1127" s="11">
        <f t="shared" si="268"/>
        <v>5.3233678527649471E-3</v>
      </c>
      <c r="J1127" s="30">
        <f t="shared" si="269"/>
        <v>5.3233678527649471E-3</v>
      </c>
      <c r="K1127" s="30">
        <f t="shared" si="270"/>
        <v>187.85100478836944</v>
      </c>
      <c r="L1127" s="8">
        <v>0</v>
      </c>
      <c r="M1127" s="9">
        <v>0</v>
      </c>
      <c r="N1127" s="9">
        <v>1</v>
      </c>
      <c r="O1127" s="9">
        <v>0</v>
      </c>
      <c r="P1127" s="9">
        <v>0</v>
      </c>
      <c r="Q1127" s="8">
        <v>35292</v>
      </c>
      <c r="R1127" s="9">
        <v>4</v>
      </c>
      <c r="S1127" s="9">
        <f t="shared" si="271"/>
        <v>35287</v>
      </c>
      <c r="T1127" s="9">
        <f t="shared" si="272"/>
        <v>10</v>
      </c>
      <c r="U1127" s="7">
        <v>8.49</v>
      </c>
      <c r="V1127" s="7">
        <f t="shared" si="277"/>
        <v>18.309999999999995</v>
      </c>
      <c r="W1127" s="9">
        <v>1</v>
      </c>
      <c r="X1127" s="9">
        <v>0</v>
      </c>
      <c r="Y1127" s="9">
        <v>0</v>
      </c>
      <c r="Z1127" s="9">
        <v>0</v>
      </c>
      <c r="AA1127" s="9">
        <v>0</v>
      </c>
      <c r="AB1127" s="27">
        <v>1</v>
      </c>
      <c r="AC1127" s="9">
        <v>1</v>
      </c>
      <c r="AD1127" s="9">
        <v>0</v>
      </c>
      <c r="AE1127" s="27">
        <v>0</v>
      </c>
      <c r="AF1127" s="9">
        <v>0</v>
      </c>
      <c r="AG1127" s="27">
        <v>1</v>
      </c>
      <c r="AH1127" s="19">
        <v>1989</v>
      </c>
      <c r="AI1127" s="30" t="s">
        <v>89</v>
      </c>
      <c r="AJ1127" s="30" t="s">
        <v>89</v>
      </c>
      <c r="AK1127" s="30" t="s">
        <v>89</v>
      </c>
      <c r="AL1127" s="37" t="s">
        <v>89</v>
      </c>
      <c r="AM1127" s="36">
        <v>0.51</v>
      </c>
      <c r="AN1127" s="17">
        <f t="shared" si="278"/>
        <v>0.49</v>
      </c>
      <c r="AO1127">
        <v>1</v>
      </c>
      <c r="AP1127" s="34">
        <v>0</v>
      </c>
      <c r="AQ1127" t="s">
        <v>89</v>
      </c>
      <c r="AR1127" s="34" t="s">
        <v>89</v>
      </c>
      <c r="AS1127">
        <v>0</v>
      </c>
      <c r="AT1127" s="17">
        <v>1</v>
      </c>
      <c r="AU1127" t="s">
        <v>89</v>
      </c>
      <c r="AV1127" s="17" t="s">
        <v>89</v>
      </c>
      <c r="AW1127" s="17" t="s">
        <v>203</v>
      </c>
      <c r="AX1127">
        <v>1</v>
      </c>
      <c r="AY1127">
        <v>0</v>
      </c>
      <c r="AZ1127">
        <v>0</v>
      </c>
      <c r="BA1127">
        <v>0</v>
      </c>
      <c r="BB1127">
        <v>0</v>
      </c>
      <c r="BC1127">
        <v>0</v>
      </c>
      <c r="BD1127" s="17">
        <v>0</v>
      </c>
      <c r="BE1127">
        <v>1</v>
      </c>
      <c r="BF1127">
        <v>0</v>
      </c>
      <c r="BG1127" s="17">
        <v>0</v>
      </c>
      <c r="BH1127">
        <v>10329</v>
      </c>
      <c r="BI1127">
        <v>384</v>
      </c>
      <c r="BJ1127" s="23">
        <v>0.94099999999999995</v>
      </c>
      <c r="BK1127" s="23">
        <v>32.799999999999997</v>
      </c>
      <c r="BL1127">
        <v>1</v>
      </c>
      <c r="BM1127">
        <v>0</v>
      </c>
      <c r="BN1127">
        <v>0</v>
      </c>
      <c r="BO1127">
        <v>0</v>
      </c>
      <c r="BP1127">
        <v>0</v>
      </c>
      <c r="BQ1127" s="17">
        <v>0</v>
      </c>
      <c r="BR1127">
        <v>0</v>
      </c>
      <c r="BS1127">
        <v>0</v>
      </c>
      <c r="BT1127">
        <v>0</v>
      </c>
      <c r="BU1127" s="17">
        <v>1</v>
      </c>
      <c r="BV1127">
        <v>0</v>
      </c>
      <c r="BW1127">
        <v>0</v>
      </c>
      <c r="BX1127" s="17">
        <v>0</v>
      </c>
      <c r="BY1127">
        <v>0</v>
      </c>
      <c r="BZ1127">
        <v>0</v>
      </c>
      <c r="CA1127">
        <v>1</v>
      </c>
      <c r="CB1127">
        <v>1</v>
      </c>
      <c r="CC1127">
        <v>0</v>
      </c>
      <c r="CD1127">
        <v>0</v>
      </c>
      <c r="CE1127">
        <v>0</v>
      </c>
      <c r="CF1127">
        <v>0</v>
      </c>
      <c r="CG1127">
        <v>0</v>
      </c>
      <c r="CH1127">
        <v>0</v>
      </c>
      <c r="CI1127">
        <v>1</v>
      </c>
      <c r="CJ1127" s="17">
        <v>0</v>
      </c>
      <c r="CK1127">
        <v>3.0070000000000001</v>
      </c>
      <c r="CL1127">
        <v>321</v>
      </c>
      <c r="CM1127">
        <v>1</v>
      </c>
      <c r="CN1127">
        <v>0</v>
      </c>
      <c r="CO1127">
        <v>16</v>
      </c>
      <c r="CP1127" s="31" t="s">
        <v>80</v>
      </c>
    </row>
    <row r="1128" spans="1:94" x14ac:dyDescent="0.25">
      <c r="A1128">
        <v>1127</v>
      </c>
      <c r="B1128">
        <v>76</v>
      </c>
      <c r="C1128" s="23" t="s">
        <v>254</v>
      </c>
      <c r="D1128" s="12">
        <v>1.4</v>
      </c>
      <c r="E1128" s="13">
        <v>0.2</v>
      </c>
      <c r="F1128" s="7">
        <f t="shared" si="276"/>
        <v>6.9999999999999991</v>
      </c>
      <c r="G1128" s="7">
        <f t="shared" si="266"/>
        <v>1.2</v>
      </c>
      <c r="H1128" s="15">
        <f t="shared" si="267"/>
        <v>1.5999999999999999</v>
      </c>
      <c r="I1128" s="11">
        <f t="shared" si="268"/>
        <v>3.6535223046903396E-2</v>
      </c>
      <c r="J1128" s="30">
        <f t="shared" si="269"/>
        <v>5.219317578129057E-3</v>
      </c>
      <c r="K1128" s="30">
        <f t="shared" si="270"/>
        <v>191.59592897553958</v>
      </c>
      <c r="L1128" s="8">
        <v>0</v>
      </c>
      <c r="M1128" s="9">
        <v>0</v>
      </c>
      <c r="N1128" s="9">
        <v>1</v>
      </c>
      <c r="O1128" s="9">
        <v>0</v>
      </c>
      <c r="P1128" s="9">
        <v>0</v>
      </c>
      <c r="Q1128" s="8">
        <v>36665</v>
      </c>
      <c r="R1128" s="9">
        <v>4</v>
      </c>
      <c r="S1128" s="9">
        <f t="shared" si="271"/>
        <v>36660</v>
      </c>
      <c r="T1128" s="9">
        <f t="shared" si="272"/>
        <v>10</v>
      </c>
      <c r="U1128" s="7">
        <v>8.5299999999999994</v>
      </c>
      <c r="V1128" s="7">
        <f t="shared" si="277"/>
        <v>18.369999999999997</v>
      </c>
      <c r="W1128" s="9">
        <v>1</v>
      </c>
      <c r="X1128" s="9">
        <v>0</v>
      </c>
      <c r="Y1128" s="9">
        <v>0</v>
      </c>
      <c r="Z1128" s="9">
        <v>0</v>
      </c>
      <c r="AA1128" s="9">
        <v>0</v>
      </c>
      <c r="AB1128" s="27">
        <v>1</v>
      </c>
      <c r="AC1128" s="9">
        <v>1</v>
      </c>
      <c r="AD1128" s="9">
        <v>0</v>
      </c>
      <c r="AE1128" s="27">
        <v>0</v>
      </c>
      <c r="AF1128" s="9">
        <v>0</v>
      </c>
      <c r="AG1128" s="27">
        <v>1</v>
      </c>
      <c r="AH1128" s="19">
        <v>1990</v>
      </c>
      <c r="AI1128" s="30" t="s">
        <v>89</v>
      </c>
      <c r="AJ1128" s="30" t="s">
        <v>89</v>
      </c>
      <c r="AK1128" s="30" t="s">
        <v>89</v>
      </c>
      <c r="AL1128" s="37" t="s">
        <v>89</v>
      </c>
      <c r="AM1128" s="36">
        <v>0.51</v>
      </c>
      <c r="AN1128" s="17">
        <f t="shared" si="278"/>
        <v>0.49</v>
      </c>
      <c r="AO1128">
        <v>1</v>
      </c>
      <c r="AP1128" s="34">
        <v>0</v>
      </c>
      <c r="AQ1128" t="s">
        <v>89</v>
      </c>
      <c r="AR1128" s="34" t="s">
        <v>89</v>
      </c>
      <c r="AS1128">
        <v>0</v>
      </c>
      <c r="AT1128" s="17">
        <v>1</v>
      </c>
      <c r="AU1128" t="s">
        <v>89</v>
      </c>
      <c r="AV1128" s="17" t="s">
        <v>89</v>
      </c>
      <c r="AW1128" s="17" t="s">
        <v>203</v>
      </c>
      <c r="AX1128">
        <v>1</v>
      </c>
      <c r="AY1128">
        <v>0</v>
      </c>
      <c r="AZ1128">
        <v>0</v>
      </c>
      <c r="BA1128">
        <v>0</v>
      </c>
      <c r="BB1128">
        <v>0</v>
      </c>
      <c r="BC1128">
        <v>0</v>
      </c>
      <c r="BD1128" s="17">
        <v>0</v>
      </c>
      <c r="BE1128">
        <v>1</v>
      </c>
      <c r="BF1128">
        <v>0</v>
      </c>
      <c r="BG1128" s="17">
        <v>0</v>
      </c>
      <c r="BH1128">
        <v>10612</v>
      </c>
      <c r="BI1128">
        <v>394</v>
      </c>
      <c r="BJ1128" s="23">
        <v>0.94099999999999995</v>
      </c>
      <c r="BK1128" s="23">
        <v>32.9</v>
      </c>
      <c r="BL1128">
        <v>1</v>
      </c>
      <c r="BM1128">
        <v>0</v>
      </c>
      <c r="BN1128">
        <v>0</v>
      </c>
      <c r="BO1128">
        <v>0</v>
      </c>
      <c r="BP1128">
        <v>0</v>
      </c>
      <c r="BQ1128" s="17">
        <v>0</v>
      </c>
      <c r="BR1128">
        <v>0</v>
      </c>
      <c r="BS1128">
        <v>0</v>
      </c>
      <c r="BT1128">
        <v>0</v>
      </c>
      <c r="BU1128" s="17">
        <v>1</v>
      </c>
      <c r="BV1128">
        <v>0</v>
      </c>
      <c r="BW1128">
        <v>0</v>
      </c>
      <c r="BX1128" s="17">
        <v>0</v>
      </c>
      <c r="BY1128">
        <v>0</v>
      </c>
      <c r="BZ1128">
        <v>0</v>
      </c>
      <c r="CA1128">
        <v>1</v>
      </c>
      <c r="CB1128">
        <v>1</v>
      </c>
      <c r="CC1128">
        <v>0</v>
      </c>
      <c r="CD1128">
        <v>0</v>
      </c>
      <c r="CE1128">
        <v>0</v>
      </c>
      <c r="CF1128">
        <v>0</v>
      </c>
      <c r="CG1128">
        <v>0</v>
      </c>
      <c r="CH1128">
        <v>0</v>
      </c>
      <c r="CI1128">
        <v>1</v>
      </c>
      <c r="CJ1128" s="17">
        <v>0</v>
      </c>
      <c r="CK1128">
        <v>3.0070000000000001</v>
      </c>
      <c r="CL1128">
        <v>321</v>
      </c>
      <c r="CM1128">
        <v>1</v>
      </c>
      <c r="CN1128">
        <v>0</v>
      </c>
      <c r="CO1128">
        <v>16</v>
      </c>
      <c r="CP1128" s="31" t="s">
        <v>80</v>
      </c>
    </row>
    <row r="1129" spans="1:94" x14ac:dyDescent="0.25">
      <c r="A1129">
        <v>1128</v>
      </c>
      <c r="B1129">
        <v>76</v>
      </c>
      <c r="C1129" s="23" t="s">
        <v>254</v>
      </c>
      <c r="D1129" s="12">
        <v>1.7</v>
      </c>
      <c r="E1129" s="13">
        <v>0.3</v>
      </c>
      <c r="F1129" s="7">
        <f t="shared" si="276"/>
        <v>5.666666666666667</v>
      </c>
      <c r="G1129" s="7">
        <f t="shared" si="266"/>
        <v>1.4</v>
      </c>
      <c r="H1129" s="15">
        <f t="shared" si="267"/>
        <v>2</v>
      </c>
      <c r="I1129" s="11">
        <f t="shared" si="268"/>
        <v>3.0657016823745113E-2</v>
      </c>
      <c r="J1129" s="30">
        <f t="shared" si="269"/>
        <v>5.4100617924256076E-3</v>
      </c>
      <c r="K1129" s="30">
        <f t="shared" si="270"/>
        <v>184.84077231799026</v>
      </c>
      <c r="L1129" s="8">
        <v>0</v>
      </c>
      <c r="M1129" s="9">
        <v>0</v>
      </c>
      <c r="N1129" s="9">
        <v>1</v>
      </c>
      <c r="O1129" s="9">
        <v>0</v>
      </c>
      <c r="P1129" s="9">
        <v>0</v>
      </c>
      <c r="Q1129" s="8">
        <v>34139</v>
      </c>
      <c r="R1129" s="9">
        <v>4</v>
      </c>
      <c r="S1129" s="9">
        <f t="shared" si="271"/>
        <v>34134</v>
      </c>
      <c r="T1129" s="9">
        <f t="shared" si="272"/>
        <v>10</v>
      </c>
      <c r="U1129" s="7">
        <v>8.65</v>
      </c>
      <c r="V1129" s="7">
        <f t="shared" si="277"/>
        <v>18.25</v>
      </c>
      <c r="W1129" s="9">
        <v>1</v>
      </c>
      <c r="X1129" s="9">
        <v>0</v>
      </c>
      <c r="Y1129" s="9">
        <v>0</v>
      </c>
      <c r="Z1129" s="9">
        <v>0</v>
      </c>
      <c r="AA1129" s="9">
        <v>0</v>
      </c>
      <c r="AB1129" s="27">
        <v>1</v>
      </c>
      <c r="AC1129" s="9">
        <v>1</v>
      </c>
      <c r="AD1129" s="9">
        <v>0</v>
      </c>
      <c r="AE1129" s="27">
        <v>0</v>
      </c>
      <c r="AF1129" s="9">
        <v>0</v>
      </c>
      <c r="AG1129" s="27">
        <v>1</v>
      </c>
      <c r="AH1129" s="19">
        <v>1991</v>
      </c>
      <c r="AI1129" s="30" t="s">
        <v>89</v>
      </c>
      <c r="AJ1129" s="30" t="s">
        <v>89</v>
      </c>
      <c r="AK1129" s="30" t="s">
        <v>89</v>
      </c>
      <c r="AL1129" s="37" t="s">
        <v>89</v>
      </c>
      <c r="AM1129" s="36">
        <v>0.5</v>
      </c>
      <c r="AN1129" s="17">
        <f t="shared" si="278"/>
        <v>0.5</v>
      </c>
      <c r="AO1129">
        <v>1</v>
      </c>
      <c r="AP1129" s="34">
        <v>0</v>
      </c>
      <c r="AQ1129" t="s">
        <v>89</v>
      </c>
      <c r="AR1129" s="34" t="s">
        <v>89</v>
      </c>
      <c r="AS1129">
        <v>0</v>
      </c>
      <c r="AT1129" s="17">
        <v>1</v>
      </c>
      <c r="AU1129" t="s">
        <v>89</v>
      </c>
      <c r="AV1129" s="17" t="s">
        <v>89</v>
      </c>
      <c r="AW1129" s="17" t="s">
        <v>203</v>
      </c>
      <c r="AX1129">
        <v>1</v>
      </c>
      <c r="AY1129">
        <v>0</v>
      </c>
      <c r="AZ1129">
        <v>0</v>
      </c>
      <c r="BA1129">
        <v>0</v>
      </c>
      <c r="BB1129">
        <v>0</v>
      </c>
      <c r="BC1129">
        <v>0</v>
      </c>
      <c r="BD1129" s="17">
        <v>0</v>
      </c>
      <c r="BE1129">
        <v>1</v>
      </c>
      <c r="BF1129">
        <v>0</v>
      </c>
      <c r="BG1129" s="17">
        <v>0</v>
      </c>
      <c r="BH1129">
        <v>10717</v>
      </c>
      <c r="BI1129">
        <v>416</v>
      </c>
      <c r="BJ1129" s="23">
        <v>0.94099999999999995</v>
      </c>
      <c r="BK1129" s="23">
        <v>32.9</v>
      </c>
      <c r="BL1129">
        <v>1</v>
      </c>
      <c r="BM1129">
        <v>0</v>
      </c>
      <c r="BN1129">
        <v>0</v>
      </c>
      <c r="BO1129">
        <v>0</v>
      </c>
      <c r="BP1129">
        <v>0</v>
      </c>
      <c r="BQ1129" s="17">
        <v>0</v>
      </c>
      <c r="BR1129">
        <v>0</v>
      </c>
      <c r="BS1129">
        <v>0</v>
      </c>
      <c r="BT1129">
        <v>0</v>
      </c>
      <c r="BU1129" s="17">
        <v>1</v>
      </c>
      <c r="BV1129">
        <v>0</v>
      </c>
      <c r="BW1129">
        <v>0</v>
      </c>
      <c r="BX1129" s="17">
        <v>0</v>
      </c>
      <c r="BY1129">
        <v>0</v>
      </c>
      <c r="BZ1129">
        <v>0</v>
      </c>
      <c r="CA1129">
        <v>1</v>
      </c>
      <c r="CB1129">
        <v>1</v>
      </c>
      <c r="CC1129">
        <v>0</v>
      </c>
      <c r="CD1129">
        <v>0</v>
      </c>
      <c r="CE1129">
        <v>0</v>
      </c>
      <c r="CF1129">
        <v>0</v>
      </c>
      <c r="CG1129">
        <v>0</v>
      </c>
      <c r="CH1129">
        <v>0</v>
      </c>
      <c r="CI1129">
        <v>1</v>
      </c>
      <c r="CJ1129" s="17">
        <v>0</v>
      </c>
      <c r="CK1129">
        <v>3.0070000000000001</v>
      </c>
      <c r="CL1129">
        <v>321</v>
      </c>
      <c r="CM1129">
        <v>1</v>
      </c>
      <c r="CN1129">
        <v>0</v>
      </c>
      <c r="CO1129">
        <v>16</v>
      </c>
      <c r="CP1129" s="31" t="s">
        <v>80</v>
      </c>
    </row>
    <row r="1130" spans="1:94" x14ac:dyDescent="0.25">
      <c r="A1130">
        <v>1129</v>
      </c>
      <c r="B1130">
        <v>77</v>
      </c>
      <c r="C1130" s="23" t="s">
        <v>255</v>
      </c>
      <c r="D1130" s="12">
        <v>7.15</v>
      </c>
      <c r="E1130" s="13">
        <v>2.19</v>
      </c>
      <c r="F1130" s="7">
        <f t="shared" si="276"/>
        <v>3.2648401826484021</v>
      </c>
      <c r="G1130" s="7">
        <f t="shared" si="266"/>
        <v>4.9600000000000009</v>
      </c>
      <c r="H1130" s="15">
        <f t="shared" si="267"/>
        <v>9.34</v>
      </c>
      <c r="I1130" s="11">
        <f t="shared" si="268"/>
        <v>6.5664947449103166E-3</v>
      </c>
      <c r="J1130" s="30">
        <f t="shared" si="269"/>
        <v>2.0112760127767261E-3</v>
      </c>
      <c r="K1130" s="30">
        <f t="shared" si="270"/>
        <v>497.19680125823243</v>
      </c>
      <c r="L1130" s="8">
        <v>0</v>
      </c>
      <c r="M1130" s="9">
        <v>0</v>
      </c>
      <c r="N1130" s="9">
        <v>0</v>
      </c>
      <c r="O1130" s="9">
        <v>1</v>
      </c>
      <c r="P1130" s="9">
        <v>0</v>
      </c>
      <c r="Q1130" s="8">
        <v>247199</v>
      </c>
      <c r="R1130" s="9">
        <v>4</v>
      </c>
      <c r="S1130" s="9">
        <f t="shared" si="271"/>
        <v>247194</v>
      </c>
      <c r="T1130" s="9">
        <f t="shared" si="272"/>
        <v>28</v>
      </c>
      <c r="U1130" s="7">
        <v>12.79</v>
      </c>
      <c r="V1130" s="7">
        <f t="shared" si="277"/>
        <v>35.71</v>
      </c>
      <c r="W1130" s="9">
        <v>1</v>
      </c>
      <c r="X1130" s="9">
        <v>0</v>
      </c>
      <c r="Y1130" s="9">
        <v>0</v>
      </c>
      <c r="Z1130" s="9">
        <v>0</v>
      </c>
      <c r="AA1130" s="9">
        <v>1</v>
      </c>
      <c r="AB1130" s="27">
        <v>0</v>
      </c>
      <c r="AC1130" s="9">
        <v>0</v>
      </c>
      <c r="AD1130" s="9">
        <v>1</v>
      </c>
      <c r="AE1130" s="27">
        <v>0</v>
      </c>
      <c r="AF1130" s="9">
        <v>1</v>
      </c>
      <c r="AG1130" s="27">
        <v>0</v>
      </c>
      <c r="AH1130" s="19">
        <v>1970</v>
      </c>
      <c r="AI1130" s="30">
        <f t="shared" ref="AI1130:AJ1157" si="279">(1-$AK1130-$AL1130)/2</f>
        <v>0.11499999999999999</v>
      </c>
      <c r="AJ1130" s="30">
        <f t="shared" si="279"/>
        <v>0.11499999999999999</v>
      </c>
      <c r="AK1130" s="30">
        <f>0.77-AL1130</f>
        <v>0.53</v>
      </c>
      <c r="AL1130" s="37">
        <v>0.24</v>
      </c>
      <c r="AM1130" s="36" t="s">
        <v>89</v>
      </c>
      <c r="AN1130" s="17" t="s">
        <v>89</v>
      </c>
      <c r="AO1130">
        <v>1</v>
      </c>
      <c r="AP1130" s="34">
        <v>0</v>
      </c>
      <c r="AQ1130" t="s">
        <v>89</v>
      </c>
      <c r="AR1130" s="34" t="s">
        <v>89</v>
      </c>
      <c r="AS1130">
        <v>0</v>
      </c>
      <c r="AT1130" s="17">
        <v>1</v>
      </c>
      <c r="AU1130" t="s">
        <v>89</v>
      </c>
      <c r="AV1130" s="17" t="s">
        <v>89</v>
      </c>
      <c r="AW1130" s="17" t="s">
        <v>131</v>
      </c>
      <c r="AX1130">
        <v>1</v>
      </c>
      <c r="AY1130">
        <v>0</v>
      </c>
      <c r="AZ1130">
        <v>0</v>
      </c>
      <c r="BA1130">
        <v>0</v>
      </c>
      <c r="BB1130">
        <v>0</v>
      </c>
      <c r="BC1130">
        <v>0</v>
      </c>
      <c r="BD1130" s="17">
        <v>0</v>
      </c>
      <c r="BE1130">
        <v>1</v>
      </c>
      <c r="BF1130">
        <v>0</v>
      </c>
      <c r="BG1130" s="17">
        <v>0</v>
      </c>
      <c r="BH1130">
        <v>15553</v>
      </c>
      <c r="BI1130">
        <v>1935</v>
      </c>
      <c r="BJ1130" s="23">
        <v>0.89700000000000002</v>
      </c>
      <c r="BK1130" s="23">
        <v>54.5</v>
      </c>
      <c r="BL1130">
        <v>0</v>
      </c>
      <c r="BM1130">
        <v>0</v>
      </c>
      <c r="BN1130">
        <v>0</v>
      </c>
      <c r="BO1130">
        <v>0</v>
      </c>
      <c r="BP1130">
        <v>0</v>
      </c>
      <c r="BQ1130" s="17">
        <v>1</v>
      </c>
      <c r="BR1130">
        <v>0</v>
      </c>
      <c r="BS1130">
        <v>0</v>
      </c>
      <c r="BT1130">
        <v>1</v>
      </c>
      <c r="BU1130" s="17">
        <v>0</v>
      </c>
      <c r="BV1130">
        <v>0</v>
      </c>
      <c r="BW1130">
        <v>0</v>
      </c>
      <c r="BX1130" s="17">
        <v>1</v>
      </c>
      <c r="BY1130">
        <v>1</v>
      </c>
      <c r="BZ1130">
        <v>1</v>
      </c>
      <c r="CA1130">
        <v>0</v>
      </c>
      <c r="CB1130">
        <v>0</v>
      </c>
      <c r="CC1130">
        <v>1</v>
      </c>
      <c r="CD1130">
        <v>0</v>
      </c>
      <c r="CE1130">
        <v>0</v>
      </c>
      <c r="CF1130">
        <v>1</v>
      </c>
      <c r="CG1130">
        <v>0</v>
      </c>
      <c r="CH1130">
        <v>0</v>
      </c>
      <c r="CI1130">
        <v>1</v>
      </c>
      <c r="CJ1130" s="17">
        <v>0</v>
      </c>
      <c r="CK1130">
        <v>3.0920000000000001</v>
      </c>
      <c r="CL1130">
        <v>3590</v>
      </c>
      <c r="CM1130">
        <v>1</v>
      </c>
      <c r="CN1130">
        <v>0</v>
      </c>
      <c r="CO1130">
        <v>12</v>
      </c>
      <c r="CP1130" s="31" t="s">
        <v>80</v>
      </c>
    </row>
    <row r="1131" spans="1:94" x14ac:dyDescent="0.25">
      <c r="A1131">
        <v>1130</v>
      </c>
      <c r="B1131">
        <v>77</v>
      </c>
      <c r="C1131" s="23" t="s">
        <v>255</v>
      </c>
      <c r="D1131" s="12">
        <v>8.01</v>
      </c>
      <c r="E1131" s="13">
        <v>0.04</v>
      </c>
      <c r="F1131" s="7">
        <f t="shared" si="276"/>
        <v>200.25</v>
      </c>
      <c r="G1131" s="7">
        <f t="shared" si="266"/>
        <v>7.97</v>
      </c>
      <c r="H1131" s="15">
        <f t="shared" si="267"/>
        <v>8.0499999999999989</v>
      </c>
      <c r="I1131" s="11">
        <f t="shared" si="268"/>
        <v>0.37360200604099453</v>
      </c>
      <c r="J1131" s="30">
        <f t="shared" si="269"/>
        <v>1.8656779327889863E-3</v>
      </c>
      <c r="K1131" s="30">
        <f t="shared" si="270"/>
        <v>535.99819262754977</v>
      </c>
      <c r="L1131" s="8">
        <v>0</v>
      </c>
      <c r="M1131" s="9">
        <v>0</v>
      </c>
      <c r="N1131" s="9">
        <v>0</v>
      </c>
      <c r="O1131" s="9">
        <v>1</v>
      </c>
      <c r="P1131" s="9">
        <v>0</v>
      </c>
      <c r="Q1131" s="8">
        <v>247199</v>
      </c>
      <c r="R1131" s="9">
        <v>4</v>
      </c>
      <c r="S1131" s="9">
        <f t="shared" si="271"/>
        <v>247194</v>
      </c>
      <c r="T1131" s="9">
        <f t="shared" si="272"/>
        <v>28</v>
      </c>
      <c r="U1131" s="7">
        <v>12.79</v>
      </c>
      <c r="V1131" s="7">
        <f t="shared" si="277"/>
        <v>35.71</v>
      </c>
      <c r="W1131" s="9">
        <v>1</v>
      </c>
      <c r="X1131" s="9">
        <v>0</v>
      </c>
      <c r="Y1131" s="9">
        <v>0</v>
      </c>
      <c r="Z1131" s="9">
        <v>0</v>
      </c>
      <c r="AA1131" s="9">
        <v>1</v>
      </c>
      <c r="AB1131" s="27">
        <v>0</v>
      </c>
      <c r="AC1131" s="9">
        <v>0</v>
      </c>
      <c r="AD1131" s="9">
        <v>1</v>
      </c>
      <c r="AE1131" s="27">
        <v>0</v>
      </c>
      <c r="AF1131" s="9">
        <v>1</v>
      </c>
      <c r="AG1131" s="27">
        <v>0</v>
      </c>
      <c r="AH1131" s="19">
        <v>1970</v>
      </c>
      <c r="AI1131" s="30">
        <f t="shared" si="279"/>
        <v>0.11499999999999999</v>
      </c>
      <c r="AJ1131" s="30">
        <f t="shared" si="279"/>
        <v>0.11499999999999999</v>
      </c>
      <c r="AK1131" s="30">
        <f>0.77-AL1131</f>
        <v>0.53</v>
      </c>
      <c r="AL1131" s="37">
        <v>0.24</v>
      </c>
      <c r="AM1131" s="36" t="s">
        <v>89</v>
      </c>
      <c r="AN1131" s="17" t="s">
        <v>89</v>
      </c>
      <c r="AO1131">
        <v>1</v>
      </c>
      <c r="AP1131" s="34">
        <v>0</v>
      </c>
      <c r="AQ1131" t="s">
        <v>89</v>
      </c>
      <c r="AR1131" s="34" t="s">
        <v>89</v>
      </c>
      <c r="AS1131">
        <v>0</v>
      </c>
      <c r="AT1131" s="17">
        <v>1</v>
      </c>
      <c r="AU1131" t="s">
        <v>89</v>
      </c>
      <c r="AV1131" s="17" t="s">
        <v>89</v>
      </c>
      <c r="AW1131" s="17" t="s">
        <v>131</v>
      </c>
      <c r="AX1131">
        <v>1</v>
      </c>
      <c r="AY1131">
        <v>0</v>
      </c>
      <c r="AZ1131">
        <v>0</v>
      </c>
      <c r="BA1131">
        <v>0</v>
      </c>
      <c r="BB1131">
        <v>0</v>
      </c>
      <c r="BC1131">
        <v>0</v>
      </c>
      <c r="BD1131" s="17">
        <v>0</v>
      </c>
      <c r="BE1131">
        <v>1</v>
      </c>
      <c r="BF1131">
        <v>0</v>
      </c>
      <c r="BG1131" s="17">
        <v>0</v>
      </c>
      <c r="BH1131">
        <v>15553</v>
      </c>
      <c r="BI1131">
        <v>1935</v>
      </c>
      <c r="BJ1131" s="23">
        <v>0.89700000000000002</v>
      </c>
      <c r="BK1131" s="23">
        <v>54.5</v>
      </c>
      <c r="BL1131">
        <v>1</v>
      </c>
      <c r="BM1131">
        <v>0</v>
      </c>
      <c r="BN1131">
        <v>0</v>
      </c>
      <c r="BO1131">
        <v>0</v>
      </c>
      <c r="BP1131">
        <v>0</v>
      </c>
      <c r="BQ1131" s="17">
        <v>0</v>
      </c>
      <c r="BR1131">
        <v>0</v>
      </c>
      <c r="BS1131">
        <v>0</v>
      </c>
      <c r="BT1131">
        <v>1</v>
      </c>
      <c r="BU1131" s="17">
        <v>0</v>
      </c>
      <c r="BV1131">
        <v>0</v>
      </c>
      <c r="BW1131">
        <v>0</v>
      </c>
      <c r="BX1131" s="17">
        <v>0</v>
      </c>
      <c r="BY1131">
        <v>1</v>
      </c>
      <c r="BZ1131">
        <v>1</v>
      </c>
      <c r="CA1131">
        <v>0</v>
      </c>
      <c r="CB1131">
        <v>0</v>
      </c>
      <c r="CC1131">
        <v>1</v>
      </c>
      <c r="CD1131">
        <v>0</v>
      </c>
      <c r="CE1131">
        <v>0</v>
      </c>
      <c r="CF1131">
        <v>1</v>
      </c>
      <c r="CG1131">
        <v>0</v>
      </c>
      <c r="CH1131">
        <v>0</v>
      </c>
      <c r="CI1131">
        <v>1</v>
      </c>
      <c r="CJ1131" s="17">
        <v>0</v>
      </c>
      <c r="CK1131">
        <v>3.0920000000000001</v>
      </c>
      <c r="CL1131">
        <v>3590</v>
      </c>
      <c r="CM1131">
        <v>1</v>
      </c>
      <c r="CN1131">
        <v>0</v>
      </c>
      <c r="CO1131">
        <v>12</v>
      </c>
      <c r="CP1131" s="31" t="s">
        <v>80</v>
      </c>
    </row>
    <row r="1132" spans="1:94" x14ac:dyDescent="0.25">
      <c r="A1132">
        <v>1131</v>
      </c>
      <c r="B1132">
        <v>77</v>
      </c>
      <c r="C1132" s="23" t="s">
        <v>255</v>
      </c>
      <c r="D1132" s="12">
        <v>10.199999999999999</v>
      </c>
      <c r="E1132" s="13">
        <v>2.39</v>
      </c>
      <c r="F1132" s="7">
        <f t="shared" si="276"/>
        <v>4.2677824267782425</v>
      </c>
      <c r="G1132" s="7">
        <f t="shared" si="266"/>
        <v>7.8099999999999987</v>
      </c>
      <c r="H1132" s="15">
        <f t="shared" si="267"/>
        <v>12.59</v>
      </c>
      <c r="I1132" s="11">
        <f t="shared" si="268"/>
        <v>7.457304732321892E-3</v>
      </c>
      <c r="J1132" s="30">
        <f t="shared" si="269"/>
        <v>1.7473488539460121E-3</v>
      </c>
      <c r="K1132" s="30">
        <f t="shared" si="270"/>
        <v>572.29556521682252</v>
      </c>
      <c r="L1132" s="8">
        <v>0</v>
      </c>
      <c r="M1132" s="9">
        <v>0</v>
      </c>
      <c r="N1132" s="9">
        <v>0</v>
      </c>
      <c r="O1132" s="9">
        <v>1</v>
      </c>
      <c r="P1132" s="9">
        <v>0</v>
      </c>
      <c r="Q1132" s="8">
        <v>327509</v>
      </c>
      <c r="R1132" s="9">
        <v>4</v>
      </c>
      <c r="S1132" s="9">
        <f t="shared" si="271"/>
        <v>327504</v>
      </c>
      <c r="T1132" s="9">
        <f t="shared" si="272"/>
        <v>28</v>
      </c>
      <c r="U1132" s="7">
        <v>12.79</v>
      </c>
      <c r="V1132" s="7">
        <f t="shared" si="277"/>
        <v>35.71</v>
      </c>
      <c r="W1132" s="9">
        <v>1</v>
      </c>
      <c r="X1132" s="9">
        <v>0</v>
      </c>
      <c r="Y1132" s="9">
        <v>0</v>
      </c>
      <c r="Z1132" s="9">
        <v>0</v>
      </c>
      <c r="AA1132" s="9">
        <v>1</v>
      </c>
      <c r="AB1132" s="27">
        <v>0</v>
      </c>
      <c r="AC1132" s="9">
        <v>0</v>
      </c>
      <c r="AD1132" s="9">
        <v>1</v>
      </c>
      <c r="AE1132" s="27">
        <v>0</v>
      </c>
      <c r="AF1132" s="9">
        <v>1</v>
      </c>
      <c r="AG1132" s="27">
        <v>0</v>
      </c>
      <c r="AH1132" s="19">
        <v>1970</v>
      </c>
      <c r="AI1132" s="30">
        <f t="shared" si="279"/>
        <v>0.11499999999999999</v>
      </c>
      <c r="AJ1132" s="30">
        <f t="shared" si="279"/>
        <v>0.11499999999999999</v>
      </c>
      <c r="AK1132" s="30">
        <f>0.77-AL1132</f>
        <v>0.53</v>
      </c>
      <c r="AL1132" s="37">
        <v>0.24</v>
      </c>
      <c r="AM1132" s="36" t="s">
        <v>89</v>
      </c>
      <c r="AN1132" s="17" t="s">
        <v>89</v>
      </c>
      <c r="AO1132">
        <v>1</v>
      </c>
      <c r="AP1132" s="34">
        <v>0</v>
      </c>
      <c r="AQ1132" t="s">
        <v>89</v>
      </c>
      <c r="AR1132" s="34" t="s">
        <v>89</v>
      </c>
      <c r="AS1132">
        <v>0</v>
      </c>
      <c r="AT1132" s="17">
        <v>1</v>
      </c>
      <c r="AU1132" t="s">
        <v>89</v>
      </c>
      <c r="AV1132" s="17" t="s">
        <v>89</v>
      </c>
      <c r="AW1132" s="17" t="s">
        <v>131</v>
      </c>
      <c r="AX1132">
        <v>1</v>
      </c>
      <c r="AY1132">
        <v>0</v>
      </c>
      <c r="AZ1132">
        <v>0</v>
      </c>
      <c r="BA1132">
        <v>0</v>
      </c>
      <c r="BB1132">
        <v>0</v>
      </c>
      <c r="BC1132">
        <v>0</v>
      </c>
      <c r="BD1132" s="17">
        <v>0</v>
      </c>
      <c r="BE1132">
        <v>1</v>
      </c>
      <c r="BF1132">
        <v>0</v>
      </c>
      <c r="BG1132" s="17">
        <v>0</v>
      </c>
      <c r="BH1132">
        <v>15553</v>
      </c>
      <c r="BI1132">
        <v>1935</v>
      </c>
      <c r="BJ1132" s="23">
        <v>0.89700000000000002</v>
      </c>
      <c r="BK1132" s="23">
        <v>54.5</v>
      </c>
      <c r="BL1132">
        <v>0</v>
      </c>
      <c r="BM1132">
        <v>0</v>
      </c>
      <c r="BN1132">
        <v>0</v>
      </c>
      <c r="BO1132">
        <v>0</v>
      </c>
      <c r="BP1132">
        <v>0</v>
      </c>
      <c r="BQ1132" s="17">
        <v>1</v>
      </c>
      <c r="BR1132">
        <v>0</v>
      </c>
      <c r="BS1132">
        <v>0</v>
      </c>
      <c r="BT1132">
        <v>1</v>
      </c>
      <c r="BU1132" s="17">
        <v>0</v>
      </c>
      <c r="BV1132">
        <v>0</v>
      </c>
      <c r="BW1132">
        <v>0</v>
      </c>
      <c r="BX1132" s="17">
        <v>1</v>
      </c>
      <c r="BY1132">
        <v>1</v>
      </c>
      <c r="BZ1132">
        <v>1</v>
      </c>
      <c r="CA1132">
        <v>0</v>
      </c>
      <c r="CB1132">
        <v>0</v>
      </c>
      <c r="CC1132">
        <v>1</v>
      </c>
      <c r="CD1132">
        <v>0</v>
      </c>
      <c r="CE1132">
        <v>0</v>
      </c>
      <c r="CF1132">
        <v>1</v>
      </c>
      <c r="CG1132">
        <v>0</v>
      </c>
      <c r="CH1132">
        <v>0</v>
      </c>
      <c r="CI1132">
        <v>1</v>
      </c>
      <c r="CJ1132" s="17">
        <v>0</v>
      </c>
      <c r="CK1132">
        <v>3.0920000000000001</v>
      </c>
      <c r="CL1132">
        <v>3590</v>
      </c>
      <c r="CM1132">
        <v>1</v>
      </c>
      <c r="CN1132">
        <v>0</v>
      </c>
      <c r="CO1132">
        <v>12</v>
      </c>
      <c r="CP1132" s="31" t="s">
        <v>80</v>
      </c>
    </row>
    <row r="1133" spans="1:94" x14ac:dyDescent="0.25">
      <c r="A1133">
        <v>1132</v>
      </c>
      <c r="B1133">
        <v>77</v>
      </c>
      <c r="C1133" s="23" t="s">
        <v>255</v>
      </c>
      <c r="D1133" s="12">
        <v>7.09</v>
      </c>
      <c r="E1133" s="13">
        <v>0.03</v>
      </c>
      <c r="F1133" s="7">
        <f t="shared" si="276"/>
        <v>236.33333333333334</v>
      </c>
      <c r="G1133" s="7">
        <f t="shared" si="266"/>
        <v>7.06</v>
      </c>
      <c r="H1133" s="15">
        <f t="shared" si="267"/>
        <v>7.12</v>
      </c>
      <c r="I1133" s="11">
        <f t="shared" si="268"/>
        <v>0.38170076453554541</v>
      </c>
      <c r="J1133" s="30">
        <f t="shared" si="269"/>
        <v>1.6150949134085138E-3</v>
      </c>
      <c r="K1133" s="30">
        <f t="shared" si="270"/>
        <v>619.15865853950913</v>
      </c>
      <c r="L1133" s="8">
        <v>0</v>
      </c>
      <c r="M1133" s="9">
        <v>0</v>
      </c>
      <c r="N1133" s="9">
        <v>0</v>
      </c>
      <c r="O1133" s="9">
        <v>1</v>
      </c>
      <c r="P1133" s="9">
        <v>0</v>
      </c>
      <c r="Q1133" s="8">
        <v>327509</v>
      </c>
      <c r="R1133" s="9">
        <v>4</v>
      </c>
      <c r="S1133" s="9">
        <f t="shared" si="271"/>
        <v>327504</v>
      </c>
      <c r="T1133" s="9">
        <f t="shared" si="272"/>
        <v>28</v>
      </c>
      <c r="U1133" s="7">
        <v>12.79</v>
      </c>
      <c r="V1133" s="7">
        <f t="shared" si="277"/>
        <v>35.71</v>
      </c>
      <c r="W1133" s="9">
        <v>1</v>
      </c>
      <c r="X1133" s="9">
        <v>0</v>
      </c>
      <c r="Y1133" s="9">
        <v>0</v>
      </c>
      <c r="Z1133" s="9">
        <v>0</v>
      </c>
      <c r="AA1133" s="9">
        <v>1</v>
      </c>
      <c r="AB1133" s="27">
        <v>0</v>
      </c>
      <c r="AC1133" s="9">
        <v>0</v>
      </c>
      <c r="AD1133" s="9">
        <v>1</v>
      </c>
      <c r="AE1133" s="27">
        <v>0</v>
      </c>
      <c r="AF1133" s="9">
        <v>1</v>
      </c>
      <c r="AG1133" s="27">
        <v>0</v>
      </c>
      <c r="AH1133" s="19">
        <v>1970</v>
      </c>
      <c r="AI1133" s="30">
        <f t="shared" si="279"/>
        <v>0.11499999999999999</v>
      </c>
      <c r="AJ1133" s="30">
        <f t="shared" si="279"/>
        <v>0.11499999999999999</v>
      </c>
      <c r="AK1133" s="30">
        <f>0.77-AL1133</f>
        <v>0.53</v>
      </c>
      <c r="AL1133" s="37">
        <v>0.24</v>
      </c>
      <c r="AM1133" s="36" t="s">
        <v>89</v>
      </c>
      <c r="AN1133" s="17" t="s">
        <v>89</v>
      </c>
      <c r="AO1133">
        <v>1</v>
      </c>
      <c r="AP1133" s="34">
        <v>0</v>
      </c>
      <c r="AQ1133" t="s">
        <v>89</v>
      </c>
      <c r="AR1133" s="34" t="s">
        <v>89</v>
      </c>
      <c r="AS1133">
        <v>0</v>
      </c>
      <c r="AT1133" s="17">
        <v>1</v>
      </c>
      <c r="AU1133" t="s">
        <v>89</v>
      </c>
      <c r="AV1133" s="17" t="s">
        <v>89</v>
      </c>
      <c r="AW1133" s="17" t="s">
        <v>131</v>
      </c>
      <c r="AX1133">
        <v>1</v>
      </c>
      <c r="AY1133">
        <v>0</v>
      </c>
      <c r="AZ1133">
        <v>0</v>
      </c>
      <c r="BA1133">
        <v>0</v>
      </c>
      <c r="BB1133">
        <v>0</v>
      </c>
      <c r="BC1133">
        <v>0</v>
      </c>
      <c r="BD1133" s="17">
        <v>0</v>
      </c>
      <c r="BE1133">
        <v>1</v>
      </c>
      <c r="BF1133">
        <v>0</v>
      </c>
      <c r="BG1133" s="17">
        <v>0</v>
      </c>
      <c r="BH1133">
        <v>15553</v>
      </c>
      <c r="BI1133">
        <v>1935</v>
      </c>
      <c r="BJ1133" s="23">
        <v>0.89700000000000002</v>
      </c>
      <c r="BK1133" s="23">
        <v>54.5</v>
      </c>
      <c r="BL1133">
        <v>1</v>
      </c>
      <c r="BM1133">
        <v>0</v>
      </c>
      <c r="BN1133">
        <v>0</v>
      </c>
      <c r="BO1133">
        <v>0</v>
      </c>
      <c r="BP1133">
        <v>0</v>
      </c>
      <c r="BQ1133" s="17">
        <v>0</v>
      </c>
      <c r="BR1133">
        <v>0</v>
      </c>
      <c r="BS1133">
        <v>0</v>
      </c>
      <c r="BT1133">
        <v>1</v>
      </c>
      <c r="BU1133" s="17">
        <v>0</v>
      </c>
      <c r="BV1133">
        <v>0</v>
      </c>
      <c r="BW1133">
        <v>0</v>
      </c>
      <c r="BX1133" s="17">
        <v>0</v>
      </c>
      <c r="BY1133">
        <v>1</v>
      </c>
      <c r="BZ1133">
        <v>1</v>
      </c>
      <c r="CA1133">
        <v>0</v>
      </c>
      <c r="CB1133">
        <v>0</v>
      </c>
      <c r="CC1133">
        <v>1</v>
      </c>
      <c r="CD1133">
        <v>0</v>
      </c>
      <c r="CE1133">
        <v>0</v>
      </c>
      <c r="CF1133">
        <v>1</v>
      </c>
      <c r="CG1133">
        <v>0</v>
      </c>
      <c r="CH1133">
        <v>0</v>
      </c>
      <c r="CI1133">
        <v>1</v>
      </c>
      <c r="CJ1133" s="17">
        <v>0</v>
      </c>
      <c r="CK1133">
        <v>3.0920000000000001</v>
      </c>
      <c r="CL1133">
        <v>3590</v>
      </c>
      <c r="CM1133">
        <v>1</v>
      </c>
      <c r="CN1133">
        <v>0</v>
      </c>
      <c r="CO1133">
        <v>12</v>
      </c>
      <c r="CP1133" s="31" t="s">
        <v>80</v>
      </c>
    </row>
    <row r="1134" spans="1:94" x14ac:dyDescent="0.25">
      <c r="A1134">
        <v>1133</v>
      </c>
      <c r="B1134">
        <v>77</v>
      </c>
      <c r="C1134" s="23" t="s">
        <v>255</v>
      </c>
      <c r="D1134" s="12">
        <v>5.73</v>
      </c>
      <c r="E1134" s="13">
        <v>0.03</v>
      </c>
      <c r="F1134" s="7">
        <f t="shared" si="276"/>
        <v>191.00000000000003</v>
      </c>
      <c r="G1134" s="7">
        <f t="shared" si="266"/>
        <v>5.7</v>
      </c>
      <c r="H1134" s="15">
        <f t="shared" si="267"/>
        <v>5.7600000000000007</v>
      </c>
      <c r="I1134" s="11">
        <f t="shared" si="268"/>
        <v>0.26400865684112146</v>
      </c>
      <c r="J1134" s="30">
        <f t="shared" si="269"/>
        <v>1.3822442766550861E-3</v>
      </c>
      <c r="K1134" s="30">
        <f t="shared" si="270"/>
        <v>723.4611254241654</v>
      </c>
      <c r="L1134" s="8">
        <v>0</v>
      </c>
      <c r="M1134" s="9">
        <v>0</v>
      </c>
      <c r="N1134" s="9">
        <v>0</v>
      </c>
      <c r="O1134" s="9">
        <v>1</v>
      </c>
      <c r="P1134" s="9">
        <v>0</v>
      </c>
      <c r="Q1134" s="8">
        <v>486926</v>
      </c>
      <c r="R1134" s="9">
        <v>10</v>
      </c>
      <c r="S1134" s="9">
        <f t="shared" si="271"/>
        <v>486915</v>
      </c>
      <c r="T1134" s="9">
        <f t="shared" si="272"/>
        <v>28</v>
      </c>
      <c r="U1134" s="7">
        <v>13.56</v>
      </c>
      <c r="V1134" s="7">
        <f t="shared" si="277"/>
        <v>24.939999999999998</v>
      </c>
      <c r="W1134" s="9">
        <v>1</v>
      </c>
      <c r="X1134" s="9">
        <v>0</v>
      </c>
      <c r="Y1134" s="9">
        <v>0</v>
      </c>
      <c r="Z1134" s="9">
        <v>0</v>
      </c>
      <c r="AA1134" s="9">
        <v>1</v>
      </c>
      <c r="AB1134" s="27">
        <v>0</v>
      </c>
      <c r="AC1134" s="9">
        <v>0</v>
      </c>
      <c r="AD1134" s="9">
        <v>1</v>
      </c>
      <c r="AE1134" s="27">
        <v>0</v>
      </c>
      <c r="AF1134" s="9">
        <v>1</v>
      </c>
      <c r="AG1134" s="27">
        <v>0</v>
      </c>
      <c r="AH1134" s="19">
        <v>1980</v>
      </c>
      <c r="AI1134" s="30">
        <f t="shared" si="279"/>
        <v>6.9999999999999979E-2</v>
      </c>
      <c r="AJ1134" s="30">
        <f t="shared" si="279"/>
        <v>6.9999999999999979E-2</v>
      </c>
      <c r="AK1134" s="30">
        <f t="shared" ref="AK1134:AK1141" si="280">0.86-AL1134</f>
        <v>0.56000000000000005</v>
      </c>
      <c r="AL1134" s="37">
        <v>0.3</v>
      </c>
      <c r="AM1134" s="36" t="s">
        <v>89</v>
      </c>
      <c r="AN1134" s="17" t="s">
        <v>89</v>
      </c>
      <c r="AO1134">
        <v>1</v>
      </c>
      <c r="AP1134" s="34">
        <v>0</v>
      </c>
      <c r="AQ1134" t="s">
        <v>89</v>
      </c>
      <c r="AR1134" s="34" t="s">
        <v>89</v>
      </c>
      <c r="AS1134">
        <v>0</v>
      </c>
      <c r="AT1134" s="17">
        <v>1</v>
      </c>
      <c r="AU1134" t="s">
        <v>89</v>
      </c>
      <c r="AV1134" s="17" t="s">
        <v>89</v>
      </c>
      <c r="AW1134" s="17" t="s">
        <v>131</v>
      </c>
      <c r="AX1134">
        <v>1</v>
      </c>
      <c r="AY1134">
        <v>0</v>
      </c>
      <c r="AZ1134">
        <v>0</v>
      </c>
      <c r="BA1134">
        <v>0</v>
      </c>
      <c r="BB1134">
        <v>0</v>
      </c>
      <c r="BC1134">
        <v>0</v>
      </c>
      <c r="BD1134" s="17">
        <v>0</v>
      </c>
      <c r="BE1134">
        <v>1</v>
      </c>
      <c r="BF1134">
        <v>0</v>
      </c>
      <c r="BG1134" s="17">
        <v>0</v>
      </c>
      <c r="BH1134">
        <v>19291</v>
      </c>
      <c r="BI1134">
        <v>1766</v>
      </c>
      <c r="BJ1134" s="23">
        <v>0.91900000000000004</v>
      </c>
      <c r="BK1134" s="23">
        <v>44.5</v>
      </c>
      <c r="BL1134">
        <v>1</v>
      </c>
      <c r="BM1134">
        <v>0</v>
      </c>
      <c r="BN1134">
        <v>0</v>
      </c>
      <c r="BO1134">
        <v>0</v>
      </c>
      <c r="BP1134">
        <v>0</v>
      </c>
      <c r="BQ1134" s="17">
        <v>0</v>
      </c>
      <c r="BR1134">
        <v>0</v>
      </c>
      <c r="BS1134">
        <v>0</v>
      </c>
      <c r="BT1134">
        <v>1</v>
      </c>
      <c r="BU1134" s="17">
        <v>0</v>
      </c>
      <c r="BV1134">
        <v>0</v>
      </c>
      <c r="BW1134">
        <v>0</v>
      </c>
      <c r="BX1134" s="17">
        <v>0</v>
      </c>
      <c r="BY1134">
        <v>0</v>
      </c>
      <c r="BZ1134">
        <v>0</v>
      </c>
      <c r="CA1134">
        <v>0</v>
      </c>
      <c r="CB1134">
        <v>0</v>
      </c>
      <c r="CC1134">
        <v>0</v>
      </c>
      <c r="CD1134">
        <v>0</v>
      </c>
      <c r="CE1134">
        <v>0</v>
      </c>
      <c r="CF1134">
        <v>1</v>
      </c>
      <c r="CG1134">
        <v>0</v>
      </c>
      <c r="CH1134">
        <v>0</v>
      </c>
      <c r="CI1134">
        <v>0</v>
      </c>
      <c r="CJ1134" s="17">
        <v>0</v>
      </c>
      <c r="CK1134">
        <v>3.0920000000000001</v>
      </c>
      <c r="CL1134">
        <v>3590</v>
      </c>
      <c r="CM1134">
        <v>1</v>
      </c>
      <c r="CN1134">
        <v>0</v>
      </c>
      <c r="CO1134">
        <v>12</v>
      </c>
      <c r="CP1134" s="31" t="s">
        <v>80</v>
      </c>
    </row>
    <row r="1135" spans="1:94" x14ac:dyDescent="0.25">
      <c r="A1135">
        <v>1134</v>
      </c>
      <c r="B1135">
        <v>77</v>
      </c>
      <c r="C1135" s="23" t="s">
        <v>255</v>
      </c>
      <c r="D1135" s="12">
        <v>5.53</v>
      </c>
      <c r="E1135" s="13">
        <v>1.38</v>
      </c>
      <c r="F1135" s="7">
        <f t="shared" ref="F1135:F1157" si="281">D1135/E1135</f>
        <v>4.0072463768115947</v>
      </c>
      <c r="G1135" s="7">
        <f t="shared" si="266"/>
        <v>4.1500000000000004</v>
      </c>
      <c r="H1135" s="15">
        <f t="shared" si="267"/>
        <v>6.91</v>
      </c>
      <c r="I1135" s="11">
        <f t="shared" si="268"/>
        <v>5.7426494566007805E-3</v>
      </c>
      <c r="J1135" s="30">
        <f t="shared" si="269"/>
        <v>1.4330662296761442E-3</v>
      </c>
      <c r="K1135" s="30">
        <f t="shared" si="270"/>
        <v>697.80445543398787</v>
      </c>
      <c r="L1135" s="8">
        <v>0</v>
      </c>
      <c r="M1135" s="9">
        <v>0</v>
      </c>
      <c r="N1135" s="9">
        <v>0</v>
      </c>
      <c r="O1135" s="9">
        <v>1</v>
      </c>
      <c r="P1135" s="9">
        <v>0</v>
      </c>
      <c r="Q1135" s="8">
        <v>486926</v>
      </c>
      <c r="R1135" s="9">
        <v>10</v>
      </c>
      <c r="S1135" s="9">
        <f t="shared" si="271"/>
        <v>486915</v>
      </c>
      <c r="T1135" s="9">
        <f t="shared" si="272"/>
        <v>28</v>
      </c>
      <c r="U1135" s="7">
        <v>13.56</v>
      </c>
      <c r="V1135" s="7">
        <f t="shared" si="277"/>
        <v>24.939999999999998</v>
      </c>
      <c r="W1135" s="9">
        <v>1</v>
      </c>
      <c r="X1135" s="9">
        <v>0</v>
      </c>
      <c r="Y1135" s="9">
        <v>0</v>
      </c>
      <c r="Z1135" s="9">
        <v>0</v>
      </c>
      <c r="AA1135" s="9">
        <v>1</v>
      </c>
      <c r="AB1135" s="27">
        <v>0</v>
      </c>
      <c r="AC1135" s="9">
        <v>0</v>
      </c>
      <c r="AD1135" s="9">
        <v>1</v>
      </c>
      <c r="AE1135" s="27">
        <v>0</v>
      </c>
      <c r="AF1135" s="9">
        <v>1</v>
      </c>
      <c r="AG1135" s="27">
        <v>0</v>
      </c>
      <c r="AH1135" s="19">
        <v>1980</v>
      </c>
      <c r="AI1135" s="30">
        <f t="shared" si="279"/>
        <v>6.9999999999999979E-2</v>
      </c>
      <c r="AJ1135" s="30">
        <f t="shared" si="279"/>
        <v>6.9999999999999979E-2</v>
      </c>
      <c r="AK1135" s="30">
        <f t="shared" si="280"/>
        <v>0.56000000000000005</v>
      </c>
      <c r="AL1135" s="37">
        <v>0.3</v>
      </c>
      <c r="AM1135" s="36" t="s">
        <v>89</v>
      </c>
      <c r="AN1135" s="17" t="s">
        <v>89</v>
      </c>
      <c r="AO1135">
        <v>1</v>
      </c>
      <c r="AP1135" s="34">
        <v>0</v>
      </c>
      <c r="AQ1135" t="s">
        <v>89</v>
      </c>
      <c r="AR1135" s="34" t="s">
        <v>89</v>
      </c>
      <c r="AS1135">
        <v>0</v>
      </c>
      <c r="AT1135" s="17">
        <v>1</v>
      </c>
      <c r="AU1135" t="s">
        <v>89</v>
      </c>
      <c r="AV1135" s="17" t="s">
        <v>89</v>
      </c>
      <c r="AW1135" s="17" t="s">
        <v>131</v>
      </c>
      <c r="AX1135">
        <v>1</v>
      </c>
      <c r="AY1135">
        <v>0</v>
      </c>
      <c r="AZ1135">
        <v>0</v>
      </c>
      <c r="BA1135">
        <v>0</v>
      </c>
      <c r="BB1135">
        <v>0</v>
      </c>
      <c r="BC1135">
        <v>0</v>
      </c>
      <c r="BD1135" s="17">
        <v>0</v>
      </c>
      <c r="BE1135">
        <v>1</v>
      </c>
      <c r="BF1135">
        <v>0</v>
      </c>
      <c r="BG1135" s="17">
        <v>0</v>
      </c>
      <c r="BH1135">
        <v>19291</v>
      </c>
      <c r="BI1135">
        <v>1766</v>
      </c>
      <c r="BJ1135" s="23">
        <v>0.91900000000000004</v>
      </c>
      <c r="BK1135" s="23">
        <v>44.5</v>
      </c>
      <c r="BL1135">
        <v>0</v>
      </c>
      <c r="BM1135">
        <v>0</v>
      </c>
      <c r="BN1135">
        <v>1</v>
      </c>
      <c r="BO1135">
        <v>0</v>
      </c>
      <c r="BP1135">
        <v>0</v>
      </c>
      <c r="BQ1135" s="17">
        <v>0</v>
      </c>
      <c r="BR1135">
        <v>0</v>
      </c>
      <c r="BS1135">
        <v>0</v>
      </c>
      <c r="BT1135">
        <v>1</v>
      </c>
      <c r="BU1135" s="17">
        <v>0</v>
      </c>
      <c r="BV1135">
        <v>0</v>
      </c>
      <c r="BW1135">
        <v>0</v>
      </c>
      <c r="BX1135" s="17">
        <v>0</v>
      </c>
      <c r="BY1135">
        <v>0</v>
      </c>
      <c r="BZ1135">
        <v>0</v>
      </c>
      <c r="CA1135">
        <v>0</v>
      </c>
      <c r="CB1135">
        <v>0</v>
      </c>
      <c r="CC1135">
        <v>0</v>
      </c>
      <c r="CD1135">
        <v>0</v>
      </c>
      <c r="CE1135">
        <v>0</v>
      </c>
      <c r="CF1135">
        <v>1</v>
      </c>
      <c r="CG1135">
        <v>0</v>
      </c>
      <c r="CH1135">
        <v>0</v>
      </c>
      <c r="CI1135">
        <v>0</v>
      </c>
      <c r="CJ1135" s="17">
        <v>0</v>
      </c>
      <c r="CK1135">
        <v>3.0920000000000001</v>
      </c>
      <c r="CL1135">
        <v>3590</v>
      </c>
      <c r="CM1135">
        <v>1</v>
      </c>
      <c r="CN1135">
        <v>0</v>
      </c>
      <c r="CO1135">
        <v>12</v>
      </c>
      <c r="CP1135" s="31" t="s">
        <v>80</v>
      </c>
    </row>
    <row r="1136" spans="1:94" x14ac:dyDescent="0.25">
      <c r="A1136">
        <v>1135</v>
      </c>
      <c r="B1136">
        <v>77</v>
      </c>
      <c r="C1136" s="23" t="s">
        <v>255</v>
      </c>
      <c r="D1136" s="12">
        <v>5.73</v>
      </c>
      <c r="E1136" s="13">
        <v>0.03</v>
      </c>
      <c r="F1136" s="7">
        <f t="shared" si="281"/>
        <v>191.00000000000003</v>
      </c>
      <c r="G1136" s="7">
        <f t="shared" si="266"/>
        <v>5.7</v>
      </c>
      <c r="H1136" s="15">
        <f t="shared" si="267"/>
        <v>5.7600000000000007</v>
      </c>
      <c r="I1136" s="11">
        <f t="shared" si="268"/>
        <v>0.26400916125730628</v>
      </c>
      <c r="J1136" s="30">
        <f t="shared" si="269"/>
        <v>1.3822469175775196E-3</v>
      </c>
      <c r="K1136" s="30">
        <f t="shared" si="270"/>
        <v>723.45974317856837</v>
      </c>
      <c r="L1136" s="8">
        <v>0</v>
      </c>
      <c r="M1136" s="9">
        <v>0</v>
      </c>
      <c r="N1136" s="9">
        <v>0</v>
      </c>
      <c r="O1136" s="9">
        <v>1</v>
      </c>
      <c r="P1136" s="9">
        <v>0</v>
      </c>
      <c r="Q1136" s="8">
        <v>486926</v>
      </c>
      <c r="R1136" s="9">
        <v>12</v>
      </c>
      <c r="S1136" s="9">
        <f t="shared" si="271"/>
        <v>486913</v>
      </c>
      <c r="T1136" s="9">
        <f t="shared" si="272"/>
        <v>28</v>
      </c>
      <c r="U1136" s="7">
        <v>13.56</v>
      </c>
      <c r="V1136" s="7">
        <f t="shared" si="277"/>
        <v>24.939999999999998</v>
      </c>
      <c r="W1136" s="9">
        <v>1</v>
      </c>
      <c r="X1136" s="9">
        <v>0</v>
      </c>
      <c r="Y1136" s="9">
        <v>0</v>
      </c>
      <c r="Z1136" s="9">
        <v>0</v>
      </c>
      <c r="AA1136" s="9">
        <v>1</v>
      </c>
      <c r="AB1136" s="27">
        <v>0</v>
      </c>
      <c r="AC1136" s="9">
        <v>0</v>
      </c>
      <c r="AD1136" s="9">
        <v>1</v>
      </c>
      <c r="AE1136" s="27">
        <v>0</v>
      </c>
      <c r="AF1136" s="9">
        <v>1</v>
      </c>
      <c r="AG1136" s="27">
        <v>0</v>
      </c>
      <c r="AH1136" s="19">
        <v>1980</v>
      </c>
      <c r="AI1136" s="30">
        <f t="shared" si="279"/>
        <v>6.9999999999999979E-2</v>
      </c>
      <c r="AJ1136" s="30">
        <f t="shared" si="279"/>
        <v>6.9999999999999979E-2</v>
      </c>
      <c r="AK1136" s="30">
        <f t="shared" si="280"/>
        <v>0.56000000000000005</v>
      </c>
      <c r="AL1136" s="37">
        <v>0.3</v>
      </c>
      <c r="AM1136" s="36" t="s">
        <v>89</v>
      </c>
      <c r="AN1136" s="17" t="s">
        <v>89</v>
      </c>
      <c r="AO1136">
        <v>1</v>
      </c>
      <c r="AP1136" s="34">
        <v>0</v>
      </c>
      <c r="AQ1136" t="s">
        <v>89</v>
      </c>
      <c r="AR1136" s="34" t="s">
        <v>89</v>
      </c>
      <c r="AS1136">
        <v>0</v>
      </c>
      <c r="AT1136" s="17">
        <v>1</v>
      </c>
      <c r="AU1136" t="s">
        <v>89</v>
      </c>
      <c r="AV1136" s="17" t="s">
        <v>89</v>
      </c>
      <c r="AW1136" s="17" t="s">
        <v>131</v>
      </c>
      <c r="AX1136">
        <v>1</v>
      </c>
      <c r="AY1136">
        <v>0</v>
      </c>
      <c r="AZ1136">
        <v>0</v>
      </c>
      <c r="BA1136">
        <v>0</v>
      </c>
      <c r="BB1136">
        <v>0</v>
      </c>
      <c r="BC1136">
        <v>0</v>
      </c>
      <c r="BD1136" s="17">
        <v>0</v>
      </c>
      <c r="BE1136">
        <v>1</v>
      </c>
      <c r="BF1136">
        <v>0</v>
      </c>
      <c r="BG1136" s="17">
        <v>0</v>
      </c>
      <c r="BH1136">
        <v>19291</v>
      </c>
      <c r="BI1136">
        <v>1766</v>
      </c>
      <c r="BJ1136" s="23">
        <v>0.91900000000000004</v>
      </c>
      <c r="BK1136" s="23">
        <v>44.5</v>
      </c>
      <c r="BL1136">
        <v>1</v>
      </c>
      <c r="BM1136">
        <v>0</v>
      </c>
      <c r="BN1136">
        <v>0</v>
      </c>
      <c r="BO1136">
        <v>0</v>
      </c>
      <c r="BP1136">
        <v>0</v>
      </c>
      <c r="BQ1136" s="17">
        <v>0</v>
      </c>
      <c r="BR1136">
        <v>0</v>
      </c>
      <c r="BS1136">
        <v>0</v>
      </c>
      <c r="BT1136">
        <v>1</v>
      </c>
      <c r="BU1136" s="17">
        <v>0</v>
      </c>
      <c r="BV1136">
        <v>0</v>
      </c>
      <c r="BW1136">
        <v>0</v>
      </c>
      <c r="BX1136" s="17">
        <v>0</v>
      </c>
      <c r="BY1136">
        <v>1</v>
      </c>
      <c r="BZ1136">
        <v>1</v>
      </c>
      <c r="CA1136">
        <v>0</v>
      </c>
      <c r="CB1136">
        <v>0</v>
      </c>
      <c r="CC1136">
        <v>0</v>
      </c>
      <c r="CD1136">
        <v>0</v>
      </c>
      <c r="CE1136">
        <v>0</v>
      </c>
      <c r="CF1136">
        <v>1</v>
      </c>
      <c r="CG1136">
        <v>0</v>
      </c>
      <c r="CH1136">
        <v>0</v>
      </c>
      <c r="CI1136">
        <v>0</v>
      </c>
      <c r="CJ1136" s="17">
        <v>0</v>
      </c>
      <c r="CK1136">
        <v>3.0920000000000001</v>
      </c>
      <c r="CL1136">
        <v>3590</v>
      </c>
      <c r="CM1136">
        <v>1</v>
      </c>
      <c r="CN1136">
        <v>0</v>
      </c>
      <c r="CO1136">
        <v>12</v>
      </c>
      <c r="CP1136" s="31" t="s">
        <v>80</v>
      </c>
    </row>
    <row r="1137" spans="1:94" x14ac:dyDescent="0.25">
      <c r="A1137">
        <v>1136</v>
      </c>
      <c r="B1137">
        <v>77</v>
      </c>
      <c r="C1137" s="23" t="s">
        <v>255</v>
      </c>
      <c r="D1137" s="12">
        <v>9.48</v>
      </c>
      <c r="E1137" s="13">
        <v>2.23</v>
      </c>
      <c r="F1137" s="7">
        <f t="shared" si="281"/>
        <v>4.2511210762331837</v>
      </c>
      <c r="G1137" s="7">
        <f t="shared" si="266"/>
        <v>7.25</v>
      </c>
      <c r="H1137" s="15">
        <f t="shared" si="267"/>
        <v>11.71</v>
      </c>
      <c r="I1137" s="11">
        <f t="shared" si="268"/>
        <v>6.0921379649921765E-3</v>
      </c>
      <c r="J1137" s="30">
        <f t="shared" si="269"/>
        <v>1.4330662090646156E-3</v>
      </c>
      <c r="K1137" s="30">
        <f t="shared" si="270"/>
        <v>697.80446547038139</v>
      </c>
      <c r="L1137" s="8">
        <v>0</v>
      </c>
      <c r="M1137" s="9">
        <v>0</v>
      </c>
      <c r="N1137" s="9">
        <v>0</v>
      </c>
      <c r="O1137" s="9">
        <v>1</v>
      </c>
      <c r="P1137" s="9">
        <v>0</v>
      </c>
      <c r="Q1137" s="8">
        <v>486926</v>
      </c>
      <c r="R1137" s="9">
        <v>12</v>
      </c>
      <c r="S1137" s="9">
        <f t="shared" si="271"/>
        <v>486913</v>
      </c>
      <c r="T1137" s="9">
        <f t="shared" si="272"/>
        <v>28</v>
      </c>
      <c r="U1137" s="7">
        <v>13.56</v>
      </c>
      <c r="V1137" s="7">
        <f t="shared" si="277"/>
        <v>24.939999999999998</v>
      </c>
      <c r="W1137" s="9">
        <v>1</v>
      </c>
      <c r="X1137" s="9">
        <v>0</v>
      </c>
      <c r="Y1137" s="9">
        <v>0</v>
      </c>
      <c r="Z1137" s="9">
        <v>0</v>
      </c>
      <c r="AA1137" s="9">
        <v>1</v>
      </c>
      <c r="AB1137" s="27">
        <v>0</v>
      </c>
      <c r="AC1137" s="9">
        <v>0</v>
      </c>
      <c r="AD1137" s="9">
        <v>1</v>
      </c>
      <c r="AE1137" s="27">
        <v>0</v>
      </c>
      <c r="AF1137" s="9">
        <v>1</v>
      </c>
      <c r="AG1137" s="27">
        <v>0</v>
      </c>
      <c r="AH1137" s="19">
        <v>1980</v>
      </c>
      <c r="AI1137" s="30">
        <f t="shared" si="279"/>
        <v>6.9999999999999979E-2</v>
      </c>
      <c r="AJ1137" s="30">
        <f t="shared" si="279"/>
        <v>6.9999999999999979E-2</v>
      </c>
      <c r="AK1137" s="30">
        <f t="shared" si="280"/>
        <v>0.56000000000000005</v>
      </c>
      <c r="AL1137" s="37">
        <v>0.3</v>
      </c>
      <c r="AM1137" s="36" t="s">
        <v>89</v>
      </c>
      <c r="AN1137" s="17" t="s">
        <v>89</v>
      </c>
      <c r="AO1137">
        <v>1</v>
      </c>
      <c r="AP1137" s="34">
        <v>0</v>
      </c>
      <c r="AQ1137" t="s">
        <v>89</v>
      </c>
      <c r="AR1137" s="34" t="s">
        <v>89</v>
      </c>
      <c r="AS1137">
        <v>0</v>
      </c>
      <c r="AT1137" s="17">
        <v>1</v>
      </c>
      <c r="AU1137" t="s">
        <v>89</v>
      </c>
      <c r="AV1137" s="17" t="s">
        <v>89</v>
      </c>
      <c r="AW1137" s="17" t="s">
        <v>131</v>
      </c>
      <c r="AX1137">
        <v>1</v>
      </c>
      <c r="AY1137">
        <v>0</v>
      </c>
      <c r="AZ1137">
        <v>0</v>
      </c>
      <c r="BA1137">
        <v>0</v>
      </c>
      <c r="BB1137">
        <v>0</v>
      </c>
      <c r="BC1137">
        <v>0</v>
      </c>
      <c r="BD1137" s="17">
        <v>0</v>
      </c>
      <c r="BE1137">
        <v>1</v>
      </c>
      <c r="BF1137">
        <v>0</v>
      </c>
      <c r="BG1137" s="17">
        <v>0</v>
      </c>
      <c r="BH1137">
        <v>19291</v>
      </c>
      <c r="BI1137">
        <v>1766</v>
      </c>
      <c r="BJ1137" s="23">
        <v>0.91900000000000004</v>
      </c>
      <c r="BK1137" s="23">
        <v>44.5</v>
      </c>
      <c r="BL1137">
        <v>0</v>
      </c>
      <c r="BM1137">
        <v>0</v>
      </c>
      <c r="BN1137">
        <v>1</v>
      </c>
      <c r="BO1137">
        <v>0</v>
      </c>
      <c r="BP1137">
        <v>0</v>
      </c>
      <c r="BQ1137" s="17">
        <v>0</v>
      </c>
      <c r="BR1137">
        <v>0</v>
      </c>
      <c r="BS1137">
        <v>0</v>
      </c>
      <c r="BT1137">
        <v>1</v>
      </c>
      <c r="BU1137" s="17">
        <v>0</v>
      </c>
      <c r="BV1137">
        <v>0</v>
      </c>
      <c r="BW1137">
        <v>0</v>
      </c>
      <c r="BX1137" s="17">
        <v>0</v>
      </c>
      <c r="BY1137">
        <v>1</v>
      </c>
      <c r="BZ1137">
        <v>1</v>
      </c>
      <c r="CA1137">
        <v>0</v>
      </c>
      <c r="CB1137">
        <v>0</v>
      </c>
      <c r="CC1137">
        <v>0</v>
      </c>
      <c r="CD1137">
        <v>0</v>
      </c>
      <c r="CE1137">
        <v>0</v>
      </c>
      <c r="CF1137">
        <v>1</v>
      </c>
      <c r="CG1137">
        <v>0</v>
      </c>
      <c r="CH1137">
        <v>0</v>
      </c>
      <c r="CI1137">
        <v>0</v>
      </c>
      <c r="CJ1137" s="17">
        <v>0</v>
      </c>
      <c r="CK1137">
        <v>3.0920000000000001</v>
      </c>
      <c r="CL1137">
        <v>3590</v>
      </c>
      <c r="CM1137">
        <v>1</v>
      </c>
      <c r="CN1137">
        <v>0</v>
      </c>
      <c r="CO1137">
        <v>12</v>
      </c>
      <c r="CP1137" s="31" t="s">
        <v>80</v>
      </c>
    </row>
    <row r="1138" spans="1:94" x14ac:dyDescent="0.25">
      <c r="A1138">
        <v>1137</v>
      </c>
      <c r="B1138">
        <v>77</v>
      </c>
      <c r="C1138" s="23" t="s">
        <v>255</v>
      </c>
      <c r="D1138" s="12">
        <v>5.2</v>
      </c>
      <c r="E1138" s="13">
        <v>0.03</v>
      </c>
      <c r="F1138" s="7">
        <f t="shared" si="281"/>
        <v>173.33333333333334</v>
      </c>
      <c r="G1138" s="7">
        <f t="shared" si="266"/>
        <v>5.17</v>
      </c>
      <c r="H1138" s="15">
        <f t="shared" si="267"/>
        <v>5.23</v>
      </c>
      <c r="I1138" s="11">
        <f t="shared" si="268"/>
        <v>0.24107849550174548</v>
      </c>
      <c r="J1138" s="30">
        <f t="shared" si="269"/>
        <v>1.3908374740485316E-3</v>
      </c>
      <c r="K1138" s="30">
        <f t="shared" si="270"/>
        <v>718.99126868442875</v>
      </c>
      <c r="L1138" s="8">
        <v>0</v>
      </c>
      <c r="M1138" s="9">
        <v>0</v>
      </c>
      <c r="N1138" s="9">
        <v>0</v>
      </c>
      <c r="O1138" s="9">
        <v>1</v>
      </c>
      <c r="P1138" s="9">
        <v>0</v>
      </c>
      <c r="Q1138" s="8">
        <v>486926</v>
      </c>
      <c r="R1138" s="9">
        <v>21</v>
      </c>
      <c r="S1138" s="9">
        <f t="shared" si="271"/>
        <v>486904</v>
      </c>
      <c r="T1138" s="9">
        <f t="shared" si="272"/>
        <v>28</v>
      </c>
      <c r="U1138" s="7">
        <v>13.56</v>
      </c>
      <c r="V1138" s="7">
        <f t="shared" si="277"/>
        <v>24.939999999999998</v>
      </c>
      <c r="W1138" s="9">
        <v>1</v>
      </c>
      <c r="X1138" s="9">
        <v>0</v>
      </c>
      <c r="Y1138" s="9">
        <v>0</v>
      </c>
      <c r="Z1138" s="9">
        <v>0</v>
      </c>
      <c r="AA1138" s="9">
        <v>1</v>
      </c>
      <c r="AB1138" s="27">
        <v>0</v>
      </c>
      <c r="AC1138" s="9">
        <v>0</v>
      </c>
      <c r="AD1138" s="9">
        <v>1</v>
      </c>
      <c r="AE1138" s="27">
        <v>0</v>
      </c>
      <c r="AF1138" s="9">
        <v>1</v>
      </c>
      <c r="AG1138" s="27">
        <v>0</v>
      </c>
      <c r="AH1138" s="19">
        <v>1980</v>
      </c>
      <c r="AI1138" s="30">
        <f t="shared" si="279"/>
        <v>6.9999999999999979E-2</v>
      </c>
      <c r="AJ1138" s="30">
        <f t="shared" si="279"/>
        <v>6.9999999999999979E-2</v>
      </c>
      <c r="AK1138" s="30">
        <f t="shared" si="280"/>
        <v>0.56000000000000005</v>
      </c>
      <c r="AL1138" s="37">
        <v>0.3</v>
      </c>
      <c r="AM1138" s="36" t="s">
        <v>89</v>
      </c>
      <c r="AN1138" s="17" t="s">
        <v>89</v>
      </c>
      <c r="AO1138">
        <v>1</v>
      </c>
      <c r="AP1138" s="34">
        <v>0</v>
      </c>
      <c r="AQ1138" t="s">
        <v>89</v>
      </c>
      <c r="AR1138" s="34" t="s">
        <v>89</v>
      </c>
      <c r="AS1138">
        <v>0</v>
      </c>
      <c r="AT1138" s="17">
        <v>1</v>
      </c>
      <c r="AU1138" t="s">
        <v>89</v>
      </c>
      <c r="AV1138" s="17" t="s">
        <v>89</v>
      </c>
      <c r="AW1138" s="17" t="s">
        <v>131</v>
      </c>
      <c r="AX1138">
        <v>1</v>
      </c>
      <c r="AY1138">
        <v>0</v>
      </c>
      <c r="AZ1138">
        <v>0</v>
      </c>
      <c r="BA1138">
        <v>0</v>
      </c>
      <c r="BB1138">
        <v>0</v>
      </c>
      <c r="BC1138">
        <v>0</v>
      </c>
      <c r="BD1138" s="17">
        <v>0</v>
      </c>
      <c r="BE1138">
        <v>1</v>
      </c>
      <c r="BF1138">
        <v>0</v>
      </c>
      <c r="BG1138" s="17">
        <v>0</v>
      </c>
      <c r="BH1138">
        <v>19291</v>
      </c>
      <c r="BI1138">
        <v>1766</v>
      </c>
      <c r="BJ1138" s="23">
        <v>0.91900000000000004</v>
      </c>
      <c r="BK1138" s="23">
        <v>44.5</v>
      </c>
      <c r="BL1138">
        <v>1</v>
      </c>
      <c r="BM1138">
        <v>0</v>
      </c>
      <c r="BN1138">
        <v>0</v>
      </c>
      <c r="BO1138">
        <v>0</v>
      </c>
      <c r="BP1138">
        <v>0</v>
      </c>
      <c r="BQ1138" s="17">
        <v>0</v>
      </c>
      <c r="BR1138">
        <v>0</v>
      </c>
      <c r="BS1138">
        <v>0</v>
      </c>
      <c r="BT1138">
        <v>1</v>
      </c>
      <c r="BU1138" s="17">
        <v>0</v>
      </c>
      <c r="BV1138">
        <v>0</v>
      </c>
      <c r="BW1138">
        <v>0</v>
      </c>
      <c r="BX1138" s="17">
        <v>0</v>
      </c>
      <c r="BY1138">
        <v>0</v>
      </c>
      <c r="BZ1138">
        <v>0</v>
      </c>
      <c r="CA1138">
        <v>0</v>
      </c>
      <c r="CB1138">
        <v>0</v>
      </c>
      <c r="CC1138">
        <v>0</v>
      </c>
      <c r="CD1138">
        <v>0</v>
      </c>
      <c r="CE1138">
        <v>0</v>
      </c>
      <c r="CF1138">
        <v>1</v>
      </c>
      <c r="CG1138">
        <v>0</v>
      </c>
      <c r="CH1138">
        <v>0</v>
      </c>
      <c r="CI1138">
        <v>0</v>
      </c>
      <c r="CJ1138" s="17">
        <v>0</v>
      </c>
      <c r="CK1138">
        <v>3.0920000000000001</v>
      </c>
      <c r="CL1138">
        <v>3590</v>
      </c>
      <c r="CM1138">
        <v>1</v>
      </c>
      <c r="CN1138">
        <v>0</v>
      </c>
      <c r="CO1138">
        <v>12</v>
      </c>
      <c r="CP1138" s="31" t="s">
        <v>80</v>
      </c>
    </row>
    <row r="1139" spans="1:94" x14ac:dyDescent="0.25">
      <c r="A1139">
        <v>1138</v>
      </c>
      <c r="B1139">
        <v>77</v>
      </c>
      <c r="C1139" s="23" t="s">
        <v>255</v>
      </c>
      <c r="D1139" s="12">
        <v>3.93</v>
      </c>
      <c r="E1139" s="13">
        <v>1.45</v>
      </c>
      <c r="F1139" s="7">
        <f t="shared" si="281"/>
        <v>2.7103448275862072</v>
      </c>
      <c r="G1139" s="7">
        <f t="shared" si="266"/>
        <v>2.4800000000000004</v>
      </c>
      <c r="H1139" s="15">
        <f t="shared" si="267"/>
        <v>5.38</v>
      </c>
      <c r="I1139" s="11">
        <f t="shared" si="268"/>
        <v>3.8841822641642178E-3</v>
      </c>
      <c r="J1139" s="30">
        <f t="shared" si="269"/>
        <v>1.4330952374142787E-3</v>
      </c>
      <c r="K1139" s="30">
        <f t="shared" si="270"/>
        <v>697.79033095127113</v>
      </c>
      <c r="L1139" s="8">
        <v>0</v>
      </c>
      <c r="M1139" s="9">
        <v>0</v>
      </c>
      <c r="N1139" s="9">
        <v>0</v>
      </c>
      <c r="O1139" s="9">
        <v>1</v>
      </c>
      <c r="P1139" s="9">
        <v>0</v>
      </c>
      <c r="Q1139" s="8">
        <v>486926</v>
      </c>
      <c r="R1139" s="9">
        <v>21</v>
      </c>
      <c r="S1139" s="9">
        <f t="shared" si="271"/>
        <v>486904</v>
      </c>
      <c r="T1139" s="9">
        <f t="shared" si="272"/>
        <v>28</v>
      </c>
      <c r="U1139" s="7">
        <v>13.56</v>
      </c>
      <c r="V1139" s="7">
        <f t="shared" si="277"/>
        <v>24.939999999999998</v>
      </c>
      <c r="W1139" s="9">
        <v>1</v>
      </c>
      <c r="X1139" s="9">
        <v>0</v>
      </c>
      <c r="Y1139" s="9">
        <v>0</v>
      </c>
      <c r="Z1139" s="9">
        <v>0</v>
      </c>
      <c r="AA1139" s="9">
        <v>1</v>
      </c>
      <c r="AB1139" s="27">
        <v>0</v>
      </c>
      <c r="AC1139" s="9">
        <v>0</v>
      </c>
      <c r="AD1139" s="9">
        <v>1</v>
      </c>
      <c r="AE1139" s="27">
        <v>0</v>
      </c>
      <c r="AF1139" s="9">
        <v>1</v>
      </c>
      <c r="AG1139" s="27">
        <v>0</v>
      </c>
      <c r="AH1139" s="19">
        <v>1980</v>
      </c>
      <c r="AI1139" s="30">
        <f t="shared" si="279"/>
        <v>6.9999999999999979E-2</v>
      </c>
      <c r="AJ1139" s="30">
        <f t="shared" si="279"/>
        <v>6.9999999999999979E-2</v>
      </c>
      <c r="AK1139" s="30">
        <f t="shared" si="280"/>
        <v>0.56000000000000005</v>
      </c>
      <c r="AL1139" s="37">
        <v>0.3</v>
      </c>
      <c r="AM1139" s="36" t="s">
        <v>89</v>
      </c>
      <c r="AN1139" s="17" t="s">
        <v>89</v>
      </c>
      <c r="AO1139">
        <v>1</v>
      </c>
      <c r="AP1139" s="34">
        <v>0</v>
      </c>
      <c r="AQ1139" t="s">
        <v>89</v>
      </c>
      <c r="AR1139" s="34" t="s">
        <v>89</v>
      </c>
      <c r="AS1139">
        <v>0</v>
      </c>
      <c r="AT1139" s="17">
        <v>1</v>
      </c>
      <c r="AU1139" t="s">
        <v>89</v>
      </c>
      <c r="AV1139" s="17" t="s">
        <v>89</v>
      </c>
      <c r="AW1139" s="17" t="s">
        <v>131</v>
      </c>
      <c r="AX1139">
        <v>1</v>
      </c>
      <c r="AY1139">
        <v>0</v>
      </c>
      <c r="AZ1139">
        <v>0</v>
      </c>
      <c r="BA1139">
        <v>0</v>
      </c>
      <c r="BB1139">
        <v>0</v>
      </c>
      <c r="BC1139">
        <v>0</v>
      </c>
      <c r="BD1139" s="17">
        <v>0</v>
      </c>
      <c r="BE1139">
        <v>1</v>
      </c>
      <c r="BF1139">
        <v>0</v>
      </c>
      <c r="BG1139" s="17">
        <v>0</v>
      </c>
      <c r="BH1139">
        <v>19291</v>
      </c>
      <c r="BI1139">
        <v>1766</v>
      </c>
      <c r="BJ1139" s="23">
        <v>0.91900000000000004</v>
      </c>
      <c r="BK1139" s="23">
        <v>44.5</v>
      </c>
      <c r="BL1139">
        <v>0</v>
      </c>
      <c r="BM1139">
        <v>0</v>
      </c>
      <c r="BN1139">
        <v>1</v>
      </c>
      <c r="BO1139">
        <v>0</v>
      </c>
      <c r="BP1139">
        <v>0</v>
      </c>
      <c r="BQ1139" s="17">
        <v>0</v>
      </c>
      <c r="BR1139">
        <v>0</v>
      </c>
      <c r="BS1139">
        <v>0</v>
      </c>
      <c r="BT1139">
        <v>1</v>
      </c>
      <c r="BU1139" s="17">
        <v>0</v>
      </c>
      <c r="BV1139">
        <v>0</v>
      </c>
      <c r="BW1139">
        <v>0</v>
      </c>
      <c r="BX1139" s="17">
        <v>0</v>
      </c>
      <c r="BY1139">
        <v>0</v>
      </c>
      <c r="BZ1139">
        <v>0</v>
      </c>
      <c r="CA1139">
        <v>0</v>
      </c>
      <c r="CB1139">
        <v>0</v>
      </c>
      <c r="CC1139">
        <v>0</v>
      </c>
      <c r="CD1139">
        <v>0</v>
      </c>
      <c r="CE1139">
        <v>0</v>
      </c>
      <c r="CF1139">
        <v>1</v>
      </c>
      <c r="CG1139">
        <v>0</v>
      </c>
      <c r="CH1139">
        <v>0</v>
      </c>
      <c r="CI1139">
        <v>0</v>
      </c>
      <c r="CJ1139" s="17">
        <v>0</v>
      </c>
      <c r="CK1139">
        <v>3.0920000000000001</v>
      </c>
      <c r="CL1139">
        <v>3590</v>
      </c>
      <c r="CM1139">
        <v>1</v>
      </c>
      <c r="CN1139">
        <v>0</v>
      </c>
      <c r="CO1139">
        <v>12</v>
      </c>
      <c r="CP1139" s="31" t="s">
        <v>80</v>
      </c>
    </row>
    <row r="1140" spans="1:94" x14ac:dyDescent="0.25">
      <c r="A1140">
        <v>1139</v>
      </c>
      <c r="B1140">
        <v>77</v>
      </c>
      <c r="C1140" s="23" t="s">
        <v>255</v>
      </c>
      <c r="D1140" s="12">
        <v>5.21</v>
      </c>
      <c r="E1140" s="13">
        <v>0.03</v>
      </c>
      <c r="F1140" s="7">
        <f t="shared" si="281"/>
        <v>173.66666666666669</v>
      </c>
      <c r="G1140" s="7">
        <f t="shared" si="266"/>
        <v>5.18</v>
      </c>
      <c r="H1140" s="15">
        <f t="shared" si="267"/>
        <v>5.24</v>
      </c>
      <c r="I1140" s="11">
        <f t="shared" si="268"/>
        <v>0.2415155572221751</v>
      </c>
      <c r="J1140" s="30">
        <f t="shared" si="269"/>
        <v>1.3906845905307585E-3</v>
      </c>
      <c r="K1140" s="30">
        <f t="shared" si="270"/>
        <v>719.07031026952507</v>
      </c>
      <c r="L1140" s="8">
        <v>0</v>
      </c>
      <c r="M1140" s="9">
        <v>0</v>
      </c>
      <c r="N1140" s="9">
        <v>0</v>
      </c>
      <c r="O1140" s="9">
        <v>1</v>
      </c>
      <c r="P1140" s="9">
        <v>0</v>
      </c>
      <c r="Q1140" s="8">
        <v>486926</v>
      </c>
      <c r="R1140" s="9">
        <v>23</v>
      </c>
      <c r="S1140" s="9">
        <f t="shared" si="271"/>
        <v>486902</v>
      </c>
      <c r="T1140" s="9">
        <f t="shared" si="272"/>
        <v>28</v>
      </c>
      <c r="U1140" s="7">
        <v>13.56</v>
      </c>
      <c r="V1140" s="7">
        <f t="shared" si="277"/>
        <v>24.939999999999998</v>
      </c>
      <c r="W1140" s="9">
        <v>1</v>
      </c>
      <c r="X1140" s="9">
        <v>0</v>
      </c>
      <c r="Y1140" s="9">
        <v>0</v>
      </c>
      <c r="Z1140" s="9">
        <v>0</v>
      </c>
      <c r="AA1140" s="9">
        <v>1</v>
      </c>
      <c r="AB1140" s="27">
        <v>0</v>
      </c>
      <c r="AC1140" s="9">
        <v>0</v>
      </c>
      <c r="AD1140" s="9">
        <v>1</v>
      </c>
      <c r="AE1140" s="27">
        <v>0</v>
      </c>
      <c r="AF1140" s="9">
        <v>1</v>
      </c>
      <c r="AG1140" s="27">
        <v>0</v>
      </c>
      <c r="AH1140" s="19">
        <v>1980</v>
      </c>
      <c r="AI1140" s="30">
        <f t="shared" si="279"/>
        <v>6.9999999999999979E-2</v>
      </c>
      <c r="AJ1140" s="30">
        <f t="shared" si="279"/>
        <v>6.9999999999999979E-2</v>
      </c>
      <c r="AK1140" s="30">
        <f t="shared" si="280"/>
        <v>0.56000000000000005</v>
      </c>
      <c r="AL1140" s="37">
        <v>0.3</v>
      </c>
      <c r="AM1140" s="36" t="s">
        <v>89</v>
      </c>
      <c r="AN1140" s="17" t="s">
        <v>89</v>
      </c>
      <c r="AO1140">
        <v>1</v>
      </c>
      <c r="AP1140" s="34">
        <v>0</v>
      </c>
      <c r="AQ1140" t="s">
        <v>89</v>
      </c>
      <c r="AR1140" s="34" t="s">
        <v>89</v>
      </c>
      <c r="AS1140">
        <v>0</v>
      </c>
      <c r="AT1140" s="17">
        <v>1</v>
      </c>
      <c r="AU1140" t="s">
        <v>89</v>
      </c>
      <c r="AV1140" s="17" t="s">
        <v>89</v>
      </c>
      <c r="AW1140" s="17" t="s">
        <v>131</v>
      </c>
      <c r="AX1140">
        <v>1</v>
      </c>
      <c r="AY1140">
        <v>0</v>
      </c>
      <c r="AZ1140">
        <v>0</v>
      </c>
      <c r="BA1140">
        <v>0</v>
      </c>
      <c r="BB1140">
        <v>0</v>
      </c>
      <c r="BC1140">
        <v>0</v>
      </c>
      <c r="BD1140" s="17">
        <v>0</v>
      </c>
      <c r="BE1140">
        <v>1</v>
      </c>
      <c r="BF1140">
        <v>0</v>
      </c>
      <c r="BG1140" s="17">
        <v>0</v>
      </c>
      <c r="BH1140">
        <v>19291</v>
      </c>
      <c r="BI1140">
        <v>1766</v>
      </c>
      <c r="BJ1140" s="23">
        <v>0.91900000000000004</v>
      </c>
      <c r="BK1140" s="23">
        <v>44.5</v>
      </c>
      <c r="BL1140">
        <v>1</v>
      </c>
      <c r="BM1140">
        <v>0</v>
      </c>
      <c r="BN1140">
        <v>0</v>
      </c>
      <c r="BO1140">
        <v>0</v>
      </c>
      <c r="BP1140">
        <v>0</v>
      </c>
      <c r="BQ1140" s="17">
        <v>0</v>
      </c>
      <c r="BR1140">
        <v>0</v>
      </c>
      <c r="BS1140">
        <v>0</v>
      </c>
      <c r="BT1140">
        <v>1</v>
      </c>
      <c r="BU1140" s="17">
        <v>0</v>
      </c>
      <c r="BV1140">
        <v>0</v>
      </c>
      <c r="BW1140">
        <v>0</v>
      </c>
      <c r="BX1140" s="17">
        <v>0</v>
      </c>
      <c r="BY1140">
        <v>1</v>
      </c>
      <c r="BZ1140">
        <v>1</v>
      </c>
      <c r="CA1140">
        <v>0</v>
      </c>
      <c r="CB1140">
        <v>0</v>
      </c>
      <c r="CC1140">
        <v>1</v>
      </c>
      <c r="CD1140">
        <v>0</v>
      </c>
      <c r="CE1140">
        <v>0</v>
      </c>
      <c r="CF1140">
        <v>1</v>
      </c>
      <c r="CG1140">
        <v>0</v>
      </c>
      <c r="CH1140">
        <v>0</v>
      </c>
      <c r="CI1140">
        <v>1</v>
      </c>
      <c r="CJ1140" s="17">
        <v>1</v>
      </c>
      <c r="CK1140">
        <v>3.0920000000000001</v>
      </c>
      <c r="CL1140">
        <v>3590</v>
      </c>
      <c r="CM1140">
        <v>1</v>
      </c>
      <c r="CN1140">
        <v>0</v>
      </c>
      <c r="CO1140">
        <v>12</v>
      </c>
      <c r="CP1140" s="31" t="s">
        <v>80</v>
      </c>
    </row>
    <row r="1141" spans="1:94" x14ac:dyDescent="0.25">
      <c r="A1141">
        <v>1140</v>
      </c>
      <c r="B1141">
        <v>77</v>
      </c>
      <c r="C1141" s="23" t="s">
        <v>255</v>
      </c>
      <c r="D1141" s="12">
        <v>7.79</v>
      </c>
      <c r="E1141" s="13">
        <v>2.39</v>
      </c>
      <c r="F1141" s="7">
        <f t="shared" si="281"/>
        <v>3.2594142259414225</v>
      </c>
      <c r="G1141" s="7">
        <f t="shared" si="266"/>
        <v>5.4</v>
      </c>
      <c r="H1141" s="15">
        <f t="shared" si="267"/>
        <v>10.18</v>
      </c>
      <c r="I1141" s="11">
        <f t="shared" si="268"/>
        <v>4.6710448747988055E-3</v>
      </c>
      <c r="J1141" s="30">
        <f t="shared" si="269"/>
        <v>1.4330933569665142E-3</v>
      </c>
      <c r="K1141" s="30">
        <f t="shared" si="270"/>
        <v>697.79124656382464</v>
      </c>
      <c r="L1141" s="8">
        <v>0</v>
      </c>
      <c r="M1141" s="9">
        <v>0</v>
      </c>
      <c r="N1141" s="9">
        <v>0</v>
      </c>
      <c r="O1141" s="9">
        <v>1</v>
      </c>
      <c r="P1141" s="9">
        <v>0</v>
      </c>
      <c r="Q1141" s="8">
        <v>486926</v>
      </c>
      <c r="R1141" s="9">
        <v>23</v>
      </c>
      <c r="S1141" s="9">
        <f t="shared" si="271"/>
        <v>486902</v>
      </c>
      <c r="T1141" s="9">
        <f t="shared" si="272"/>
        <v>28</v>
      </c>
      <c r="U1141" s="7">
        <v>13.56</v>
      </c>
      <c r="V1141" s="7">
        <f t="shared" si="277"/>
        <v>24.939999999999998</v>
      </c>
      <c r="W1141" s="9">
        <v>1</v>
      </c>
      <c r="X1141" s="9">
        <v>0</v>
      </c>
      <c r="Y1141" s="9">
        <v>0</v>
      </c>
      <c r="Z1141" s="9">
        <v>0</v>
      </c>
      <c r="AA1141" s="9">
        <v>1</v>
      </c>
      <c r="AB1141" s="27">
        <v>0</v>
      </c>
      <c r="AC1141" s="9">
        <v>0</v>
      </c>
      <c r="AD1141" s="9">
        <v>1</v>
      </c>
      <c r="AE1141" s="27">
        <v>0</v>
      </c>
      <c r="AF1141" s="9">
        <v>1</v>
      </c>
      <c r="AG1141" s="27">
        <v>0</v>
      </c>
      <c r="AH1141" s="19">
        <v>1980</v>
      </c>
      <c r="AI1141" s="30">
        <f t="shared" si="279"/>
        <v>6.9999999999999979E-2</v>
      </c>
      <c r="AJ1141" s="30">
        <f t="shared" si="279"/>
        <v>6.9999999999999979E-2</v>
      </c>
      <c r="AK1141" s="30">
        <f t="shared" si="280"/>
        <v>0.56000000000000005</v>
      </c>
      <c r="AL1141" s="37">
        <v>0.3</v>
      </c>
      <c r="AM1141" s="36" t="s">
        <v>89</v>
      </c>
      <c r="AN1141" s="17" t="s">
        <v>89</v>
      </c>
      <c r="AO1141">
        <v>1</v>
      </c>
      <c r="AP1141" s="34">
        <v>0</v>
      </c>
      <c r="AQ1141" t="s">
        <v>89</v>
      </c>
      <c r="AR1141" s="34" t="s">
        <v>89</v>
      </c>
      <c r="AS1141">
        <v>0</v>
      </c>
      <c r="AT1141" s="17">
        <v>1</v>
      </c>
      <c r="AU1141" t="s">
        <v>89</v>
      </c>
      <c r="AV1141" s="17" t="s">
        <v>89</v>
      </c>
      <c r="AW1141" s="17" t="s">
        <v>131</v>
      </c>
      <c r="AX1141">
        <v>1</v>
      </c>
      <c r="AY1141">
        <v>0</v>
      </c>
      <c r="AZ1141">
        <v>0</v>
      </c>
      <c r="BA1141">
        <v>0</v>
      </c>
      <c r="BB1141">
        <v>0</v>
      </c>
      <c r="BC1141">
        <v>0</v>
      </c>
      <c r="BD1141" s="17">
        <v>0</v>
      </c>
      <c r="BE1141">
        <v>1</v>
      </c>
      <c r="BF1141">
        <v>0</v>
      </c>
      <c r="BG1141" s="17">
        <v>0</v>
      </c>
      <c r="BH1141">
        <v>19291</v>
      </c>
      <c r="BI1141">
        <v>1766</v>
      </c>
      <c r="BJ1141" s="23">
        <v>0.91900000000000004</v>
      </c>
      <c r="BK1141" s="23">
        <v>44.5</v>
      </c>
      <c r="BL1141">
        <v>0</v>
      </c>
      <c r="BM1141">
        <v>0</v>
      </c>
      <c r="BN1141">
        <v>1</v>
      </c>
      <c r="BO1141">
        <v>0</v>
      </c>
      <c r="BP1141">
        <v>0</v>
      </c>
      <c r="BQ1141" s="17">
        <v>0</v>
      </c>
      <c r="BR1141">
        <v>0</v>
      </c>
      <c r="BS1141">
        <v>0</v>
      </c>
      <c r="BT1141">
        <v>1</v>
      </c>
      <c r="BU1141" s="17">
        <v>0</v>
      </c>
      <c r="BV1141">
        <v>0</v>
      </c>
      <c r="BW1141">
        <v>0</v>
      </c>
      <c r="BX1141" s="17">
        <v>0</v>
      </c>
      <c r="BY1141">
        <v>1</v>
      </c>
      <c r="BZ1141">
        <v>1</v>
      </c>
      <c r="CA1141">
        <v>0</v>
      </c>
      <c r="CB1141">
        <v>0</v>
      </c>
      <c r="CC1141">
        <v>1</v>
      </c>
      <c r="CD1141">
        <v>0</v>
      </c>
      <c r="CE1141">
        <v>0</v>
      </c>
      <c r="CF1141">
        <v>1</v>
      </c>
      <c r="CG1141">
        <v>0</v>
      </c>
      <c r="CH1141">
        <v>0</v>
      </c>
      <c r="CI1141">
        <v>1</v>
      </c>
      <c r="CJ1141" s="17">
        <v>1</v>
      </c>
      <c r="CK1141">
        <v>3.0920000000000001</v>
      </c>
      <c r="CL1141">
        <v>3590</v>
      </c>
      <c r="CM1141">
        <v>1</v>
      </c>
      <c r="CN1141">
        <v>0</v>
      </c>
      <c r="CO1141">
        <v>12</v>
      </c>
      <c r="CP1141" s="31" t="s">
        <v>80</v>
      </c>
    </row>
    <row r="1142" spans="1:94" x14ac:dyDescent="0.25">
      <c r="A1142">
        <v>1141</v>
      </c>
      <c r="B1142">
        <v>77</v>
      </c>
      <c r="C1142" s="23" t="s">
        <v>255</v>
      </c>
      <c r="D1142" s="12">
        <v>6.73</v>
      </c>
      <c r="E1142" s="13">
        <v>0.03</v>
      </c>
      <c r="F1142" s="7">
        <f t="shared" si="281"/>
        <v>224.33333333333334</v>
      </c>
      <c r="G1142" s="7">
        <f t="shared" si="266"/>
        <v>6.7</v>
      </c>
      <c r="H1142" s="15">
        <f t="shared" si="267"/>
        <v>6.7600000000000007</v>
      </c>
      <c r="I1142" s="11">
        <f t="shared" si="268"/>
        <v>0.36400129234675915</v>
      </c>
      <c r="J1142" s="30">
        <f t="shared" si="269"/>
        <v>1.6225911991683173E-3</v>
      </c>
      <c r="K1142" s="30">
        <f t="shared" si="270"/>
        <v>616.29817819335176</v>
      </c>
      <c r="L1142" s="8">
        <v>0</v>
      </c>
      <c r="M1142" s="9">
        <v>0</v>
      </c>
      <c r="N1142" s="9">
        <v>0</v>
      </c>
      <c r="O1142" s="9">
        <v>1</v>
      </c>
      <c r="P1142" s="9">
        <v>0</v>
      </c>
      <c r="Q1142" s="8">
        <v>329509</v>
      </c>
      <c r="R1142" s="9">
        <v>10</v>
      </c>
      <c r="S1142" s="9">
        <f t="shared" si="271"/>
        <v>329498</v>
      </c>
      <c r="T1142" s="9">
        <f t="shared" si="272"/>
        <v>28</v>
      </c>
      <c r="U1142" s="7">
        <v>12.79</v>
      </c>
      <c r="V1142" s="7">
        <f t="shared" si="277"/>
        <v>35.71</v>
      </c>
      <c r="W1142" s="9">
        <v>1</v>
      </c>
      <c r="X1142" s="9">
        <v>0</v>
      </c>
      <c r="Y1142" s="9">
        <v>0</v>
      </c>
      <c r="Z1142" s="9">
        <v>0</v>
      </c>
      <c r="AA1142" s="9">
        <v>1</v>
      </c>
      <c r="AB1142" s="27">
        <v>0</v>
      </c>
      <c r="AC1142" s="9">
        <v>0</v>
      </c>
      <c r="AD1142" s="9">
        <v>1</v>
      </c>
      <c r="AE1142" s="27">
        <v>0</v>
      </c>
      <c r="AF1142" s="9">
        <v>1</v>
      </c>
      <c r="AG1142" s="27">
        <v>0</v>
      </c>
      <c r="AH1142" s="19">
        <v>1980</v>
      </c>
      <c r="AI1142" s="30">
        <f t="shared" si="279"/>
        <v>0.11499999999999999</v>
      </c>
      <c r="AJ1142" s="30">
        <f t="shared" si="279"/>
        <v>0.11499999999999999</v>
      </c>
      <c r="AK1142" s="30">
        <f t="shared" ref="AK1142:AK1157" si="282">0.77-AL1142</f>
        <v>0.53</v>
      </c>
      <c r="AL1142" s="37">
        <v>0.24</v>
      </c>
      <c r="AM1142" s="36" t="s">
        <v>89</v>
      </c>
      <c r="AN1142" s="17" t="s">
        <v>89</v>
      </c>
      <c r="AO1142">
        <v>1</v>
      </c>
      <c r="AP1142" s="34">
        <v>0</v>
      </c>
      <c r="AQ1142" t="s">
        <v>89</v>
      </c>
      <c r="AR1142" s="34" t="s">
        <v>89</v>
      </c>
      <c r="AS1142">
        <v>0</v>
      </c>
      <c r="AT1142" s="17">
        <v>1</v>
      </c>
      <c r="AU1142" t="s">
        <v>89</v>
      </c>
      <c r="AV1142" s="17" t="s">
        <v>89</v>
      </c>
      <c r="AW1142" s="17" t="s">
        <v>131</v>
      </c>
      <c r="AX1142">
        <v>1</v>
      </c>
      <c r="AY1142">
        <v>0</v>
      </c>
      <c r="AZ1142">
        <v>0</v>
      </c>
      <c r="BA1142">
        <v>0</v>
      </c>
      <c r="BB1142">
        <v>0</v>
      </c>
      <c r="BC1142">
        <v>0</v>
      </c>
      <c r="BD1142" s="17">
        <v>0</v>
      </c>
      <c r="BE1142">
        <v>1</v>
      </c>
      <c r="BF1142">
        <v>0</v>
      </c>
      <c r="BG1142" s="17">
        <v>0</v>
      </c>
      <c r="BH1142">
        <v>19291</v>
      </c>
      <c r="BI1142">
        <v>1766</v>
      </c>
      <c r="BJ1142" s="23">
        <v>0.91900000000000004</v>
      </c>
      <c r="BK1142" s="23">
        <v>54.5</v>
      </c>
      <c r="BL1142">
        <v>1</v>
      </c>
      <c r="BM1142">
        <v>0</v>
      </c>
      <c r="BN1142">
        <v>0</v>
      </c>
      <c r="BO1142">
        <v>0</v>
      </c>
      <c r="BP1142">
        <v>0</v>
      </c>
      <c r="BQ1142" s="17">
        <v>0</v>
      </c>
      <c r="BR1142">
        <v>0</v>
      </c>
      <c r="BS1142">
        <v>0</v>
      </c>
      <c r="BT1142">
        <v>1</v>
      </c>
      <c r="BU1142" s="17">
        <v>0</v>
      </c>
      <c r="BV1142">
        <v>0</v>
      </c>
      <c r="BW1142">
        <v>0</v>
      </c>
      <c r="BX1142" s="17">
        <v>0</v>
      </c>
      <c r="BY1142">
        <v>0</v>
      </c>
      <c r="BZ1142">
        <v>0</v>
      </c>
      <c r="CA1142">
        <v>0</v>
      </c>
      <c r="CB1142">
        <v>0</v>
      </c>
      <c r="CC1142">
        <v>0</v>
      </c>
      <c r="CD1142">
        <v>0</v>
      </c>
      <c r="CE1142">
        <v>0</v>
      </c>
      <c r="CF1142">
        <v>1</v>
      </c>
      <c r="CG1142">
        <v>0</v>
      </c>
      <c r="CH1142">
        <v>0</v>
      </c>
      <c r="CI1142">
        <v>0</v>
      </c>
      <c r="CJ1142" s="17">
        <v>0</v>
      </c>
      <c r="CK1142">
        <v>3.0920000000000001</v>
      </c>
      <c r="CL1142">
        <v>3590</v>
      </c>
      <c r="CM1142">
        <v>1</v>
      </c>
      <c r="CN1142">
        <v>0</v>
      </c>
      <c r="CO1142">
        <v>12</v>
      </c>
      <c r="CP1142" s="31" t="s">
        <v>80</v>
      </c>
    </row>
    <row r="1143" spans="1:94" x14ac:dyDescent="0.25">
      <c r="A1143">
        <v>1142</v>
      </c>
      <c r="B1143">
        <v>77</v>
      </c>
      <c r="C1143" s="23" t="s">
        <v>255</v>
      </c>
      <c r="D1143" s="12">
        <v>9.2799999999999994</v>
      </c>
      <c r="E1143" s="13">
        <v>0.93</v>
      </c>
      <c r="F1143" s="7">
        <f t="shared" si="281"/>
        <v>9.9784946236559122</v>
      </c>
      <c r="G1143" s="7">
        <f t="shared" si="266"/>
        <v>8.35</v>
      </c>
      <c r="H1143" s="15">
        <f t="shared" si="267"/>
        <v>10.209999999999999</v>
      </c>
      <c r="I1143" s="11">
        <f t="shared" si="268"/>
        <v>1.7380930654928722E-2</v>
      </c>
      <c r="J1143" s="30">
        <f t="shared" si="269"/>
        <v>1.7418389557202277E-3</v>
      </c>
      <c r="K1143" s="30">
        <f t="shared" si="270"/>
        <v>574.10588775499798</v>
      </c>
      <c r="L1143" s="8">
        <v>0</v>
      </c>
      <c r="M1143" s="9">
        <v>0</v>
      </c>
      <c r="N1143" s="9">
        <v>0</v>
      </c>
      <c r="O1143" s="9">
        <v>1</v>
      </c>
      <c r="P1143" s="9">
        <v>0</v>
      </c>
      <c r="Q1143" s="8">
        <v>329509</v>
      </c>
      <c r="R1143" s="9">
        <v>10</v>
      </c>
      <c r="S1143" s="9">
        <f t="shared" si="271"/>
        <v>329498</v>
      </c>
      <c r="T1143" s="9">
        <f t="shared" si="272"/>
        <v>28</v>
      </c>
      <c r="U1143" s="7">
        <v>12.79</v>
      </c>
      <c r="V1143" s="7">
        <f t="shared" si="277"/>
        <v>35.71</v>
      </c>
      <c r="W1143" s="9">
        <v>1</v>
      </c>
      <c r="X1143" s="9">
        <v>0</v>
      </c>
      <c r="Y1143" s="9">
        <v>0</v>
      </c>
      <c r="Z1143" s="9">
        <v>0</v>
      </c>
      <c r="AA1143" s="9">
        <v>1</v>
      </c>
      <c r="AB1143" s="27">
        <v>0</v>
      </c>
      <c r="AC1143" s="9">
        <v>0</v>
      </c>
      <c r="AD1143" s="9">
        <v>1</v>
      </c>
      <c r="AE1143" s="27">
        <v>0</v>
      </c>
      <c r="AF1143" s="9">
        <v>1</v>
      </c>
      <c r="AG1143" s="27">
        <v>0</v>
      </c>
      <c r="AH1143" s="19">
        <v>1980</v>
      </c>
      <c r="AI1143" s="30">
        <f t="shared" si="279"/>
        <v>0.11499999999999999</v>
      </c>
      <c r="AJ1143" s="30">
        <f t="shared" si="279"/>
        <v>0.11499999999999999</v>
      </c>
      <c r="AK1143" s="30">
        <f t="shared" si="282"/>
        <v>0.53</v>
      </c>
      <c r="AL1143" s="37">
        <v>0.24</v>
      </c>
      <c r="AM1143" s="36" t="s">
        <v>89</v>
      </c>
      <c r="AN1143" s="17" t="s">
        <v>89</v>
      </c>
      <c r="AO1143">
        <v>1</v>
      </c>
      <c r="AP1143" s="34">
        <v>0</v>
      </c>
      <c r="AQ1143" t="s">
        <v>89</v>
      </c>
      <c r="AR1143" s="34" t="s">
        <v>89</v>
      </c>
      <c r="AS1143">
        <v>0</v>
      </c>
      <c r="AT1143" s="17">
        <v>1</v>
      </c>
      <c r="AU1143" t="s">
        <v>89</v>
      </c>
      <c r="AV1143" s="17" t="s">
        <v>89</v>
      </c>
      <c r="AW1143" s="17" t="s">
        <v>131</v>
      </c>
      <c r="AX1143">
        <v>1</v>
      </c>
      <c r="AY1143">
        <v>0</v>
      </c>
      <c r="AZ1143">
        <v>0</v>
      </c>
      <c r="BA1143">
        <v>0</v>
      </c>
      <c r="BB1143">
        <v>0</v>
      </c>
      <c r="BC1143">
        <v>0</v>
      </c>
      <c r="BD1143" s="17">
        <v>0</v>
      </c>
      <c r="BE1143">
        <v>1</v>
      </c>
      <c r="BF1143">
        <v>0</v>
      </c>
      <c r="BG1143" s="17">
        <v>0</v>
      </c>
      <c r="BH1143">
        <v>19291</v>
      </c>
      <c r="BI1143">
        <v>1766</v>
      </c>
      <c r="BJ1143" s="23">
        <v>0.91900000000000004</v>
      </c>
      <c r="BK1143" s="23">
        <v>54.5</v>
      </c>
      <c r="BL1143">
        <v>0</v>
      </c>
      <c r="BM1143">
        <v>0</v>
      </c>
      <c r="BN1143">
        <v>1</v>
      </c>
      <c r="BO1143">
        <v>0</v>
      </c>
      <c r="BP1143">
        <v>0</v>
      </c>
      <c r="BQ1143" s="17">
        <v>0</v>
      </c>
      <c r="BR1143">
        <v>0</v>
      </c>
      <c r="BS1143">
        <v>0</v>
      </c>
      <c r="BT1143">
        <v>1</v>
      </c>
      <c r="BU1143" s="17">
        <v>0</v>
      </c>
      <c r="BV1143">
        <v>0</v>
      </c>
      <c r="BW1143">
        <v>0</v>
      </c>
      <c r="BX1143" s="17">
        <v>0</v>
      </c>
      <c r="BY1143">
        <v>0</v>
      </c>
      <c r="BZ1143">
        <v>0</v>
      </c>
      <c r="CA1143">
        <v>0</v>
      </c>
      <c r="CB1143">
        <v>0</v>
      </c>
      <c r="CC1143">
        <v>0</v>
      </c>
      <c r="CD1143">
        <v>0</v>
      </c>
      <c r="CE1143">
        <v>0</v>
      </c>
      <c r="CF1143">
        <v>1</v>
      </c>
      <c r="CG1143">
        <v>0</v>
      </c>
      <c r="CH1143">
        <v>0</v>
      </c>
      <c r="CI1143">
        <v>0</v>
      </c>
      <c r="CJ1143" s="17">
        <v>0</v>
      </c>
      <c r="CK1143">
        <v>3.0920000000000001</v>
      </c>
      <c r="CL1143">
        <v>3590</v>
      </c>
      <c r="CM1143">
        <v>1</v>
      </c>
      <c r="CN1143">
        <v>0</v>
      </c>
      <c r="CO1143">
        <v>12</v>
      </c>
      <c r="CP1143" s="31" t="s">
        <v>80</v>
      </c>
    </row>
    <row r="1144" spans="1:94" x14ac:dyDescent="0.25">
      <c r="A1144">
        <v>1143</v>
      </c>
      <c r="B1144">
        <v>77</v>
      </c>
      <c r="C1144" s="23" t="s">
        <v>255</v>
      </c>
      <c r="D1144" s="12">
        <v>6.73</v>
      </c>
      <c r="E1144" s="13">
        <v>0.03</v>
      </c>
      <c r="F1144" s="7">
        <f t="shared" si="281"/>
        <v>224.33333333333334</v>
      </c>
      <c r="G1144" s="7">
        <f t="shared" si="266"/>
        <v>6.7</v>
      </c>
      <c r="H1144" s="15">
        <f t="shared" si="267"/>
        <v>6.7600000000000007</v>
      </c>
      <c r="I1144" s="11">
        <f t="shared" si="268"/>
        <v>0.36400225069394709</v>
      </c>
      <c r="J1144" s="30">
        <f t="shared" si="269"/>
        <v>1.6225954711468664E-3</v>
      </c>
      <c r="K1144" s="30">
        <f t="shared" si="270"/>
        <v>616.29655560001663</v>
      </c>
      <c r="L1144" s="8">
        <v>0</v>
      </c>
      <c r="M1144" s="9">
        <v>0</v>
      </c>
      <c r="N1144" s="9">
        <v>0</v>
      </c>
      <c r="O1144" s="9">
        <v>1</v>
      </c>
      <c r="P1144" s="9">
        <v>0</v>
      </c>
      <c r="Q1144" s="8">
        <v>329509</v>
      </c>
      <c r="R1144" s="9">
        <v>12</v>
      </c>
      <c r="S1144" s="9">
        <f t="shared" si="271"/>
        <v>329496</v>
      </c>
      <c r="T1144" s="9">
        <f t="shared" si="272"/>
        <v>28</v>
      </c>
      <c r="U1144" s="7">
        <v>12.79</v>
      </c>
      <c r="V1144" s="7">
        <f t="shared" si="277"/>
        <v>35.71</v>
      </c>
      <c r="W1144" s="9">
        <v>1</v>
      </c>
      <c r="X1144" s="9">
        <v>0</v>
      </c>
      <c r="Y1144" s="9">
        <v>0</v>
      </c>
      <c r="Z1144" s="9">
        <v>0</v>
      </c>
      <c r="AA1144" s="9">
        <v>1</v>
      </c>
      <c r="AB1144" s="27">
        <v>0</v>
      </c>
      <c r="AC1144" s="9">
        <v>0</v>
      </c>
      <c r="AD1144" s="9">
        <v>1</v>
      </c>
      <c r="AE1144" s="27">
        <v>0</v>
      </c>
      <c r="AF1144" s="9">
        <v>1</v>
      </c>
      <c r="AG1144" s="27">
        <v>0</v>
      </c>
      <c r="AH1144" s="19">
        <v>1980</v>
      </c>
      <c r="AI1144" s="30">
        <f t="shared" si="279"/>
        <v>0.11499999999999999</v>
      </c>
      <c r="AJ1144" s="30">
        <f t="shared" si="279"/>
        <v>0.11499999999999999</v>
      </c>
      <c r="AK1144" s="30">
        <f t="shared" si="282"/>
        <v>0.53</v>
      </c>
      <c r="AL1144" s="37">
        <v>0.24</v>
      </c>
      <c r="AM1144" s="36" t="s">
        <v>89</v>
      </c>
      <c r="AN1144" s="17" t="s">
        <v>89</v>
      </c>
      <c r="AO1144">
        <v>1</v>
      </c>
      <c r="AP1144" s="34">
        <v>0</v>
      </c>
      <c r="AQ1144" t="s">
        <v>89</v>
      </c>
      <c r="AR1144" s="34" t="s">
        <v>89</v>
      </c>
      <c r="AS1144">
        <v>0</v>
      </c>
      <c r="AT1144" s="17">
        <v>1</v>
      </c>
      <c r="AU1144" t="s">
        <v>89</v>
      </c>
      <c r="AV1144" s="17" t="s">
        <v>89</v>
      </c>
      <c r="AW1144" s="17" t="s">
        <v>131</v>
      </c>
      <c r="AX1144">
        <v>1</v>
      </c>
      <c r="AY1144">
        <v>0</v>
      </c>
      <c r="AZ1144">
        <v>0</v>
      </c>
      <c r="BA1144">
        <v>0</v>
      </c>
      <c r="BB1144">
        <v>0</v>
      </c>
      <c r="BC1144">
        <v>0</v>
      </c>
      <c r="BD1144" s="17">
        <v>0</v>
      </c>
      <c r="BE1144">
        <v>1</v>
      </c>
      <c r="BF1144">
        <v>0</v>
      </c>
      <c r="BG1144" s="17">
        <v>0</v>
      </c>
      <c r="BH1144">
        <v>19291</v>
      </c>
      <c r="BI1144">
        <v>1766</v>
      </c>
      <c r="BJ1144" s="23">
        <v>0.91900000000000004</v>
      </c>
      <c r="BK1144" s="23">
        <v>54.5</v>
      </c>
      <c r="BL1144">
        <v>1</v>
      </c>
      <c r="BM1144">
        <v>0</v>
      </c>
      <c r="BN1144">
        <v>0</v>
      </c>
      <c r="BO1144">
        <v>0</v>
      </c>
      <c r="BP1144">
        <v>0</v>
      </c>
      <c r="BQ1144" s="17">
        <v>0</v>
      </c>
      <c r="BR1144">
        <v>0</v>
      </c>
      <c r="BS1144">
        <v>0</v>
      </c>
      <c r="BT1144">
        <v>1</v>
      </c>
      <c r="BU1144" s="17">
        <v>0</v>
      </c>
      <c r="BV1144">
        <v>0</v>
      </c>
      <c r="BW1144">
        <v>0</v>
      </c>
      <c r="BX1144" s="17">
        <v>0</v>
      </c>
      <c r="BY1144">
        <v>1</v>
      </c>
      <c r="BZ1144">
        <v>1</v>
      </c>
      <c r="CA1144">
        <v>0</v>
      </c>
      <c r="CB1144">
        <v>0</v>
      </c>
      <c r="CC1144">
        <v>0</v>
      </c>
      <c r="CD1144">
        <v>0</v>
      </c>
      <c r="CE1144">
        <v>0</v>
      </c>
      <c r="CF1144">
        <v>1</v>
      </c>
      <c r="CG1144">
        <v>0</v>
      </c>
      <c r="CH1144">
        <v>0</v>
      </c>
      <c r="CI1144">
        <v>0</v>
      </c>
      <c r="CJ1144" s="17">
        <v>0</v>
      </c>
      <c r="CK1144">
        <v>3.0920000000000001</v>
      </c>
      <c r="CL1144">
        <v>3590</v>
      </c>
      <c r="CM1144">
        <v>1</v>
      </c>
      <c r="CN1144">
        <v>0</v>
      </c>
      <c r="CO1144">
        <v>12</v>
      </c>
      <c r="CP1144" s="31" t="s">
        <v>80</v>
      </c>
    </row>
    <row r="1145" spans="1:94" x14ac:dyDescent="0.25">
      <c r="A1145">
        <v>1144</v>
      </c>
      <c r="B1145">
        <v>77</v>
      </c>
      <c r="C1145" s="23" t="s">
        <v>255</v>
      </c>
      <c r="D1145" s="12">
        <v>9.07</v>
      </c>
      <c r="E1145" s="13">
        <v>1.07</v>
      </c>
      <c r="F1145" s="7">
        <f t="shared" si="281"/>
        <v>8.4766355140186906</v>
      </c>
      <c r="G1145" s="7">
        <f t="shared" si="266"/>
        <v>8</v>
      </c>
      <c r="H1145" s="15">
        <f t="shared" si="267"/>
        <v>10.14</v>
      </c>
      <c r="I1145" s="11">
        <f t="shared" si="268"/>
        <v>1.476559961093361E-2</v>
      </c>
      <c r="J1145" s="30">
        <f t="shared" si="269"/>
        <v>1.7419174844210544E-3</v>
      </c>
      <c r="K1145" s="30">
        <f t="shared" si="270"/>
        <v>574.08000605284758</v>
      </c>
      <c r="L1145" s="8">
        <v>0</v>
      </c>
      <c r="M1145" s="9">
        <v>0</v>
      </c>
      <c r="N1145" s="9">
        <v>0</v>
      </c>
      <c r="O1145" s="9">
        <v>1</v>
      </c>
      <c r="P1145" s="9">
        <v>0</v>
      </c>
      <c r="Q1145" s="8">
        <v>329509</v>
      </c>
      <c r="R1145" s="9">
        <v>12</v>
      </c>
      <c r="S1145" s="9">
        <f t="shared" si="271"/>
        <v>329496</v>
      </c>
      <c r="T1145" s="9">
        <f t="shared" si="272"/>
        <v>28</v>
      </c>
      <c r="U1145" s="7">
        <v>12.79</v>
      </c>
      <c r="V1145" s="7">
        <f t="shared" si="277"/>
        <v>35.71</v>
      </c>
      <c r="W1145" s="9">
        <v>1</v>
      </c>
      <c r="X1145" s="9">
        <v>0</v>
      </c>
      <c r="Y1145" s="9">
        <v>0</v>
      </c>
      <c r="Z1145" s="9">
        <v>0</v>
      </c>
      <c r="AA1145" s="9">
        <v>1</v>
      </c>
      <c r="AB1145" s="27">
        <v>0</v>
      </c>
      <c r="AC1145" s="9">
        <v>0</v>
      </c>
      <c r="AD1145" s="9">
        <v>1</v>
      </c>
      <c r="AE1145" s="27">
        <v>0</v>
      </c>
      <c r="AF1145" s="9">
        <v>1</v>
      </c>
      <c r="AG1145" s="27">
        <v>0</v>
      </c>
      <c r="AH1145" s="19">
        <v>1980</v>
      </c>
      <c r="AI1145" s="30">
        <f t="shared" si="279"/>
        <v>0.11499999999999999</v>
      </c>
      <c r="AJ1145" s="30">
        <f t="shared" si="279"/>
        <v>0.11499999999999999</v>
      </c>
      <c r="AK1145" s="30">
        <f t="shared" si="282"/>
        <v>0.53</v>
      </c>
      <c r="AL1145" s="37">
        <v>0.24</v>
      </c>
      <c r="AM1145" s="36" t="s">
        <v>89</v>
      </c>
      <c r="AN1145" s="17" t="s">
        <v>89</v>
      </c>
      <c r="AO1145">
        <v>1</v>
      </c>
      <c r="AP1145" s="34">
        <v>0</v>
      </c>
      <c r="AQ1145" t="s">
        <v>89</v>
      </c>
      <c r="AR1145" s="34" t="s">
        <v>89</v>
      </c>
      <c r="AS1145">
        <v>0</v>
      </c>
      <c r="AT1145" s="17">
        <v>1</v>
      </c>
      <c r="AU1145" t="s">
        <v>89</v>
      </c>
      <c r="AV1145" s="17" t="s">
        <v>89</v>
      </c>
      <c r="AW1145" s="17" t="s">
        <v>131</v>
      </c>
      <c r="AX1145">
        <v>1</v>
      </c>
      <c r="AY1145">
        <v>0</v>
      </c>
      <c r="AZ1145">
        <v>0</v>
      </c>
      <c r="BA1145">
        <v>0</v>
      </c>
      <c r="BB1145">
        <v>0</v>
      </c>
      <c r="BC1145">
        <v>0</v>
      </c>
      <c r="BD1145" s="17">
        <v>0</v>
      </c>
      <c r="BE1145">
        <v>1</v>
      </c>
      <c r="BF1145">
        <v>0</v>
      </c>
      <c r="BG1145" s="17">
        <v>0</v>
      </c>
      <c r="BH1145">
        <v>19291</v>
      </c>
      <c r="BI1145">
        <v>1766</v>
      </c>
      <c r="BJ1145" s="23">
        <v>0.91900000000000004</v>
      </c>
      <c r="BK1145" s="23">
        <v>54.5</v>
      </c>
      <c r="BL1145">
        <v>0</v>
      </c>
      <c r="BM1145">
        <v>0</v>
      </c>
      <c r="BN1145">
        <v>1</v>
      </c>
      <c r="BO1145">
        <v>0</v>
      </c>
      <c r="BP1145">
        <v>0</v>
      </c>
      <c r="BQ1145" s="17">
        <v>0</v>
      </c>
      <c r="BR1145">
        <v>0</v>
      </c>
      <c r="BS1145">
        <v>0</v>
      </c>
      <c r="BT1145">
        <v>1</v>
      </c>
      <c r="BU1145" s="17">
        <v>0</v>
      </c>
      <c r="BV1145">
        <v>0</v>
      </c>
      <c r="BW1145">
        <v>0</v>
      </c>
      <c r="BX1145" s="17">
        <v>0</v>
      </c>
      <c r="BY1145">
        <v>1</v>
      </c>
      <c r="BZ1145">
        <v>1</v>
      </c>
      <c r="CA1145">
        <v>0</v>
      </c>
      <c r="CB1145">
        <v>0</v>
      </c>
      <c r="CC1145">
        <v>0</v>
      </c>
      <c r="CD1145">
        <v>0</v>
      </c>
      <c r="CE1145">
        <v>0</v>
      </c>
      <c r="CF1145">
        <v>1</v>
      </c>
      <c r="CG1145">
        <v>0</v>
      </c>
      <c r="CH1145">
        <v>0</v>
      </c>
      <c r="CI1145">
        <v>0</v>
      </c>
      <c r="CJ1145" s="17">
        <v>0</v>
      </c>
      <c r="CK1145">
        <v>3.0920000000000001</v>
      </c>
      <c r="CL1145">
        <v>3590</v>
      </c>
      <c r="CM1145">
        <v>1</v>
      </c>
      <c r="CN1145">
        <v>0</v>
      </c>
      <c r="CO1145">
        <v>12</v>
      </c>
      <c r="CP1145" s="31" t="s">
        <v>80</v>
      </c>
    </row>
    <row r="1146" spans="1:94" x14ac:dyDescent="0.25">
      <c r="A1146">
        <v>1145</v>
      </c>
      <c r="B1146">
        <v>77</v>
      </c>
      <c r="C1146" s="23" t="s">
        <v>255</v>
      </c>
      <c r="D1146" s="12">
        <v>6.28</v>
      </c>
      <c r="E1146" s="13">
        <v>0.03</v>
      </c>
      <c r="F1146" s="7">
        <f t="shared" si="281"/>
        <v>209.33333333333334</v>
      </c>
      <c r="G1146" s="7">
        <f t="shared" si="266"/>
        <v>6.25</v>
      </c>
      <c r="H1146" s="15">
        <f t="shared" si="267"/>
        <v>6.3100000000000005</v>
      </c>
      <c r="I1146" s="11">
        <f t="shared" si="268"/>
        <v>0.34261396720002396</v>
      </c>
      <c r="J1146" s="30">
        <f t="shared" si="269"/>
        <v>1.636690926114764E-3</v>
      </c>
      <c r="K1146" s="30">
        <f t="shared" si="270"/>
        <v>610.98890697331365</v>
      </c>
      <c r="L1146" s="8">
        <v>0</v>
      </c>
      <c r="M1146" s="9">
        <v>0</v>
      </c>
      <c r="N1146" s="9">
        <v>0</v>
      </c>
      <c r="O1146" s="9">
        <v>1</v>
      </c>
      <c r="P1146" s="9">
        <v>0</v>
      </c>
      <c r="Q1146" s="8">
        <v>329509</v>
      </c>
      <c r="R1146" s="9">
        <v>21</v>
      </c>
      <c r="S1146" s="9">
        <f t="shared" si="271"/>
        <v>329487</v>
      </c>
      <c r="T1146" s="9">
        <f t="shared" si="272"/>
        <v>28</v>
      </c>
      <c r="U1146" s="7">
        <v>12.79</v>
      </c>
      <c r="V1146" s="7">
        <f t="shared" si="277"/>
        <v>35.71</v>
      </c>
      <c r="W1146" s="9">
        <v>1</v>
      </c>
      <c r="X1146" s="9">
        <v>0</v>
      </c>
      <c r="Y1146" s="9">
        <v>0</v>
      </c>
      <c r="Z1146" s="9">
        <v>0</v>
      </c>
      <c r="AA1146" s="9">
        <v>1</v>
      </c>
      <c r="AB1146" s="27">
        <v>0</v>
      </c>
      <c r="AC1146" s="9">
        <v>0</v>
      </c>
      <c r="AD1146" s="9">
        <v>1</v>
      </c>
      <c r="AE1146" s="27">
        <v>0</v>
      </c>
      <c r="AF1146" s="9">
        <v>1</v>
      </c>
      <c r="AG1146" s="27">
        <v>0</v>
      </c>
      <c r="AH1146" s="19">
        <v>1980</v>
      </c>
      <c r="AI1146" s="30">
        <f t="shared" si="279"/>
        <v>0.11499999999999999</v>
      </c>
      <c r="AJ1146" s="30">
        <f t="shared" si="279"/>
        <v>0.11499999999999999</v>
      </c>
      <c r="AK1146" s="30">
        <f t="shared" si="282"/>
        <v>0.53</v>
      </c>
      <c r="AL1146" s="37">
        <v>0.24</v>
      </c>
      <c r="AM1146" s="36" t="s">
        <v>89</v>
      </c>
      <c r="AN1146" s="17" t="s">
        <v>89</v>
      </c>
      <c r="AO1146">
        <v>1</v>
      </c>
      <c r="AP1146" s="34">
        <v>0</v>
      </c>
      <c r="AQ1146" t="s">
        <v>89</v>
      </c>
      <c r="AR1146" s="34" t="s">
        <v>89</v>
      </c>
      <c r="AS1146">
        <v>0</v>
      </c>
      <c r="AT1146" s="17">
        <v>1</v>
      </c>
      <c r="AU1146" t="s">
        <v>89</v>
      </c>
      <c r="AV1146" s="17" t="s">
        <v>89</v>
      </c>
      <c r="AW1146" s="17" t="s">
        <v>131</v>
      </c>
      <c r="AX1146">
        <v>1</v>
      </c>
      <c r="AY1146">
        <v>0</v>
      </c>
      <c r="AZ1146">
        <v>0</v>
      </c>
      <c r="BA1146">
        <v>0</v>
      </c>
      <c r="BB1146">
        <v>0</v>
      </c>
      <c r="BC1146">
        <v>0</v>
      </c>
      <c r="BD1146" s="17">
        <v>0</v>
      </c>
      <c r="BE1146">
        <v>1</v>
      </c>
      <c r="BF1146">
        <v>0</v>
      </c>
      <c r="BG1146" s="17">
        <v>0</v>
      </c>
      <c r="BH1146">
        <v>19291</v>
      </c>
      <c r="BI1146">
        <v>1766</v>
      </c>
      <c r="BJ1146" s="23">
        <v>0.91900000000000004</v>
      </c>
      <c r="BK1146" s="23">
        <v>54.5</v>
      </c>
      <c r="BL1146">
        <v>1</v>
      </c>
      <c r="BM1146">
        <v>0</v>
      </c>
      <c r="BN1146">
        <v>0</v>
      </c>
      <c r="BO1146">
        <v>0</v>
      </c>
      <c r="BP1146">
        <v>0</v>
      </c>
      <c r="BQ1146" s="17">
        <v>0</v>
      </c>
      <c r="BR1146">
        <v>0</v>
      </c>
      <c r="BS1146">
        <v>0</v>
      </c>
      <c r="BT1146">
        <v>1</v>
      </c>
      <c r="BU1146" s="17">
        <v>0</v>
      </c>
      <c r="BV1146">
        <v>0</v>
      </c>
      <c r="BW1146">
        <v>0</v>
      </c>
      <c r="BX1146" s="17">
        <v>0</v>
      </c>
      <c r="BY1146">
        <v>0</v>
      </c>
      <c r="BZ1146">
        <v>0</v>
      </c>
      <c r="CA1146">
        <v>0</v>
      </c>
      <c r="CB1146">
        <v>0</v>
      </c>
      <c r="CC1146">
        <v>0</v>
      </c>
      <c r="CD1146">
        <v>0</v>
      </c>
      <c r="CE1146">
        <v>0</v>
      </c>
      <c r="CF1146">
        <v>1</v>
      </c>
      <c r="CG1146">
        <v>0</v>
      </c>
      <c r="CH1146">
        <v>0</v>
      </c>
      <c r="CI1146">
        <v>0</v>
      </c>
      <c r="CJ1146" s="17">
        <v>0</v>
      </c>
      <c r="CK1146">
        <v>3.0920000000000001</v>
      </c>
      <c r="CL1146">
        <v>3590</v>
      </c>
      <c r="CM1146">
        <v>1</v>
      </c>
      <c r="CN1146">
        <v>0</v>
      </c>
      <c r="CO1146">
        <v>12</v>
      </c>
      <c r="CP1146" s="31" t="s">
        <v>80</v>
      </c>
    </row>
    <row r="1147" spans="1:94" x14ac:dyDescent="0.25">
      <c r="A1147">
        <v>1146</v>
      </c>
      <c r="B1147">
        <v>77</v>
      </c>
      <c r="C1147" s="23" t="s">
        <v>255</v>
      </c>
      <c r="D1147" s="12">
        <v>8.31</v>
      </c>
      <c r="E1147" s="13">
        <v>0.95</v>
      </c>
      <c r="F1147" s="7">
        <f t="shared" si="281"/>
        <v>8.7473684210526326</v>
      </c>
      <c r="G1147" s="7">
        <f t="shared" si="266"/>
        <v>7.36</v>
      </c>
      <c r="H1147" s="15">
        <f t="shared" si="267"/>
        <v>9.26</v>
      </c>
      <c r="I1147" s="11">
        <f t="shared" si="268"/>
        <v>1.5237294251999758E-2</v>
      </c>
      <c r="J1147" s="30">
        <f t="shared" si="269"/>
        <v>1.7419289457761458E-3</v>
      </c>
      <c r="K1147" s="30">
        <f t="shared" si="270"/>
        <v>574.07622878350708</v>
      </c>
      <c r="L1147" s="8">
        <v>0</v>
      </c>
      <c r="M1147" s="9">
        <v>0</v>
      </c>
      <c r="N1147" s="9">
        <v>0</v>
      </c>
      <c r="O1147" s="9">
        <v>1</v>
      </c>
      <c r="P1147" s="9">
        <v>0</v>
      </c>
      <c r="Q1147" s="8">
        <v>329509</v>
      </c>
      <c r="R1147" s="9">
        <v>21</v>
      </c>
      <c r="S1147" s="9">
        <f t="shared" si="271"/>
        <v>329487</v>
      </c>
      <c r="T1147" s="9">
        <f t="shared" si="272"/>
        <v>28</v>
      </c>
      <c r="U1147" s="7">
        <v>12.79</v>
      </c>
      <c r="V1147" s="7">
        <f t="shared" si="277"/>
        <v>35.71</v>
      </c>
      <c r="W1147" s="9">
        <v>1</v>
      </c>
      <c r="X1147" s="9">
        <v>0</v>
      </c>
      <c r="Y1147" s="9">
        <v>0</v>
      </c>
      <c r="Z1147" s="9">
        <v>0</v>
      </c>
      <c r="AA1147" s="9">
        <v>1</v>
      </c>
      <c r="AB1147" s="27">
        <v>0</v>
      </c>
      <c r="AC1147" s="9">
        <v>0</v>
      </c>
      <c r="AD1147" s="9">
        <v>1</v>
      </c>
      <c r="AE1147" s="27">
        <v>0</v>
      </c>
      <c r="AF1147" s="9">
        <v>1</v>
      </c>
      <c r="AG1147" s="27">
        <v>0</v>
      </c>
      <c r="AH1147" s="19">
        <v>1980</v>
      </c>
      <c r="AI1147" s="30">
        <f t="shared" si="279"/>
        <v>0.11499999999999999</v>
      </c>
      <c r="AJ1147" s="30">
        <f t="shared" si="279"/>
        <v>0.11499999999999999</v>
      </c>
      <c r="AK1147" s="30">
        <f t="shared" si="282"/>
        <v>0.53</v>
      </c>
      <c r="AL1147" s="37">
        <v>0.24</v>
      </c>
      <c r="AM1147" s="36" t="s">
        <v>89</v>
      </c>
      <c r="AN1147" s="17" t="s">
        <v>89</v>
      </c>
      <c r="AO1147">
        <v>1</v>
      </c>
      <c r="AP1147" s="34">
        <v>0</v>
      </c>
      <c r="AQ1147" t="s">
        <v>89</v>
      </c>
      <c r="AR1147" s="34" t="s">
        <v>89</v>
      </c>
      <c r="AS1147">
        <v>0</v>
      </c>
      <c r="AT1147" s="17">
        <v>1</v>
      </c>
      <c r="AU1147" t="s">
        <v>89</v>
      </c>
      <c r="AV1147" s="17" t="s">
        <v>89</v>
      </c>
      <c r="AW1147" s="17" t="s">
        <v>131</v>
      </c>
      <c r="AX1147">
        <v>1</v>
      </c>
      <c r="AY1147">
        <v>0</v>
      </c>
      <c r="AZ1147">
        <v>0</v>
      </c>
      <c r="BA1147">
        <v>0</v>
      </c>
      <c r="BB1147">
        <v>0</v>
      </c>
      <c r="BC1147">
        <v>0</v>
      </c>
      <c r="BD1147" s="17">
        <v>0</v>
      </c>
      <c r="BE1147">
        <v>1</v>
      </c>
      <c r="BF1147">
        <v>0</v>
      </c>
      <c r="BG1147" s="17">
        <v>0</v>
      </c>
      <c r="BH1147">
        <v>19291</v>
      </c>
      <c r="BI1147">
        <v>1766</v>
      </c>
      <c r="BJ1147" s="23">
        <v>0.91900000000000004</v>
      </c>
      <c r="BK1147" s="23">
        <v>54.5</v>
      </c>
      <c r="BL1147">
        <v>0</v>
      </c>
      <c r="BM1147">
        <v>0</v>
      </c>
      <c r="BN1147">
        <v>1</v>
      </c>
      <c r="BO1147">
        <v>0</v>
      </c>
      <c r="BP1147">
        <v>0</v>
      </c>
      <c r="BQ1147" s="17">
        <v>0</v>
      </c>
      <c r="BR1147">
        <v>0</v>
      </c>
      <c r="BS1147">
        <v>0</v>
      </c>
      <c r="BT1147">
        <v>1</v>
      </c>
      <c r="BU1147" s="17">
        <v>0</v>
      </c>
      <c r="BV1147">
        <v>0</v>
      </c>
      <c r="BW1147">
        <v>0</v>
      </c>
      <c r="BX1147" s="17">
        <v>0</v>
      </c>
      <c r="BY1147">
        <v>0</v>
      </c>
      <c r="BZ1147">
        <v>0</v>
      </c>
      <c r="CA1147">
        <v>0</v>
      </c>
      <c r="CB1147">
        <v>0</v>
      </c>
      <c r="CC1147">
        <v>0</v>
      </c>
      <c r="CD1147">
        <v>0</v>
      </c>
      <c r="CE1147">
        <v>0</v>
      </c>
      <c r="CF1147">
        <v>1</v>
      </c>
      <c r="CG1147">
        <v>0</v>
      </c>
      <c r="CH1147">
        <v>0</v>
      </c>
      <c r="CI1147">
        <v>0</v>
      </c>
      <c r="CJ1147" s="17">
        <v>0</v>
      </c>
      <c r="CK1147">
        <v>3.0920000000000001</v>
      </c>
      <c r="CL1147">
        <v>3590</v>
      </c>
      <c r="CM1147">
        <v>1</v>
      </c>
      <c r="CN1147">
        <v>0</v>
      </c>
      <c r="CO1147">
        <v>12</v>
      </c>
      <c r="CP1147" s="31" t="s">
        <v>80</v>
      </c>
    </row>
    <row r="1148" spans="1:94" x14ac:dyDescent="0.25">
      <c r="A1148">
        <v>1147</v>
      </c>
      <c r="B1148">
        <v>77</v>
      </c>
      <c r="C1148" s="23" t="s">
        <v>255</v>
      </c>
      <c r="D1148" s="12">
        <v>6.28</v>
      </c>
      <c r="E1148" s="13">
        <v>0.03</v>
      </c>
      <c r="F1148" s="7">
        <f t="shared" si="281"/>
        <v>209.33333333333334</v>
      </c>
      <c r="G1148" s="7">
        <f t="shared" si="266"/>
        <v>6.25</v>
      </c>
      <c r="H1148" s="15">
        <f t="shared" si="267"/>
        <v>6.3100000000000005</v>
      </c>
      <c r="I1148" s="11">
        <f t="shared" si="268"/>
        <v>0.34261488498333897</v>
      </c>
      <c r="J1148" s="30">
        <f t="shared" si="269"/>
        <v>1.6366953104299631E-3</v>
      </c>
      <c r="K1148" s="30">
        <f t="shared" si="270"/>
        <v>610.98727028019528</v>
      </c>
      <c r="L1148" s="8">
        <v>0</v>
      </c>
      <c r="M1148" s="9">
        <v>0</v>
      </c>
      <c r="N1148" s="9">
        <v>0</v>
      </c>
      <c r="O1148" s="9">
        <v>1</v>
      </c>
      <c r="P1148" s="9">
        <v>0</v>
      </c>
      <c r="Q1148" s="8">
        <v>329509</v>
      </c>
      <c r="R1148" s="9">
        <v>23</v>
      </c>
      <c r="S1148" s="9">
        <f t="shared" si="271"/>
        <v>329485</v>
      </c>
      <c r="T1148" s="9">
        <f t="shared" si="272"/>
        <v>28</v>
      </c>
      <c r="U1148" s="7">
        <v>12.79</v>
      </c>
      <c r="V1148" s="7">
        <f t="shared" si="277"/>
        <v>35.71</v>
      </c>
      <c r="W1148" s="9">
        <v>1</v>
      </c>
      <c r="X1148" s="9">
        <v>0</v>
      </c>
      <c r="Y1148" s="9">
        <v>0</v>
      </c>
      <c r="Z1148" s="9">
        <v>0</v>
      </c>
      <c r="AA1148" s="9">
        <v>1</v>
      </c>
      <c r="AB1148" s="27">
        <v>0</v>
      </c>
      <c r="AC1148" s="9">
        <v>0</v>
      </c>
      <c r="AD1148" s="9">
        <v>1</v>
      </c>
      <c r="AE1148" s="27">
        <v>0</v>
      </c>
      <c r="AF1148" s="9">
        <v>1</v>
      </c>
      <c r="AG1148" s="27">
        <v>0</v>
      </c>
      <c r="AH1148" s="19">
        <v>1980</v>
      </c>
      <c r="AI1148" s="30">
        <f t="shared" si="279"/>
        <v>0.11499999999999999</v>
      </c>
      <c r="AJ1148" s="30">
        <f t="shared" si="279"/>
        <v>0.11499999999999999</v>
      </c>
      <c r="AK1148" s="30">
        <f t="shared" si="282"/>
        <v>0.53</v>
      </c>
      <c r="AL1148" s="37">
        <v>0.24</v>
      </c>
      <c r="AM1148" s="36" t="s">
        <v>89</v>
      </c>
      <c r="AN1148" s="17" t="s">
        <v>89</v>
      </c>
      <c r="AO1148">
        <v>1</v>
      </c>
      <c r="AP1148" s="34">
        <v>0</v>
      </c>
      <c r="AQ1148" t="s">
        <v>89</v>
      </c>
      <c r="AR1148" s="34" t="s">
        <v>89</v>
      </c>
      <c r="AS1148">
        <v>0</v>
      </c>
      <c r="AT1148" s="17">
        <v>1</v>
      </c>
      <c r="AU1148" t="s">
        <v>89</v>
      </c>
      <c r="AV1148" s="17" t="s">
        <v>89</v>
      </c>
      <c r="AW1148" s="17" t="s">
        <v>131</v>
      </c>
      <c r="AX1148">
        <v>1</v>
      </c>
      <c r="AY1148">
        <v>0</v>
      </c>
      <c r="AZ1148">
        <v>0</v>
      </c>
      <c r="BA1148">
        <v>0</v>
      </c>
      <c r="BB1148">
        <v>0</v>
      </c>
      <c r="BC1148">
        <v>0</v>
      </c>
      <c r="BD1148" s="17">
        <v>0</v>
      </c>
      <c r="BE1148">
        <v>1</v>
      </c>
      <c r="BF1148">
        <v>0</v>
      </c>
      <c r="BG1148" s="17">
        <v>0</v>
      </c>
      <c r="BH1148">
        <v>19291</v>
      </c>
      <c r="BI1148">
        <v>1766</v>
      </c>
      <c r="BJ1148" s="23">
        <v>0.91900000000000004</v>
      </c>
      <c r="BK1148" s="23">
        <v>54.5</v>
      </c>
      <c r="BL1148">
        <v>1</v>
      </c>
      <c r="BM1148">
        <v>0</v>
      </c>
      <c r="BN1148">
        <v>0</v>
      </c>
      <c r="BO1148">
        <v>0</v>
      </c>
      <c r="BP1148">
        <v>0</v>
      </c>
      <c r="BQ1148" s="17">
        <v>0</v>
      </c>
      <c r="BR1148">
        <v>0</v>
      </c>
      <c r="BS1148">
        <v>0</v>
      </c>
      <c r="BT1148">
        <v>1</v>
      </c>
      <c r="BU1148" s="17">
        <v>0</v>
      </c>
      <c r="BV1148">
        <v>0</v>
      </c>
      <c r="BW1148">
        <v>0</v>
      </c>
      <c r="BX1148" s="17">
        <v>0</v>
      </c>
      <c r="BY1148">
        <v>1</v>
      </c>
      <c r="BZ1148">
        <v>1</v>
      </c>
      <c r="CA1148">
        <v>0</v>
      </c>
      <c r="CB1148">
        <v>0</v>
      </c>
      <c r="CC1148">
        <v>1</v>
      </c>
      <c r="CD1148">
        <v>0</v>
      </c>
      <c r="CE1148">
        <v>0</v>
      </c>
      <c r="CF1148">
        <v>1</v>
      </c>
      <c r="CG1148">
        <v>0</v>
      </c>
      <c r="CH1148">
        <v>0</v>
      </c>
      <c r="CI1148">
        <v>1</v>
      </c>
      <c r="CJ1148" s="17">
        <v>1</v>
      </c>
      <c r="CK1148">
        <v>3.0920000000000001</v>
      </c>
      <c r="CL1148">
        <v>3590</v>
      </c>
      <c r="CM1148">
        <v>1</v>
      </c>
      <c r="CN1148">
        <v>0</v>
      </c>
      <c r="CO1148">
        <v>12</v>
      </c>
      <c r="CP1148" s="31" t="s">
        <v>80</v>
      </c>
    </row>
    <row r="1149" spans="1:94" x14ac:dyDescent="0.25">
      <c r="A1149">
        <v>1148</v>
      </c>
      <c r="B1149">
        <v>77</v>
      </c>
      <c r="C1149" s="23" t="s">
        <v>255</v>
      </c>
      <c r="D1149" s="12">
        <v>8.11</v>
      </c>
      <c r="E1149" s="13">
        <v>1.0900000000000001</v>
      </c>
      <c r="F1149" s="7">
        <f t="shared" si="281"/>
        <v>7.4403669724770634</v>
      </c>
      <c r="G1149" s="7">
        <f t="shared" si="266"/>
        <v>7.02</v>
      </c>
      <c r="H1149" s="15">
        <f t="shared" si="267"/>
        <v>9.1999999999999993</v>
      </c>
      <c r="I1149" s="11">
        <f t="shared" si="268"/>
        <v>1.2961045970558211E-2</v>
      </c>
      <c r="J1149" s="30">
        <f t="shared" si="269"/>
        <v>1.741990148940623E-3</v>
      </c>
      <c r="K1149" s="30">
        <f t="shared" si="270"/>
        <v>574.05605916206923</v>
      </c>
      <c r="L1149" s="8">
        <v>0</v>
      </c>
      <c r="M1149" s="9">
        <v>0</v>
      </c>
      <c r="N1149" s="9">
        <v>0</v>
      </c>
      <c r="O1149" s="9">
        <v>1</v>
      </c>
      <c r="P1149" s="9">
        <v>0</v>
      </c>
      <c r="Q1149" s="8">
        <v>329509</v>
      </c>
      <c r="R1149" s="9">
        <v>23</v>
      </c>
      <c r="S1149" s="9">
        <f t="shared" si="271"/>
        <v>329485</v>
      </c>
      <c r="T1149" s="9">
        <f t="shared" si="272"/>
        <v>28</v>
      </c>
      <c r="U1149" s="7">
        <v>12.79</v>
      </c>
      <c r="V1149" s="7">
        <f t="shared" si="277"/>
        <v>35.71</v>
      </c>
      <c r="W1149" s="9">
        <v>1</v>
      </c>
      <c r="X1149" s="9">
        <v>0</v>
      </c>
      <c r="Y1149" s="9">
        <v>0</v>
      </c>
      <c r="Z1149" s="9">
        <v>0</v>
      </c>
      <c r="AA1149" s="9">
        <v>1</v>
      </c>
      <c r="AB1149" s="27">
        <v>0</v>
      </c>
      <c r="AC1149" s="9">
        <v>0</v>
      </c>
      <c r="AD1149" s="9">
        <v>1</v>
      </c>
      <c r="AE1149" s="27">
        <v>0</v>
      </c>
      <c r="AF1149" s="9">
        <v>1</v>
      </c>
      <c r="AG1149" s="27">
        <v>0</v>
      </c>
      <c r="AH1149" s="19">
        <v>1980</v>
      </c>
      <c r="AI1149" s="30">
        <f t="shared" si="279"/>
        <v>0.11499999999999999</v>
      </c>
      <c r="AJ1149" s="30">
        <f t="shared" si="279"/>
        <v>0.11499999999999999</v>
      </c>
      <c r="AK1149" s="30">
        <f t="shared" si="282"/>
        <v>0.53</v>
      </c>
      <c r="AL1149" s="37">
        <v>0.24</v>
      </c>
      <c r="AM1149" s="36" t="s">
        <v>89</v>
      </c>
      <c r="AN1149" s="17" t="s">
        <v>89</v>
      </c>
      <c r="AO1149">
        <v>1</v>
      </c>
      <c r="AP1149" s="34">
        <v>0</v>
      </c>
      <c r="AQ1149" t="s">
        <v>89</v>
      </c>
      <c r="AR1149" s="34" t="s">
        <v>89</v>
      </c>
      <c r="AS1149">
        <v>0</v>
      </c>
      <c r="AT1149" s="17">
        <v>1</v>
      </c>
      <c r="AU1149" t="s">
        <v>89</v>
      </c>
      <c r="AV1149" s="17" t="s">
        <v>89</v>
      </c>
      <c r="AW1149" s="17" t="s">
        <v>131</v>
      </c>
      <c r="AX1149">
        <v>1</v>
      </c>
      <c r="AY1149">
        <v>0</v>
      </c>
      <c r="AZ1149">
        <v>0</v>
      </c>
      <c r="BA1149">
        <v>0</v>
      </c>
      <c r="BB1149">
        <v>0</v>
      </c>
      <c r="BC1149">
        <v>0</v>
      </c>
      <c r="BD1149" s="17">
        <v>0</v>
      </c>
      <c r="BE1149">
        <v>1</v>
      </c>
      <c r="BF1149">
        <v>0</v>
      </c>
      <c r="BG1149" s="17">
        <v>0</v>
      </c>
      <c r="BH1149">
        <v>19291</v>
      </c>
      <c r="BI1149">
        <v>1766</v>
      </c>
      <c r="BJ1149" s="23">
        <v>0.91900000000000004</v>
      </c>
      <c r="BK1149" s="23">
        <v>54.5</v>
      </c>
      <c r="BL1149">
        <v>0</v>
      </c>
      <c r="BM1149">
        <v>0</v>
      </c>
      <c r="BN1149">
        <v>1</v>
      </c>
      <c r="BO1149">
        <v>0</v>
      </c>
      <c r="BP1149">
        <v>0</v>
      </c>
      <c r="BQ1149" s="17">
        <v>0</v>
      </c>
      <c r="BR1149">
        <v>0</v>
      </c>
      <c r="BS1149">
        <v>0</v>
      </c>
      <c r="BT1149">
        <v>1</v>
      </c>
      <c r="BU1149" s="17">
        <v>0</v>
      </c>
      <c r="BV1149">
        <v>0</v>
      </c>
      <c r="BW1149">
        <v>0</v>
      </c>
      <c r="BX1149" s="17">
        <v>0</v>
      </c>
      <c r="BY1149">
        <v>1</v>
      </c>
      <c r="BZ1149">
        <v>1</v>
      </c>
      <c r="CA1149">
        <v>0</v>
      </c>
      <c r="CB1149">
        <v>0</v>
      </c>
      <c r="CC1149">
        <v>1</v>
      </c>
      <c r="CD1149">
        <v>0</v>
      </c>
      <c r="CE1149">
        <v>0</v>
      </c>
      <c r="CF1149">
        <v>1</v>
      </c>
      <c r="CG1149">
        <v>0</v>
      </c>
      <c r="CH1149">
        <v>0</v>
      </c>
      <c r="CI1149">
        <v>1</v>
      </c>
      <c r="CJ1149" s="17">
        <v>1</v>
      </c>
      <c r="CK1149">
        <v>3.0920000000000001</v>
      </c>
      <c r="CL1149">
        <v>3590</v>
      </c>
      <c r="CM1149">
        <v>1</v>
      </c>
      <c r="CN1149">
        <v>0</v>
      </c>
      <c r="CO1149">
        <v>12</v>
      </c>
      <c r="CP1149" s="31" t="s">
        <v>80</v>
      </c>
    </row>
    <row r="1150" spans="1:94" x14ac:dyDescent="0.25">
      <c r="A1150">
        <v>1149</v>
      </c>
      <c r="B1150">
        <v>77</v>
      </c>
      <c r="C1150" s="23" t="s">
        <v>255</v>
      </c>
      <c r="D1150" s="12">
        <v>6.72</v>
      </c>
      <c r="E1150" s="13">
        <v>0.13</v>
      </c>
      <c r="F1150" s="7">
        <f t="shared" si="281"/>
        <v>51.692307692307686</v>
      </c>
      <c r="G1150" s="7">
        <f t="shared" si="266"/>
        <v>6.59</v>
      </c>
      <c r="H1150" s="15">
        <f t="shared" si="267"/>
        <v>6.85</v>
      </c>
      <c r="I1150" s="11">
        <f t="shared" si="268"/>
        <v>0.30083122817518793</v>
      </c>
      <c r="J1150" s="30">
        <f t="shared" si="269"/>
        <v>5.81965173553191E-3</v>
      </c>
      <c r="K1150" s="30">
        <f t="shared" si="270"/>
        <v>171.83158811626055</v>
      </c>
      <c r="L1150" s="8">
        <v>0</v>
      </c>
      <c r="M1150" s="9">
        <v>0</v>
      </c>
      <c r="N1150" s="9">
        <v>0</v>
      </c>
      <c r="O1150" s="9">
        <v>1</v>
      </c>
      <c r="P1150" s="9">
        <v>0</v>
      </c>
      <c r="Q1150" s="8">
        <v>26913</v>
      </c>
      <c r="R1150" s="9">
        <v>58</v>
      </c>
      <c r="S1150" s="9">
        <f t="shared" si="271"/>
        <v>26854</v>
      </c>
      <c r="T1150" s="9">
        <f t="shared" si="272"/>
        <v>28</v>
      </c>
      <c r="U1150" s="7">
        <v>12.79</v>
      </c>
      <c r="V1150" s="7">
        <f t="shared" si="277"/>
        <v>35.71</v>
      </c>
      <c r="W1150" s="9">
        <v>1</v>
      </c>
      <c r="X1150" s="9">
        <v>0</v>
      </c>
      <c r="Y1150" s="9">
        <v>0</v>
      </c>
      <c r="Z1150" s="9">
        <v>0</v>
      </c>
      <c r="AA1150" s="9">
        <v>1</v>
      </c>
      <c r="AB1150" s="27">
        <v>0</v>
      </c>
      <c r="AC1150" s="9">
        <v>0</v>
      </c>
      <c r="AD1150" s="9">
        <v>1</v>
      </c>
      <c r="AE1150" s="27">
        <v>0</v>
      </c>
      <c r="AF1150" s="9">
        <v>1</v>
      </c>
      <c r="AG1150" s="27">
        <v>0</v>
      </c>
      <c r="AH1150" s="19">
        <v>1980</v>
      </c>
      <c r="AI1150" s="30">
        <f t="shared" si="279"/>
        <v>0.11499999999999999</v>
      </c>
      <c r="AJ1150" s="30">
        <f t="shared" si="279"/>
        <v>0.11499999999999999</v>
      </c>
      <c r="AK1150" s="30">
        <f t="shared" si="282"/>
        <v>0.53</v>
      </c>
      <c r="AL1150" s="37">
        <v>0.24</v>
      </c>
      <c r="AM1150" s="36" t="s">
        <v>89</v>
      </c>
      <c r="AN1150" s="17" t="s">
        <v>89</v>
      </c>
      <c r="AO1150">
        <v>1</v>
      </c>
      <c r="AP1150" s="34">
        <v>0</v>
      </c>
      <c r="AQ1150" t="s">
        <v>89</v>
      </c>
      <c r="AR1150" s="34" t="s">
        <v>89</v>
      </c>
      <c r="AS1150">
        <v>0</v>
      </c>
      <c r="AT1150" s="17">
        <v>1</v>
      </c>
      <c r="AU1150" t="s">
        <v>89</v>
      </c>
      <c r="AV1150" s="17" t="s">
        <v>89</v>
      </c>
      <c r="AW1150" s="17" t="s">
        <v>131</v>
      </c>
      <c r="AX1150">
        <v>1</v>
      </c>
      <c r="AY1150">
        <v>0</v>
      </c>
      <c r="AZ1150">
        <v>0</v>
      </c>
      <c r="BA1150">
        <v>0</v>
      </c>
      <c r="BB1150">
        <v>0</v>
      </c>
      <c r="BC1150">
        <v>0</v>
      </c>
      <c r="BD1150" s="17">
        <v>0</v>
      </c>
      <c r="BE1150">
        <v>1</v>
      </c>
      <c r="BF1150">
        <v>0</v>
      </c>
      <c r="BG1150" s="17">
        <v>0</v>
      </c>
      <c r="BH1150">
        <v>19291</v>
      </c>
      <c r="BI1150">
        <v>1766</v>
      </c>
      <c r="BJ1150" s="23">
        <v>0.91900000000000004</v>
      </c>
      <c r="BK1150" s="23">
        <v>54.5</v>
      </c>
      <c r="BL1150">
        <v>1</v>
      </c>
      <c r="BM1150">
        <v>0</v>
      </c>
      <c r="BN1150">
        <v>0</v>
      </c>
      <c r="BO1150">
        <v>0</v>
      </c>
      <c r="BP1150">
        <v>0</v>
      </c>
      <c r="BQ1150" s="17">
        <v>0</v>
      </c>
      <c r="BR1150">
        <v>0</v>
      </c>
      <c r="BS1150">
        <v>0</v>
      </c>
      <c r="BT1150">
        <v>1</v>
      </c>
      <c r="BU1150" s="17">
        <v>0</v>
      </c>
      <c r="BV1150">
        <v>0</v>
      </c>
      <c r="BW1150">
        <v>0</v>
      </c>
      <c r="BX1150" s="17">
        <v>0</v>
      </c>
      <c r="BY1150">
        <v>0</v>
      </c>
      <c r="BZ1150">
        <v>0</v>
      </c>
      <c r="CA1150">
        <v>0</v>
      </c>
      <c r="CB1150">
        <v>0</v>
      </c>
      <c r="CC1150">
        <v>0</v>
      </c>
      <c r="CD1150">
        <v>0</v>
      </c>
      <c r="CE1150">
        <v>0</v>
      </c>
      <c r="CF1150">
        <v>1</v>
      </c>
      <c r="CG1150">
        <v>0</v>
      </c>
      <c r="CH1150">
        <v>0</v>
      </c>
      <c r="CI1150">
        <v>0</v>
      </c>
      <c r="CJ1150" s="17">
        <v>0</v>
      </c>
      <c r="CK1150">
        <v>3.0920000000000001</v>
      </c>
      <c r="CL1150">
        <v>3590</v>
      </c>
      <c r="CM1150">
        <v>1</v>
      </c>
      <c r="CN1150">
        <v>0</v>
      </c>
      <c r="CO1150">
        <v>12</v>
      </c>
      <c r="CP1150" s="31" t="s">
        <v>80</v>
      </c>
    </row>
    <row r="1151" spans="1:94" x14ac:dyDescent="0.25">
      <c r="A1151">
        <v>1150</v>
      </c>
      <c r="B1151">
        <v>77</v>
      </c>
      <c r="C1151" s="23" t="s">
        <v>255</v>
      </c>
      <c r="D1151" s="12">
        <v>6.35</v>
      </c>
      <c r="E1151" s="13">
        <v>1.85</v>
      </c>
      <c r="F1151" s="7">
        <f t="shared" si="281"/>
        <v>3.432432432432432</v>
      </c>
      <c r="G1151" s="7">
        <f t="shared" si="266"/>
        <v>4.5</v>
      </c>
      <c r="H1151" s="15">
        <f t="shared" si="267"/>
        <v>8.1999999999999993</v>
      </c>
      <c r="I1151" s="11">
        <f t="shared" si="268"/>
        <v>2.0941233388031517E-2</v>
      </c>
      <c r="J1151" s="30">
        <f t="shared" si="269"/>
        <v>6.1009892547808356E-3</v>
      </c>
      <c r="K1151" s="30">
        <f t="shared" si="270"/>
        <v>163.90784481654077</v>
      </c>
      <c r="L1151" s="8">
        <v>0</v>
      </c>
      <c r="M1151" s="9">
        <v>0</v>
      </c>
      <c r="N1151" s="9">
        <v>0</v>
      </c>
      <c r="O1151" s="9">
        <v>1</v>
      </c>
      <c r="P1151" s="9">
        <v>0</v>
      </c>
      <c r="Q1151" s="8">
        <v>26913</v>
      </c>
      <c r="R1151" s="9">
        <v>58</v>
      </c>
      <c r="S1151" s="9">
        <f t="shared" si="271"/>
        <v>26854</v>
      </c>
      <c r="T1151" s="9">
        <f t="shared" si="272"/>
        <v>28</v>
      </c>
      <c r="U1151" s="7">
        <v>12.79</v>
      </c>
      <c r="V1151" s="7">
        <f t="shared" si="277"/>
        <v>35.71</v>
      </c>
      <c r="W1151" s="9">
        <v>1</v>
      </c>
      <c r="X1151" s="9">
        <v>0</v>
      </c>
      <c r="Y1151" s="9">
        <v>0</v>
      </c>
      <c r="Z1151" s="9">
        <v>0</v>
      </c>
      <c r="AA1151" s="9">
        <v>1</v>
      </c>
      <c r="AB1151" s="27">
        <v>0</v>
      </c>
      <c r="AC1151" s="9">
        <v>0</v>
      </c>
      <c r="AD1151" s="9">
        <v>1</v>
      </c>
      <c r="AE1151" s="27">
        <v>0</v>
      </c>
      <c r="AF1151" s="9">
        <v>1</v>
      </c>
      <c r="AG1151" s="27">
        <v>0</v>
      </c>
      <c r="AH1151" s="19">
        <v>1980</v>
      </c>
      <c r="AI1151" s="30">
        <f t="shared" si="279"/>
        <v>0.11499999999999999</v>
      </c>
      <c r="AJ1151" s="30">
        <f t="shared" si="279"/>
        <v>0.11499999999999999</v>
      </c>
      <c r="AK1151" s="30">
        <f t="shared" si="282"/>
        <v>0.53</v>
      </c>
      <c r="AL1151" s="37">
        <v>0.24</v>
      </c>
      <c r="AM1151" s="36" t="s">
        <v>89</v>
      </c>
      <c r="AN1151" s="17" t="s">
        <v>89</v>
      </c>
      <c r="AO1151">
        <v>1</v>
      </c>
      <c r="AP1151" s="34">
        <v>0</v>
      </c>
      <c r="AQ1151" t="s">
        <v>89</v>
      </c>
      <c r="AR1151" s="34" t="s">
        <v>89</v>
      </c>
      <c r="AS1151">
        <v>0</v>
      </c>
      <c r="AT1151" s="17">
        <v>1</v>
      </c>
      <c r="AU1151" t="s">
        <v>89</v>
      </c>
      <c r="AV1151" s="17" t="s">
        <v>89</v>
      </c>
      <c r="AW1151" s="17" t="s">
        <v>131</v>
      </c>
      <c r="AX1151">
        <v>1</v>
      </c>
      <c r="AY1151">
        <v>0</v>
      </c>
      <c r="AZ1151">
        <v>0</v>
      </c>
      <c r="BA1151">
        <v>0</v>
      </c>
      <c r="BB1151">
        <v>0</v>
      </c>
      <c r="BC1151">
        <v>0</v>
      </c>
      <c r="BD1151" s="17">
        <v>0</v>
      </c>
      <c r="BE1151">
        <v>1</v>
      </c>
      <c r="BF1151">
        <v>0</v>
      </c>
      <c r="BG1151" s="17">
        <v>0</v>
      </c>
      <c r="BH1151">
        <v>19291</v>
      </c>
      <c r="BI1151">
        <v>1766</v>
      </c>
      <c r="BJ1151" s="23">
        <v>0.91900000000000004</v>
      </c>
      <c r="BK1151" s="23">
        <v>54.5</v>
      </c>
      <c r="BL1151">
        <v>0</v>
      </c>
      <c r="BM1151">
        <v>0</v>
      </c>
      <c r="BN1151">
        <v>1</v>
      </c>
      <c r="BO1151">
        <v>0</v>
      </c>
      <c r="BP1151">
        <v>0</v>
      </c>
      <c r="BQ1151" s="17">
        <v>0</v>
      </c>
      <c r="BR1151">
        <v>0</v>
      </c>
      <c r="BS1151">
        <v>0</v>
      </c>
      <c r="BT1151">
        <v>1</v>
      </c>
      <c r="BU1151" s="17">
        <v>0</v>
      </c>
      <c r="BV1151">
        <v>0</v>
      </c>
      <c r="BW1151">
        <v>0</v>
      </c>
      <c r="BX1151" s="17">
        <v>0</v>
      </c>
      <c r="BY1151">
        <v>0</v>
      </c>
      <c r="BZ1151">
        <v>0</v>
      </c>
      <c r="CA1151">
        <v>0</v>
      </c>
      <c r="CB1151">
        <v>0</v>
      </c>
      <c r="CC1151">
        <v>0</v>
      </c>
      <c r="CD1151">
        <v>0</v>
      </c>
      <c r="CE1151">
        <v>0</v>
      </c>
      <c r="CF1151">
        <v>1</v>
      </c>
      <c r="CG1151">
        <v>0</v>
      </c>
      <c r="CH1151">
        <v>0</v>
      </c>
      <c r="CI1151">
        <v>0</v>
      </c>
      <c r="CJ1151" s="17">
        <v>0</v>
      </c>
      <c r="CK1151">
        <v>3.0920000000000001</v>
      </c>
      <c r="CL1151">
        <v>3590</v>
      </c>
      <c r="CM1151">
        <v>1</v>
      </c>
      <c r="CN1151">
        <v>0</v>
      </c>
      <c r="CO1151">
        <v>12</v>
      </c>
      <c r="CP1151" s="31" t="s">
        <v>80</v>
      </c>
    </row>
    <row r="1152" spans="1:94" x14ac:dyDescent="0.25">
      <c r="A1152">
        <v>1151</v>
      </c>
      <c r="B1152">
        <v>77</v>
      </c>
      <c r="C1152" s="23" t="s">
        <v>255</v>
      </c>
      <c r="D1152" s="12">
        <v>6.71</v>
      </c>
      <c r="E1152" s="13">
        <v>0.03</v>
      </c>
      <c r="F1152" s="7">
        <f t="shared" si="281"/>
        <v>223.66666666666669</v>
      </c>
      <c r="G1152" s="7">
        <f t="shared" si="266"/>
        <v>6.68</v>
      </c>
      <c r="H1152" s="15">
        <f t="shared" si="267"/>
        <v>6.74</v>
      </c>
      <c r="I1152" s="11">
        <f t="shared" si="268"/>
        <v>0.80667394601112008</v>
      </c>
      <c r="J1152" s="30">
        <f t="shared" si="269"/>
        <v>3.6065899225534424E-3</v>
      </c>
      <c r="K1152" s="30">
        <f t="shared" si="270"/>
        <v>277.27022519155889</v>
      </c>
      <c r="L1152" s="8">
        <v>0</v>
      </c>
      <c r="M1152" s="9">
        <v>0</v>
      </c>
      <c r="N1152" s="9">
        <v>0</v>
      </c>
      <c r="O1152" s="9">
        <v>1</v>
      </c>
      <c r="P1152" s="9">
        <v>0</v>
      </c>
      <c r="Q1152" s="8">
        <v>26913</v>
      </c>
      <c r="R1152" s="9">
        <v>60</v>
      </c>
      <c r="S1152" s="9">
        <f t="shared" si="271"/>
        <v>26852</v>
      </c>
      <c r="T1152" s="9">
        <f t="shared" si="272"/>
        <v>28</v>
      </c>
      <c r="U1152" s="7">
        <v>12.79</v>
      </c>
      <c r="V1152" s="7">
        <f t="shared" si="277"/>
        <v>35.71</v>
      </c>
      <c r="W1152" s="9">
        <v>1</v>
      </c>
      <c r="X1152" s="9">
        <v>0</v>
      </c>
      <c r="Y1152" s="9">
        <v>0</v>
      </c>
      <c r="Z1152" s="9">
        <v>0</v>
      </c>
      <c r="AA1152" s="9">
        <v>1</v>
      </c>
      <c r="AB1152" s="27">
        <v>0</v>
      </c>
      <c r="AC1152" s="9">
        <v>0</v>
      </c>
      <c r="AD1152" s="9">
        <v>1</v>
      </c>
      <c r="AE1152" s="27">
        <v>0</v>
      </c>
      <c r="AF1152" s="9">
        <v>1</v>
      </c>
      <c r="AG1152" s="27">
        <v>0</v>
      </c>
      <c r="AH1152" s="19">
        <v>1980</v>
      </c>
      <c r="AI1152" s="30">
        <f t="shared" si="279"/>
        <v>0.11499999999999999</v>
      </c>
      <c r="AJ1152" s="30">
        <f t="shared" si="279"/>
        <v>0.11499999999999999</v>
      </c>
      <c r="AK1152" s="30">
        <f t="shared" si="282"/>
        <v>0.53</v>
      </c>
      <c r="AL1152" s="37">
        <v>0.24</v>
      </c>
      <c r="AM1152" s="36" t="s">
        <v>89</v>
      </c>
      <c r="AN1152" s="17" t="s">
        <v>89</v>
      </c>
      <c r="AO1152">
        <v>1</v>
      </c>
      <c r="AP1152" s="34">
        <v>0</v>
      </c>
      <c r="AQ1152" t="s">
        <v>89</v>
      </c>
      <c r="AR1152" s="34" t="s">
        <v>89</v>
      </c>
      <c r="AS1152">
        <v>0</v>
      </c>
      <c r="AT1152" s="17">
        <v>1</v>
      </c>
      <c r="AU1152" t="s">
        <v>89</v>
      </c>
      <c r="AV1152" s="17" t="s">
        <v>89</v>
      </c>
      <c r="AW1152" s="17" t="s">
        <v>131</v>
      </c>
      <c r="AX1152">
        <v>1</v>
      </c>
      <c r="AY1152">
        <v>0</v>
      </c>
      <c r="AZ1152">
        <v>0</v>
      </c>
      <c r="BA1152">
        <v>0</v>
      </c>
      <c r="BB1152">
        <v>0</v>
      </c>
      <c r="BC1152">
        <v>0</v>
      </c>
      <c r="BD1152" s="17">
        <v>0</v>
      </c>
      <c r="BE1152">
        <v>1</v>
      </c>
      <c r="BF1152">
        <v>0</v>
      </c>
      <c r="BG1152" s="17">
        <v>0</v>
      </c>
      <c r="BH1152">
        <v>19291</v>
      </c>
      <c r="BI1152">
        <v>1766</v>
      </c>
      <c r="BJ1152" s="23">
        <v>0.91900000000000004</v>
      </c>
      <c r="BK1152" s="23">
        <v>54.5</v>
      </c>
      <c r="BL1152">
        <v>1</v>
      </c>
      <c r="BM1152">
        <v>0</v>
      </c>
      <c r="BN1152">
        <v>0</v>
      </c>
      <c r="BO1152">
        <v>0</v>
      </c>
      <c r="BP1152">
        <v>0</v>
      </c>
      <c r="BQ1152" s="17">
        <v>0</v>
      </c>
      <c r="BR1152">
        <v>0</v>
      </c>
      <c r="BS1152">
        <v>0</v>
      </c>
      <c r="BT1152">
        <v>1</v>
      </c>
      <c r="BU1152" s="17">
        <v>0</v>
      </c>
      <c r="BV1152">
        <v>0</v>
      </c>
      <c r="BW1152">
        <v>0</v>
      </c>
      <c r="BX1152" s="17">
        <v>0</v>
      </c>
      <c r="BY1152">
        <v>1</v>
      </c>
      <c r="BZ1152">
        <v>1</v>
      </c>
      <c r="CA1152">
        <v>0</v>
      </c>
      <c r="CB1152">
        <v>0</v>
      </c>
      <c r="CC1152">
        <v>0</v>
      </c>
      <c r="CD1152">
        <v>0</v>
      </c>
      <c r="CE1152">
        <v>0</v>
      </c>
      <c r="CF1152">
        <v>1</v>
      </c>
      <c r="CG1152">
        <v>0</v>
      </c>
      <c r="CH1152">
        <v>0</v>
      </c>
      <c r="CI1152">
        <v>0</v>
      </c>
      <c r="CJ1152" s="17">
        <v>0</v>
      </c>
      <c r="CK1152">
        <v>3.0920000000000001</v>
      </c>
      <c r="CL1152">
        <v>3590</v>
      </c>
      <c r="CM1152">
        <v>1</v>
      </c>
      <c r="CN1152">
        <v>0</v>
      </c>
      <c r="CO1152">
        <v>12</v>
      </c>
      <c r="CP1152" s="31" t="s">
        <v>80</v>
      </c>
    </row>
    <row r="1153" spans="1:94" x14ac:dyDescent="0.25">
      <c r="A1153">
        <v>1152</v>
      </c>
      <c r="B1153">
        <v>77</v>
      </c>
      <c r="C1153" s="23" t="s">
        <v>255</v>
      </c>
      <c r="D1153" s="12">
        <v>5.55</v>
      </c>
      <c r="E1153" s="13">
        <v>1.99</v>
      </c>
      <c r="F1153" s="7">
        <f t="shared" si="281"/>
        <v>2.7889447236180902</v>
      </c>
      <c r="G1153" s="7">
        <f t="shared" si="266"/>
        <v>3.5599999999999996</v>
      </c>
      <c r="H1153" s="15">
        <f t="shared" si="267"/>
        <v>7.54</v>
      </c>
      <c r="I1153" s="11">
        <f t="shared" si="268"/>
        <v>1.701722321640399E-2</v>
      </c>
      <c r="J1153" s="30">
        <f t="shared" si="269"/>
        <v>6.101671027143052E-3</v>
      </c>
      <c r="K1153" s="30">
        <f t="shared" si="270"/>
        <v>163.88953051574526</v>
      </c>
      <c r="L1153" s="8">
        <v>0</v>
      </c>
      <c r="M1153" s="9">
        <v>0</v>
      </c>
      <c r="N1153" s="9">
        <v>0</v>
      </c>
      <c r="O1153" s="9">
        <v>1</v>
      </c>
      <c r="P1153" s="9">
        <v>0</v>
      </c>
      <c r="Q1153" s="8">
        <v>26913</v>
      </c>
      <c r="R1153" s="9">
        <v>60</v>
      </c>
      <c r="S1153" s="9">
        <f t="shared" si="271"/>
        <v>26852</v>
      </c>
      <c r="T1153" s="9">
        <f t="shared" si="272"/>
        <v>28</v>
      </c>
      <c r="U1153" s="7">
        <v>12.79</v>
      </c>
      <c r="V1153" s="7">
        <f t="shared" si="277"/>
        <v>35.71</v>
      </c>
      <c r="W1153" s="9">
        <v>1</v>
      </c>
      <c r="X1153" s="9">
        <v>0</v>
      </c>
      <c r="Y1153" s="9">
        <v>0</v>
      </c>
      <c r="Z1153" s="9">
        <v>0</v>
      </c>
      <c r="AA1153" s="9">
        <v>1</v>
      </c>
      <c r="AB1153" s="27">
        <v>0</v>
      </c>
      <c r="AC1153" s="9">
        <v>0</v>
      </c>
      <c r="AD1153" s="9">
        <v>1</v>
      </c>
      <c r="AE1153" s="27">
        <v>0</v>
      </c>
      <c r="AF1153" s="9">
        <v>1</v>
      </c>
      <c r="AG1153" s="27">
        <v>0</v>
      </c>
      <c r="AH1153" s="19">
        <v>1980</v>
      </c>
      <c r="AI1153" s="30">
        <f t="shared" si="279"/>
        <v>0.11499999999999999</v>
      </c>
      <c r="AJ1153" s="30">
        <f t="shared" si="279"/>
        <v>0.11499999999999999</v>
      </c>
      <c r="AK1153" s="30">
        <f t="shared" si="282"/>
        <v>0.53</v>
      </c>
      <c r="AL1153" s="37">
        <v>0.24</v>
      </c>
      <c r="AM1153" s="36" t="s">
        <v>89</v>
      </c>
      <c r="AN1153" s="17" t="s">
        <v>89</v>
      </c>
      <c r="AO1153">
        <v>1</v>
      </c>
      <c r="AP1153" s="34">
        <v>0</v>
      </c>
      <c r="AQ1153" t="s">
        <v>89</v>
      </c>
      <c r="AR1153" s="34" t="s">
        <v>89</v>
      </c>
      <c r="AS1153">
        <v>0</v>
      </c>
      <c r="AT1153" s="17">
        <v>1</v>
      </c>
      <c r="AU1153" t="s">
        <v>89</v>
      </c>
      <c r="AV1153" s="17" t="s">
        <v>89</v>
      </c>
      <c r="AW1153" s="17" t="s">
        <v>131</v>
      </c>
      <c r="AX1153">
        <v>1</v>
      </c>
      <c r="AY1153">
        <v>0</v>
      </c>
      <c r="AZ1153">
        <v>0</v>
      </c>
      <c r="BA1153">
        <v>0</v>
      </c>
      <c r="BB1153">
        <v>0</v>
      </c>
      <c r="BC1153">
        <v>0</v>
      </c>
      <c r="BD1153" s="17">
        <v>0</v>
      </c>
      <c r="BE1153">
        <v>1</v>
      </c>
      <c r="BF1153">
        <v>0</v>
      </c>
      <c r="BG1153" s="17">
        <v>0</v>
      </c>
      <c r="BH1153">
        <v>19291</v>
      </c>
      <c r="BI1153">
        <v>1766</v>
      </c>
      <c r="BJ1153" s="23">
        <v>0.91900000000000004</v>
      </c>
      <c r="BK1153" s="23">
        <v>54.5</v>
      </c>
      <c r="BL1153">
        <v>0</v>
      </c>
      <c r="BM1153">
        <v>0</v>
      </c>
      <c r="BN1153">
        <v>1</v>
      </c>
      <c r="BO1153">
        <v>0</v>
      </c>
      <c r="BP1153">
        <v>0</v>
      </c>
      <c r="BQ1153" s="17">
        <v>0</v>
      </c>
      <c r="BR1153">
        <v>0</v>
      </c>
      <c r="BS1153">
        <v>0</v>
      </c>
      <c r="BT1153">
        <v>1</v>
      </c>
      <c r="BU1153" s="17">
        <v>0</v>
      </c>
      <c r="BV1153">
        <v>0</v>
      </c>
      <c r="BW1153">
        <v>0</v>
      </c>
      <c r="BX1153" s="17">
        <v>0</v>
      </c>
      <c r="BY1153">
        <v>1</v>
      </c>
      <c r="BZ1153">
        <v>1</v>
      </c>
      <c r="CA1153">
        <v>0</v>
      </c>
      <c r="CB1153">
        <v>0</v>
      </c>
      <c r="CC1153">
        <v>0</v>
      </c>
      <c r="CD1153">
        <v>0</v>
      </c>
      <c r="CE1153">
        <v>0</v>
      </c>
      <c r="CF1153">
        <v>1</v>
      </c>
      <c r="CG1153">
        <v>0</v>
      </c>
      <c r="CH1153">
        <v>0</v>
      </c>
      <c r="CI1153">
        <v>0</v>
      </c>
      <c r="CJ1153" s="17">
        <v>0</v>
      </c>
      <c r="CK1153">
        <v>3.0920000000000001</v>
      </c>
      <c r="CL1153">
        <v>3590</v>
      </c>
      <c r="CM1153">
        <v>1</v>
      </c>
      <c r="CN1153">
        <v>0</v>
      </c>
      <c r="CO1153">
        <v>12</v>
      </c>
      <c r="CP1153" s="31" t="s">
        <v>80</v>
      </c>
    </row>
    <row r="1154" spans="1:94" x14ac:dyDescent="0.25">
      <c r="A1154">
        <v>1153</v>
      </c>
      <c r="B1154">
        <v>77</v>
      </c>
      <c r="C1154" s="23" t="s">
        <v>255</v>
      </c>
      <c r="D1154" s="12">
        <v>5.76</v>
      </c>
      <c r="E1154" s="13">
        <v>0.13</v>
      </c>
      <c r="F1154" s="7">
        <f t="shared" si="281"/>
        <v>44.307692307692307</v>
      </c>
      <c r="G1154" s="7">
        <f t="shared" ref="G1154:G1217" si="283">D1154-E1154</f>
        <v>5.63</v>
      </c>
      <c r="H1154" s="15">
        <f t="shared" ref="H1154:H1217" si="284">D1154+E1154</f>
        <v>5.89</v>
      </c>
      <c r="I1154" s="11">
        <f t="shared" ref="I1154:I1217" si="285">IFERROR(F1154/SQRT(F1154^2+S1154), "X")</f>
        <v>0.26105761101958763</v>
      </c>
      <c r="J1154" s="30">
        <f t="shared" ref="J1154:J1217" si="286">IFERROR(SQRT((1-I1154^2)/S1154), "X")</f>
        <v>5.8919252487059717E-3</v>
      </c>
      <c r="K1154" s="30">
        <f t="shared" ref="K1154:K1217" si="287">IFERROR(1/J1154, "X")</f>
        <v>169.72380975465148</v>
      </c>
      <c r="L1154" s="8">
        <v>0</v>
      </c>
      <c r="M1154" s="9">
        <v>0</v>
      </c>
      <c r="N1154" s="9">
        <v>0</v>
      </c>
      <c r="O1154" s="9">
        <v>1</v>
      </c>
      <c r="P1154" s="9">
        <v>0</v>
      </c>
      <c r="Q1154" s="8">
        <v>26913</v>
      </c>
      <c r="R1154" s="9">
        <v>69</v>
      </c>
      <c r="S1154" s="9">
        <f t="shared" ref="S1154:S1217" si="288">Q1154-R1154-1</f>
        <v>26843</v>
      </c>
      <c r="T1154" s="9">
        <f t="shared" ref="T1154:T1217" si="289">COUNTIF(B:B,B1154)</f>
        <v>28</v>
      </c>
      <c r="U1154" s="7">
        <v>12.79</v>
      </c>
      <c r="V1154" s="7">
        <f t="shared" si="277"/>
        <v>35.71</v>
      </c>
      <c r="W1154" s="9">
        <v>1</v>
      </c>
      <c r="X1154" s="9">
        <v>0</v>
      </c>
      <c r="Y1154" s="9">
        <v>0</v>
      </c>
      <c r="Z1154" s="9">
        <v>0</v>
      </c>
      <c r="AA1154" s="9">
        <v>1</v>
      </c>
      <c r="AB1154" s="27">
        <v>0</v>
      </c>
      <c r="AC1154" s="9">
        <v>0</v>
      </c>
      <c r="AD1154" s="9">
        <v>1</v>
      </c>
      <c r="AE1154" s="27">
        <v>0</v>
      </c>
      <c r="AF1154" s="9">
        <v>1</v>
      </c>
      <c r="AG1154" s="27">
        <v>0</v>
      </c>
      <c r="AH1154" s="19">
        <v>1980</v>
      </c>
      <c r="AI1154" s="30">
        <f t="shared" si="279"/>
        <v>0.11499999999999999</v>
      </c>
      <c r="AJ1154" s="30">
        <f t="shared" si="279"/>
        <v>0.11499999999999999</v>
      </c>
      <c r="AK1154" s="30">
        <f t="shared" si="282"/>
        <v>0.53</v>
      </c>
      <c r="AL1154" s="37">
        <v>0.24</v>
      </c>
      <c r="AM1154" s="36" t="s">
        <v>89</v>
      </c>
      <c r="AN1154" s="17" t="s">
        <v>89</v>
      </c>
      <c r="AO1154">
        <v>1</v>
      </c>
      <c r="AP1154" s="34">
        <v>0</v>
      </c>
      <c r="AQ1154" t="s">
        <v>89</v>
      </c>
      <c r="AR1154" s="34" t="s">
        <v>89</v>
      </c>
      <c r="AS1154">
        <v>0</v>
      </c>
      <c r="AT1154" s="17">
        <v>1</v>
      </c>
      <c r="AU1154" t="s">
        <v>89</v>
      </c>
      <c r="AV1154" s="17" t="s">
        <v>89</v>
      </c>
      <c r="AW1154" s="17" t="s">
        <v>131</v>
      </c>
      <c r="AX1154">
        <v>1</v>
      </c>
      <c r="AY1154">
        <v>0</v>
      </c>
      <c r="AZ1154">
        <v>0</v>
      </c>
      <c r="BA1154">
        <v>0</v>
      </c>
      <c r="BB1154">
        <v>0</v>
      </c>
      <c r="BC1154">
        <v>0</v>
      </c>
      <c r="BD1154" s="17">
        <v>0</v>
      </c>
      <c r="BE1154">
        <v>1</v>
      </c>
      <c r="BF1154">
        <v>0</v>
      </c>
      <c r="BG1154" s="17">
        <v>0</v>
      </c>
      <c r="BH1154">
        <v>19291</v>
      </c>
      <c r="BI1154">
        <v>1766</v>
      </c>
      <c r="BJ1154" s="23">
        <v>0.91900000000000004</v>
      </c>
      <c r="BK1154" s="23">
        <v>54.5</v>
      </c>
      <c r="BL1154">
        <v>1</v>
      </c>
      <c r="BM1154">
        <v>0</v>
      </c>
      <c r="BN1154">
        <v>0</v>
      </c>
      <c r="BO1154">
        <v>0</v>
      </c>
      <c r="BP1154">
        <v>0</v>
      </c>
      <c r="BQ1154" s="17">
        <v>0</v>
      </c>
      <c r="BR1154">
        <v>0</v>
      </c>
      <c r="BS1154">
        <v>0</v>
      </c>
      <c r="BT1154">
        <v>1</v>
      </c>
      <c r="BU1154" s="17">
        <v>0</v>
      </c>
      <c r="BV1154">
        <v>0</v>
      </c>
      <c r="BW1154">
        <v>0</v>
      </c>
      <c r="BX1154" s="17">
        <v>0</v>
      </c>
      <c r="BY1154">
        <v>0</v>
      </c>
      <c r="BZ1154">
        <v>0</v>
      </c>
      <c r="CA1154">
        <v>0</v>
      </c>
      <c r="CB1154">
        <v>0</v>
      </c>
      <c r="CC1154">
        <v>0</v>
      </c>
      <c r="CD1154">
        <v>0</v>
      </c>
      <c r="CE1154">
        <v>0</v>
      </c>
      <c r="CF1154">
        <v>1</v>
      </c>
      <c r="CG1154">
        <v>0</v>
      </c>
      <c r="CH1154">
        <v>0</v>
      </c>
      <c r="CI1154">
        <v>0</v>
      </c>
      <c r="CJ1154" s="17">
        <v>0</v>
      </c>
      <c r="CK1154">
        <v>3.0920000000000001</v>
      </c>
      <c r="CL1154">
        <v>3590</v>
      </c>
      <c r="CM1154">
        <v>1</v>
      </c>
      <c r="CN1154">
        <v>0</v>
      </c>
      <c r="CO1154">
        <v>12</v>
      </c>
      <c r="CP1154" s="31" t="s">
        <v>80</v>
      </c>
    </row>
    <row r="1155" spans="1:94" x14ac:dyDescent="0.25">
      <c r="A1155">
        <v>1154</v>
      </c>
      <c r="B1155">
        <v>77</v>
      </c>
      <c r="C1155" s="23" t="s">
        <v>255</v>
      </c>
      <c r="D1155" s="12">
        <v>4.6100000000000003</v>
      </c>
      <c r="E1155" s="13">
        <v>1.87</v>
      </c>
      <c r="F1155" s="7">
        <f t="shared" si="281"/>
        <v>2.46524064171123</v>
      </c>
      <c r="G1155" s="7">
        <f t="shared" si="283"/>
        <v>2.74</v>
      </c>
      <c r="H1155" s="15">
        <f t="shared" si="284"/>
        <v>6.48</v>
      </c>
      <c r="I1155" s="11">
        <f t="shared" si="285"/>
        <v>1.5045084640238314E-2</v>
      </c>
      <c r="J1155" s="30">
        <f t="shared" si="286"/>
        <v>6.1028868280359324E-3</v>
      </c>
      <c r="K1155" s="30">
        <f t="shared" si="287"/>
        <v>163.85688087908161</v>
      </c>
      <c r="L1155" s="8">
        <v>0</v>
      </c>
      <c r="M1155" s="9">
        <v>0</v>
      </c>
      <c r="N1155" s="9">
        <v>0</v>
      </c>
      <c r="O1155" s="9">
        <v>1</v>
      </c>
      <c r="P1155" s="9">
        <v>0</v>
      </c>
      <c r="Q1155" s="8">
        <v>26913</v>
      </c>
      <c r="R1155" s="9">
        <v>69</v>
      </c>
      <c r="S1155" s="9">
        <f t="shared" si="288"/>
        <v>26843</v>
      </c>
      <c r="T1155" s="9">
        <f t="shared" si="289"/>
        <v>28</v>
      </c>
      <c r="U1155" s="7">
        <v>12.79</v>
      </c>
      <c r="V1155" s="7">
        <f t="shared" si="277"/>
        <v>35.71</v>
      </c>
      <c r="W1155" s="9">
        <v>1</v>
      </c>
      <c r="X1155" s="9">
        <v>0</v>
      </c>
      <c r="Y1155" s="9">
        <v>0</v>
      </c>
      <c r="Z1155" s="9">
        <v>0</v>
      </c>
      <c r="AA1155" s="9">
        <v>1</v>
      </c>
      <c r="AB1155" s="27">
        <v>0</v>
      </c>
      <c r="AC1155" s="9">
        <v>0</v>
      </c>
      <c r="AD1155" s="9">
        <v>1</v>
      </c>
      <c r="AE1155" s="27">
        <v>0</v>
      </c>
      <c r="AF1155" s="9">
        <v>1</v>
      </c>
      <c r="AG1155" s="27">
        <v>0</v>
      </c>
      <c r="AH1155" s="19">
        <v>1980</v>
      </c>
      <c r="AI1155" s="30">
        <f t="shared" si="279"/>
        <v>0.11499999999999999</v>
      </c>
      <c r="AJ1155" s="30">
        <f t="shared" si="279"/>
        <v>0.11499999999999999</v>
      </c>
      <c r="AK1155" s="30">
        <f t="shared" si="282"/>
        <v>0.53</v>
      </c>
      <c r="AL1155" s="37">
        <v>0.24</v>
      </c>
      <c r="AM1155" s="36" t="s">
        <v>89</v>
      </c>
      <c r="AN1155" s="17" t="s">
        <v>89</v>
      </c>
      <c r="AO1155">
        <v>1</v>
      </c>
      <c r="AP1155" s="34">
        <v>0</v>
      </c>
      <c r="AQ1155" t="s">
        <v>89</v>
      </c>
      <c r="AR1155" s="34" t="s">
        <v>89</v>
      </c>
      <c r="AS1155">
        <v>0</v>
      </c>
      <c r="AT1155" s="17">
        <v>1</v>
      </c>
      <c r="AU1155" t="s">
        <v>89</v>
      </c>
      <c r="AV1155" s="17" t="s">
        <v>89</v>
      </c>
      <c r="AW1155" s="17" t="s">
        <v>131</v>
      </c>
      <c r="AX1155">
        <v>1</v>
      </c>
      <c r="AY1155">
        <v>0</v>
      </c>
      <c r="AZ1155">
        <v>0</v>
      </c>
      <c r="BA1155">
        <v>0</v>
      </c>
      <c r="BB1155">
        <v>0</v>
      </c>
      <c r="BC1155">
        <v>0</v>
      </c>
      <c r="BD1155" s="17">
        <v>0</v>
      </c>
      <c r="BE1155">
        <v>1</v>
      </c>
      <c r="BF1155">
        <v>0</v>
      </c>
      <c r="BG1155" s="17">
        <v>0</v>
      </c>
      <c r="BH1155">
        <v>19291</v>
      </c>
      <c r="BI1155">
        <v>1766</v>
      </c>
      <c r="BJ1155" s="23">
        <v>0.91900000000000004</v>
      </c>
      <c r="BK1155" s="23">
        <v>54.5</v>
      </c>
      <c r="BL1155">
        <v>0</v>
      </c>
      <c r="BM1155">
        <v>0</v>
      </c>
      <c r="BN1155">
        <v>1</v>
      </c>
      <c r="BO1155">
        <v>0</v>
      </c>
      <c r="BP1155">
        <v>0</v>
      </c>
      <c r="BQ1155" s="17">
        <v>0</v>
      </c>
      <c r="BR1155">
        <v>0</v>
      </c>
      <c r="BS1155">
        <v>0</v>
      </c>
      <c r="BT1155">
        <v>1</v>
      </c>
      <c r="BU1155" s="17">
        <v>0</v>
      </c>
      <c r="BV1155">
        <v>0</v>
      </c>
      <c r="BW1155">
        <v>0</v>
      </c>
      <c r="BX1155" s="17">
        <v>0</v>
      </c>
      <c r="BY1155">
        <v>0</v>
      </c>
      <c r="BZ1155">
        <v>0</v>
      </c>
      <c r="CA1155">
        <v>0</v>
      </c>
      <c r="CB1155">
        <v>0</v>
      </c>
      <c r="CC1155">
        <v>0</v>
      </c>
      <c r="CD1155">
        <v>0</v>
      </c>
      <c r="CE1155">
        <v>0</v>
      </c>
      <c r="CF1155">
        <v>1</v>
      </c>
      <c r="CG1155">
        <v>0</v>
      </c>
      <c r="CH1155">
        <v>0</v>
      </c>
      <c r="CI1155">
        <v>0</v>
      </c>
      <c r="CJ1155" s="17">
        <v>0</v>
      </c>
      <c r="CK1155">
        <v>3.0920000000000001</v>
      </c>
      <c r="CL1155">
        <v>3590</v>
      </c>
      <c r="CM1155">
        <v>1</v>
      </c>
      <c r="CN1155">
        <v>0</v>
      </c>
      <c r="CO1155">
        <v>12</v>
      </c>
      <c r="CP1155" s="31" t="s">
        <v>80</v>
      </c>
    </row>
    <row r="1156" spans="1:94" x14ac:dyDescent="0.25">
      <c r="A1156">
        <v>1155</v>
      </c>
      <c r="B1156">
        <v>77</v>
      </c>
      <c r="C1156" s="23" t="s">
        <v>255</v>
      </c>
      <c r="D1156" s="12">
        <v>5.76</v>
      </c>
      <c r="E1156" s="13">
        <v>0.13</v>
      </c>
      <c r="F1156" s="7">
        <f t="shared" si="281"/>
        <v>44.307692307692307</v>
      </c>
      <c r="G1156" s="7">
        <f t="shared" si="283"/>
        <v>5.63</v>
      </c>
      <c r="H1156" s="15">
        <f t="shared" si="284"/>
        <v>5.89</v>
      </c>
      <c r="I1156" s="11">
        <f t="shared" si="285"/>
        <v>0.26106667404987471</v>
      </c>
      <c r="J1156" s="30">
        <f t="shared" si="286"/>
        <v>5.8921297962645329E-3</v>
      </c>
      <c r="K1156" s="30">
        <f t="shared" si="287"/>
        <v>169.71791772713081</v>
      </c>
      <c r="L1156" s="8">
        <v>0</v>
      </c>
      <c r="M1156" s="9">
        <v>0</v>
      </c>
      <c r="N1156" s="9">
        <v>0</v>
      </c>
      <c r="O1156" s="9">
        <v>1</v>
      </c>
      <c r="P1156" s="9">
        <v>0</v>
      </c>
      <c r="Q1156" s="8">
        <v>26913</v>
      </c>
      <c r="R1156" s="9">
        <v>71</v>
      </c>
      <c r="S1156" s="9">
        <f t="shared" si="288"/>
        <v>26841</v>
      </c>
      <c r="T1156" s="9">
        <f t="shared" si="289"/>
        <v>28</v>
      </c>
      <c r="U1156" s="7">
        <v>12.79</v>
      </c>
      <c r="V1156" s="7">
        <f t="shared" si="277"/>
        <v>35.71</v>
      </c>
      <c r="W1156" s="9">
        <v>1</v>
      </c>
      <c r="X1156" s="9">
        <v>0</v>
      </c>
      <c r="Y1156" s="9">
        <v>0</v>
      </c>
      <c r="Z1156" s="9">
        <v>0</v>
      </c>
      <c r="AA1156" s="9">
        <v>1</v>
      </c>
      <c r="AB1156" s="27">
        <v>0</v>
      </c>
      <c r="AC1156" s="9">
        <v>0</v>
      </c>
      <c r="AD1156" s="9">
        <v>1</v>
      </c>
      <c r="AE1156" s="27">
        <v>0</v>
      </c>
      <c r="AF1156" s="9">
        <v>1</v>
      </c>
      <c r="AG1156" s="27">
        <v>0</v>
      </c>
      <c r="AH1156" s="19">
        <v>1980</v>
      </c>
      <c r="AI1156" s="30">
        <f t="shared" si="279"/>
        <v>0.11499999999999999</v>
      </c>
      <c r="AJ1156" s="30">
        <f t="shared" si="279"/>
        <v>0.11499999999999999</v>
      </c>
      <c r="AK1156" s="30">
        <f t="shared" si="282"/>
        <v>0.53</v>
      </c>
      <c r="AL1156" s="37">
        <v>0.24</v>
      </c>
      <c r="AM1156" s="36" t="s">
        <v>89</v>
      </c>
      <c r="AN1156" s="17" t="s">
        <v>89</v>
      </c>
      <c r="AO1156">
        <v>1</v>
      </c>
      <c r="AP1156" s="34">
        <v>0</v>
      </c>
      <c r="AQ1156" t="s">
        <v>89</v>
      </c>
      <c r="AR1156" s="34" t="s">
        <v>89</v>
      </c>
      <c r="AS1156">
        <v>0</v>
      </c>
      <c r="AT1156" s="17">
        <v>1</v>
      </c>
      <c r="AU1156" t="s">
        <v>89</v>
      </c>
      <c r="AV1156" s="17" t="s">
        <v>89</v>
      </c>
      <c r="AW1156" s="17" t="s">
        <v>131</v>
      </c>
      <c r="AX1156">
        <v>1</v>
      </c>
      <c r="AY1156">
        <v>0</v>
      </c>
      <c r="AZ1156">
        <v>0</v>
      </c>
      <c r="BA1156">
        <v>0</v>
      </c>
      <c r="BB1156">
        <v>0</v>
      </c>
      <c r="BC1156">
        <v>0</v>
      </c>
      <c r="BD1156" s="17">
        <v>0</v>
      </c>
      <c r="BE1156">
        <v>1</v>
      </c>
      <c r="BF1156">
        <v>0</v>
      </c>
      <c r="BG1156" s="17">
        <v>0</v>
      </c>
      <c r="BH1156">
        <v>19291</v>
      </c>
      <c r="BI1156">
        <v>1766</v>
      </c>
      <c r="BJ1156" s="23">
        <v>0.91900000000000004</v>
      </c>
      <c r="BK1156" s="23">
        <v>54.5</v>
      </c>
      <c r="BL1156">
        <v>1</v>
      </c>
      <c r="BM1156">
        <v>0</v>
      </c>
      <c r="BN1156">
        <v>0</v>
      </c>
      <c r="BO1156">
        <v>0</v>
      </c>
      <c r="BP1156">
        <v>0</v>
      </c>
      <c r="BQ1156" s="17">
        <v>0</v>
      </c>
      <c r="BR1156">
        <v>0</v>
      </c>
      <c r="BS1156">
        <v>0</v>
      </c>
      <c r="BT1156">
        <v>1</v>
      </c>
      <c r="BU1156" s="17">
        <v>0</v>
      </c>
      <c r="BV1156">
        <v>0</v>
      </c>
      <c r="BW1156">
        <v>0</v>
      </c>
      <c r="BX1156" s="17">
        <v>0</v>
      </c>
      <c r="BY1156">
        <v>1</v>
      </c>
      <c r="BZ1156">
        <v>1</v>
      </c>
      <c r="CA1156">
        <v>0</v>
      </c>
      <c r="CB1156">
        <v>0</v>
      </c>
      <c r="CC1156">
        <v>0</v>
      </c>
      <c r="CD1156">
        <v>0</v>
      </c>
      <c r="CE1156">
        <v>0</v>
      </c>
      <c r="CF1156">
        <v>1</v>
      </c>
      <c r="CG1156">
        <v>0</v>
      </c>
      <c r="CH1156">
        <v>0</v>
      </c>
      <c r="CI1156">
        <v>1</v>
      </c>
      <c r="CJ1156" s="17">
        <v>1</v>
      </c>
      <c r="CK1156">
        <v>3.0920000000000001</v>
      </c>
      <c r="CL1156">
        <v>3590</v>
      </c>
      <c r="CM1156">
        <v>1</v>
      </c>
      <c r="CN1156">
        <v>0</v>
      </c>
      <c r="CO1156">
        <v>12</v>
      </c>
      <c r="CP1156" s="31" t="s">
        <v>80</v>
      </c>
    </row>
    <row r="1157" spans="1:94" x14ac:dyDescent="0.25">
      <c r="A1157">
        <v>1156</v>
      </c>
      <c r="B1157">
        <v>77</v>
      </c>
      <c r="C1157" s="23" t="s">
        <v>255</v>
      </c>
      <c r="D1157" s="12">
        <v>3.91</v>
      </c>
      <c r="E1157" s="13">
        <v>1.99</v>
      </c>
      <c r="F1157" s="7">
        <f t="shared" si="281"/>
        <v>1.9648241206030153</v>
      </c>
      <c r="G1157" s="7">
        <f t="shared" si="283"/>
        <v>1.9200000000000002</v>
      </c>
      <c r="H1157" s="15">
        <f t="shared" si="284"/>
        <v>5.9</v>
      </c>
      <c r="I1157" s="11">
        <f t="shared" si="285"/>
        <v>1.1992041008396971E-2</v>
      </c>
      <c r="J1157" s="30">
        <f t="shared" si="286"/>
        <v>6.1033661398235215E-3</v>
      </c>
      <c r="K1157" s="30">
        <f t="shared" si="287"/>
        <v>163.84401281043168</v>
      </c>
      <c r="L1157" s="8">
        <v>0</v>
      </c>
      <c r="M1157" s="9">
        <v>0</v>
      </c>
      <c r="N1157" s="9">
        <v>0</v>
      </c>
      <c r="O1157" s="9">
        <v>1</v>
      </c>
      <c r="P1157" s="9">
        <v>0</v>
      </c>
      <c r="Q1157" s="8">
        <v>26913</v>
      </c>
      <c r="R1157" s="9">
        <v>71</v>
      </c>
      <c r="S1157" s="9">
        <f t="shared" si="288"/>
        <v>26841</v>
      </c>
      <c r="T1157" s="9">
        <f t="shared" si="289"/>
        <v>28</v>
      </c>
      <c r="U1157" s="7">
        <v>12.79</v>
      </c>
      <c r="V1157" s="7">
        <f t="shared" si="277"/>
        <v>35.71</v>
      </c>
      <c r="W1157" s="9">
        <v>1</v>
      </c>
      <c r="X1157" s="9">
        <v>0</v>
      </c>
      <c r="Y1157" s="9">
        <v>0</v>
      </c>
      <c r="Z1157" s="9">
        <v>0</v>
      </c>
      <c r="AA1157" s="9">
        <v>1</v>
      </c>
      <c r="AB1157" s="27">
        <v>0</v>
      </c>
      <c r="AC1157" s="9">
        <v>0</v>
      </c>
      <c r="AD1157" s="9">
        <v>1</v>
      </c>
      <c r="AE1157" s="27">
        <v>0</v>
      </c>
      <c r="AF1157" s="9">
        <v>1</v>
      </c>
      <c r="AG1157" s="27">
        <v>0</v>
      </c>
      <c r="AH1157" s="19">
        <v>1980</v>
      </c>
      <c r="AI1157" s="30">
        <f t="shared" si="279"/>
        <v>0.11499999999999999</v>
      </c>
      <c r="AJ1157" s="30">
        <f t="shared" si="279"/>
        <v>0.11499999999999999</v>
      </c>
      <c r="AK1157" s="30">
        <f t="shared" si="282"/>
        <v>0.53</v>
      </c>
      <c r="AL1157" s="37">
        <v>0.24</v>
      </c>
      <c r="AM1157" s="36" t="s">
        <v>89</v>
      </c>
      <c r="AN1157" s="17" t="s">
        <v>89</v>
      </c>
      <c r="AO1157">
        <v>1</v>
      </c>
      <c r="AP1157" s="34">
        <v>0</v>
      </c>
      <c r="AQ1157" t="s">
        <v>89</v>
      </c>
      <c r="AR1157" s="34" t="s">
        <v>89</v>
      </c>
      <c r="AS1157">
        <v>0</v>
      </c>
      <c r="AT1157" s="17">
        <v>1</v>
      </c>
      <c r="AU1157" t="s">
        <v>89</v>
      </c>
      <c r="AV1157" s="17" t="s">
        <v>89</v>
      </c>
      <c r="AW1157" s="17" t="s">
        <v>131</v>
      </c>
      <c r="AX1157">
        <v>1</v>
      </c>
      <c r="AY1157">
        <v>0</v>
      </c>
      <c r="AZ1157">
        <v>0</v>
      </c>
      <c r="BA1157">
        <v>0</v>
      </c>
      <c r="BB1157">
        <v>0</v>
      </c>
      <c r="BC1157">
        <v>0</v>
      </c>
      <c r="BD1157" s="17">
        <v>0</v>
      </c>
      <c r="BE1157">
        <v>1</v>
      </c>
      <c r="BF1157">
        <v>0</v>
      </c>
      <c r="BG1157" s="17">
        <v>0</v>
      </c>
      <c r="BH1157">
        <v>19291</v>
      </c>
      <c r="BI1157">
        <v>1766</v>
      </c>
      <c r="BJ1157" s="23">
        <v>0.91900000000000004</v>
      </c>
      <c r="BK1157" s="23">
        <v>54.5</v>
      </c>
      <c r="BL1157">
        <v>0</v>
      </c>
      <c r="BM1157">
        <v>0</v>
      </c>
      <c r="BN1157">
        <v>1</v>
      </c>
      <c r="BO1157">
        <v>0</v>
      </c>
      <c r="BP1157">
        <v>0</v>
      </c>
      <c r="BQ1157" s="17">
        <v>0</v>
      </c>
      <c r="BR1157">
        <v>0</v>
      </c>
      <c r="BS1157">
        <v>0</v>
      </c>
      <c r="BT1157">
        <v>1</v>
      </c>
      <c r="BU1157" s="17">
        <v>0</v>
      </c>
      <c r="BV1157">
        <v>0</v>
      </c>
      <c r="BW1157">
        <v>0</v>
      </c>
      <c r="BX1157" s="17">
        <v>0</v>
      </c>
      <c r="BY1157">
        <v>1</v>
      </c>
      <c r="BZ1157">
        <v>1</v>
      </c>
      <c r="CA1157">
        <v>0</v>
      </c>
      <c r="CB1157">
        <v>0</v>
      </c>
      <c r="CC1157">
        <v>0</v>
      </c>
      <c r="CD1157">
        <v>0</v>
      </c>
      <c r="CE1157">
        <v>0</v>
      </c>
      <c r="CF1157">
        <v>1</v>
      </c>
      <c r="CG1157">
        <v>0</v>
      </c>
      <c r="CH1157">
        <v>0</v>
      </c>
      <c r="CI1157">
        <v>1</v>
      </c>
      <c r="CJ1157" s="17">
        <v>1</v>
      </c>
      <c r="CK1157">
        <v>3.0920000000000001</v>
      </c>
      <c r="CL1157">
        <v>3590</v>
      </c>
      <c r="CM1157">
        <v>1</v>
      </c>
      <c r="CN1157">
        <v>0</v>
      </c>
      <c r="CO1157">
        <v>12</v>
      </c>
      <c r="CP1157" s="31" t="s">
        <v>80</v>
      </c>
    </row>
    <row r="1158" spans="1:94" x14ac:dyDescent="0.25">
      <c r="A1158">
        <v>1157</v>
      </c>
      <c r="B1158">
        <v>78</v>
      </c>
      <c r="C1158" s="23" t="s">
        <v>256</v>
      </c>
      <c r="D1158" s="12">
        <v>0.4</v>
      </c>
      <c r="E1158" s="13">
        <v>0.12</v>
      </c>
      <c r="F1158" s="7">
        <v>3.333333333333333</v>
      </c>
      <c r="G1158" s="7">
        <f t="shared" si="283"/>
        <v>0.28000000000000003</v>
      </c>
      <c r="H1158" s="15">
        <f t="shared" si="284"/>
        <v>0.52</v>
      </c>
      <c r="I1158" s="11">
        <f t="shared" si="285"/>
        <v>8.0441386220384534E-2</v>
      </c>
      <c r="J1158" s="30">
        <f t="shared" si="286"/>
        <v>2.4132415866115364E-2</v>
      </c>
      <c r="K1158" s="30">
        <f t="shared" si="287"/>
        <v>41.438039421660754</v>
      </c>
      <c r="L1158" s="8">
        <v>0</v>
      </c>
      <c r="M1158" s="9">
        <v>0</v>
      </c>
      <c r="N1158" s="9">
        <v>0</v>
      </c>
      <c r="O1158" s="9">
        <v>1</v>
      </c>
      <c r="P1158" s="9">
        <v>0</v>
      </c>
      <c r="Q1158" s="8">
        <v>1710</v>
      </c>
      <c r="R1158" s="9">
        <v>3</v>
      </c>
      <c r="S1158" s="9">
        <f t="shared" si="288"/>
        <v>1706</v>
      </c>
      <c r="T1158" s="9">
        <f t="shared" si="289"/>
        <v>16</v>
      </c>
      <c r="U1158" s="7">
        <v>10</v>
      </c>
      <c r="V1158" s="7">
        <v>8.0500000000000007</v>
      </c>
      <c r="W1158" s="9">
        <v>0</v>
      </c>
      <c r="X1158" s="9">
        <v>1</v>
      </c>
      <c r="Y1158" s="9">
        <v>1</v>
      </c>
      <c r="Z1158" s="9">
        <v>0</v>
      </c>
      <c r="AA1158" s="9">
        <v>0</v>
      </c>
      <c r="AB1158" s="27">
        <v>0</v>
      </c>
      <c r="AC1158" s="9">
        <v>0</v>
      </c>
      <c r="AD1158" s="9">
        <v>1</v>
      </c>
      <c r="AE1158" s="27">
        <v>0</v>
      </c>
      <c r="AF1158" s="9">
        <v>0</v>
      </c>
      <c r="AG1158" s="27">
        <v>1</v>
      </c>
      <c r="AH1158" s="19">
        <v>1979</v>
      </c>
      <c r="AI1158" s="30">
        <v>0</v>
      </c>
      <c r="AJ1158" s="30">
        <v>0</v>
      </c>
      <c r="AK1158" s="30">
        <v>1</v>
      </c>
      <c r="AL1158" s="37">
        <v>0</v>
      </c>
      <c r="AM1158" s="36" t="s">
        <v>89</v>
      </c>
      <c r="AN1158" s="17" t="s">
        <v>89</v>
      </c>
      <c r="AO1158">
        <v>1</v>
      </c>
      <c r="AP1158" s="34">
        <v>0</v>
      </c>
      <c r="AQ1158" t="s">
        <v>89</v>
      </c>
      <c r="AR1158" s="34" t="s">
        <v>89</v>
      </c>
      <c r="AS1158">
        <v>0</v>
      </c>
      <c r="AT1158" s="17">
        <v>1</v>
      </c>
      <c r="AU1158">
        <v>0.27</v>
      </c>
      <c r="AV1158" s="17">
        <v>0.73</v>
      </c>
      <c r="AW1158" s="17" t="s">
        <v>131</v>
      </c>
      <c r="AX1158">
        <v>1</v>
      </c>
      <c r="AY1158">
        <v>0</v>
      </c>
      <c r="AZ1158">
        <v>0</v>
      </c>
      <c r="BA1158">
        <v>0</v>
      </c>
      <c r="BB1158">
        <v>0</v>
      </c>
      <c r="BC1158">
        <v>0</v>
      </c>
      <c r="BD1158" s="17">
        <v>0</v>
      </c>
      <c r="BE1158">
        <v>1</v>
      </c>
      <c r="BF1158">
        <v>0</v>
      </c>
      <c r="BG1158" s="17">
        <v>0</v>
      </c>
      <c r="BH1158">
        <v>19538</v>
      </c>
      <c r="BI1158">
        <v>1876</v>
      </c>
      <c r="BJ1158" s="23">
        <v>0.92100000000000004</v>
      </c>
      <c r="BK1158" s="23">
        <v>17</v>
      </c>
      <c r="BL1158">
        <v>1</v>
      </c>
      <c r="BM1158">
        <v>0</v>
      </c>
      <c r="BN1158">
        <v>0</v>
      </c>
      <c r="BO1158">
        <v>0</v>
      </c>
      <c r="BP1158">
        <v>0</v>
      </c>
      <c r="BQ1158" s="17">
        <v>0</v>
      </c>
      <c r="BR1158">
        <v>1</v>
      </c>
      <c r="BS1158">
        <v>0</v>
      </c>
      <c r="BT1158">
        <v>0</v>
      </c>
      <c r="BU1158" s="17">
        <v>0</v>
      </c>
      <c r="BV1158">
        <v>0</v>
      </c>
      <c r="BW1158">
        <v>0</v>
      </c>
      <c r="BX1158" s="17">
        <v>0</v>
      </c>
      <c r="BY1158">
        <v>0</v>
      </c>
      <c r="BZ1158">
        <v>0</v>
      </c>
      <c r="CA1158">
        <v>1</v>
      </c>
      <c r="CB1158">
        <v>1</v>
      </c>
      <c r="CC1158">
        <v>0</v>
      </c>
      <c r="CD1158">
        <v>0</v>
      </c>
      <c r="CE1158">
        <v>0</v>
      </c>
      <c r="CF1158">
        <v>0</v>
      </c>
      <c r="CG1158">
        <v>0</v>
      </c>
      <c r="CH1158">
        <v>0</v>
      </c>
      <c r="CI1158">
        <v>0</v>
      </c>
      <c r="CJ1158" s="17">
        <v>0</v>
      </c>
      <c r="CK1158">
        <v>3.879</v>
      </c>
      <c r="CL1158">
        <v>321</v>
      </c>
      <c r="CM1158">
        <v>1</v>
      </c>
      <c r="CN1158">
        <v>0</v>
      </c>
      <c r="CO1158">
        <v>23</v>
      </c>
      <c r="CP1158" s="31" t="s">
        <v>80</v>
      </c>
    </row>
    <row r="1159" spans="1:94" x14ac:dyDescent="0.25">
      <c r="A1159">
        <v>1158</v>
      </c>
      <c r="B1159">
        <v>78</v>
      </c>
      <c r="C1159" s="23" t="s">
        <v>256</v>
      </c>
      <c r="D1159" s="12">
        <v>0.56000000000000005</v>
      </c>
      <c r="E1159" s="13">
        <v>0.13300000000000001</v>
      </c>
      <c r="F1159" s="7">
        <v>4.2105263157894726</v>
      </c>
      <c r="G1159" s="7">
        <f t="shared" si="283"/>
        <v>0.42700000000000005</v>
      </c>
      <c r="H1159" s="15">
        <f t="shared" si="284"/>
        <v>0.69300000000000006</v>
      </c>
      <c r="I1159" s="11">
        <f t="shared" si="285"/>
        <v>0.10141494299735571</v>
      </c>
      <c r="J1159" s="30">
        <f t="shared" si="286"/>
        <v>2.4086048961871987E-2</v>
      </c>
      <c r="K1159" s="30">
        <f t="shared" si="287"/>
        <v>41.517809815258268</v>
      </c>
      <c r="L1159" s="8">
        <v>0</v>
      </c>
      <c r="M1159" s="9">
        <v>0</v>
      </c>
      <c r="N1159" s="9">
        <v>0</v>
      </c>
      <c r="O1159" s="9">
        <v>1</v>
      </c>
      <c r="P1159" s="9">
        <v>0</v>
      </c>
      <c r="Q1159" s="8">
        <v>1710</v>
      </c>
      <c r="R1159" s="9">
        <v>3</v>
      </c>
      <c r="S1159" s="9">
        <f t="shared" si="288"/>
        <v>1706</v>
      </c>
      <c r="T1159" s="9">
        <f t="shared" si="289"/>
        <v>16</v>
      </c>
      <c r="U1159" s="7">
        <v>11</v>
      </c>
      <c r="V1159" s="7">
        <v>8.0500000000000007</v>
      </c>
      <c r="W1159" s="9">
        <v>0</v>
      </c>
      <c r="X1159" s="9">
        <v>1</v>
      </c>
      <c r="Y1159" s="9">
        <v>1</v>
      </c>
      <c r="Z1159" s="9">
        <v>0</v>
      </c>
      <c r="AA1159" s="9">
        <v>0</v>
      </c>
      <c r="AB1159" s="27">
        <v>0</v>
      </c>
      <c r="AC1159" s="9">
        <v>0</v>
      </c>
      <c r="AD1159" s="9">
        <v>1</v>
      </c>
      <c r="AE1159" s="27">
        <v>0</v>
      </c>
      <c r="AF1159" s="9">
        <v>0</v>
      </c>
      <c r="AG1159" s="27">
        <v>1</v>
      </c>
      <c r="AH1159" s="19">
        <v>1979</v>
      </c>
      <c r="AI1159" s="30">
        <v>0</v>
      </c>
      <c r="AJ1159" s="30">
        <v>0</v>
      </c>
      <c r="AK1159" s="30">
        <v>1</v>
      </c>
      <c r="AL1159" s="37">
        <v>0</v>
      </c>
      <c r="AM1159" s="36" t="s">
        <v>89</v>
      </c>
      <c r="AN1159" s="17" t="s">
        <v>89</v>
      </c>
      <c r="AO1159">
        <v>1</v>
      </c>
      <c r="AP1159" s="34">
        <v>0</v>
      </c>
      <c r="AQ1159" t="s">
        <v>89</v>
      </c>
      <c r="AR1159" s="34" t="s">
        <v>89</v>
      </c>
      <c r="AS1159">
        <v>0</v>
      </c>
      <c r="AT1159" s="17">
        <v>1</v>
      </c>
      <c r="AU1159">
        <v>0.27</v>
      </c>
      <c r="AV1159" s="17">
        <v>0.73</v>
      </c>
      <c r="AW1159" s="17" t="s">
        <v>131</v>
      </c>
      <c r="AX1159">
        <v>1</v>
      </c>
      <c r="AY1159">
        <v>0</v>
      </c>
      <c r="AZ1159">
        <v>0</v>
      </c>
      <c r="BA1159">
        <v>0</v>
      </c>
      <c r="BB1159">
        <v>0</v>
      </c>
      <c r="BC1159">
        <v>0</v>
      </c>
      <c r="BD1159" s="17">
        <v>0</v>
      </c>
      <c r="BE1159">
        <v>1</v>
      </c>
      <c r="BF1159">
        <v>0</v>
      </c>
      <c r="BG1159" s="17">
        <v>0</v>
      </c>
      <c r="BH1159">
        <v>19538</v>
      </c>
      <c r="BI1159">
        <v>1876</v>
      </c>
      <c r="BJ1159" s="23">
        <v>0.92100000000000004</v>
      </c>
      <c r="BK1159" s="23">
        <v>17</v>
      </c>
      <c r="BL1159">
        <v>1</v>
      </c>
      <c r="BM1159">
        <v>0</v>
      </c>
      <c r="BN1159">
        <v>0</v>
      </c>
      <c r="BO1159">
        <v>0</v>
      </c>
      <c r="BP1159">
        <v>0</v>
      </c>
      <c r="BQ1159" s="17">
        <v>0</v>
      </c>
      <c r="BR1159">
        <v>1</v>
      </c>
      <c r="BS1159">
        <v>0</v>
      </c>
      <c r="BT1159">
        <v>0</v>
      </c>
      <c r="BU1159" s="17">
        <v>0</v>
      </c>
      <c r="BV1159">
        <v>0</v>
      </c>
      <c r="BW1159">
        <v>0</v>
      </c>
      <c r="BX1159" s="17">
        <v>0</v>
      </c>
      <c r="BY1159">
        <v>0</v>
      </c>
      <c r="BZ1159">
        <v>0</v>
      </c>
      <c r="CA1159">
        <v>1</v>
      </c>
      <c r="CB1159">
        <v>1</v>
      </c>
      <c r="CC1159">
        <v>0</v>
      </c>
      <c r="CD1159">
        <v>0</v>
      </c>
      <c r="CE1159">
        <v>0</v>
      </c>
      <c r="CF1159">
        <v>0</v>
      </c>
      <c r="CG1159">
        <v>0</v>
      </c>
      <c r="CH1159">
        <v>0</v>
      </c>
      <c r="CI1159">
        <v>0</v>
      </c>
      <c r="CJ1159" s="17">
        <v>0</v>
      </c>
      <c r="CK1159">
        <v>3.879</v>
      </c>
      <c r="CL1159">
        <v>321</v>
      </c>
      <c r="CM1159">
        <v>1</v>
      </c>
      <c r="CN1159">
        <v>0</v>
      </c>
      <c r="CO1159">
        <v>23</v>
      </c>
      <c r="CP1159" s="31" t="s">
        <v>80</v>
      </c>
    </row>
    <row r="1160" spans="1:94" x14ac:dyDescent="0.25">
      <c r="A1160">
        <v>1159</v>
      </c>
      <c r="B1160">
        <v>78</v>
      </c>
      <c r="C1160" s="23" t="s">
        <v>256</v>
      </c>
      <c r="D1160" s="12">
        <v>0.71</v>
      </c>
      <c r="E1160" s="13">
        <v>7.0436507936507936E-2</v>
      </c>
      <c r="F1160" s="7">
        <v>10.08</v>
      </c>
      <c r="G1160" s="7">
        <f t="shared" si="283"/>
        <v>0.63956349206349206</v>
      </c>
      <c r="H1160" s="15">
        <f t="shared" si="284"/>
        <v>0.78043650793650787</v>
      </c>
      <c r="I1160" s="11">
        <f t="shared" si="285"/>
        <v>0.23708746710324063</v>
      </c>
      <c r="J1160" s="30">
        <f t="shared" si="286"/>
        <v>2.352058205389292E-2</v>
      </c>
      <c r="K1160" s="30">
        <f t="shared" si="287"/>
        <v>42.515954652341982</v>
      </c>
      <c r="L1160" s="8">
        <v>0</v>
      </c>
      <c r="M1160" s="9">
        <v>0</v>
      </c>
      <c r="N1160" s="9">
        <v>0</v>
      </c>
      <c r="O1160" s="9">
        <v>1</v>
      </c>
      <c r="P1160" s="9">
        <v>0</v>
      </c>
      <c r="Q1160" s="8">
        <v>1710</v>
      </c>
      <c r="R1160" s="9">
        <v>3</v>
      </c>
      <c r="S1160" s="9">
        <f t="shared" si="288"/>
        <v>1706</v>
      </c>
      <c r="T1160" s="9">
        <f t="shared" si="289"/>
        <v>16</v>
      </c>
      <c r="U1160" s="7">
        <v>12</v>
      </c>
      <c r="V1160" s="7">
        <v>8.0500000000000007</v>
      </c>
      <c r="W1160" s="9">
        <v>0</v>
      </c>
      <c r="X1160" s="9">
        <v>1</v>
      </c>
      <c r="Y1160" s="9">
        <v>1</v>
      </c>
      <c r="Z1160" s="9">
        <v>0</v>
      </c>
      <c r="AA1160" s="9">
        <v>0</v>
      </c>
      <c r="AB1160" s="27">
        <v>0</v>
      </c>
      <c r="AC1160" s="9">
        <v>0</v>
      </c>
      <c r="AD1160" s="9">
        <v>1</v>
      </c>
      <c r="AE1160" s="27">
        <v>0</v>
      </c>
      <c r="AF1160" s="9">
        <v>0</v>
      </c>
      <c r="AG1160" s="27">
        <v>1</v>
      </c>
      <c r="AH1160" s="19">
        <v>1979</v>
      </c>
      <c r="AI1160" s="30">
        <v>0</v>
      </c>
      <c r="AJ1160" s="30">
        <v>0</v>
      </c>
      <c r="AK1160" s="30">
        <v>1</v>
      </c>
      <c r="AL1160" s="37">
        <v>0</v>
      </c>
      <c r="AM1160" s="36" t="s">
        <v>89</v>
      </c>
      <c r="AN1160" s="17" t="s">
        <v>89</v>
      </c>
      <c r="AO1160">
        <v>1</v>
      </c>
      <c r="AP1160" s="34">
        <v>0</v>
      </c>
      <c r="AQ1160" t="s">
        <v>89</v>
      </c>
      <c r="AR1160" s="34" t="s">
        <v>89</v>
      </c>
      <c r="AS1160">
        <v>0</v>
      </c>
      <c r="AT1160" s="17">
        <v>1</v>
      </c>
      <c r="AU1160">
        <v>0.27</v>
      </c>
      <c r="AV1160" s="17">
        <v>0.73</v>
      </c>
      <c r="AW1160" s="17" t="s">
        <v>131</v>
      </c>
      <c r="AX1160">
        <v>1</v>
      </c>
      <c r="AY1160">
        <v>0</v>
      </c>
      <c r="AZ1160">
        <v>0</v>
      </c>
      <c r="BA1160">
        <v>0</v>
      </c>
      <c r="BB1160">
        <v>0</v>
      </c>
      <c r="BC1160">
        <v>0</v>
      </c>
      <c r="BD1160" s="17">
        <v>0</v>
      </c>
      <c r="BE1160">
        <v>1</v>
      </c>
      <c r="BF1160">
        <v>0</v>
      </c>
      <c r="BG1160" s="17">
        <v>0</v>
      </c>
      <c r="BH1160">
        <v>19538</v>
      </c>
      <c r="BI1160">
        <v>1876</v>
      </c>
      <c r="BJ1160" s="23">
        <v>0.92100000000000004</v>
      </c>
      <c r="BK1160" s="23">
        <v>17</v>
      </c>
      <c r="BL1160">
        <v>1</v>
      </c>
      <c r="BM1160">
        <v>0</v>
      </c>
      <c r="BN1160">
        <v>0</v>
      </c>
      <c r="BO1160">
        <v>0</v>
      </c>
      <c r="BP1160">
        <v>0</v>
      </c>
      <c r="BQ1160" s="17">
        <v>0</v>
      </c>
      <c r="BR1160">
        <v>1</v>
      </c>
      <c r="BS1160">
        <v>0</v>
      </c>
      <c r="BT1160">
        <v>0</v>
      </c>
      <c r="BU1160" s="17">
        <v>0</v>
      </c>
      <c r="BV1160">
        <v>0</v>
      </c>
      <c r="BW1160">
        <v>0</v>
      </c>
      <c r="BX1160" s="17">
        <v>0</v>
      </c>
      <c r="BY1160">
        <v>0</v>
      </c>
      <c r="BZ1160">
        <v>0</v>
      </c>
      <c r="CA1160">
        <v>1</v>
      </c>
      <c r="CB1160">
        <v>1</v>
      </c>
      <c r="CC1160">
        <v>0</v>
      </c>
      <c r="CD1160">
        <v>0</v>
      </c>
      <c r="CE1160">
        <v>0</v>
      </c>
      <c r="CF1160">
        <v>0</v>
      </c>
      <c r="CG1160">
        <v>0</v>
      </c>
      <c r="CH1160">
        <v>0</v>
      </c>
      <c r="CI1160">
        <v>0</v>
      </c>
      <c r="CJ1160" s="17">
        <v>0</v>
      </c>
      <c r="CK1160">
        <v>3.879</v>
      </c>
      <c r="CL1160">
        <v>321</v>
      </c>
      <c r="CM1160">
        <v>1</v>
      </c>
      <c r="CN1160">
        <v>0</v>
      </c>
      <c r="CO1160">
        <v>23</v>
      </c>
      <c r="CP1160" s="31" t="s">
        <v>80</v>
      </c>
    </row>
    <row r="1161" spans="1:94" x14ac:dyDescent="0.25">
      <c r="A1161">
        <v>1160</v>
      </c>
      <c r="B1161">
        <v>78</v>
      </c>
      <c r="C1161" s="23" t="s">
        <v>256</v>
      </c>
      <c r="D1161" s="12">
        <v>1.47</v>
      </c>
      <c r="E1161" s="13">
        <v>0.1230396475770925</v>
      </c>
      <c r="F1161" s="7">
        <v>11.94736842105263</v>
      </c>
      <c r="G1161" s="7">
        <f t="shared" si="283"/>
        <v>1.3469603524229075</v>
      </c>
      <c r="H1161" s="15">
        <f t="shared" si="284"/>
        <v>1.5930396475770925</v>
      </c>
      <c r="I1161" s="11">
        <f t="shared" si="285"/>
        <v>0.2778653432954753</v>
      </c>
      <c r="J1161" s="30">
        <f t="shared" si="286"/>
        <v>2.3257451641471503E-2</v>
      </c>
      <c r="K1161" s="30">
        <f t="shared" si="287"/>
        <v>42.996972128143696</v>
      </c>
      <c r="L1161" s="8">
        <v>0</v>
      </c>
      <c r="M1161" s="9">
        <v>0</v>
      </c>
      <c r="N1161" s="9">
        <v>0</v>
      </c>
      <c r="O1161" s="9">
        <v>1</v>
      </c>
      <c r="P1161" s="9">
        <v>0</v>
      </c>
      <c r="Q1161" s="8">
        <v>1710</v>
      </c>
      <c r="R1161" s="9">
        <v>3</v>
      </c>
      <c r="S1161" s="9">
        <f t="shared" si="288"/>
        <v>1706</v>
      </c>
      <c r="T1161" s="9">
        <f t="shared" si="289"/>
        <v>16</v>
      </c>
      <c r="U1161" s="7">
        <v>13</v>
      </c>
      <c r="V1161" s="7">
        <v>8.0500000000000007</v>
      </c>
      <c r="W1161" s="9">
        <v>0</v>
      </c>
      <c r="X1161" s="9">
        <v>1</v>
      </c>
      <c r="Y1161" s="9">
        <v>1</v>
      </c>
      <c r="Z1161" s="9">
        <v>0</v>
      </c>
      <c r="AA1161" s="9">
        <v>0</v>
      </c>
      <c r="AB1161" s="27">
        <v>0</v>
      </c>
      <c r="AC1161" s="9">
        <v>0</v>
      </c>
      <c r="AD1161" s="9">
        <v>1</v>
      </c>
      <c r="AE1161" s="27">
        <v>0</v>
      </c>
      <c r="AF1161" s="9">
        <v>0</v>
      </c>
      <c r="AG1161" s="27">
        <v>1</v>
      </c>
      <c r="AH1161" s="19">
        <v>1979</v>
      </c>
      <c r="AI1161" s="30">
        <v>0</v>
      </c>
      <c r="AJ1161" s="30">
        <v>0</v>
      </c>
      <c r="AK1161" s="30">
        <v>0</v>
      </c>
      <c r="AL1161" s="37">
        <v>1</v>
      </c>
      <c r="AM1161" s="36" t="s">
        <v>89</v>
      </c>
      <c r="AN1161" s="17" t="s">
        <v>89</v>
      </c>
      <c r="AO1161">
        <v>1</v>
      </c>
      <c r="AP1161" s="34">
        <v>0</v>
      </c>
      <c r="AQ1161" t="s">
        <v>89</v>
      </c>
      <c r="AR1161" s="34" t="s">
        <v>89</v>
      </c>
      <c r="AS1161">
        <v>0</v>
      </c>
      <c r="AT1161" s="17">
        <v>1</v>
      </c>
      <c r="AU1161">
        <v>0.27</v>
      </c>
      <c r="AV1161" s="17">
        <v>0.73</v>
      </c>
      <c r="AW1161" s="17" t="s">
        <v>131</v>
      </c>
      <c r="AX1161">
        <v>1</v>
      </c>
      <c r="AY1161">
        <v>0</v>
      </c>
      <c r="AZ1161">
        <v>0</v>
      </c>
      <c r="BA1161">
        <v>0</v>
      </c>
      <c r="BB1161">
        <v>0</v>
      </c>
      <c r="BC1161">
        <v>0</v>
      </c>
      <c r="BD1161" s="17">
        <v>0</v>
      </c>
      <c r="BE1161">
        <v>1</v>
      </c>
      <c r="BF1161">
        <v>0</v>
      </c>
      <c r="BG1161" s="17">
        <v>0</v>
      </c>
      <c r="BH1161">
        <v>19538</v>
      </c>
      <c r="BI1161">
        <v>1876</v>
      </c>
      <c r="BJ1161" s="23">
        <v>0.92100000000000004</v>
      </c>
      <c r="BK1161" s="23">
        <v>17</v>
      </c>
      <c r="BL1161">
        <v>1</v>
      </c>
      <c r="BM1161">
        <v>0</v>
      </c>
      <c r="BN1161">
        <v>0</v>
      </c>
      <c r="BO1161">
        <v>0</v>
      </c>
      <c r="BP1161">
        <v>0</v>
      </c>
      <c r="BQ1161" s="17">
        <v>0</v>
      </c>
      <c r="BR1161">
        <v>1</v>
      </c>
      <c r="BS1161">
        <v>0</v>
      </c>
      <c r="BT1161">
        <v>0</v>
      </c>
      <c r="BU1161" s="17">
        <v>0</v>
      </c>
      <c r="BV1161">
        <v>0</v>
      </c>
      <c r="BW1161">
        <v>0</v>
      </c>
      <c r="BX1161" s="17">
        <v>0</v>
      </c>
      <c r="BY1161">
        <v>0</v>
      </c>
      <c r="BZ1161">
        <v>0</v>
      </c>
      <c r="CA1161">
        <v>1</v>
      </c>
      <c r="CB1161">
        <v>1</v>
      </c>
      <c r="CC1161">
        <v>0</v>
      </c>
      <c r="CD1161">
        <v>0</v>
      </c>
      <c r="CE1161">
        <v>0</v>
      </c>
      <c r="CF1161">
        <v>0</v>
      </c>
      <c r="CG1161">
        <v>0</v>
      </c>
      <c r="CH1161">
        <v>0</v>
      </c>
      <c r="CI1161">
        <v>0</v>
      </c>
      <c r="CJ1161" s="17">
        <v>0</v>
      </c>
      <c r="CK1161">
        <v>3.879</v>
      </c>
      <c r="CL1161">
        <v>321</v>
      </c>
      <c r="CM1161">
        <v>1</v>
      </c>
      <c r="CN1161">
        <v>0</v>
      </c>
      <c r="CO1161">
        <v>23</v>
      </c>
      <c r="CP1161" s="31" t="s">
        <v>80</v>
      </c>
    </row>
    <row r="1162" spans="1:94" x14ac:dyDescent="0.25">
      <c r="A1162">
        <v>1161</v>
      </c>
      <c r="B1162">
        <v>78</v>
      </c>
      <c r="C1162" s="23" t="s">
        <v>256</v>
      </c>
      <c r="D1162" s="12">
        <v>2.87</v>
      </c>
      <c r="E1162" s="13">
        <v>9.8522388059701482E-2</v>
      </c>
      <c r="F1162" s="7">
        <v>29.130434782608699</v>
      </c>
      <c r="G1162" s="7">
        <f t="shared" si="283"/>
        <v>2.7714776119402984</v>
      </c>
      <c r="H1162" s="15">
        <f t="shared" si="284"/>
        <v>2.9685223880597018</v>
      </c>
      <c r="I1162" s="11">
        <f t="shared" si="285"/>
        <v>0.57635096309102218</v>
      </c>
      <c r="J1162" s="30">
        <f t="shared" si="286"/>
        <v>1.9785182315064934E-2</v>
      </c>
      <c r="K1162" s="30">
        <f t="shared" si="287"/>
        <v>50.542875171717519</v>
      </c>
      <c r="L1162" s="8">
        <v>0</v>
      </c>
      <c r="M1162" s="9">
        <v>0</v>
      </c>
      <c r="N1162" s="9">
        <v>0</v>
      </c>
      <c r="O1162" s="9">
        <v>1</v>
      </c>
      <c r="P1162" s="9">
        <v>0</v>
      </c>
      <c r="Q1162" s="8">
        <v>1710</v>
      </c>
      <c r="R1162" s="9">
        <v>3</v>
      </c>
      <c r="S1162" s="9">
        <f t="shared" si="288"/>
        <v>1706</v>
      </c>
      <c r="T1162" s="9">
        <f t="shared" si="289"/>
        <v>16</v>
      </c>
      <c r="U1162" s="7">
        <v>14</v>
      </c>
      <c r="V1162" s="7">
        <v>8.0500000000000007</v>
      </c>
      <c r="W1162" s="9">
        <v>0</v>
      </c>
      <c r="X1162" s="9">
        <v>1</v>
      </c>
      <c r="Y1162" s="9">
        <v>1</v>
      </c>
      <c r="Z1162" s="9">
        <v>0</v>
      </c>
      <c r="AA1162" s="9">
        <v>0</v>
      </c>
      <c r="AB1162" s="27">
        <v>0</v>
      </c>
      <c r="AC1162" s="9">
        <v>0</v>
      </c>
      <c r="AD1162" s="9">
        <v>1</v>
      </c>
      <c r="AE1162" s="27">
        <v>0</v>
      </c>
      <c r="AF1162" s="9">
        <v>0</v>
      </c>
      <c r="AG1162" s="27">
        <v>1</v>
      </c>
      <c r="AH1162" s="19">
        <v>1979</v>
      </c>
      <c r="AI1162" s="30">
        <v>0</v>
      </c>
      <c r="AJ1162" s="30">
        <v>0</v>
      </c>
      <c r="AK1162" s="30">
        <v>0</v>
      </c>
      <c r="AL1162" s="37">
        <v>1</v>
      </c>
      <c r="AM1162" s="36" t="s">
        <v>89</v>
      </c>
      <c r="AN1162" s="17" t="s">
        <v>89</v>
      </c>
      <c r="AO1162">
        <v>1</v>
      </c>
      <c r="AP1162" s="34">
        <v>0</v>
      </c>
      <c r="AQ1162" t="s">
        <v>89</v>
      </c>
      <c r="AR1162" s="34" t="s">
        <v>89</v>
      </c>
      <c r="AS1162">
        <v>0</v>
      </c>
      <c r="AT1162" s="17">
        <v>1</v>
      </c>
      <c r="AU1162">
        <v>0.27</v>
      </c>
      <c r="AV1162" s="17">
        <v>0.73</v>
      </c>
      <c r="AW1162" s="17" t="s">
        <v>131</v>
      </c>
      <c r="AX1162">
        <v>1</v>
      </c>
      <c r="AY1162">
        <v>0</v>
      </c>
      <c r="AZ1162">
        <v>0</v>
      </c>
      <c r="BA1162">
        <v>0</v>
      </c>
      <c r="BB1162">
        <v>0</v>
      </c>
      <c r="BC1162">
        <v>0</v>
      </c>
      <c r="BD1162" s="17">
        <v>0</v>
      </c>
      <c r="BE1162">
        <v>1</v>
      </c>
      <c r="BF1162">
        <v>0</v>
      </c>
      <c r="BG1162" s="17">
        <v>0</v>
      </c>
      <c r="BH1162">
        <v>19538</v>
      </c>
      <c r="BI1162">
        <v>1876</v>
      </c>
      <c r="BJ1162" s="23">
        <v>0.92100000000000004</v>
      </c>
      <c r="BK1162" s="23">
        <v>17</v>
      </c>
      <c r="BL1162">
        <v>1</v>
      </c>
      <c r="BM1162">
        <v>0</v>
      </c>
      <c r="BN1162">
        <v>0</v>
      </c>
      <c r="BO1162">
        <v>0</v>
      </c>
      <c r="BP1162">
        <v>0</v>
      </c>
      <c r="BQ1162" s="17">
        <v>0</v>
      </c>
      <c r="BR1162">
        <v>1</v>
      </c>
      <c r="BS1162">
        <v>0</v>
      </c>
      <c r="BT1162">
        <v>0</v>
      </c>
      <c r="BU1162" s="17">
        <v>0</v>
      </c>
      <c r="BV1162">
        <v>0</v>
      </c>
      <c r="BW1162">
        <v>0</v>
      </c>
      <c r="BX1162" s="17">
        <v>0</v>
      </c>
      <c r="BY1162">
        <v>0</v>
      </c>
      <c r="BZ1162">
        <v>0</v>
      </c>
      <c r="CA1162">
        <v>1</v>
      </c>
      <c r="CB1162">
        <v>1</v>
      </c>
      <c r="CC1162">
        <v>0</v>
      </c>
      <c r="CD1162">
        <v>0</v>
      </c>
      <c r="CE1162">
        <v>0</v>
      </c>
      <c r="CF1162">
        <v>0</v>
      </c>
      <c r="CG1162">
        <v>0</v>
      </c>
      <c r="CH1162">
        <v>0</v>
      </c>
      <c r="CI1162">
        <v>0</v>
      </c>
      <c r="CJ1162" s="17">
        <v>0</v>
      </c>
      <c r="CK1162">
        <v>3.879</v>
      </c>
      <c r="CL1162">
        <v>321</v>
      </c>
      <c r="CM1162">
        <v>1</v>
      </c>
      <c r="CN1162">
        <v>0</v>
      </c>
      <c r="CO1162">
        <v>23</v>
      </c>
      <c r="CP1162" s="31" t="s">
        <v>80</v>
      </c>
    </row>
    <row r="1163" spans="1:94" x14ac:dyDescent="0.25">
      <c r="A1163">
        <v>1162</v>
      </c>
      <c r="B1163">
        <v>78</v>
      </c>
      <c r="C1163" s="23" t="s">
        <v>256</v>
      </c>
      <c r="D1163" s="12">
        <v>3.74</v>
      </c>
      <c r="E1163" s="13">
        <v>0.67128205128205132</v>
      </c>
      <c r="F1163" s="7">
        <v>5.5714285714285712</v>
      </c>
      <c r="G1163" s="7">
        <f t="shared" si="283"/>
        <v>3.068717948717949</v>
      </c>
      <c r="H1163" s="15">
        <f t="shared" si="284"/>
        <v>4.4112820512820514</v>
      </c>
      <c r="I1163" s="11">
        <f t="shared" si="285"/>
        <v>0.13367849740518223</v>
      </c>
      <c r="J1163" s="30">
        <f t="shared" si="286"/>
        <v>2.3993576457340401E-2</v>
      </c>
      <c r="K1163" s="30">
        <f t="shared" si="287"/>
        <v>41.677821636051597</v>
      </c>
      <c r="L1163" s="8">
        <v>0</v>
      </c>
      <c r="M1163" s="9">
        <v>0</v>
      </c>
      <c r="N1163" s="9">
        <v>0</v>
      </c>
      <c r="O1163" s="9">
        <v>1</v>
      </c>
      <c r="P1163" s="9">
        <v>0</v>
      </c>
      <c r="Q1163" s="8">
        <v>1710</v>
      </c>
      <c r="R1163" s="9">
        <v>3</v>
      </c>
      <c r="S1163" s="9">
        <f t="shared" si="288"/>
        <v>1706</v>
      </c>
      <c r="T1163" s="9">
        <f t="shared" si="289"/>
        <v>16</v>
      </c>
      <c r="U1163" s="7">
        <v>15</v>
      </c>
      <c r="V1163" s="7">
        <v>8.0500000000000007</v>
      </c>
      <c r="W1163" s="9">
        <v>0</v>
      </c>
      <c r="X1163" s="9">
        <v>1</v>
      </c>
      <c r="Y1163" s="9">
        <v>1</v>
      </c>
      <c r="Z1163" s="9">
        <v>0</v>
      </c>
      <c r="AA1163" s="9">
        <v>0</v>
      </c>
      <c r="AB1163" s="27">
        <v>0</v>
      </c>
      <c r="AC1163" s="9">
        <v>0</v>
      </c>
      <c r="AD1163" s="9">
        <v>1</v>
      </c>
      <c r="AE1163" s="27">
        <v>0</v>
      </c>
      <c r="AF1163" s="9">
        <v>0</v>
      </c>
      <c r="AG1163" s="27">
        <v>1</v>
      </c>
      <c r="AH1163" s="19">
        <v>1979</v>
      </c>
      <c r="AI1163" s="30">
        <v>0</v>
      </c>
      <c r="AJ1163" s="30">
        <v>0</v>
      </c>
      <c r="AK1163" s="30">
        <v>0</v>
      </c>
      <c r="AL1163" s="37">
        <v>1</v>
      </c>
      <c r="AM1163" s="36" t="s">
        <v>89</v>
      </c>
      <c r="AN1163" s="17" t="s">
        <v>89</v>
      </c>
      <c r="AO1163">
        <v>1</v>
      </c>
      <c r="AP1163" s="34">
        <v>0</v>
      </c>
      <c r="AQ1163" t="s">
        <v>89</v>
      </c>
      <c r="AR1163" s="34" t="s">
        <v>89</v>
      </c>
      <c r="AS1163">
        <v>0</v>
      </c>
      <c r="AT1163" s="17">
        <v>1</v>
      </c>
      <c r="AU1163">
        <v>0.27</v>
      </c>
      <c r="AV1163" s="17">
        <v>0.73</v>
      </c>
      <c r="AW1163" s="17" t="s">
        <v>131</v>
      </c>
      <c r="AX1163">
        <v>1</v>
      </c>
      <c r="AY1163">
        <v>0</v>
      </c>
      <c r="AZ1163">
        <v>0</v>
      </c>
      <c r="BA1163">
        <v>0</v>
      </c>
      <c r="BB1163">
        <v>0</v>
      </c>
      <c r="BC1163">
        <v>0</v>
      </c>
      <c r="BD1163" s="17">
        <v>0</v>
      </c>
      <c r="BE1163">
        <v>1</v>
      </c>
      <c r="BF1163">
        <v>0</v>
      </c>
      <c r="BG1163" s="17">
        <v>0</v>
      </c>
      <c r="BH1163">
        <v>19538</v>
      </c>
      <c r="BI1163">
        <v>1876</v>
      </c>
      <c r="BJ1163" s="23">
        <v>0.92100000000000004</v>
      </c>
      <c r="BK1163" s="23">
        <v>17</v>
      </c>
      <c r="BL1163">
        <v>1</v>
      </c>
      <c r="BM1163">
        <v>0</v>
      </c>
      <c r="BN1163">
        <v>0</v>
      </c>
      <c r="BO1163">
        <v>0</v>
      </c>
      <c r="BP1163">
        <v>0</v>
      </c>
      <c r="BQ1163" s="17">
        <v>0</v>
      </c>
      <c r="BR1163">
        <v>1</v>
      </c>
      <c r="BS1163">
        <v>0</v>
      </c>
      <c r="BT1163">
        <v>0</v>
      </c>
      <c r="BU1163" s="17">
        <v>0</v>
      </c>
      <c r="BV1163">
        <v>0</v>
      </c>
      <c r="BW1163">
        <v>0</v>
      </c>
      <c r="BX1163" s="17">
        <v>0</v>
      </c>
      <c r="BY1163">
        <v>0</v>
      </c>
      <c r="BZ1163">
        <v>0</v>
      </c>
      <c r="CA1163">
        <v>1</v>
      </c>
      <c r="CB1163">
        <v>1</v>
      </c>
      <c r="CC1163">
        <v>0</v>
      </c>
      <c r="CD1163">
        <v>0</v>
      </c>
      <c r="CE1163">
        <v>0</v>
      </c>
      <c r="CF1163">
        <v>0</v>
      </c>
      <c r="CG1163">
        <v>0</v>
      </c>
      <c r="CH1163">
        <v>0</v>
      </c>
      <c r="CI1163">
        <v>0</v>
      </c>
      <c r="CJ1163" s="17">
        <v>0</v>
      </c>
      <c r="CK1163">
        <v>3.879</v>
      </c>
      <c r="CL1163">
        <v>321</v>
      </c>
      <c r="CM1163">
        <v>1</v>
      </c>
      <c r="CN1163">
        <v>0</v>
      </c>
      <c r="CO1163">
        <v>23</v>
      </c>
      <c r="CP1163" s="31" t="s">
        <v>80</v>
      </c>
    </row>
    <row r="1164" spans="1:94" x14ac:dyDescent="0.25">
      <c r="A1164">
        <v>1163</v>
      </c>
      <c r="B1164">
        <v>78</v>
      </c>
      <c r="C1164" s="23" t="s">
        <v>256</v>
      </c>
      <c r="D1164" s="12">
        <v>4.59</v>
      </c>
      <c r="E1164" s="13">
        <v>1.023445945945946</v>
      </c>
      <c r="F1164" s="7">
        <v>4.4848484848484853</v>
      </c>
      <c r="G1164" s="7">
        <f t="shared" si="283"/>
        <v>3.5665540540540537</v>
      </c>
      <c r="H1164" s="15">
        <f t="shared" si="284"/>
        <v>5.613445945945946</v>
      </c>
      <c r="I1164" s="11">
        <f t="shared" si="285"/>
        <v>0.1079476158522687</v>
      </c>
      <c r="J1164" s="30">
        <f t="shared" si="286"/>
        <v>2.4069400831924777E-2</v>
      </c>
      <c r="K1164" s="30">
        <f t="shared" si="287"/>
        <v>41.546526520661722</v>
      </c>
      <c r="L1164" s="8">
        <v>0</v>
      </c>
      <c r="M1164" s="9">
        <v>0</v>
      </c>
      <c r="N1164" s="9">
        <v>0</v>
      </c>
      <c r="O1164" s="9">
        <v>1</v>
      </c>
      <c r="P1164" s="9">
        <v>0</v>
      </c>
      <c r="Q1164" s="8">
        <v>1710</v>
      </c>
      <c r="R1164" s="9">
        <v>3</v>
      </c>
      <c r="S1164" s="9">
        <f t="shared" si="288"/>
        <v>1706</v>
      </c>
      <c r="T1164" s="9">
        <f t="shared" si="289"/>
        <v>16</v>
      </c>
      <c r="U1164" s="7">
        <v>16</v>
      </c>
      <c r="V1164" s="7">
        <v>8.0500000000000007</v>
      </c>
      <c r="W1164" s="9">
        <v>0</v>
      </c>
      <c r="X1164" s="9">
        <v>1</v>
      </c>
      <c r="Y1164" s="9">
        <v>1</v>
      </c>
      <c r="Z1164" s="9">
        <v>0</v>
      </c>
      <c r="AA1164" s="9">
        <v>0</v>
      </c>
      <c r="AB1164" s="27">
        <v>0</v>
      </c>
      <c r="AC1164" s="9">
        <v>0</v>
      </c>
      <c r="AD1164" s="9">
        <v>1</v>
      </c>
      <c r="AE1164" s="27">
        <v>0</v>
      </c>
      <c r="AF1164" s="9">
        <v>0</v>
      </c>
      <c r="AG1164" s="27">
        <v>1</v>
      </c>
      <c r="AH1164" s="19">
        <v>1979</v>
      </c>
      <c r="AI1164" s="30">
        <v>0</v>
      </c>
      <c r="AJ1164" s="30">
        <v>0</v>
      </c>
      <c r="AK1164" s="30">
        <v>0</v>
      </c>
      <c r="AL1164" s="37">
        <v>1</v>
      </c>
      <c r="AM1164" s="36" t="s">
        <v>89</v>
      </c>
      <c r="AN1164" s="17" t="s">
        <v>89</v>
      </c>
      <c r="AO1164">
        <v>1</v>
      </c>
      <c r="AP1164" s="34">
        <v>0</v>
      </c>
      <c r="AQ1164" t="s">
        <v>89</v>
      </c>
      <c r="AR1164" s="34" t="s">
        <v>89</v>
      </c>
      <c r="AS1164">
        <v>0</v>
      </c>
      <c r="AT1164" s="17">
        <v>1</v>
      </c>
      <c r="AU1164">
        <v>0.27</v>
      </c>
      <c r="AV1164" s="17">
        <v>0.73</v>
      </c>
      <c r="AW1164" s="17" t="s">
        <v>131</v>
      </c>
      <c r="AX1164">
        <v>1</v>
      </c>
      <c r="AY1164">
        <v>0</v>
      </c>
      <c r="AZ1164">
        <v>0</v>
      </c>
      <c r="BA1164">
        <v>0</v>
      </c>
      <c r="BB1164">
        <v>0</v>
      </c>
      <c r="BC1164">
        <v>0</v>
      </c>
      <c r="BD1164" s="17">
        <v>0</v>
      </c>
      <c r="BE1164">
        <v>1</v>
      </c>
      <c r="BF1164">
        <v>0</v>
      </c>
      <c r="BG1164" s="17">
        <v>0</v>
      </c>
      <c r="BH1164">
        <v>19538</v>
      </c>
      <c r="BI1164">
        <v>1876</v>
      </c>
      <c r="BJ1164" s="23">
        <v>0.92100000000000004</v>
      </c>
      <c r="BK1164" s="23">
        <v>17</v>
      </c>
      <c r="BL1164">
        <v>1</v>
      </c>
      <c r="BM1164">
        <v>0</v>
      </c>
      <c r="BN1164">
        <v>0</v>
      </c>
      <c r="BO1164">
        <v>0</v>
      </c>
      <c r="BP1164">
        <v>0</v>
      </c>
      <c r="BQ1164" s="17">
        <v>0</v>
      </c>
      <c r="BR1164">
        <v>1</v>
      </c>
      <c r="BS1164">
        <v>0</v>
      </c>
      <c r="BT1164">
        <v>0</v>
      </c>
      <c r="BU1164" s="17">
        <v>0</v>
      </c>
      <c r="BV1164">
        <v>0</v>
      </c>
      <c r="BW1164">
        <v>0</v>
      </c>
      <c r="BX1164" s="17">
        <v>0</v>
      </c>
      <c r="BY1164">
        <v>0</v>
      </c>
      <c r="BZ1164">
        <v>0</v>
      </c>
      <c r="CA1164">
        <v>1</v>
      </c>
      <c r="CB1164">
        <v>1</v>
      </c>
      <c r="CC1164">
        <v>0</v>
      </c>
      <c r="CD1164">
        <v>0</v>
      </c>
      <c r="CE1164">
        <v>0</v>
      </c>
      <c r="CF1164">
        <v>0</v>
      </c>
      <c r="CG1164">
        <v>0</v>
      </c>
      <c r="CH1164">
        <v>0</v>
      </c>
      <c r="CI1164">
        <v>0</v>
      </c>
      <c r="CJ1164" s="17">
        <v>0</v>
      </c>
      <c r="CK1164">
        <v>3.879</v>
      </c>
      <c r="CL1164">
        <v>321</v>
      </c>
      <c r="CM1164">
        <v>1</v>
      </c>
      <c r="CN1164">
        <v>0</v>
      </c>
      <c r="CO1164">
        <v>23</v>
      </c>
      <c r="CP1164" s="31" t="s">
        <v>80</v>
      </c>
    </row>
    <row r="1165" spans="1:94" x14ac:dyDescent="0.25">
      <c r="A1165">
        <v>1164</v>
      </c>
      <c r="B1165">
        <v>78</v>
      </c>
      <c r="C1165" s="23" t="s">
        <v>256</v>
      </c>
      <c r="D1165" s="12">
        <v>5.0599999999999996</v>
      </c>
      <c r="E1165" s="13">
        <v>0.39600000000000002</v>
      </c>
      <c r="F1165" s="7">
        <v>12.77777777777778</v>
      </c>
      <c r="G1165" s="7">
        <f t="shared" si="283"/>
        <v>4.6639999999999997</v>
      </c>
      <c r="H1165" s="15">
        <f t="shared" si="284"/>
        <v>5.4559999999999995</v>
      </c>
      <c r="I1165" s="11">
        <f t="shared" si="285"/>
        <v>0.29554194453777705</v>
      </c>
      <c r="J1165" s="30">
        <f t="shared" si="286"/>
        <v>2.312936957252168E-2</v>
      </c>
      <c r="K1165" s="30">
        <f t="shared" si="287"/>
        <v>43.235073782038022</v>
      </c>
      <c r="L1165" s="8">
        <v>0</v>
      </c>
      <c r="M1165" s="9">
        <v>0</v>
      </c>
      <c r="N1165" s="9">
        <v>0</v>
      </c>
      <c r="O1165" s="9">
        <v>1</v>
      </c>
      <c r="P1165" s="9">
        <v>0</v>
      </c>
      <c r="Q1165" s="8">
        <v>1710</v>
      </c>
      <c r="R1165" s="9">
        <v>3</v>
      </c>
      <c r="S1165" s="9">
        <f t="shared" si="288"/>
        <v>1706</v>
      </c>
      <c r="T1165" s="9">
        <f t="shared" si="289"/>
        <v>16</v>
      </c>
      <c r="U1165" s="7">
        <v>17</v>
      </c>
      <c r="V1165" s="7">
        <v>8.0500000000000007</v>
      </c>
      <c r="W1165" s="9">
        <v>0</v>
      </c>
      <c r="X1165" s="9">
        <v>1</v>
      </c>
      <c r="Y1165" s="9">
        <v>1</v>
      </c>
      <c r="Z1165" s="9">
        <v>0</v>
      </c>
      <c r="AA1165" s="9">
        <v>0</v>
      </c>
      <c r="AB1165" s="27">
        <v>0</v>
      </c>
      <c r="AC1165" s="9">
        <v>0</v>
      </c>
      <c r="AD1165" s="9">
        <v>1</v>
      </c>
      <c r="AE1165" s="27">
        <v>0</v>
      </c>
      <c r="AF1165" s="9">
        <v>0</v>
      </c>
      <c r="AG1165" s="27">
        <v>1</v>
      </c>
      <c r="AH1165" s="19">
        <v>1979</v>
      </c>
      <c r="AI1165" s="30">
        <v>0</v>
      </c>
      <c r="AJ1165" s="30">
        <v>0</v>
      </c>
      <c r="AK1165" s="30">
        <v>0</v>
      </c>
      <c r="AL1165" s="37">
        <v>1</v>
      </c>
      <c r="AM1165" s="36" t="s">
        <v>89</v>
      </c>
      <c r="AN1165" s="17" t="s">
        <v>89</v>
      </c>
      <c r="AO1165">
        <v>1</v>
      </c>
      <c r="AP1165" s="34">
        <v>0</v>
      </c>
      <c r="AQ1165" t="s">
        <v>89</v>
      </c>
      <c r="AR1165" s="34" t="s">
        <v>89</v>
      </c>
      <c r="AS1165">
        <v>0</v>
      </c>
      <c r="AT1165" s="17">
        <v>1</v>
      </c>
      <c r="AU1165">
        <v>0.27</v>
      </c>
      <c r="AV1165" s="17">
        <v>0.73</v>
      </c>
      <c r="AW1165" s="17" t="s">
        <v>131</v>
      </c>
      <c r="AX1165">
        <v>1</v>
      </c>
      <c r="AY1165">
        <v>0</v>
      </c>
      <c r="AZ1165">
        <v>0</v>
      </c>
      <c r="BA1165">
        <v>0</v>
      </c>
      <c r="BB1165">
        <v>0</v>
      </c>
      <c r="BC1165">
        <v>0</v>
      </c>
      <c r="BD1165" s="17">
        <v>0</v>
      </c>
      <c r="BE1165">
        <v>1</v>
      </c>
      <c r="BF1165">
        <v>0</v>
      </c>
      <c r="BG1165" s="17">
        <v>0</v>
      </c>
      <c r="BH1165">
        <v>19538</v>
      </c>
      <c r="BI1165">
        <v>1876</v>
      </c>
      <c r="BJ1165" s="23">
        <v>0.92100000000000004</v>
      </c>
      <c r="BK1165" s="23">
        <v>17</v>
      </c>
      <c r="BL1165">
        <v>1</v>
      </c>
      <c r="BM1165">
        <v>0</v>
      </c>
      <c r="BN1165">
        <v>0</v>
      </c>
      <c r="BO1165">
        <v>0</v>
      </c>
      <c r="BP1165">
        <v>0</v>
      </c>
      <c r="BQ1165" s="17">
        <v>0</v>
      </c>
      <c r="BR1165">
        <v>1</v>
      </c>
      <c r="BS1165">
        <v>0</v>
      </c>
      <c r="BT1165">
        <v>0</v>
      </c>
      <c r="BU1165" s="17">
        <v>0</v>
      </c>
      <c r="BV1165">
        <v>0</v>
      </c>
      <c r="BW1165">
        <v>0</v>
      </c>
      <c r="BX1165" s="17">
        <v>0</v>
      </c>
      <c r="BY1165">
        <v>0</v>
      </c>
      <c r="BZ1165">
        <v>0</v>
      </c>
      <c r="CA1165">
        <v>1</v>
      </c>
      <c r="CB1165">
        <v>1</v>
      </c>
      <c r="CC1165">
        <v>0</v>
      </c>
      <c r="CD1165">
        <v>0</v>
      </c>
      <c r="CE1165">
        <v>0</v>
      </c>
      <c r="CF1165">
        <v>0</v>
      </c>
      <c r="CG1165">
        <v>0</v>
      </c>
      <c r="CH1165">
        <v>0</v>
      </c>
      <c r="CI1165">
        <v>0</v>
      </c>
      <c r="CJ1165" s="17">
        <v>0</v>
      </c>
      <c r="CK1165">
        <v>3.879</v>
      </c>
      <c r="CL1165">
        <v>321</v>
      </c>
      <c r="CM1165">
        <v>1</v>
      </c>
      <c r="CN1165">
        <v>0</v>
      </c>
      <c r="CO1165">
        <v>23</v>
      </c>
      <c r="CP1165" s="31" t="s">
        <v>80</v>
      </c>
    </row>
    <row r="1166" spans="1:94" x14ac:dyDescent="0.25">
      <c r="A1166">
        <v>1165</v>
      </c>
      <c r="B1166">
        <v>78</v>
      </c>
      <c r="C1166" s="23" t="s">
        <v>256</v>
      </c>
      <c r="D1166" s="12">
        <v>0.4</v>
      </c>
      <c r="E1166" s="13">
        <v>0.12</v>
      </c>
      <c r="F1166" s="7">
        <v>3.333333333333333</v>
      </c>
      <c r="G1166" s="7">
        <f t="shared" si="283"/>
        <v>0.28000000000000003</v>
      </c>
      <c r="H1166" s="15">
        <f t="shared" si="284"/>
        <v>0.52</v>
      </c>
      <c r="I1166" s="11">
        <f t="shared" si="285"/>
        <v>8.0441386220384534E-2</v>
      </c>
      <c r="J1166" s="30">
        <f t="shared" si="286"/>
        <v>2.4132415866115364E-2</v>
      </c>
      <c r="K1166" s="30">
        <f t="shared" si="287"/>
        <v>41.438039421660754</v>
      </c>
      <c r="L1166" s="8">
        <v>0</v>
      </c>
      <c r="M1166" s="9">
        <v>0</v>
      </c>
      <c r="N1166" s="9">
        <v>0</v>
      </c>
      <c r="O1166" s="9">
        <v>1</v>
      </c>
      <c r="P1166" s="9">
        <v>0</v>
      </c>
      <c r="Q1166" s="8">
        <v>1710</v>
      </c>
      <c r="R1166" s="9">
        <v>3</v>
      </c>
      <c r="S1166" s="9">
        <f t="shared" si="288"/>
        <v>1706</v>
      </c>
      <c r="T1166" s="9">
        <f t="shared" si="289"/>
        <v>16</v>
      </c>
      <c r="U1166" s="7">
        <v>10</v>
      </c>
      <c r="V1166" s="7">
        <v>8.0500000000000007</v>
      </c>
      <c r="W1166" s="9">
        <v>0</v>
      </c>
      <c r="X1166" s="9">
        <v>1</v>
      </c>
      <c r="Y1166" s="9">
        <v>1</v>
      </c>
      <c r="Z1166" s="9">
        <v>0</v>
      </c>
      <c r="AA1166" s="9">
        <v>0</v>
      </c>
      <c r="AB1166" s="27">
        <v>0</v>
      </c>
      <c r="AC1166" s="9">
        <v>0</v>
      </c>
      <c r="AD1166" s="9">
        <v>1</v>
      </c>
      <c r="AE1166" s="27">
        <v>0</v>
      </c>
      <c r="AF1166" s="9">
        <v>0</v>
      </c>
      <c r="AG1166" s="27">
        <v>1</v>
      </c>
      <c r="AH1166" s="19">
        <v>1979</v>
      </c>
      <c r="AI1166" s="30">
        <v>0</v>
      </c>
      <c r="AJ1166" s="30">
        <v>0</v>
      </c>
      <c r="AK1166" s="30">
        <v>1</v>
      </c>
      <c r="AL1166" s="37">
        <v>0</v>
      </c>
      <c r="AM1166" s="36" t="s">
        <v>89</v>
      </c>
      <c r="AN1166" s="17" t="s">
        <v>89</v>
      </c>
      <c r="AO1166">
        <v>1</v>
      </c>
      <c r="AP1166" s="34">
        <v>0</v>
      </c>
      <c r="AQ1166" t="s">
        <v>89</v>
      </c>
      <c r="AR1166" s="34" t="s">
        <v>89</v>
      </c>
      <c r="AS1166">
        <v>0</v>
      </c>
      <c r="AT1166" s="17">
        <v>1</v>
      </c>
      <c r="AU1166">
        <v>0.27</v>
      </c>
      <c r="AV1166" s="17">
        <v>0.73</v>
      </c>
      <c r="AW1166" s="17" t="s">
        <v>131</v>
      </c>
      <c r="AX1166">
        <v>1</v>
      </c>
      <c r="AY1166">
        <v>0</v>
      </c>
      <c r="AZ1166">
        <v>0</v>
      </c>
      <c r="BA1166">
        <v>0</v>
      </c>
      <c r="BB1166">
        <v>0</v>
      </c>
      <c r="BC1166">
        <v>0</v>
      </c>
      <c r="BD1166" s="17">
        <v>0</v>
      </c>
      <c r="BE1166">
        <v>1</v>
      </c>
      <c r="BF1166">
        <v>0</v>
      </c>
      <c r="BG1166" s="17">
        <v>0</v>
      </c>
      <c r="BH1166">
        <v>19538</v>
      </c>
      <c r="BI1166">
        <v>1876</v>
      </c>
      <c r="BJ1166" s="23">
        <v>0.92100000000000004</v>
      </c>
      <c r="BK1166" s="23">
        <v>17</v>
      </c>
      <c r="BL1166">
        <v>1</v>
      </c>
      <c r="BM1166">
        <v>0</v>
      </c>
      <c r="BN1166">
        <v>0</v>
      </c>
      <c r="BO1166">
        <v>0</v>
      </c>
      <c r="BP1166">
        <v>0</v>
      </c>
      <c r="BQ1166" s="17">
        <v>0</v>
      </c>
      <c r="BR1166">
        <v>1</v>
      </c>
      <c r="BS1166">
        <v>0</v>
      </c>
      <c r="BT1166">
        <v>0</v>
      </c>
      <c r="BU1166" s="17">
        <v>0</v>
      </c>
      <c r="BV1166">
        <v>0</v>
      </c>
      <c r="BW1166">
        <v>0</v>
      </c>
      <c r="BX1166" s="17">
        <v>0</v>
      </c>
      <c r="BY1166">
        <v>0</v>
      </c>
      <c r="BZ1166">
        <v>0</v>
      </c>
      <c r="CA1166">
        <v>1</v>
      </c>
      <c r="CB1166">
        <v>1</v>
      </c>
      <c r="CC1166">
        <v>0</v>
      </c>
      <c r="CD1166">
        <v>0</v>
      </c>
      <c r="CE1166">
        <v>0</v>
      </c>
      <c r="CF1166">
        <v>0</v>
      </c>
      <c r="CG1166">
        <v>0</v>
      </c>
      <c r="CH1166">
        <v>0</v>
      </c>
      <c r="CI1166">
        <v>0</v>
      </c>
      <c r="CJ1166" s="17">
        <v>0</v>
      </c>
      <c r="CK1166">
        <v>3.879</v>
      </c>
      <c r="CL1166">
        <v>321</v>
      </c>
      <c r="CM1166">
        <v>1</v>
      </c>
      <c r="CN1166">
        <v>0</v>
      </c>
      <c r="CO1166">
        <v>23</v>
      </c>
      <c r="CP1166" s="31" t="s">
        <v>80</v>
      </c>
    </row>
    <row r="1167" spans="1:94" x14ac:dyDescent="0.25">
      <c r="A1167">
        <v>1166</v>
      </c>
      <c r="B1167">
        <v>78</v>
      </c>
      <c r="C1167" s="23" t="s">
        <v>256</v>
      </c>
      <c r="D1167" s="12">
        <v>0.8</v>
      </c>
      <c r="E1167" s="13">
        <v>0.19</v>
      </c>
      <c r="F1167" s="7">
        <v>4.2105263157894726</v>
      </c>
      <c r="G1167" s="7">
        <f t="shared" si="283"/>
        <v>0.6100000000000001</v>
      </c>
      <c r="H1167" s="15">
        <f t="shared" si="284"/>
        <v>0.99</v>
      </c>
      <c r="I1167" s="11">
        <f t="shared" si="285"/>
        <v>0.10141494299735571</v>
      </c>
      <c r="J1167" s="30">
        <f t="shared" si="286"/>
        <v>2.4086048961871987E-2</v>
      </c>
      <c r="K1167" s="30">
        <f t="shared" si="287"/>
        <v>41.517809815258268</v>
      </c>
      <c r="L1167" s="8">
        <v>0</v>
      </c>
      <c r="M1167" s="9">
        <v>0</v>
      </c>
      <c r="N1167" s="9">
        <v>0</v>
      </c>
      <c r="O1167" s="9">
        <v>1</v>
      </c>
      <c r="P1167" s="9">
        <v>0</v>
      </c>
      <c r="Q1167" s="8">
        <v>1710</v>
      </c>
      <c r="R1167" s="9">
        <v>3</v>
      </c>
      <c r="S1167" s="9">
        <f t="shared" si="288"/>
        <v>1706</v>
      </c>
      <c r="T1167" s="9">
        <f t="shared" si="289"/>
        <v>16</v>
      </c>
      <c r="U1167" s="7">
        <v>11</v>
      </c>
      <c r="V1167" s="7">
        <v>8.0500000000000007</v>
      </c>
      <c r="W1167" s="9">
        <v>0</v>
      </c>
      <c r="X1167" s="9">
        <v>1</v>
      </c>
      <c r="Y1167" s="9">
        <v>1</v>
      </c>
      <c r="Z1167" s="9">
        <v>0</v>
      </c>
      <c r="AA1167" s="9">
        <v>0</v>
      </c>
      <c r="AB1167" s="27">
        <v>0</v>
      </c>
      <c r="AC1167" s="9">
        <v>0</v>
      </c>
      <c r="AD1167" s="9">
        <v>1</v>
      </c>
      <c r="AE1167" s="27">
        <v>0</v>
      </c>
      <c r="AF1167" s="9">
        <v>0</v>
      </c>
      <c r="AG1167" s="27">
        <v>1</v>
      </c>
      <c r="AH1167" s="19">
        <v>1979</v>
      </c>
      <c r="AI1167" s="30">
        <v>0</v>
      </c>
      <c r="AJ1167" s="30">
        <v>0</v>
      </c>
      <c r="AK1167" s="30">
        <v>1</v>
      </c>
      <c r="AL1167" s="37">
        <v>0</v>
      </c>
      <c r="AM1167" s="36" t="s">
        <v>89</v>
      </c>
      <c r="AN1167" s="17" t="s">
        <v>89</v>
      </c>
      <c r="AO1167">
        <v>1</v>
      </c>
      <c r="AP1167" s="34">
        <v>0</v>
      </c>
      <c r="AQ1167" t="s">
        <v>89</v>
      </c>
      <c r="AR1167" s="34" t="s">
        <v>89</v>
      </c>
      <c r="AS1167">
        <v>0</v>
      </c>
      <c r="AT1167" s="17">
        <v>1</v>
      </c>
      <c r="AU1167">
        <v>0.27</v>
      </c>
      <c r="AV1167" s="17">
        <v>0.73</v>
      </c>
      <c r="AW1167" s="17" t="s">
        <v>131</v>
      </c>
      <c r="AX1167">
        <v>1</v>
      </c>
      <c r="AY1167">
        <v>0</v>
      </c>
      <c r="AZ1167">
        <v>0</v>
      </c>
      <c r="BA1167">
        <v>0</v>
      </c>
      <c r="BB1167">
        <v>0</v>
      </c>
      <c r="BC1167">
        <v>0</v>
      </c>
      <c r="BD1167" s="17">
        <v>0</v>
      </c>
      <c r="BE1167">
        <v>1</v>
      </c>
      <c r="BF1167">
        <v>0</v>
      </c>
      <c r="BG1167" s="17">
        <v>0</v>
      </c>
      <c r="BH1167">
        <v>19538</v>
      </c>
      <c r="BI1167">
        <v>1876</v>
      </c>
      <c r="BJ1167" s="23">
        <v>0.92100000000000004</v>
      </c>
      <c r="BK1167" s="23">
        <v>17</v>
      </c>
      <c r="BL1167">
        <v>1</v>
      </c>
      <c r="BM1167">
        <v>0</v>
      </c>
      <c r="BN1167">
        <v>0</v>
      </c>
      <c r="BO1167">
        <v>0</v>
      </c>
      <c r="BP1167">
        <v>0</v>
      </c>
      <c r="BQ1167" s="17">
        <v>0</v>
      </c>
      <c r="BR1167">
        <v>1</v>
      </c>
      <c r="BS1167">
        <v>0</v>
      </c>
      <c r="BT1167">
        <v>0</v>
      </c>
      <c r="BU1167" s="17">
        <v>0</v>
      </c>
      <c r="BV1167">
        <v>0</v>
      </c>
      <c r="BW1167">
        <v>0</v>
      </c>
      <c r="BX1167" s="17">
        <v>0</v>
      </c>
      <c r="BY1167">
        <v>0</v>
      </c>
      <c r="BZ1167">
        <v>0</v>
      </c>
      <c r="CA1167">
        <v>1</v>
      </c>
      <c r="CB1167">
        <v>1</v>
      </c>
      <c r="CC1167">
        <v>0</v>
      </c>
      <c r="CD1167">
        <v>0</v>
      </c>
      <c r="CE1167">
        <v>0</v>
      </c>
      <c r="CF1167">
        <v>0</v>
      </c>
      <c r="CG1167">
        <v>0</v>
      </c>
      <c r="CH1167">
        <v>0</v>
      </c>
      <c r="CI1167">
        <v>0</v>
      </c>
      <c r="CJ1167" s="17">
        <v>0</v>
      </c>
      <c r="CK1167">
        <v>3.879</v>
      </c>
      <c r="CL1167">
        <v>321</v>
      </c>
      <c r="CM1167">
        <v>1</v>
      </c>
      <c r="CN1167">
        <v>0</v>
      </c>
      <c r="CO1167">
        <v>23</v>
      </c>
      <c r="CP1167" s="31" t="s">
        <v>80</v>
      </c>
    </row>
    <row r="1168" spans="1:94" x14ac:dyDescent="0.25">
      <c r="A1168">
        <v>1167</v>
      </c>
      <c r="B1168">
        <v>78</v>
      </c>
      <c r="C1168" s="23" t="s">
        <v>256</v>
      </c>
      <c r="D1168" s="12">
        <v>1.77</v>
      </c>
      <c r="E1168" s="13">
        <v>0.17559523809523811</v>
      </c>
      <c r="F1168" s="7">
        <v>10.08</v>
      </c>
      <c r="G1168" s="7">
        <f t="shared" si="283"/>
        <v>1.5944047619047619</v>
      </c>
      <c r="H1168" s="15">
        <f t="shared" si="284"/>
        <v>1.9455952380952382</v>
      </c>
      <c r="I1168" s="11">
        <f t="shared" si="285"/>
        <v>0.23708746710324063</v>
      </c>
      <c r="J1168" s="30">
        <f t="shared" si="286"/>
        <v>2.352058205389292E-2</v>
      </c>
      <c r="K1168" s="30">
        <f t="shared" si="287"/>
        <v>42.515954652341982</v>
      </c>
      <c r="L1168" s="8">
        <v>0</v>
      </c>
      <c r="M1168" s="9">
        <v>0</v>
      </c>
      <c r="N1168" s="9">
        <v>0</v>
      </c>
      <c r="O1168" s="9">
        <v>1</v>
      </c>
      <c r="P1168" s="9">
        <v>0</v>
      </c>
      <c r="Q1168" s="8">
        <v>1710</v>
      </c>
      <c r="R1168" s="9">
        <v>3</v>
      </c>
      <c r="S1168" s="9">
        <f t="shared" si="288"/>
        <v>1706</v>
      </c>
      <c r="T1168" s="9">
        <f t="shared" si="289"/>
        <v>16</v>
      </c>
      <c r="U1168" s="7">
        <v>12</v>
      </c>
      <c r="V1168" s="7">
        <v>8.0500000000000007</v>
      </c>
      <c r="W1168" s="9">
        <v>0</v>
      </c>
      <c r="X1168" s="9">
        <v>1</v>
      </c>
      <c r="Y1168" s="9">
        <v>1</v>
      </c>
      <c r="Z1168" s="9">
        <v>0</v>
      </c>
      <c r="AA1168" s="9">
        <v>0</v>
      </c>
      <c r="AB1168" s="27">
        <v>0</v>
      </c>
      <c r="AC1168" s="9">
        <v>0</v>
      </c>
      <c r="AD1168" s="9">
        <v>1</v>
      </c>
      <c r="AE1168" s="27">
        <v>0</v>
      </c>
      <c r="AF1168" s="9">
        <v>0</v>
      </c>
      <c r="AG1168" s="27">
        <v>1</v>
      </c>
      <c r="AH1168" s="19">
        <v>1979</v>
      </c>
      <c r="AI1168" s="30">
        <v>0</v>
      </c>
      <c r="AJ1168" s="30">
        <v>0</v>
      </c>
      <c r="AK1168" s="30">
        <v>1</v>
      </c>
      <c r="AL1168" s="37">
        <v>0</v>
      </c>
      <c r="AM1168" s="36" t="s">
        <v>89</v>
      </c>
      <c r="AN1168" s="17" t="s">
        <v>89</v>
      </c>
      <c r="AO1168">
        <v>1</v>
      </c>
      <c r="AP1168" s="34">
        <v>0</v>
      </c>
      <c r="AQ1168" t="s">
        <v>89</v>
      </c>
      <c r="AR1168" s="34" t="s">
        <v>89</v>
      </c>
      <c r="AS1168">
        <v>0</v>
      </c>
      <c r="AT1168" s="17">
        <v>1</v>
      </c>
      <c r="AU1168">
        <v>0.27</v>
      </c>
      <c r="AV1168" s="17">
        <v>0.73</v>
      </c>
      <c r="AW1168" s="17" t="s">
        <v>131</v>
      </c>
      <c r="AX1168">
        <v>1</v>
      </c>
      <c r="AY1168">
        <v>0</v>
      </c>
      <c r="AZ1168">
        <v>0</v>
      </c>
      <c r="BA1168">
        <v>0</v>
      </c>
      <c r="BB1168">
        <v>0</v>
      </c>
      <c r="BC1168">
        <v>0</v>
      </c>
      <c r="BD1168" s="17">
        <v>0</v>
      </c>
      <c r="BE1168">
        <v>1</v>
      </c>
      <c r="BF1168">
        <v>0</v>
      </c>
      <c r="BG1168" s="17">
        <v>0</v>
      </c>
      <c r="BH1168">
        <v>19538</v>
      </c>
      <c r="BI1168">
        <v>1876</v>
      </c>
      <c r="BJ1168" s="23">
        <v>0.92100000000000004</v>
      </c>
      <c r="BK1168" s="23">
        <v>17</v>
      </c>
      <c r="BL1168">
        <v>1</v>
      </c>
      <c r="BM1168">
        <v>0</v>
      </c>
      <c r="BN1168">
        <v>0</v>
      </c>
      <c r="BO1168">
        <v>0</v>
      </c>
      <c r="BP1168">
        <v>0</v>
      </c>
      <c r="BQ1168" s="17">
        <v>0</v>
      </c>
      <c r="BR1168">
        <v>1</v>
      </c>
      <c r="BS1168">
        <v>0</v>
      </c>
      <c r="BT1168">
        <v>0</v>
      </c>
      <c r="BU1168" s="17">
        <v>0</v>
      </c>
      <c r="BV1168">
        <v>0</v>
      </c>
      <c r="BW1168">
        <v>0</v>
      </c>
      <c r="BX1168" s="17">
        <v>0</v>
      </c>
      <c r="BY1168">
        <v>0</v>
      </c>
      <c r="BZ1168">
        <v>0</v>
      </c>
      <c r="CA1168">
        <v>1</v>
      </c>
      <c r="CB1168">
        <v>1</v>
      </c>
      <c r="CC1168">
        <v>0</v>
      </c>
      <c r="CD1168">
        <v>0</v>
      </c>
      <c r="CE1168">
        <v>0</v>
      </c>
      <c r="CF1168">
        <v>0</v>
      </c>
      <c r="CG1168">
        <v>0</v>
      </c>
      <c r="CH1168">
        <v>0</v>
      </c>
      <c r="CI1168">
        <v>0</v>
      </c>
      <c r="CJ1168" s="17">
        <v>0</v>
      </c>
      <c r="CK1168">
        <v>3.879</v>
      </c>
      <c r="CL1168">
        <v>321</v>
      </c>
      <c r="CM1168">
        <v>1</v>
      </c>
      <c r="CN1168">
        <v>0</v>
      </c>
      <c r="CO1168">
        <v>23</v>
      </c>
      <c r="CP1168" s="31" t="s">
        <v>80</v>
      </c>
    </row>
    <row r="1169" spans="1:94" x14ac:dyDescent="0.25">
      <c r="A1169">
        <v>1168</v>
      </c>
      <c r="B1169">
        <v>78</v>
      </c>
      <c r="C1169" s="23" t="s">
        <v>256</v>
      </c>
      <c r="D1169" s="12">
        <v>2.8</v>
      </c>
      <c r="E1169" s="13">
        <v>0.23436123348017621</v>
      </c>
      <c r="F1169" s="7">
        <v>11.94736842105263</v>
      </c>
      <c r="G1169" s="7">
        <f t="shared" si="283"/>
        <v>2.5656387665198235</v>
      </c>
      <c r="H1169" s="15">
        <f t="shared" si="284"/>
        <v>3.0343612334801762</v>
      </c>
      <c r="I1169" s="11">
        <f t="shared" si="285"/>
        <v>0.2778653432954753</v>
      </c>
      <c r="J1169" s="30">
        <f t="shared" si="286"/>
        <v>2.3257451641471503E-2</v>
      </c>
      <c r="K1169" s="30">
        <f t="shared" si="287"/>
        <v>42.996972128143696</v>
      </c>
      <c r="L1169" s="8">
        <v>0</v>
      </c>
      <c r="M1169" s="9">
        <v>0</v>
      </c>
      <c r="N1169" s="9">
        <v>0</v>
      </c>
      <c r="O1169" s="9">
        <v>1</v>
      </c>
      <c r="P1169" s="9">
        <v>0</v>
      </c>
      <c r="Q1169" s="8">
        <v>1710</v>
      </c>
      <c r="R1169" s="9">
        <v>3</v>
      </c>
      <c r="S1169" s="9">
        <f t="shared" si="288"/>
        <v>1706</v>
      </c>
      <c r="T1169" s="9">
        <f t="shared" si="289"/>
        <v>16</v>
      </c>
      <c r="U1169" s="7">
        <v>13</v>
      </c>
      <c r="V1169" s="7">
        <v>8.0500000000000007</v>
      </c>
      <c r="W1169" s="9">
        <v>0</v>
      </c>
      <c r="X1169" s="9">
        <v>1</v>
      </c>
      <c r="Y1169" s="9">
        <v>1</v>
      </c>
      <c r="Z1169" s="9">
        <v>0</v>
      </c>
      <c r="AA1169" s="9">
        <v>0</v>
      </c>
      <c r="AB1169" s="27">
        <v>0</v>
      </c>
      <c r="AC1169" s="9">
        <v>0</v>
      </c>
      <c r="AD1169" s="9">
        <v>1</v>
      </c>
      <c r="AE1169" s="27">
        <v>0</v>
      </c>
      <c r="AF1169" s="9">
        <v>0</v>
      </c>
      <c r="AG1169" s="27">
        <v>1</v>
      </c>
      <c r="AH1169" s="19">
        <v>1979</v>
      </c>
      <c r="AI1169" s="30">
        <v>0</v>
      </c>
      <c r="AJ1169" s="30">
        <v>0</v>
      </c>
      <c r="AK1169" s="30">
        <v>0</v>
      </c>
      <c r="AL1169" s="37">
        <v>1</v>
      </c>
      <c r="AM1169" s="36" t="s">
        <v>89</v>
      </c>
      <c r="AN1169" s="17" t="s">
        <v>89</v>
      </c>
      <c r="AO1169">
        <v>1</v>
      </c>
      <c r="AP1169" s="34">
        <v>0</v>
      </c>
      <c r="AQ1169" t="s">
        <v>89</v>
      </c>
      <c r="AR1169" s="34" t="s">
        <v>89</v>
      </c>
      <c r="AS1169">
        <v>0</v>
      </c>
      <c r="AT1169" s="17">
        <v>1</v>
      </c>
      <c r="AU1169">
        <v>0.27</v>
      </c>
      <c r="AV1169" s="17">
        <v>0.73</v>
      </c>
      <c r="AW1169" s="17" t="s">
        <v>131</v>
      </c>
      <c r="AX1169">
        <v>1</v>
      </c>
      <c r="AY1169">
        <v>0</v>
      </c>
      <c r="AZ1169">
        <v>0</v>
      </c>
      <c r="BA1169">
        <v>0</v>
      </c>
      <c r="BB1169">
        <v>0</v>
      </c>
      <c r="BC1169">
        <v>0</v>
      </c>
      <c r="BD1169" s="17">
        <v>0</v>
      </c>
      <c r="BE1169">
        <v>1</v>
      </c>
      <c r="BF1169">
        <v>0</v>
      </c>
      <c r="BG1169" s="17">
        <v>0</v>
      </c>
      <c r="BH1169">
        <v>19538</v>
      </c>
      <c r="BI1169">
        <v>1876</v>
      </c>
      <c r="BJ1169" s="23">
        <v>0.92100000000000004</v>
      </c>
      <c r="BK1169" s="23">
        <v>17</v>
      </c>
      <c r="BL1169">
        <v>1</v>
      </c>
      <c r="BM1169">
        <v>0</v>
      </c>
      <c r="BN1169">
        <v>0</v>
      </c>
      <c r="BO1169">
        <v>0</v>
      </c>
      <c r="BP1169">
        <v>0</v>
      </c>
      <c r="BQ1169" s="17">
        <v>0</v>
      </c>
      <c r="BR1169">
        <v>1</v>
      </c>
      <c r="BS1169">
        <v>0</v>
      </c>
      <c r="BT1169">
        <v>0</v>
      </c>
      <c r="BU1169" s="17">
        <v>0</v>
      </c>
      <c r="BV1169">
        <v>0</v>
      </c>
      <c r="BW1169">
        <v>0</v>
      </c>
      <c r="BX1169" s="17">
        <v>0</v>
      </c>
      <c r="BY1169">
        <v>0</v>
      </c>
      <c r="BZ1169">
        <v>0</v>
      </c>
      <c r="CA1169">
        <v>1</v>
      </c>
      <c r="CB1169">
        <v>1</v>
      </c>
      <c r="CC1169">
        <v>0</v>
      </c>
      <c r="CD1169">
        <v>0</v>
      </c>
      <c r="CE1169">
        <v>0</v>
      </c>
      <c r="CF1169">
        <v>0</v>
      </c>
      <c r="CG1169">
        <v>0</v>
      </c>
      <c r="CH1169">
        <v>0</v>
      </c>
      <c r="CI1169">
        <v>0</v>
      </c>
      <c r="CJ1169" s="17">
        <v>0</v>
      </c>
      <c r="CK1169">
        <v>3.879</v>
      </c>
      <c r="CL1169">
        <v>321</v>
      </c>
      <c r="CM1169">
        <v>1</v>
      </c>
      <c r="CN1169">
        <v>0</v>
      </c>
      <c r="CO1169">
        <v>23</v>
      </c>
      <c r="CP1169" s="31" t="s">
        <v>80</v>
      </c>
    </row>
    <row r="1170" spans="1:94" x14ac:dyDescent="0.25">
      <c r="A1170">
        <v>1169</v>
      </c>
      <c r="B1170">
        <v>78</v>
      </c>
      <c r="C1170" s="23" t="s">
        <v>256</v>
      </c>
      <c r="D1170" s="12">
        <v>4.78</v>
      </c>
      <c r="E1170" s="13">
        <v>0.16408955223880589</v>
      </c>
      <c r="F1170" s="7">
        <v>29.130434782608699</v>
      </c>
      <c r="G1170" s="7">
        <f t="shared" si="283"/>
        <v>4.6159104477611947</v>
      </c>
      <c r="H1170" s="15">
        <f t="shared" si="284"/>
        <v>4.9440895522388058</v>
      </c>
      <c r="I1170" s="11">
        <f t="shared" si="285"/>
        <v>0.57635096309102218</v>
      </c>
      <c r="J1170" s="30">
        <f t="shared" si="286"/>
        <v>1.9785182315064934E-2</v>
      </c>
      <c r="K1170" s="30">
        <f t="shared" si="287"/>
        <v>50.542875171717519</v>
      </c>
      <c r="L1170" s="8">
        <v>0</v>
      </c>
      <c r="M1170" s="9">
        <v>0</v>
      </c>
      <c r="N1170" s="9">
        <v>0</v>
      </c>
      <c r="O1170" s="9">
        <v>1</v>
      </c>
      <c r="P1170" s="9">
        <v>0</v>
      </c>
      <c r="Q1170" s="8">
        <v>1710</v>
      </c>
      <c r="R1170" s="9">
        <v>3</v>
      </c>
      <c r="S1170" s="9">
        <f t="shared" si="288"/>
        <v>1706</v>
      </c>
      <c r="T1170" s="9">
        <f t="shared" si="289"/>
        <v>16</v>
      </c>
      <c r="U1170" s="7">
        <v>14</v>
      </c>
      <c r="V1170" s="7">
        <v>8.0500000000000007</v>
      </c>
      <c r="W1170" s="9">
        <v>0</v>
      </c>
      <c r="X1170" s="9">
        <v>1</v>
      </c>
      <c r="Y1170" s="9">
        <v>1</v>
      </c>
      <c r="Z1170" s="9">
        <v>0</v>
      </c>
      <c r="AA1170" s="9">
        <v>0</v>
      </c>
      <c r="AB1170" s="27">
        <v>0</v>
      </c>
      <c r="AC1170" s="9">
        <v>0</v>
      </c>
      <c r="AD1170" s="9">
        <v>1</v>
      </c>
      <c r="AE1170" s="27">
        <v>0</v>
      </c>
      <c r="AF1170" s="9">
        <v>0</v>
      </c>
      <c r="AG1170" s="27">
        <v>1</v>
      </c>
      <c r="AH1170" s="19">
        <v>1979</v>
      </c>
      <c r="AI1170" s="30">
        <v>0</v>
      </c>
      <c r="AJ1170" s="30">
        <v>0</v>
      </c>
      <c r="AK1170" s="30">
        <v>0</v>
      </c>
      <c r="AL1170" s="37">
        <v>1</v>
      </c>
      <c r="AM1170" s="36" t="s">
        <v>89</v>
      </c>
      <c r="AN1170" s="17" t="s">
        <v>89</v>
      </c>
      <c r="AO1170">
        <v>1</v>
      </c>
      <c r="AP1170" s="34">
        <v>0</v>
      </c>
      <c r="AQ1170" t="s">
        <v>89</v>
      </c>
      <c r="AR1170" s="34" t="s">
        <v>89</v>
      </c>
      <c r="AS1170">
        <v>0</v>
      </c>
      <c r="AT1170" s="17">
        <v>1</v>
      </c>
      <c r="AU1170">
        <v>0.27</v>
      </c>
      <c r="AV1170" s="17">
        <v>0.73</v>
      </c>
      <c r="AW1170" s="17" t="s">
        <v>131</v>
      </c>
      <c r="AX1170">
        <v>1</v>
      </c>
      <c r="AY1170">
        <v>0</v>
      </c>
      <c r="AZ1170">
        <v>0</v>
      </c>
      <c r="BA1170">
        <v>0</v>
      </c>
      <c r="BB1170">
        <v>0</v>
      </c>
      <c r="BC1170">
        <v>0</v>
      </c>
      <c r="BD1170" s="17">
        <v>0</v>
      </c>
      <c r="BE1170">
        <v>1</v>
      </c>
      <c r="BF1170">
        <v>0</v>
      </c>
      <c r="BG1170" s="17">
        <v>0</v>
      </c>
      <c r="BH1170">
        <v>19538</v>
      </c>
      <c r="BI1170">
        <v>1876</v>
      </c>
      <c r="BJ1170" s="23">
        <v>0.92100000000000004</v>
      </c>
      <c r="BK1170" s="23">
        <v>17</v>
      </c>
      <c r="BL1170">
        <v>1</v>
      </c>
      <c r="BM1170">
        <v>0</v>
      </c>
      <c r="BN1170">
        <v>0</v>
      </c>
      <c r="BO1170">
        <v>0</v>
      </c>
      <c r="BP1170">
        <v>0</v>
      </c>
      <c r="BQ1170" s="17">
        <v>0</v>
      </c>
      <c r="BR1170">
        <v>1</v>
      </c>
      <c r="BS1170">
        <v>0</v>
      </c>
      <c r="BT1170">
        <v>0</v>
      </c>
      <c r="BU1170" s="17">
        <v>0</v>
      </c>
      <c r="BV1170">
        <v>0</v>
      </c>
      <c r="BW1170">
        <v>0</v>
      </c>
      <c r="BX1170" s="17">
        <v>0</v>
      </c>
      <c r="BY1170">
        <v>0</v>
      </c>
      <c r="BZ1170">
        <v>0</v>
      </c>
      <c r="CA1170">
        <v>1</v>
      </c>
      <c r="CB1170">
        <v>1</v>
      </c>
      <c r="CC1170">
        <v>0</v>
      </c>
      <c r="CD1170">
        <v>0</v>
      </c>
      <c r="CE1170">
        <v>0</v>
      </c>
      <c r="CF1170">
        <v>0</v>
      </c>
      <c r="CG1170">
        <v>0</v>
      </c>
      <c r="CH1170">
        <v>0</v>
      </c>
      <c r="CI1170">
        <v>0</v>
      </c>
      <c r="CJ1170" s="17">
        <v>0</v>
      </c>
      <c r="CK1170">
        <v>3.879</v>
      </c>
      <c r="CL1170">
        <v>321</v>
      </c>
      <c r="CM1170">
        <v>1</v>
      </c>
      <c r="CN1170">
        <v>0</v>
      </c>
      <c r="CO1170">
        <v>23</v>
      </c>
      <c r="CP1170" s="31" t="s">
        <v>80</v>
      </c>
    </row>
    <row r="1171" spans="1:94" x14ac:dyDescent="0.25">
      <c r="A1171">
        <v>1170</v>
      </c>
      <c r="B1171">
        <v>78</v>
      </c>
      <c r="C1171" s="23" t="s">
        <v>256</v>
      </c>
      <c r="D1171" s="12">
        <v>5.77</v>
      </c>
      <c r="E1171" s="13">
        <v>1.035641025641026</v>
      </c>
      <c r="F1171" s="7">
        <v>5.5714285714285712</v>
      </c>
      <c r="G1171" s="7">
        <f t="shared" si="283"/>
        <v>4.7343589743589733</v>
      </c>
      <c r="H1171" s="15">
        <f t="shared" si="284"/>
        <v>6.8056410256410258</v>
      </c>
      <c r="I1171" s="11">
        <f t="shared" si="285"/>
        <v>0.13367849740518223</v>
      </c>
      <c r="J1171" s="30">
        <f t="shared" si="286"/>
        <v>2.3993576457340401E-2</v>
      </c>
      <c r="K1171" s="30">
        <f t="shared" si="287"/>
        <v>41.677821636051597</v>
      </c>
      <c r="L1171" s="8">
        <v>0</v>
      </c>
      <c r="M1171" s="9">
        <v>0</v>
      </c>
      <c r="N1171" s="9">
        <v>0</v>
      </c>
      <c r="O1171" s="9">
        <v>1</v>
      </c>
      <c r="P1171" s="9">
        <v>0</v>
      </c>
      <c r="Q1171" s="8">
        <v>1710</v>
      </c>
      <c r="R1171" s="9">
        <v>3</v>
      </c>
      <c r="S1171" s="9">
        <f t="shared" si="288"/>
        <v>1706</v>
      </c>
      <c r="T1171" s="9">
        <f t="shared" si="289"/>
        <v>16</v>
      </c>
      <c r="U1171" s="7">
        <v>15</v>
      </c>
      <c r="V1171" s="7">
        <v>8.0500000000000007</v>
      </c>
      <c r="W1171" s="9">
        <v>0</v>
      </c>
      <c r="X1171" s="9">
        <v>1</v>
      </c>
      <c r="Y1171" s="9">
        <v>1</v>
      </c>
      <c r="Z1171" s="9">
        <v>0</v>
      </c>
      <c r="AA1171" s="9">
        <v>0</v>
      </c>
      <c r="AB1171" s="27">
        <v>0</v>
      </c>
      <c r="AC1171" s="9">
        <v>0</v>
      </c>
      <c r="AD1171" s="9">
        <v>1</v>
      </c>
      <c r="AE1171" s="27">
        <v>0</v>
      </c>
      <c r="AF1171" s="9">
        <v>0</v>
      </c>
      <c r="AG1171" s="27">
        <v>1</v>
      </c>
      <c r="AH1171" s="19">
        <v>1979</v>
      </c>
      <c r="AI1171" s="30">
        <v>0</v>
      </c>
      <c r="AJ1171" s="30">
        <v>0</v>
      </c>
      <c r="AK1171" s="30">
        <v>0</v>
      </c>
      <c r="AL1171" s="37">
        <v>1</v>
      </c>
      <c r="AM1171" s="36" t="s">
        <v>89</v>
      </c>
      <c r="AN1171" s="17" t="s">
        <v>89</v>
      </c>
      <c r="AO1171">
        <v>1</v>
      </c>
      <c r="AP1171" s="34">
        <v>0</v>
      </c>
      <c r="AQ1171" t="s">
        <v>89</v>
      </c>
      <c r="AR1171" s="34" t="s">
        <v>89</v>
      </c>
      <c r="AS1171">
        <v>0</v>
      </c>
      <c r="AT1171" s="17">
        <v>1</v>
      </c>
      <c r="AU1171">
        <v>0.27</v>
      </c>
      <c r="AV1171" s="17">
        <v>0.73</v>
      </c>
      <c r="AW1171" s="17" t="s">
        <v>131</v>
      </c>
      <c r="AX1171">
        <v>1</v>
      </c>
      <c r="AY1171">
        <v>0</v>
      </c>
      <c r="AZ1171">
        <v>0</v>
      </c>
      <c r="BA1171">
        <v>0</v>
      </c>
      <c r="BB1171">
        <v>0</v>
      </c>
      <c r="BC1171">
        <v>0</v>
      </c>
      <c r="BD1171" s="17">
        <v>0</v>
      </c>
      <c r="BE1171">
        <v>1</v>
      </c>
      <c r="BF1171">
        <v>0</v>
      </c>
      <c r="BG1171" s="17">
        <v>0</v>
      </c>
      <c r="BH1171">
        <v>19538</v>
      </c>
      <c r="BI1171">
        <v>1876</v>
      </c>
      <c r="BJ1171" s="23">
        <v>0.92100000000000004</v>
      </c>
      <c r="BK1171" s="23">
        <v>17</v>
      </c>
      <c r="BL1171">
        <v>1</v>
      </c>
      <c r="BM1171">
        <v>0</v>
      </c>
      <c r="BN1171">
        <v>0</v>
      </c>
      <c r="BO1171">
        <v>0</v>
      </c>
      <c r="BP1171">
        <v>0</v>
      </c>
      <c r="BQ1171" s="17">
        <v>0</v>
      </c>
      <c r="BR1171">
        <v>1</v>
      </c>
      <c r="BS1171">
        <v>0</v>
      </c>
      <c r="BT1171">
        <v>0</v>
      </c>
      <c r="BU1171" s="17">
        <v>0</v>
      </c>
      <c r="BV1171">
        <v>0</v>
      </c>
      <c r="BW1171">
        <v>0</v>
      </c>
      <c r="BX1171" s="17">
        <v>0</v>
      </c>
      <c r="BY1171">
        <v>0</v>
      </c>
      <c r="BZ1171">
        <v>0</v>
      </c>
      <c r="CA1171">
        <v>1</v>
      </c>
      <c r="CB1171">
        <v>1</v>
      </c>
      <c r="CC1171">
        <v>0</v>
      </c>
      <c r="CD1171">
        <v>0</v>
      </c>
      <c r="CE1171">
        <v>0</v>
      </c>
      <c r="CF1171">
        <v>0</v>
      </c>
      <c r="CG1171">
        <v>0</v>
      </c>
      <c r="CH1171">
        <v>0</v>
      </c>
      <c r="CI1171">
        <v>0</v>
      </c>
      <c r="CJ1171" s="17">
        <v>0</v>
      </c>
      <c r="CK1171">
        <v>3.879</v>
      </c>
      <c r="CL1171">
        <v>321</v>
      </c>
      <c r="CM1171">
        <v>1</v>
      </c>
      <c r="CN1171">
        <v>0</v>
      </c>
      <c r="CO1171">
        <v>23</v>
      </c>
      <c r="CP1171" s="31" t="s">
        <v>80</v>
      </c>
    </row>
    <row r="1172" spans="1:94" x14ac:dyDescent="0.25">
      <c r="A1172">
        <v>1171</v>
      </c>
      <c r="B1172">
        <v>78</v>
      </c>
      <c r="C1172" s="23" t="s">
        <v>256</v>
      </c>
      <c r="D1172" s="12">
        <v>6.69</v>
      </c>
      <c r="E1172" s="13">
        <v>1.491689189189189</v>
      </c>
      <c r="F1172" s="7">
        <v>4.4848484848484853</v>
      </c>
      <c r="G1172" s="7">
        <f t="shared" si="283"/>
        <v>5.1983108108108116</v>
      </c>
      <c r="H1172" s="15">
        <f t="shared" si="284"/>
        <v>8.1816891891891892</v>
      </c>
      <c r="I1172" s="11">
        <f t="shared" si="285"/>
        <v>0.1079476158522687</v>
      </c>
      <c r="J1172" s="30">
        <f t="shared" si="286"/>
        <v>2.4069400831924777E-2</v>
      </c>
      <c r="K1172" s="30">
        <f t="shared" si="287"/>
        <v>41.546526520661722</v>
      </c>
      <c r="L1172" s="8">
        <v>0</v>
      </c>
      <c r="M1172" s="9">
        <v>0</v>
      </c>
      <c r="N1172" s="9">
        <v>0</v>
      </c>
      <c r="O1172" s="9">
        <v>1</v>
      </c>
      <c r="P1172" s="9">
        <v>0</v>
      </c>
      <c r="Q1172" s="8">
        <v>1710</v>
      </c>
      <c r="R1172" s="9">
        <v>3</v>
      </c>
      <c r="S1172" s="9">
        <f t="shared" si="288"/>
        <v>1706</v>
      </c>
      <c r="T1172" s="9">
        <f t="shared" si="289"/>
        <v>16</v>
      </c>
      <c r="U1172" s="7">
        <v>16</v>
      </c>
      <c r="V1172" s="7">
        <v>8.0500000000000007</v>
      </c>
      <c r="W1172" s="9">
        <v>0</v>
      </c>
      <c r="X1172" s="9">
        <v>1</v>
      </c>
      <c r="Y1172" s="9">
        <v>1</v>
      </c>
      <c r="Z1172" s="9">
        <v>0</v>
      </c>
      <c r="AA1172" s="9">
        <v>0</v>
      </c>
      <c r="AB1172" s="27">
        <v>0</v>
      </c>
      <c r="AC1172" s="9">
        <v>0</v>
      </c>
      <c r="AD1172" s="9">
        <v>1</v>
      </c>
      <c r="AE1172" s="27">
        <v>0</v>
      </c>
      <c r="AF1172" s="9">
        <v>0</v>
      </c>
      <c r="AG1172" s="27">
        <v>1</v>
      </c>
      <c r="AH1172" s="19">
        <v>1979</v>
      </c>
      <c r="AI1172" s="30">
        <v>0</v>
      </c>
      <c r="AJ1172" s="30">
        <v>0</v>
      </c>
      <c r="AK1172" s="30">
        <v>0</v>
      </c>
      <c r="AL1172" s="37">
        <v>1</v>
      </c>
      <c r="AM1172" s="36" t="s">
        <v>89</v>
      </c>
      <c r="AN1172" s="17" t="s">
        <v>89</v>
      </c>
      <c r="AO1172">
        <v>1</v>
      </c>
      <c r="AP1172" s="34">
        <v>0</v>
      </c>
      <c r="AQ1172" t="s">
        <v>89</v>
      </c>
      <c r="AR1172" s="34" t="s">
        <v>89</v>
      </c>
      <c r="AS1172">
        <v>0</v>
      </c>
      <c r="AT1172" s="17">
        <v>1</v>
      </c>
      <c r="AU1172">
        <v>0.27</v>
      </c>
      <c r="AV1172" s="17">
        <v>0.73</v>
      </c>
      <c r="AW1172" s="17" t="s">
        <v>131</v>
      </c>
      <c r="AX1172">
        <v>1</v>
      </c>
      <c r="AY1172">
        <v>0</v>
      </c>
      <c r="AZ1172">
        <v>0</v>
      </c>
      <c r="BA1172">
        <v>0</v>
      </c>
      <c r="BB1172">
        <v>0</v>
      </c>
      <c r="BC1172">
        <v>0</v>
      </c>
      <c r="BD1172" s="17">
        <v>0</v>
      </c>
      <c r="BE1172">
        <v>1</v>
      </c>
      <c r="BF1172">
        <v>0</v>
      </c>
      <c r="BG1172" s="17">
        <v>0</v>
      </c>
      <c r="BH1172">
        <v>19538</v>
      </c>
      <c r="BI1172">
        <v>1876</v>
      </c>
      <c r="BJ1172" s="23">
        <v>0.92100000000000004</v>
      </c>
      <c r="BK1172" s="23">
        <v>17</v>
      </c>
      <c r="BL1172">
        <v>1</v>
      </c>
      <c r="BM1172">
        <v>0</v>
      </c>
      <c r="BN1172">
        <v>0</v>
      </c>
      <c r="BO1172">
        <v>0</v>
      </c>
      <c r="BP1172">
        <v>0</v>
      </c>
      <c r="BQ1172" s="17">
        <v>0</v>
      </c>
      <c r="BR1172">
        <v>1</v>
      </c>
      <c r="BS1172">
        <v>0</v>
      </c>
      <c r="BT1172">
        <v>0</v>
      </c>
      <c r="BU1172" s="17">
        <v>0</v>
      </c>
      <c r="BV1172">
        <v>0</v>
      </c>
      <c r="BW1172">
        <v>0</v>
      </c>
      <c r="BX1172" s="17">
        <v>0</v>
      </c>
      <c r="BY1172">
        <v>0</v>
      </c>
      <c r="BZ1172">
        <v>0</v>
      </c>
      <c r="CA1172">
        <v>1</v>
      </c>
      <c r="CB1172">
        <v>1</v>
      </c>
      <c r="CC1172">
        <v>0</v>
      </c>
      <c r="CD1172">
        <v>0</v>
      </c>
      <c r="CE1172">
        <v>0</v>
      </c>
      <c r="CF1172">
        <v>0</v>
      </c>
      <c r="CG1172">
        <v>0</v>
      </c>
      <c r="CH1172">
        <v>0</v>
      </c>
      <c r="CI1172">
        <v>0</v>
      </c>
      <c r="CJ1172" s="17">
        <v>0</v>
      </c>
      <c r="CK1172">
        <v>3.879</v>
      </c>
      <c r="CL1172">
        <v>321</v>
      </c>
      <c r="CM1172">
        <v>1</v>
      </c>
      <c r="CN1172">
        <v>0</v>
      </c>
      <c r="CO1172">
        <v>23</v>
      </c>
      <c r="CP1172" s="31" t="s">
        <v>80</v>
      </c>
    </row>
    <row r="1173" spans="1:94" x14ac:dyDescent="0.25">
      <c r="A1173">
        <v>1172</v>
      </c>
      <c r="B1173">
        <v>78</v>
      </c>
      <c r="C1173" s="23" t="s">
        <v>256</v>
      </c>
      <c r="D1173" s="12">
        <v>6.96</v>
      </c>
      <c r="E1173" s="13">
        <v>0.54469565217391303</v>
      </c>
      <c r="F1173" s="7">
        <v>12.77777777777778</v>
      </c>
      <c r="G1173" s="7">
        <f t="shared" si="283"/>
        <v>6.4153043478260869</v>
      </c>
      <c r="H1173" s="15">
        <f t="shared" si="284"/>
        <v>7.504695652173913</v>
      </c>
      <c r="I1173" s="11">
        <f t="shared" si="285"/>
        <v>0.29554194453777705</v>
      </c>
      <c r="J1173" s="30">
        <f t="shared" si="286"/>
        <v>2.312936957252168E-2</v>
      </c>
      <c r="K1173" s="30">
        <f t="shared" si="287"/>
        <v>43.235073782038022</v>
      </c>
      <c r="L1173" s="8">
        <v>0</v>
      </c>
      <c r="M1173" s="9">
        <v>0</v>
      </c>
      <c r="N1173" s="9">
        <v>0</v>
      </c>
      <c r="O1173" s="9">
        <v>1</v>
      </c>
      <c r="P1173" s="9">
        <v>0</v>
      </c>
      <c r="Q1173" s="8">
        <v>1710</v>
      </c>
      <c r="R1173" s="9">
        <v>3</v>
      </c>
      <c r="S1173" s="9">
        <f t="shared" si="288"/>
        <v>1706</v>
      </c>
      <c r="T1173" s="9">
        <f t="shared" si="289"/>
        <v>16</v>
      </c>
      <c r="U1173" s="7">
        <v>17</v>
      </c>
      <c r="V1173" s="7">
        <v>8.0500000000000007</v>
      </c>
      <c r="W1173" s="9">
        <v>0</v>
      </c>
      <c r="X1173" s="9">
        <v>1</v>
      </c>
      <c r="Y1173" s="9">
        <v>1</v>
      </c>
      <c r="Z1173" s="9">
        <v>0</v>
      </c>
      <c r="AA1173" s="9">
        <v>0</v>
      </c>
      <c r="AB1173" s="27">
        <v>0</v>
      </c>
      <c r="AC1173" s="9">
        <v>0</v>
      </c>
      <c r="AD1173" s="9">
        <v>1</v>
      </c>
      <c r="AE1173" s="27">
        <v>0</v>
      </c>
      <c r="AF1173" s="9">
        <v>0</v>
      </c>
      <c r="AG1173" s="27">
        <v>1</v>
      </c>
      <c r="AH1173" s="19">
        <v>1979</v>
      </c>
      <c r="AI1173" s="30">
        <v>0</v>
      </c>
      <c r="AJ1173" s="30">
        <v>0</v>
      </c>
      <c r="AK1173" s="30">
        <v>0</v>
      </c>
      <c r="AL1173" s="37">
        <v>1</v>
      </c>
      <c r="AM1173" s="36" t="s">
        <v>89</v>
      </c>
      <c r="AN1173" s="17" t="s">
        <v>89</v>
      </c>
      <c r="AO1173">
        <v>1</v>
      </c>
      <c r="AP1173" s="34">
        <v>0</v>
      </c>
      <c r="AQ1173" t="s">
        <v>89</v>
      </c>
      <c r="AR1173" s="34" t="s">
        <v>89</v>
      </c>
      <c r="AS1173">
        <v>0</v>
      </c>
      <c r="AT1173" s="17">
        <v>1</v>
      </c>
      <c r="AU1173">
        <v>0.27</v>
      </c>
      <c r="AV1173" s="17">
        <v>0.73</v>
      </c>
      <c r="AW1173" s="17" t="s">
        <v>131</v>
      </c>
      <c r="AX1173">
        <v>1</v>
      </c>
      <c r="AY1173">
        <v>0</v>
      </c>
      <c r="AZ1173">
        <v>0</v>
      </c>
      <c r="BA1173">
        <v>0</v>
      </c>
      <c r="BB1173">
        <v>0</v>
      </c>
      <c r="BC1173">
        <v>0</v>
      </c>
      <c r="BD1173" s="17">
        <v>0</v>
      </c>
      <c r="BE1173">
        <v>1</v>
      </c>
      <c r="BF1173">
        <v>0</v>
      </c>
      <c r="BG1173" s="17">
        <v>0</v>
      </c>
      <c r="BH1173">
        <v>19538</v>
      </c>
      <c r="BI1173">
        <v>1876</v>
      </c>
      <c r="BJ1173" s="23">
        <v>0.92100000000000004</v>
      </c>
      <c r="BK1173" s="23">
        <v>17</v>
      </c>
      <c r="BL1173">
        <v>1</v>
      </c>
      <c r="BM1173">
        <v>0</v>
      </c>
      <c r="BN1173">
        <v>0</v>
      </c>
      <c r="BO1173">
        <v>0</v>
      </c>
      <c r="BP1173">
        <v>0</v>
      </c>
      <c r="BQ1173" s="17">
        <v>0</v>
      </c>
      <c r="BR1173">
        <v>1</v>
      </c>
      <c r="BS1173">
        <v>0</v>
      </c>
      <c r="BT1173">
        <v>0</v>
      </c>
      <c r="BU1173" s="17">
        <v>0</v>
      </c>
      <c r="BV1173">
        <v>0</v>
      </c>
      <c r="BW1173">
        <v>0</v>
      </c>
      <c r="BX1173" s="17">
        <v>0</v>
      </c>
      <c r="BY1173">
        <v>0</v>
      </c>
      <c r="BZ1173">
        <v>0</v>
      </c>
      <c r="CA1173">
        <v>1</v>
      </c>
      <c r="CB1173">
        <v>1</v>
      </c>
      <c r="CC1173">
        <v>0</v>
      </c>
      <c r="CD1173">
        <v>0</v>
      </c>
      <c r="CE1173">
        <v>0</v>
      </c>
      <c r="CF1173">
        <v>0</v>
      </c>
      <c r="CG1173">
        <v>0</v>
      </c>
      <c r="CH1173">
        <v>0</v>
      </c>
      <c r="CI1173">
        <v>0</v>
      </c>
      <c r="CJ1173" s="17">
        <v>0</v>
      </c>
      <c r="CK1173">
        <v>3.879</v>
      </c>
      <c r="CL1173">
        <v>321</v>
      </c>
      <c r="CM1173">
        <v>1</v>
      </c>
      <c r="CN1173">
        <v>0</v>
      </c>
      <c r="CO1173">
        <v>23</v>
      </c>
      <c r="CP1173" s="31" t="s">
        <v>80</v>
      </c>
    </row>
    <row r="1174" spans="1:94" x14ac:dyDescent="0.25">
      <c r="A1174">
        <v>1173</v>
      </c>
      <c r="B1174">
        <v>79</v>
      </c>
      <c r="C1174" s="23" t="s">
        <v>257</v>
      </c>
      <c r="D1174" s="12">
        <v>3.1</v>
      </c>
      <c r="E1174" s="13">
        <f t="shared" ref="E1174:E1179" si="290">D1174/F1174</f>
        <v>0.60665362035225046</v>
      </c>
      <c r="F1174" s="7">
        <v>5.1100000000000003</v>
      </c>
      <c r="G1174" s="7">
        <f t="shared" si="283"/>
        <v>2.4933463796477495</v>
      </c>
      <c r="H1174" s="15">
        <f t="shared" si="284"/>
        <v>3.7066536203522507</v>
      </c>
      <c r="I1174" s="11">
        <f t="shared" si="285"/>
        <v>0.16864483491355817</v>
      </c>
      <c r="J1174" s="30">
        <f t="shared" si="286"/>
        <v>3.3002903114199254E-2</v>
      </c>
      <c r="K1174" s="30">
        <f t="shared" si="287"/>
        <v>30.300364684274015</v>
      </c>
      <c r="L1174" s="8">
        <v>0</v>
      </c>
      <c r="M1174" s="9">
        <v>0</v>
      </c>
      <c r="N1174" s="9">
        <v>1</v>
      </c>
      <c r="O1174" s="9">
        <v>0</v>
      </c>
      <c r="P1174" s="9">
        <v>0</v>
      </c>
      <c r="Q1174" s="8">
        <v>900</v>
      </c>
      <c r="R1174" s="9">
        <v>7</v>
      </c>
      <c r="S1174" s="9">
        <f t="shared" si="288"/>
        <v>892</v>
      </c>
      <c r="T1174" s="9">
        <f t="shared" si="289"/>
        <v>6</v>
      </c>
      <c r="U1174" s="7">
        <v>10.900499999999999</v>
      </c>
      <c r="V1174" s="7">
        <f t="shared" ref="V1174:V1179" si="291">BK1174-U1174-7</f>
        <v>20.099499999999999</v>
      </c>
      <c r="W1174" s="9">
        <v>1</v>
      </c>
      <c r="X1174" s="9">
        <v>0</v>
      </c>
      <c r="Y1174" s="9">
        <v>0</v>
      </c>
      <c r="Z1174" s="9">
        <v>0</v>
      </c>
      <c r="AA1174" s="9">
        <v>1</v>
      </c>
      <c r="AB1174" s="27">
        <v>0</v>
      </c>
      <c r="AC1174" s="9">
        <v>1</v>
      </c>
      <c r="AD1174" s="9">
        <v>0</v>
      </c>
      <c r="AE1174" s="27">
        <v>0</v>
      </c>
      <c r="AF1174" s="9">
        <v>1</v>
      </c>
      <c r="AG1174" s="27">
        <v>0</v>
      </c>
      <c r="AH1174" s="19">
        <v>1991</v>
      </c>
      <c r="AI1174" s="30">
        <v>2.2000000000000009E-2</v>
      </c>
      <c r="AJ1174" s="30">
        <v>0.20499999999999999</v>
      </c>
      <c r="AK1174" s="30">
        <v>0.624</v>
      </c>
      <c r="AL1174" s="37">
        <v>0.14899999999999999</v>
      </c>
      <c r="AM1174" s="36" t="s">
        <v>89</v>
      </c>
      <c r="AN1174" s="17" t="s">
        <v>89</v>
      </c>
      <c r="AO1174">
        <v>1</v>
      </c>
      <c r="AP1174" s="34">
        <v>0</v>
      </c>
      <c r="AQ1174" s="33">
        <f t="shared" ref="AQ1174:AQ1179" si="292">1-AR1174</f>
        <v>0.16200000000000003</v>
      </c>
      <c r="AR1174" s="34">
        <v>0.83799999999999997</v>
      </c>
      <c r="AS1174">
        <v>1</v>
      </c>
      <c r="AT1174" s="17">
        <v>0</v>
      </c>
      <c r="AU1174" t="s">
        <v>89</v>
      </c>
      <c r="AV1174" s="17" t="s">
        <v>89</v>
      </c>
      <c r="AW1174" s="17" t="s">
        <v>211</v>
      </c>
      <c r="AX1174">
        <v>0</v>
      </c>
      <c r="AY1174">
        <v>0</v>
      </c>
      <c r="AZ1174">
        <v>1</v>
      </c>
      <c r="BA1174">
        <v>0</v>
      </c>
      <c r="BB1174">
        <v>0</v>
      </c>
      <c r="BC1174">
        <v>0</v>
      </c>
      <c r="BD1174" s="17">
        <v>0</v>
      </c>
      <c r="BE1174">
        <v>1</v>
      </c>
      <c r="BF1174">
        <v>0</v>
      </c>
      <c r="BG1174" s="17">
        <v>0</v>
      </c>
      <c r="BH1174">
        <v>1740</v>
      </c>
      <c r="BI1174">
        <v>9</v>
      </c>
      <c r="BJ1174" s="23">
        <v>0.61299999999999999</v>
      </c>
      <c r="BK1174" s="23">
        <v>38</v>
      </c>
      <c r="BL1174">
        <v>1</v>
      </c>
      <c r="BM1174">
        <v>0</v>
      </c>
      <c r="BN1174">
        <v>0</v>
      </c>
      <c r="BO1174">
        <v>0</v>
      </c>
      <c r="BP1174">
        <v>0</v>
      </c>
      <c r="BQ1174" s="17">
        <v>0</v>
      </c>
      <c r="BR1174">
        <v>0</v>
      </c>
      <c r="BS1174">
        <v>0</v>
      </c>
      <c r="BT1174">
        <v>0</v>
      </c>
      <c r="BU1174" s="17">
        <v>1</v>
      </c>
      <c r="BV1174">
        <v>0</v>
      </c>
      <c r="BW1174">
        <v>0</v>
      </c>
      <c r="BX1174" s="17">
        <v>0</v>
      </c>
      <c r="BY1174">
        <v>0</v>
      </c>
      <c r="BZ1174">
        <v>0</v>
      </c>
      <c r="CA1174">
        <v>1</v>
      </c>
      <c r="CB1174">
        <v>1</v>
      </c>
      <c r="CC1174">
        <v>0</v>
      </c>
      <c r="CD1174">
        <v>0</v>
      </c>
      <c r="CE1174">
        <v>0</v>
      </c>
      <c r="CF1174">
        <v>1</v>
      </c>
      <c r="CG1174">
        <v>0</v>
      </c>
      <c r="CH1174">
        <v>0</v>
      </c>
      <c r="CI1174">
        <v>0</v>
      </c>
      <c r="CJ1174" s="17">
        <v>0</v>
      </c>
      <c r="CK1174">
        <v>3.0070000000000001</v>
      </c>
      <c r="CL1174">
        <v>588</v>
      </c>
      <c r="CM1174">
        <v>1</v>
      </c>
      <c r="CN1174">
        <v>0</v>
      </c>
      <c r="CO1174">
        <v>19</v>
      </c>
      <c r="CP1174" s="31" t="s">
        <v>80</v>
      </c>
    </row>
    <row r="1175" spans="1:94" x14ac:dyDescent="0.25">
      <c r="A1175">
        <v>1174</v>
      </c>
      <c r="B1175">
        <v>79</v>
      </c>
      <c r="C1175" s="23" t="s">
        <v>257</v>
      </c>
      <c r="D1175" s="12">
        <v>6.6</v>
      </c>
      <c r="E1175" s="13">
        <f t="shared" si="290"/>
        <v>0.63461538461538458</v>
      </c>
      <c r="F1175" s="7">
        <v>10.4</v>
      </c>
      <c r="G1175" s="7">
        <f t="shared" si="283"/>
        <v>5.9653846153846146</v>
      </c>
      <c r="H1175" s="15">
        <f t="shared" si="284"/>
        <v>7.2346153846153847</v>
      </c>
      <c r="I1175" s="11">
        <f t="shared" si="285"/>
        <v>0.18911716850434102</v>
      </c>
      <c r="J1175" s="30">
        <f t="shared" si="286"/>
        <v>1.8184343125417404E-2</v>
      </c>
      <c r="K1175" s="30">
        <f t="shared" si="287"/>
        <v>54.992363106162294</v>
      </c>
      <c r="L1175" s="8">
        <v>0</v>
      </c>
      <c r="M1175" s="9">
        <v>0</v>
      </c>
      <c r="N1175" s="9">
        <v>1</v>
      </c>
      <c r="O1175" s="9">
        <v>0</v>
      </c>
      <c r="P1175" s="9">
        <v>0</v>
      </c>
      <c r="Q1175" s="8">
        <v>2984</v>
      </c>
      <c r="R1175" s="9">
        <v>67</v>
      </c>
      <c r="S1175" s="9">
        <f t="shared" si="288"/>
        <v>2916</v>
      </c>
      <c r="T1175" s="9">
        <f t="shared" si="289"/>
        <v>6</v>
      </c>
      <c r="U1175" s="7">
        <v>11.75</v>
      </c>
      <c r="V1175" s="7">
        <f t="shared" si="291"/>
        <v>19.25</v>
      </c>
      <c r="W1175" s="9">
        <v>1</v>
      </c>
      <c r="X1175" s="9">
        <v>0</v>
      </c>
      <c r="Y1175" s="9">
        <v>0</v>
      </c>
      <c r="Z1175" s="9">
        <v>0</v>
      </c>
      <c r="AA1175" s="9">
        <v>1</v>
      </c>
      <c r="AB1175" s="27">
        <v>0</v>
      </c>
      <c r="AC1175" s="9">
        <v>1</v>
      </c>
      <c r="AD1175" s="9">
        <v>0</v>
      </c>
      <c r="AE1175" s="27">
        <v>0</v>
      </c>
      <c r="AF1175" s="9">
        <v>1</v>
      </c>
      <c r="AG1175" s="27">
        <v>0</v>
      </c>
      <c r="AH1175" s="19">
        <v>1993</v>
      </c>
      <c r="AI1175" s="30">
        <v>1.3000000000000039E-2</v>
      </c>
      <c r="AJ1175" s="30">
        <v>7.2000000000000008E-2</v>
      </c>
      <c r="AK1175" s="30">
        <v>0.68599999999999994</v>
      </c>
      <c r="AL1175" s="37">
        <v>0.22900000000000001</v>
      </c>
      <c r="AM1175" s="36" t="s">
        <v>89</v>
      </c>
      <c r="AN1175" s="17" t="s">
        <v>89</v>
      </c>
      <c r="AO1175">
        <v>1</v>
      </c>
      <c r="AP1175" s="34">
        <v>0</v>
      </c>
      <c r="AQ1175" s="33">
        <f t="shared" si="292"/>
        <v>0.41400000000000003</v>
      </c>
      <c r="AR1175" s="34">
        <v>0.58599999999999997</v>
      </c>
      <c r="AS1175">
        <v>1</v>
      </c>
      <c r="AT1175" s="17">
        <v>0</v>
      </c>
      <c r="AU1175" t="s">
        <v>89</v>
      </c>
      <c r="AV1175" s="17" t="s">
        <v>89</v>
      </c>
      <c r="AW1175" s="17" t="s">
        <v>211</v>
      </c>
      <c r="AX1175">
        <v>0</v>
      </c>
      <c r="AY1175">
        <v>0</v>
      </c>
      <c r="AZ1175">
        <v>1</v>
      </c>
      <c r="BA1175">
        <v>0</v>
      </c>
      <c r="BB1175">
        <v>0</v>
      </c>
      <c r="BC1175">
        <v>0</v>
      </c>
      <c r="BD1175" s="17">
        <v>0</v>
      </c>
      <c r="BE1175">
        <v>1</v>
      </c>
      <c r="BF1175">
        <v>0</v>
      </c>
      <c r="BG1175" s="17">
        <v>0</v>
      </c>
      <c r="BH1175">
        <v>1770</v>
      </c>
      <c r="BI1175">
        <v>3</v>
      </c>
      <c r="BJ1175" s="23">
        <v>0.79</v>
      </c>
      <c r="BK1175" s="23">
        <v>38</v>
      </c>
      <c r="BL1175">
        <v>1</v>
      </c>
      <c r="BM1175">
        <v>0</v>
      </c>
      <c r="BN1175">
        <v>0</v>
      </c>
      <c r="BO1175">
        <v>0</v>
      </c>
      <c r="BP1175">
        <v>0</v>
      </c>
      <c r="BQ1175" s="17">
        <v>0</v>
      </c>
      <c r="BR1175">
        <v>0</v>
      </c>
      <c r="BS1175">
        <v>0</v>
      </c>
      <c r="BT1175">
        <v>0</v>
      </c>
      <c r="BU1175" s="17">
        <v>1</v>
      </c>
      <c r="BV1175">
        <v>0</v>
      </c>
      <c r="BW1175">
        <v>0</v>
      </c>
      <c r="BX1175" s="17">
        <v>0</v>
      </c>
      <c r="BY1175">
        <v>0</v>
      </c>
      <c r="BZ1175">
        <v>0</v>
      </c>
      <c r="CA1175">
        <v>1</v>
      </c>
      <c r="CB1175">
        <v>1</v>
      </c>
      <c r="CC1175">
        <v>0</v>
      </c>
      <c r="CD1175">
        <v>0</v>
      </c>
      <c r="CE1175">
        <v>0</v>
      </c>
      <c r="CF1175">
        <v>1</v>
      </c>
      <c r="CG1175">
        <v>0</v>
      </c>
      <c r="CH1175">
        <v>0</v>
      </c>
      <c r="CI1175">
        <v>0</v>
      </c>
      <c r="CJ1175" s="17">
        <v>0</v>
      </c>
      <c r="CK1175">
        <v>3.0070000000000001</v>
      </c>
      <c r="CL1175">
        <v>588</v>
      </c>
      <c r="CM1175">
        <v>1</v>
      </c>
      <c r="CN1175">
        <v>0</v>
      </c>
      <c r="CO1175">
        <v>19</v>
      </c>
      <c r="CP1175" s="31" t="s">
        <v>80</v>
      </c>
    </row>
    <row r="1176" spans="1:94" x14ac:dyDescent="0.25">
      <c r="A1176">
        <v>1175</v>
      </c>
      <c r="B1176">
        <v>79</v>
      </c>
      <c r="C1176" s="23" t="s">
        <v>257</v>
      </c>
      <c r="D1176" s="12">
        <v>6.7</v>
      </c>
      <c r="E1176" s="13">
        <f t="shared" si="290"/>
        <v>0.72198275862068972</v>
      </c>
      <c r="F1176" s="7">
        <v>9.2799999999999994</v>
      </c>
      <c r="G1176" s="7">
        <f t="shared" si="283"/>
        <v>5.9780172413793107</v>
      </c>
      <c r="H1176" s="15">
        <f t="shared" si="284"/>
        <v>7.4219827586206897</v>
      </c>
      <c r="I1176" s="11">
        <f t="shared" si="285"/>
        <v>0.19712944373560221</v>
      </c>
      <c r="J1176" s="30">
        <f t="shared" si="286"/>
        <v>2.1242396954267481E-2</v>
      </c>
      <c r="K1176" s="30">
        <f t="shared" si="287"/>
        <v>47.075666750456122</v>
      </c>
      <c r="L1176" s="8">
        <v>0</v>
      </c>
      <c r="M1176" s="9">
        <v>0</v>
      </c>
      <c r="N1176" s="9">
        <v>1</v>
      </c>
      <c r="O1176" s="9">
        <v>0</v>
      </c>
      <c r="P1176" s="9">
        <v>0</v>
      </c>
      <c r="Q1176" s="8">
        <v>2198</v>
      </c>
      <c r="R1176" s="9">
        <v>67</v>
      </c>
      <c r="S1176" s="9">
        <f t="shared" si="288"/>
        <v>2130</v>
      </c>
      <c r="T1176" s="9">
        <f t="shared" si="289"/>
        <v>6</v>
      </c>
      <c r="U1176" s="7">
        <v>11.291</v>
      </c>
      <c r="V1176" s="7">
        <f t="shared" si="291"/>
        <v>19.709</v>
      </c>
      <c r="W1176" s="9">
        <v>1</v>
      </c>
      <c r="X1176" s="9">
        <v>0</v>
      </c>
      <c r="Y1176" s="9">
        <v>0</v>
      </c>
      <c r="Z1176" s="9">
        <v>0</v>
      </c>
      <c r="AA1176" s="9">
        <v>1</v>
      </c>
      <c r="AB1176" s="27">
        <v>0</v>
      </c>
      <c r="AC1176" s="9">
        <v>1</v>
      </c>
      <c r="AD1176" s="9">
        <v>0</v>
      </c>
      <c r="AE1176" s="27">
        <v>0</v>
      </c>
      <c r="AF1176" s="9">
        <v>1</v>
      </c>
      <c r="AG1176" s="27">
        <v>0</v>
      </c>
      <c r="AH1176" s="19">
        <v>1994</v>
      </c>
      <c r="AI1176" s="30">
        <v>1.3500000000000029E-2</v>
      </c>
      <c r="AJ1176" s="30">
        <v>0.1275</v>
      </c>
      <c r="AK1176" s="30">
        <v>0.72799999999999998</v>
      </c>
      <c r="AL1176" s="37">
        <v>0.13100000000000001</v>
      </c>
      <c r="AM1176" s="36" t="s">
        <v>89</v>
      </c>
      <c r="AN1176" s="17" t="s">
        <v>89</v>
      </c>
      <c r="AO1176">
        <v>1</v>
      </c>
      <c r="AP1176" s="34">
        <v>0</v>
      </c>
      <c r="AQ1176" s="33">
        <f t="shared" si="292"/>
        <v>0.504</v>
      </c>
      <c r="AR1176" s="34">
        <v>0.496</v>
      </c>
      <c r="AS1176">
        <v>1</v>
      </c>
      <c r="AT1176" s="17">
        <v>0</v>
      </c>
      <c r="AU1176" t="s">
        <v>89</v>
      </c>
      <c r="AV1176" s="17" t="s">
        <v>89</v>
      </c>
      <c r="AW1176" s="17" t="s">
        <v>211</v>
      </c>
      <c r="AX1176">
        <v>0</v>
      </c>
      <c r="AY1176">
        <v>0</v>
      </c>
      <c r="AZ1176">
        <v>1</v>
      </c>
      <c r="BA1176">
        <v>0</v>
      </c>
      <c r="BB1176">
        <v>0</v>
      </c>
      <c r="BC1176">
        <v>0</v>
      </c>
      <c r="BD1176" s="17">
        <v>0</v>
      </c>
      <c r="BE1176">
        <v>1</v>
      </c>
      <c r="BF1176">
        <v>0</v>
      </c>
      <c r="BG1176" s="17">
        <v>0</v>
      </c>
      <c r="BH1176">
        <v>1800</v>
      </c>
      <c r="BI1176">
        <v>5</v>
      </c>
      <c r="BJ1176" s="23">
        <v>0.79</v>
      </c>
      <c r="BK1176" s="23">
        <v>38</v>
      </c>
      <c r="BL1176">
        <v>1</v>
      </c>
      <c r="BM1176">
        <v>0</v>
      </c>
      <c r="BN1176">
        <v>0</v>
      </c>
      <c r="BO1176">
        <v>0</v>
      </c>
      <c r="BP1176">
        <v>0</v>
      </c>
      <c r="BQ1176" s="17">
        <v>0</v>
      </c>
      <c r="BR1176">
        <v>0</v>
      </c>
      <c r="BS1176">
        <v>0</v>
      </c>
      <c r="BT1176">
        <v>0</v>
      </c>
      <c r="BU1176" s="17">
        <v>1</v>
      </c>
      <c r="BV1176">
        <v>0</v>
      </c>
      <c r="BW1176">
        <v>0</v>
      </c>
      <c r="BX1176" s="17">
        <v>0</v>
      </c>
      <c r="BY1176">
        <v>0</v>
      </c>
      <c r="BZ1176">
        <v>0</v>
      </c>
      <c r="CA1176">
        <v>1</v>
      </c>
      <c r="CB1176">
        <v>1</v>
      </c>
      <c r="CC1176">
        <v>0</v>
      </c>
      <c r="CD1176">
        <v>0</v>
      </c>
      <c r="CE1176">
        <v>0</v>
      </c>
      <c r="CF1176">
        <v>1</v>
      </c>
      <c r="CG1176">
        <v>0</v>
      </c>
      <c r="CH1176">
        <v>0</v>
      </c>
      <c r="CI1176">
        <v>0</v>
      </c>
      <c r="CJ1176" s="17">
        <v>0</v>
      </c>
      <c r="CK1176">
        <v>3.0070000000000001</v>
      </c>
      <c r="CL1176">
        <v>588</v>
      </c>
      <c r="CM1176">
        <v>1</v>
      </c>
      <c r="CN1176">
        <v>0</v>
      </c>
      <c r="CO1176">
        <v>19</v>
      </c>
      <c r="CP1176" s="31" t="s">
        <v>80</v>
      </c>
    </row>
    <row r="1177" spans="1:94" x14ac:dyDescent="0.25">
      <c r="A1177">
        <v>1176</v>
      </c>
      <c r="B1177">
        <v>79</v>
      </c>
      <c r="C1177" s="23" t="s">
        <v>257</v>
      </c>
      <c r="D1177" s="12">
        <v>5.4</v>
      </c>
      <c r="E1177" s="13">
        <f t="shared" si="290"/>
        <v>0.61784897025171626</v>
      </c>
      <c r="F1177" s="7">
        <v>8.74</v>
      </c>
      <c r="G1177" s="7">
        <f t="shared" si="283"/>
        <v>4.7821510297482845</v>
      </c>
      <c r="H1177" s="15">
        <f t="shared" si="284"/>
        <v>6.0178489702517162</v>
      </c>
      <c r="I1177" s="11">
        <f t="shared" si="285"/>
        <v>0.29339638246480187</v>
      </c>
      <c r="J1177" s="30">
        <f t="shared" si="286"/>
        <v>3.3569380144714174E-2</v>
      </c>
      <c r="K1177" s="30">
        <f t="shared" si="287"/>
        <v>29.789051680105562</v>
      </c>
      <c r="L1177" s="8">
        <v>0</v>
      </c>
      <c r="M1177" s="9">
        <v>0</v>
      </c>
      <c r="N1177" s="9">
        <v>1</v>
      </c>
      <c r="O1177" s="9">
        <v>0</v>
      </c>
      <c r="P1177" s="9">
        <v>0</v>
      </c>
      <c r="Q1177" s="8">
        <v>819</v>
      </c>
      <c r="R1177" s="9">
        <v>7</v>
      </c>
      <c r="S1177" s="9">
        <f t="shared" si="288"/>
        <v>811</v>
      </c>
      <c r="T1177" s="9">
        <f t="shared" si="289"/>
        <v>6</v>
      </c>
      <c r="U1177" s="7">
        <v>10.900499999999999</v>
      </c>
      <c r="V1177" s="7">
        <f t="shared" si="291"/>
        <v>17.599499999999999</v>
      </c>
      <c r="W1177" s="9">
        <v>1</v>
      </c>
      <c r="X1177" s="9">
        <v>0</v>
      </c>
      <c r="Y1177" s="9">
        <v>0</v>
      </c>
      <c r="Z1177" s="9">
        <v>0</v>
      </c>
      <c r="AA1177" s="9">
        <v>1</v>
      </c>
      <c r="AB1177" s="27">
        <v>0</v>
      </c>
      <c r="AC1177" s="9">
        <v>1</v>
      </c>
      <c r="AD1177" s="9">
        <v>0</v>
      </c>
      <c r="AE1177" s="27">
        <v>0</v>
      </c>
      <c r="AF1177" s="9">
        <v>1</v>
      </c>
      <c r="AG1177" s="27">
        <v>0</v>
      </c>
      <c r="AH1177" s="19">
        <v>1991</v>
      </c>
      <c r="AI1177" s="30">
        <v>2.2000000000000009E-2</v>
      </c>
      <c r="AJ1177" s="30">
        <v>0.20499999999999999</v>
      </c>
      <c r="AK1177" s="30">
        <v>0.624</v>
      </c>
      <c r="AL1177" s="37">
        <v>0.14899999999999999</v>
      </c>
      <c r="AM1177" s="36" t="s">
        <v>89</v>
      </c>
      <c r="AN1177" s="17" t="s">
        <v>89</v>
      </c>
      <c r="AO1177">
        <v>0</v>
      </c>
      <c r="AP1177" s="34">
        <v>1</v>
      </c>
      <c r="AQ1177" s="33">
        <f t="shared" si="292"/>
        <v>9.8999999999999977E-2</v>
      </c>
      <c r="AR1177" s="34">
        <v>0.90100000000000002</v>
      </c>
      <c r="AS1177">
        <v>1</v>
      </c>
      <c r="AT1177" s="17">
        <v>0</v>
      </c>
      <c r="AU1177" t="s">
        <v>89</v>
      </c>
      <c r="AV1177" s="17" t="s">
        <v>89</v>
      </c>
      <c r="AW1177" s="17" t="s">
        <v>211</v>
      </c>
      <c r="AX1177">
        <v>0</v>
      </c>
      <c r="AY1177">
        <v>0</v>
      </c>
      <c r="AZ1177">
        <v>1</v>
      </c>
      <c r="BA1177">
        <v>0</v>
      </c>
      <c r="BB1177">
        <v>0</v>
      </c>
      <c r="BC1177">
        <v>0</v>
      </c>
      <c r="BD1177" s="17">
        <v>0</v>
      </c>
      <c r="BE1177">
        <v>1</v>
      </c>
      <c r="BF1177">
        <v>0</v>
      </c>
      <c r="BG1177" s="17">
        <v>0</v>
      </c>
      <c r="BH1177">
        <v>1740</v>
      </c>
      <c r="BI1177">
        <v>9</v>
      </c>
      <c r="BJ1177" s="23">
        <v>0.61299999999999999</v>
      </c>
      <c r="BK1177" s="23">
        <v>35.5</v>
      </c>
      <c r="BL1177">
        <v>1</v>
      </c>
      <c r="BM1177">
        <v>0</v>
      </c>
      <c r="BN1177">
        <v>0</v>
      </c>
      <c r="BO1177">
        <v>0</v>
      </c>
      <c r="BP1177">
        <v>0</v>
      </c>
      <c r="BQ1177" s="17">
        <v>0</v>
      </c>
      <c r="BR1177">
        <v>0</v>
      </c>
      <c r="BS1177">
        <v>0</v>
      </c>
      <c r="BT1177">
        <v>0</v>
      </c>
      <c r="BU1177" s="17">
        <v>1</v>
      </c>
      <c r="BV1177">
        <v>0</v>
      </c>
      <c r="BW1177">
        <v>0</v>
      </c>
      <c r="BX1177" s="17">
        <v>0</v>
      </c>
      <c r="BY1177">
        <v>0</v>
      </c>
      <c r="BZ1177">
        <v>0</v>
      </c>
      <c r="CA1177">
        <v>1</v>
      </c>
      <c r="CB1177">
        <v>1</v>
      </c>
      <c r="CC1177">
        <v>0</v>
      </c>
      <c r="CD1177">
        <v>0</v>
      </c>
      <c r="CE1177">
        <v>0</v>
      </c>
      <c r="CF1177">
        <v>1</v>
      </c>
      <c r="CG1177">
        <v>0</v>
      </c>
      <c r="CH1177">
        <v>0</v>
      </c>
      <c r="CI1177">
        <v>0</v>
      </c>
      <c r="CJ1177" s="17">
        <v>0</v>
      </c>
      <c r="CK1177">
        <v>3.0070000000000001</v>
      </c>
      <c r="CL1177">
        <v>588</v>
      </c>
      <c r="CM1177">
        <v>1</v>
      </c>
      <c r="CN1177">
        <v>0</v>
      </c>
      <c r="CO1177">
        <v>19</v>
      </c>
      <c r="CP1177" s="31" t="s">
        <v>80</v>
      </c>
    </row>
    <row r="1178" spans="1:94" x14ac:dyDescent="0.25">
      <c r="A1178">
        <v>1177</v>
      </c>
      <c r="B1178">
        <v>79</v>
      </c>
      <c r="C1178" s="23" t="s">
        <v>257</v>
      </c>
      <c r="D1178" s="12">
        <v>7.4</v>
      </c>
      <c r="E1178" s="13">
        <f t="shared" si="290"/>
        <v>0.56060606060606066</v>
      </c>
      <c r="F1178" s="7">
        <v>13.2</v>
      </c>
      <c r="G1178" s="7">
        <f t="shared" si="283"/>
        <v>6.8393939393939398</v>
      </c>
      <c r="H1178" s="15">
        <f t="shared" si="284"/>
        <v>7.9606060606060609</v>
      </c>
      <c r="I1178" s="11">
        <f t="shared" si="285"/>
        <v>0.21390048831681061</v>
      </c>
      <c r="J1178" s="30">
        <f t="shared" si="286"/>
        <v>1.6204582448243226E-2</v>
      </c>
      <c r="K1178" s="30">
        <f t="shared" si="287"/>
        <v>61.710939062697797</v>
      </c>
      <c r="L1178" s="8">
        <v>0</v>
      </c>
      <c r="M1178" s="9">
        <v>0</v>
      </c>
      <c r="N1178" s="9">
        <v>1</v>
      </c>
      <c r="O1178" s="9">
        <v>0</v>
      </c>
      <c r="P1178" s="9">
        <v>0</v>
      </c>
      <c r="Q1178" s="8">
        <v>3702</v>
      </c>
      <c r="R1178" s="9">
        <v>67</v>
      </c>
      <c r="S1178" s="9">
        <f t="shared" si="288"/>
        <v>3634</v>
      </c>
      <c r="T1178" s="9">
        <f t="shared" si="289"/>
        <v>6</v>
      </c>
      <c r="U1178" s="7">
        <v>11.75</v>
      </c>
      <c r="V1178" s="7">
        <f t="shared" si="291"/>
        <v>16.75</v>
      </c>
      <c r="W1178" s="9">
        <v>1</v>
      </c>
      <c r="X1178" s="9">
        <v>0</v>
      </c>
      <c r="Y1178" s="9">
        <v>0</v>
      </c>
      <c r="Z1178" s="9">
        <v>0</v>
      </c>
      <c r="AA1178" s="9">
        <v>1</v>
      </c>
      <c r="AB1178" s="27">
        <v>0</v>
      </c>
      <c r="AC1178" s="9">
        <v>1</v>
      </c>
      <c r="AD1178" s="9">
        <v>0</v>
      </c>
      <c r="AE1178" s="27">
        <v>0</v>
      </c>
      <c r="AF1178" s="9">
        <v>1</v>
      </c>
      <c r="AG1178" s="27">
        <v>0</v>
      </c>
      <c r="AH1178" s="19">
        <v>1993</v>
      </c>
      <c r="AI1178" s="30">
        <v>1.3000000000000039E-2</v>
      </c>
      <c r="AJ1178" s="30">
        <v>7.2000000000000008E-2</v>
      </c>
      <c r="AK1178" s="30">
        <v>0.68599999999999994</v>
      </c>
      <c r="AL1178" s="37">
        <v>0.22900000000000001</v>
      </c>
      <c r="AM1178" s="36" t="s">
        <v>89</v>
      </c>
      <c r="AN1178" s="17" t="s">
        <v>89</v>
      </c>
      <c r="AO1178">
        <v>0</v>
      </c>
      <c r="AP1178" s="34">
        <v>1</v>
      </c>
      <c r="AQ1178" s="33">
        <f t="shared" si="292"/>
        <v>0.30300000000000005</v>
      </c>
      <c r="AR1178" s="34">
        <v>0.69699999999999995</v>
      </c>
      <c r="AS1178">
        <v>1</v>
      </c>
      <c r="AT1178" s="17">
        <v>0</v>
      </c>
      <c r="AU1178" t="s">
        <v>89</v>
      </c>
      <c r="AV1178" s="17" t="s">
        <v>89</v>
      </c>
      <c r="AW1178" s="17" t="s">
        <v>211</v>
      </c>
      <c r="AX1178">
        <v>0</v>
      </c>
      <c r="AY1178">
        <v>0</v>
      </c>
      <c r="AZ1178">
        <v>1</v>
      </c>
      <c r="BA1178">
        <v>0</v>
      </c>
      <c r="BB1178">
        <v>0</v>
      </c>
      <c r="BC1178">
        <v>0</v>
      </c>
      <c r="BD1178" s="17">
        <v>0</v>
      </c>
      <c r="BE1178">
        <v>1</v>
      </c>
      <c r="BF1178">
        <v>0</v>
      </c>
      <c r="BG1178" s="17">
        <v>0</v>
      </c>
      <c r="BH1178">
        <v>1770</v>
      </c>
      <c r="BI1178">
        <v>3</v>
      </c>
      <c r="BJ1178" s="23">
        <v>0.79</v>
      </c>
      <c r="BK1178" s="23">
        <v>35.5</v>
      </c>
      <c r="BL1178">
        <v>1</v>
      </c>
      <c r="BM1178">
        <v>0</v>
      </c>
      <c r="BN1178">
        <v>0</v>
      </c>
      <c r="BO1178">
        <v>0</v>
      </c>
      <c r="BP1178">
        <v>0</v>
      </c>
      <c r="BQ1178" s="17">
        <v>0</v>
      </c>
      <c r="BR1178">
        <v>0</v>
      </c>
      <c r="BS1178">
        <v>0</v>
      </c>
      <c r="BT1178">
        <v>0</v>
      </c>
      <c r="BU1178" s="17">
        <v>1</v>
      </c>
      <c r="BV1178">
        <v>0</v>
      </c>
      <c r="BW1178">
        <v>0</v>
      </c>
      <c r="BX1178" s="17">
        <v>0</v>
      </c>
      <c r="BY1178">
        <v>0</v>
      </c>
      <c r="BZ1178">
        <v>0</v>
      </c>
      <c r="CA1178">
        <v>1</v>
      </c>
      <c r="CB1178">
        <v>1</v>
      </c>
      <c r="CC1178">
        <v>0</v>
      </c>
      <c r="CD1178">
        <v>0</v>
      </c>
      <c r="CE1178">
        <v>0</v>
      </c>
      <c r="CF1178">
        <v>1</v>
      </c>
      <c r="CG1178">
        <v>0</v>
      </c>
      <c r="CH1178">
        <v>0</v>
      </c>
      <c r="CI1178">
        <v>0</v>
      </c>
      <c r="CJ1178" s="17">
        <v>0</v>
      </c>
      <c r="CK1178">
        <v>3.0070000000000001</v>
      </c>
      <c r="CL1178">
        <v>588</v>
      </c>
      <c r="CM1178">
        <v>1</v>
      </c>
      <c r="CN1178">
        <v>0</v>
      </c>
      <c r="CO1178">
        <v>19</v>
      </c>
      <c r="CP1178" s="31" t="s">
        <v>80</v>
      </c>
    </row>
    <row r="1179" spans="1:94" x14ac:dyDescent="0.25">
      <c r="A1179">
        <v>1178</v>
      </c>
      <c r="B1179">
        <v>79</v>
      </c>
      <c r="C1179" s="23" t="s">
        <v>257</v>
      </c>
      <c r="D1179" s="12">
        <v>9.6</v>
      </c>
      <c r="E1179" s="13">
        <f t="shared" si="290"/>
        <v>0.62745098039215685</v>
      </c>
      <c r="F1179" s="7">
        <v>15.3</v>
      </c>
      <c r="G1179" s="7">
        <f t="shared" si="283"/>
        <v>8.9725490196078432</v>
      </c>
      <c r="H1179" s="15">
        <f t="shared" si="284"/>
        <v>10.227450980392156</v>
      </c>
      <c r="I1179" s="11">
        <f t="shared" si="285"/>
        <v>0.2848964426437135</v>
      </c>
      <c r="J1179" s="30">
        <f t="shared" si="286"/>
        <v>1.8620682525732908E-2</v>
      </c>
      <c r="K1179" s="30">
        <f t="shared" si="287"/>
        <v>53.703724265641014</v>
      </c>
      <c r="L1179" s="8">
        <v>0</v>
      </c>
      <c r="M1179" s="9">
        <v>0</v>
      </c>
      <c r="N1179" s="9">
        <v>1</v>
      </c>
      <c r="O1179" s="9">
        <v>0</v>
      </c>
      <c r="P1179" s="9">
        <v>0</v>
      </c>
      <c r="Q1179" s="8">
        <v>2718</v>
      </c>
      <c r="R1179" s="9">
        <v>67</v>
      </c>
      <c r="S1179" s="9">
        <f t="shared" si="288"/>
        <v>2650</v>
      </c>
      <c r="T1179" s="9">
        <f t="shared" si="289"/>
        <v>6</v>
      </c>
      <c r="U1179" s="7">
        <v>11.291</v>
      </c>
      <c r="V1179" s="7">
        <f t="shared" si="291"/>
        <v>17.209</v>
      </c>
      <c r="W1179" s="9">
        <v>1</v>
      </c>
      <c r="X1179" s="9">
        <v>0</v>
      </c>
      <c r="Y1179" s="9">
        <v>0</v>
      </c>
      <c r="Z1179" s="9">
        <v>0</v>
      </c>
      <c r="AA1179" s="9">
        <v>1</v>
      </c>
      <c r="AB1179" s="27">
        <v>0</v>
      </c>
      <c r="AC1179" s="9">
        <v>1</v>
      </c>
      <c r="AD1179" s="9">
        <v>0</v>
      </c>
      <c r="AE1179" s="27">
        <v>0</v>
      </c>
      <c r="AF1179" s="9">
        <v>1</v>
      </c>
      <c r="AG1179" s="27">
        <v>0</v>
      </c>
      <c r="AH1179" s="19">
        <v>1994</v>
      </c>
      <c r="AI1179" s="30">
        <v>1.3500000000000029E-2</v>
      </c>
      <c r="AJ1179" s="30">
        <v>0.1275</v>
      </c>
      <c r="AK1179" s="30">
        <v>0.72799999999999998</v>
      </c>
      <c r="AL1179" s="37">
        <v>0.13100000000000001</v>
      </c>
      <c r="AM1179" s="36" t="s">
        <v>89</v>
      </c>
      <c r="AN1179" s="17" t="s">
        <v>89</v>
      </c>
      <c r="AO1179">
        <v>0</v>
      </c>
      <c r="AP1179" s="34">
        <v>1</v>
      </c>
      <c r="AQ1179" s="33">
        <f t="shared" si="292"/>
        <v>0.378</v>
      </c>
      <c r="AR1179" s="34">
        <v>0.622</v>
      </c>
      <c r="AS1179">
        <v>1</v>
      </c>
      <c r="AT1179" s="17">
        <v>0</v>
      </c>
      <c r="AU1179" t="s">
        <v>89</v>
      </c>
      <c r="AV1179" s="17" t="s">
        <v>89</v>
      </c>
      <c r="AW1179" s="17" t="s">
        <v>211</v>
      </c>
      <c r="AX1179">
        <v>0</v>
      </c>
      <c r="AY1179">
        <v>0</v>
      </c>
      <c r="AZ1179">
        <v>1</v>
      </c>
      <c r="BA1179">
        <v>0</v>
      </c>
      <c r="BB1179">
        <v>0</v>
      </c>
      <c r="BC1179">
        <v>0</v>
      </c>
      <c r="BD1179" s="17">
        <v>0</v>
      </c>
      <c r="BE1179">
        <v>1</v>
      </c>
      <c r="BF1179">
        <v>0</v>
      </c>
      <c r="BG1179" s="17">
        <v>0</v>
      </c>
      <c r="BH1179">
        <v>1800</v>
      </c>
      <c r="BI1179">
        <v>5</v>
      </c>
      <c r="BJ1179" s="23">
        <v>0.79</v>
      </c>
      <c r="BK1179" s="23">
        <v>35.5</v>
      </c>
      <c r="BL1179">
        <v>1</v>
      </c>
      <c r="BM1179">
        <v>0</v>
      </c>
      <c r="BN1179">
        <v>0</v>
      </c>
      <c r="BO1179">
        <v>0</v>
      </c>
      <c r="BP1179">
        <v>0</v>
      </c>
      <c r="BQ1179" s="17">
        <v>0</v>
      </c>
      <c r="BR1179">
        <v>0</v>
      </c>
      <c r="BS1179">
        <v>0</v>
      </c>
      <c r="BT1179">
        <v>0</v>
      </c>
      <c r="BU1179" s="17">
        <v>1</v>
      </c>
      <c r="BV1179">
        <v>0</v>
      </c>
      <c r="BW1179">
        <v>0</v>
      </c>
      <c r="BX1179" s="17">
        <v>0</v>
      </c>
      <c r="BY1179">
        <v>0</v>
      </c>
      <c r="BZ1179">
        <v>0</v>
      </c>
      <c r="CA1179">
        <v>1</v>
      </c>
      <c r="CB1179">
        <v>1</v>
      </c>
      <c r="CC1179">
        <v>0</v>
      </c>
      <c r="CD1179">
        <v>0</v>
      </c>
      <c r="CE1179">
        <v>0</v>
      </c>
      <c r="CF1179">
        <v>1</v>
      </c>
      <c r="CG1179">
        <v>0</v>
      </c>
      <c r="CH1179">
        <v>0</v>
      </c>
      <c r="CI1179">
        <v>0</v>
      </c>
      <c r="CJ1179" s="17">
        <v>0</v>
      </c>
      <c r="CK1179">
        <v>3.0070000000000001</v>
      </c>
      <c r="CL1179">
        <v>588</v>
      </c>
      <c r="CM1179">
        <v>1</v>
      </c>
      <c r="CN1179">
        <v>0</v>
      </c>
      <c r="CO1179">
        <v>19</v>
      </c>
      <c r="CP1179" s="31" t="s">
        <v>80</v>
      </c>
    </row>
    <row r="1180" spans="1:94" x14ac:dyDescent="0.25">
      <c r="A1180">
        <v>1179</v>
      </c>
      <c r="B1180">
        <v>80</v>
      </c>
      <c r="C1180" s="23" t="s">
        <v>258</v>
      </c>
      <c r="D1180" s="12">
        <v>1.5518657789766801</v>
      </c>
      <c r="E1180" s="13">
        <v>6.1726152309127563E-2</v>
      </c>
      <c r="F1180" s="7">
        <v>25.141139062173529</v>
      </c>
      <c r="G1180" s="7">
        <f t="shared" si="283"/>
        <v>1.4901396266675526</v>
      </c>
      <c r="H1180" s="15">
        <f t="shared" si="284"/>
        <v>1.6135919312858076</v>
      </c>
      <c r="I1180" s="11">
        <f t="shared" si="285"/>
        <v>8.0159620477168986E-2</v>
      </c>
      <c r="J1180" s="30">
        <f t="shared" si="286"/>
        <v>3.1883845946254017E-3</v>
      </c>
      <c r="K1180" s="30">
        <f t="shared" si="287"/>
        <v>313.63844929049043</v>
      </c>
      <c r="L1180" s="8">
        <v>0</v>
      </c>
      <c r="M1180" s="9">
        <v>0</v>
      </c>
      <c r="N1180" s="9">
        <v>1</v>
      </c>
      <c r="O1180" s="9">
        <v>0</v>
      </c>
      <c r="P1180" s="9">
        <v>0</v>
      </c>
      <c r="Q1180" s="8">
        <v>97751</v>
      </c>
      <c r="R1180" s="9">
        <v>13</v>
      </c>
      <c r="S1180" s="9">
        <f t="shared" si="288"/>
        <v>97737</v>
      </c>
      <c r="T1180" s="9">
        <f t="shared" si="289"/>
        <v>21</v>
      </c>
      <c r="U1180" s="7">
        <f t="shared" ref="U1180:U1200" si="293">AI1180*0+AJ1180*5+AK1180*12+AL1180*15</f>
        <v>7.1149999999999993</v>
      </c>
      <c r="V1180" s="7">
        <v>11.32</v>
      </c>
      <c r="W1180" s="9">
        <v>0</v>
      </c>
      <c r="X1180" s="9">
        <v>1</v>
      </c>
      <c r="Y1180" s="9">
        <v>1</v>
      </c>
      <c r="Z1180" s="9">
        <v>0</v>
      </c>
      <c r="AA1180" s="9">
        <v>0</v>
      </c>
      <c r="AB1180" s="27">
        <v>0</v>
      </c>
      <c r="AC1180" s="9">
        <v>0</v>
      </c>
      <c r="AD1180" s="9">
        <v>1</v>
      </c>
      <c r="AE1180" s="27">
        <v>0</v>
      </c>
      <c r="AF1180" s="9">
        <v>1</v>
      </c>
      <c r="AG1180" s="27">
        <v>0</v>
      </c>
      <c r="AH1180" s="19">
        <v>2002</v>
      </c>
      <c r="AI1180" s="30">
        <v>0.29499999999999998</v>
      </c>
      <c r="AJ1180" s="30">
        <v>0.29499999999999998</v>
      </c>
      <c r="AK1180" s="30">
        <v>0.17</v>
      </c>
      <c r="AL1180" s="37">
        <v>0.24</v>
      </c>
      <c r="AM1180" s="36">
        <v>1</v>
      </c>
      <c r="AN1180" s="17">
        <v>0</v>
      </c>
      <c r="AO1180" s="30">
        <v>0.65</v>
      </c>
      <c r="AP1180" s="34">
        <v>0.35</v>
      </c>
      <c r="AQ1180">
        <v>1</v>
      </c>
      <c r="AR1180" s="34">
        <v>0</v>
      </c>
      <c r="AS1180">
        <v>1</v>
      </c>
      <c r="AT1180" s="17">
        <v>0</v>
      </c>
      <c r="AU1180" t="s">
        <v>89</v>
      </c>
      <c r="AV1180" s="17" t="s">
        <v>89</v>
      </c>
      <c r="AW1180" s="17" t="s">
        <v>202</v>
      </c>
      <c r="AX1180">
        <v>1</v>
      </c>
      <c r="AY1180">
        <v>0</v>
      </c>
      <c r="AZ1180">
        <v>0</v>
      </c>
      <c r="BA1180">
        <v>0</v>
      </c>
      <c r="BB1180">
        <v>0</v>
      </c>
      <c r="BC1180">
        <v>0</v>
      </c>
      <c r="BD1180" s="17">
        <v>0</v>
      </c>
      <c r="BE1180">
        <v>1</v>
      </c>
      <c r="BF1180">
        <v>0</v>
      </c>
      <c r="BG1180" s="17">
        <v>0</v>
      </c>
      <c r="BH1180">
        <v>18137</v>
      </c>
      <c r="BI1180">
        <v>1617</v>
      </c>
      <c r="BJ1180" s="23">
        <v>0.89100000000000001</v>
      </c>
      <c r="BK1180" s="23">
        <v>39.15</v>
      </c>
      <c r="BL1180">
        <v>1</v>
      </c>
      <c r="BM1180">
        <v>0</v>
      </c>
      <c r="BN1180">
        <v>0</v>
      </c>
      <c r="BO1180">
        <v>0</v>
      </c>
      <c r="BP1180">
        <v>0</v>
      </c>
      <c r="BQ1180" s="17">
        <v>0</v>
      </c>
      <c r="BR1180">
        <v>0</v>
      </c>
      <c r="BS1180">
        <v>0</v>
      </c>
      <c r="BT1180">
        <v>0</v>
      </c>
      <c r="BU1180" s="17">
        <v>1</v>
      </c>
      <c r="BV1180">
        <v>0</v>
      </c>
      <c r="BW1180">
        <v>0</v>
      </c>
      <c r="BX1180" s="17">
        <v>0</v>
      </c>
      <c r="BY1180">
        <v>1</v>
      </c>
      <c r="BZ1180">
        <v>0</v>
      </c>
      <c r="CA1180">
        <v>0</v>
      </c>
      <c r="CB1180">
        <v>0</v>
      </c>
      <c r="CC1180">
        <v>0</v>
      </c>
      <c r="CD1180">
        <v>0</v>
      </c>
      <c r="CE1180">
        <v>1</v>
      </c>
      <c r="CF1180">
        <v>0</v>
      </c>
      <c r="CG1180">
        <v>1</v>
      </c>
      <c r="CH1180">
        <v>1</v>
      </c>
      <c r="CI1180">
        <v>0</v>
      </c>
      <c r="CJ1180" s="17">
        <v>0</v>
      </c>
      <c r="CK1180">
        <v>1.159</v>
      </c>
      <c r="CL1180">
        <v>73</v>
      </c>
      <c r="CM1180">
        <v>1</v>
      </c>
      <c r="CN1180">
        <v>0</v>
      </c>
      <c r="CO1180">
        <v>35</v>
      </c>
      <c r="CP1180" s="31" t="s">
        <v>80</v>
      </c>
    </row>
    <row r="1181" spans="1:94" x14ac:dyDescent="0.25">
      <c r="A1181">
        <v>1180</v>
      </c>
      <c r="B1181">
        <v>80</v>
      </c>
      <c r="C1181" s="23" t="s">
        <v>258</v>
      </c>
      <c r="D1181" s="12">
        <v>1.990195607224909</v>
      </c>
      <c r="E1181" s="13">
        <v>0.27732343367972001</v>
      </c>
      <c r="F1181" s="7">
        <v>7.176442253067516</v>
      </c>
      <c r="G1181" s="7">
        <f t="shared" si="283"/>
        <v>1.7128721735451888</v>
      </c>
      <c r="H1181" s="15">
        <f t="shared" si="284"/>
        <v>2.2675190409046291</v>
      </c>
      <c r="I1181" s="11">
        <f t="shared" si="285"/>
        <v>2.2949081030094135E-2</v>
      </c>
      <c r="J1181" s="30">
        <f t="shared" si="286"/>
        <v>3.1978353926396781E-3</v>
      </c>
      <c r="K1181" s="30">
        <f t="shared" si="287"/>
        <v>312.71153052519759</v>
      </c>
      <c r="L1181" s="8">
        <v>0</v>
      </c>
      <c r="M1181" s="9">
        <v>0</v>
      </c>
      <c r="N1181" s="9">
        <v>1</v>
      </c>
      <c r="O1181" s="9">
        <v>0</v>
      </c>
      <c r="P1181" s="9">
        <v>0</v>
      </c>
      <c r="Q1181" s="8">
        <v>97751</v>
      </c>
      <c r="R1181" s="9">
        <v>13</v>
      </c>
      <c r="S1181" s="9">
        <f t="shared" si="288"/>
        <v>97737</v>
      </c>
      <c r="T1181" s="9">
        <f t="shared" si="289"/>
        <v>21</v>
      </c>
      <c r="U1181" s="7">
        <f t="shared" si="293"/>
        <v>7.1149999999999993</v>
      </c>
      <c r="V1181" s="7">
        <v>11.32</v>
      </c>
      <c r="W1181" s="9">
        <v>0</v>
      </c>
      <c r="X1181" s="9">
        <v>1</v>
      </c>
      <c r="Y1181" s="9">
        <v>1</v>
      </c>
      <c r="Z1181" s="9">
        <v>0</v>
      </c>
      <c r="AA1181" s="9">
        <v>0</v>
      </c>
      <c r="AB1181" s="27">
        <v>0</v>
      </c>
      <c r="AC1181" s="9">
        <v>0</v>
      </c>
      <c r="AD1181" s="9">
        <v>1</v>
      </c>
      <c r="AE1181" s="27">
        <v>0</v>
      </c>
      <c r="AF1181" s="9">
        <v>1</v>
      </c>
      <c r="AG1181" s="27">
        <v>0</v>
      </c>
      <c r="AH1181" s="19">
        <v>2002</v>
      </c>
      <c r="AI1181" s="30">
        <v>0.29499999999999998</v>
      </c>
      <c r="AJ1181" s="30">
        <v>0.29499999999999998</v>
      </c>
      <c r="AK1181" s="30">
        <v>0.17</v>
      </c>
      <c r="AL1181" s="37">
        <v>0.24</v>
      </c>
      <c r="AM1181" s="36">
        <v>1</v>
      </c>
      <c r="AN1181" s="17">
        <v>0</v>
      </c>
      <c r="AO1181" s="30">
        <v>0.65</v>
      </c>
      <c r="AP1181" s="34">
        <v>0.35</v>
      </c>
      <c r="AQ1181">
        <v>1</v>
      </c>
      <c r="AR1181" s="34">
        <v>0</v>
      </c>
      <c r="AS1181">
        <v>1</v>
      </c>
      <c r="AT1181" s="17">
        <v>0</v>
      </c>
      <c r="AU1181" t="s">
        <v>89</v>
      </c>
      <c r="AV1181" s="17" t="s">
        <v>89</v>
      </c>
      <c r="AW1181" s="17" t="s">
        <v>202</v>
      </c>
      <c r="AX1181">
        <v>1</v>
      </c>
      <c r="AY1181">
        <v>0</v>
      </c>
      <c r="AZ1181">
        <v>0</v>
      </c>
      <c r="BA1181">
        <v>0</v>
      </c>
      <c r="BB1181">
        <v>0</v>
      </c>
      <c r="BC1181">
        <v>0</v>
      </c>
      <c r="BD1181" s="17">
        <v>0</v>
      </c>
      <c r="BE1181">
        <v>1</v>
      </c>
      <c r="BF1181">
        <v>0</v>
      </c>
      <c r="BG1181" s="17">
        <v>0</v>
      </c>
      <c r="BH1181">
        <v>18137</v>
      </c>
      <c r="BI1181">
        <v>1617</v>
      </c>
      <c r="BJ1181" s="23">
        <v>0.89100000000000001</v>
      </c>
      <c r="BK1181" s="23">
        <v>39.15</v>
      </c>
      <c r="BL1181">
        <v>1</v>
      </c>
      <c r="BM1181">
        <v>0</v>
      </c>
      <c r="BN1181">
        <v>0</v>
      </c>
      <c r="BO1181">
        <v>0</v>
      </c>
      <c r="BP1181">
        <v>0</v>
      </c>
      <c r="BQ1181" s="17">
        <v>0</v>
      </c>
      <c r="BR1181">
        <v>0</v>
      </c>
      <c r="BS1181">
        <v>0</v>
      </c>
      <c r="BT1181">
        <v>0</v>
      </c>
      <c r="BU1181" s="17">
        <v>1</v>
      </c>
      <c r="BV1181">
        <v>0</v>
      </c>
      <c r="BW1181">
        <v>0</v>
      </c>
      <c r="BX1181" s="17">
        <v>0</v>
      </c>
      <c r="BY1181">
        <v>1</v>
      </c>
      <c r="BZ1181">
        <v>0</v>
      </c>
      <c r="CA1181">
        <v>0</v>
      </c>
      <c r="CB1181">
        <v>0</v>
      </c>
      <c r="CC1181">
        <v>0</v>
      </c>
      <c r="CD1181">
        <v>0</v>
      </c>
      <c r="CE1181">
        <v>1</v>
      </c>
      <c r="CF1181">
        <v>0</v>
      </c>
      <c r="CG1181">
        <v>1</v>
      </c>
      <c r="CH1181">
        <v>1</v>
      </c>
      <c r="CI1181">
        <v>0</v>
      </c>
      <c r="CJ1181" s="17">
        <v>0</v>
      </c>
      <c r="CK1181">
        <v>1.159</v>
      </c>
      <c r="CL1181">
        <v>73</v>
      </c>
      <c r="CM1181">
        <v>1</v>
      </c>
      <c r="CN1181">
        <v>0</v>
      </c>
      <c r="CO1181">
        <v>35</v>
      </c>
      <c r="CP1181" s="31" t="s">
        <v>80</v>
      </c>
    </row>
    <row r="1182" spans="1:94" x14ac:dyDescent="0.25">
      <c r="A1182">
        <v>1181</v>
      </c>
      <c r="B1182">
        <v>80</v>
      </c>
      <c r="C1182" s="23" t="s">
        <v>258</v>
      </c>
      <c r="D1182" s="12">
        <v>4.0519992789316728</v>
      </c>
      <c r="E1182" s="13">
        <v>0.14209560623960771</v>
      </c>
      <c r="F1182" s="7">
        <v>28.516006836263589</v>
      </c>
      <c r="G1182" s="7">
        <f t="shared" si="283"/>
        <v>3.9099036726920651</v>
      </c>
      <c r="H1182" s="15">
        <f t="shared" si="284"/>
        <v>4.19409488517128</v>
      </c>
      <c r="I1182" s="11">
        <f t="shared" si="285"/>
        <v>9.0836425811541138E-2</v>
      </c>
      <c r="J1182" s="30">
        <f t="shared" si="286"/>
        <v>3.185453921831199E-3</v>
      </c>
      <c r="K1182" s="30">
        <f t="shared" si="287"/>
        <v>313.92700209743958</v>
      </c>
      <c r="L1182" s="8">
        <v>0</v>
      </c>
      <c r="M1182" s="9">
        <v>0</v>
      </c>
      <c r="N1182" s="9">
        <v>1</v>
      </c>
      <c r="O1182" s="9">
        <v>0</v>
      </c>
      <c r="P1182" s="9">
        <v>0</v>
      </c>
      <c r="Q1182" s="8">
        <v>97751</v>
      </c>
      <c r="R1182" s="9">
        <v>13</v>
      </c>
      <c r="S1182" s="9">
        <f t="shared" si="288"/>
        <v>97737</v>
      </c>
      <c r="T1182" s="9">
        <f t="shared" si="289"/>
        <v>21</v>
      </c>
      <c r="U1182" s="7">
        <f t="shared" si="293"/>
        <v>7.1149999999999993</v>
      </c>
      <c r="V1182" s="7">
        <v>11.32</v>
      </c>
      <c r="W1182" s="9">
        <v>0</v>
      </c>
      <c r="X1182" s="9">
        <v>1</v>
      </c>
      <c r="Y1182" s="9">
        <v>1</v>
      </c>
      <c r="Z1182" s="9">
        <v>0</v>
      </c>
      <c r="AA1182" s="9">
        <v>0</v>
      </c>
      <c r="AB1182" s="27">
        <v>0</v>
      </c>
      <c r="AC1182" s="9">
        <v>0</v>
      </c>
      <c r="AD1182" s="9">
        <v>1</v>
      </c>
      <c r="AE1182" s="27">
        <v>0</v>
      </c>
      <c r="AF1182" s="9">
        <v>1</v>
      </c>
      <c r="AG1182" s="27">
        <v>0</v>
      </c>
      <c r="AH1182" s="19">
        <v>2002</v>
      </c>
      <c r="AI1182" s="30">
        <v>0.29499999999999998</v>
      </c>
      <c r="AJ1182" s="30">
        <v>0.29499999999999998</v>
      </c>
      <c r="AK1182" s="30">
        <v>0.17</v>
      </c>
      <c r="AL1182" s="37">
        <v>0.24</v>
      </c>
      <c r="AM1182" s="36">
        <v>1</v>
      </c>
      <c r="AN1182" s="17">
        <v>0</v>
      </c>
      <c r="AO1182" s="30">
        <v>0.65</v>
      </c>
      <c r="AP1182" s="34">
        <v>0.35</v>
      </c>
      <c r="AQ1182">
        <v>1</v>
      </c>
      <c r="AR1182" s="34">
        <v>0</v>
      </c>
      <c r="AS1182">
        <v>1</v>
      </c>
      <c r="AT1182" s="17">
        <v>0</v>
      </c>
      <c r="AU1182" t="s">
        <v>89</v>
      </c>
      <c r="AV1182" s="17" t="s">
        <v>89</v>
      </c>
      <c r="AW1182" s="17" t="s">
        <v>202</v>
      </c>
      <c r="AX1182">
        <v>1</v>
      </c>
      <c r="AY1182">
        <v>0</v>
      </c>
      <c r="AZ1182">
        <v>0</v>
      </c>
      <c r="BA1182">
        <v>0</v>
      </c>
      <c r="BB1182">
        <v>0</v>
      </c>
      <c r="BC1182">
        <v>0</v>
      </c>
      <c r="BD1182" s="17">
        <v>0</v>
      </c>
      <c r="BE1182">
        <v>1</v>
      </c>
      <c r="BF1182">
        <v>0</v>
      </c>
      <c r="BG1182" s="17">
        <v>0</v>
      </c>
      <c r="BH1182">
        <v>18137</v>
      </c>
      <c r="BI1182">
        <v>1617</v>
      </c>
      <c r="BJ1182" s="23">
        <v>0.89100000000000001</v>
      </c>
      <c r="BK1182" s="23">
        <v>39.15</v>
      </c>
      <c r="BL1182">
        <v>1</v>
      </c>
      <c r="BM1182">
        <v>0</v>
      </c>
      <c r="BN1182">
        <v>0</v>
      </c>
      <c r="BO1182">
        <v>0</v>
      </c>
      <c r="BP1182">
        <v>0</v>
      </c>
      <c r="BQ1182" s="17">
        <v>0</v>
      </c>
      <c r="BR1182">
        <v>0</v>
      </c>
      <c r="BS1182">
        <v>0</v>
      </c>
      <c r="BT1182">
        <v>0</v>
      </c>
      <c r="BU1182" s="17">
        <v>1</v>
      </c>
      <c r="BV1182">
        <v>0</v>
      </c>
      <c r="BW1182">
        <v>0</v>
      </c>
      <c r="BX1182" s="17">
        <v>0</v>
      </c>
      <c r="BY1182">
        <v>1</v>
      </c>
      <c r="BZ1182">
        <v>0</v>
      </c>
      <c r="CA1182">
        <v>0</v>
      </c>
      <c r="CB1182">
        <v>0</v>
      </c>
      <c r="CC1182">
        <v>0</v>
      </c>
      <c r="CD1182">
        <v>0</v>
      </c>
      <c r="CE1182">
        <v>1</v>
      </c>
      <c r="CF1182">
        <v>0</v>
      </c>
      <c r="CG1182">
        <v>1</v>
      </c>
      <c r="CH1182">
        <v>1</v>
      </c>
      <c r="CI1182">
        <v>0</v>
      </c>
      <c r="CJ1182" s="17">
        <v>0</v>
      </c>
      <c r="CK1182">
        <v>1.159</v>
      </c>
      <c r="CL1182">
        <v>73</v>
      </c>
      <c r="CM1182">
        <v>1</v>
      </c>
      <c r="CN1182">
        <v>0</v>
      </c>
      <c r="CO1182">
        <v>35</v>
      </c>
      <c r="CP1182" s="31" t="s">
        <v>80</v>
      </c>
    </row>
    <row r="1183" spans="1:94" x14ac:dyDescent="0.25">
      <c r="A1183">
        <v>1182</v>
      </c>
      <c r="B1183">
        <v>80</v>
      </c>
      <c r="C1183" s="23" t="s">
        <v>258</v>
      </c>
      <c r="D1183" s="12">
        <v>1.647316742310911</v>
      </c>
      <c r="E1183" s="13">
        <v>6.1436879264013852E-2</v>
      </c>
      <c r="F1183" s="7">
        <v>26.813157862915961</v>
      </c>
      <c r="G1183" s="7">
        <f t="shared" si="283"/>
        <v>1.5858798630468971</v>
      </c>
      <c r="H1183" s="15">
        <f t="shared" si="284"/>
        <v>1.7087536215749248</v>
      </c>
      <c r="I1183" s="11">
        <f t="shared" si="285"/>
        <v>8.5459012716829319E-2</v>
      </c>
      <c r="J1183" s="30">
        <f t="shared" si="286"/>
        <v>3.1872043253444509E-3</v>
      </c>
      <c r="K1183" s="30">
        <f t="shared" si="287"/>
        <v>313.75459428442099</v>
      </c>
      <c r="L1183" s="8">
        <v>0</v>
      </c>
      <c r="M1183" s="9">
        <v>0</v>
      </c>
      <c r="N1183" s="9">
        <v>1</v>
      </c>
      <c r="O1183" s="9">
        <v>0</v>
      </c>
      <c r="P1183" s="9">
        <v>0</v>
      </c>
      <c r="Q1183" s="8">
        <v>97751</v>
      </c>
      <c r="R1183" s="9">
        <v>27</v>
      </c>
      <c r="S1183" s="9">
        <f t="shared" si="288"/>
        <v>97723</v>
      </c>
      <c r="T1183" s="9">
        <f t="shared" si="289"/>
        <v>21</v>
      </c>
      <c r="U1183" s="7">
        <f t="shared" si="293"/>
        <v>7.1149999999999993</v>
      </c>
      <c r="V1183" s="7">
        <v>11.32</v>
      </c>
      <c r="W1183" s="9">
        <v>0</v>
      </c>
      <c r="X1183" s="9">
        <v>1</v>
      </c>
      <c r="Y1183" s="9">
        <v>1</v>
      </c>
      <c r="Z1183" s="9">
        <v>0</v>
      </c>
      <c r="AA1183" s="9">
        <v>0</v>
      </c>
      <c r="AB1183" s="27">
        <v>0</v>
      </c>
      <c r="AC1183" s="9">
        <v>0</v>
      </c>
      <c r="AD1183" s="9">
        <v>1</v>
      </c>
      <c r="AE1183" s="27">
        <v>0</v>
      </c>
      <c r="AF1183" s="9">
        <v>1</v>
      </c>
      <c r="AG1183" s="27">
        <v>0</v>
      </c>
      <c r="AH1183" s="19">
        <v>2002</v>
      </c>
      <c r="AI1183" s="30">
        <v>0.29499999999999998</v>
      </c>
      <c r="AJ1183" s="30">
        <v>0.29499999999999998</v>
      </c>
      <c r="AK1183" s="30">
        <v>0.17</v>
      </c>
      <c r="AL1183" s="37">
        <v>0.24</v>
      </c>
      <c r="AM1183" s="36">
        <v>1</v>
      </c>
      <c r="AN1183" s="17">
        <v>0</v>
      </c>
      <c r="AO1183" s="30">
        <v>0.65</v>
      </c>
      <c r="AP1183" s="34">
        <v>0.35</v>
      </c>
      <c r="AQ1183">
        <v>1</v>
      </c>
      <c r="AR1183" s="34">
        <v>0</v>
      </c>
      <c r="AS1183">
        <v>1</v>
      </c>
      <c r="AT1183" s="17">
        <v>0</v>
      </c>
      <c r="AU1183" t="s">
        <v>89</v>
      </c>
      <c r="AV1183" s="17" t="s">
        <v>89</v>
      </c>
      <c r="AW1183" s="17" t="s">
        <v>202</v>
      </c>
      <c r="AX1183">
        <v>1</v>
      </c>
      <c r="AY1183">
        <v>0</v>
      </c>
      <c r="AZ1183">
        <v>0</v>
      </c>
      <c r="BA1183">
        <v>0</v>
      </c>
      <c r="BB1183">
        <v>0</v>
      </c>
      <c r="BC1183">
        <v>0</v>
      </c>
      <c r="BD1183" s="17">
        <v>0</v>
      </c>
      <c r="BE1183">
        <v>1</v>
      </c>
      <c r="BF1183">
        <v>0</v>
      </c>
      <c r="BG1183" s="17">
        <v>0</v>
      </c>
      <c r="BH1183">
        <v>18137</v>
      </c>
      <c r="BI1183">
        <v>1617</v>
      </c>
      <c r="BJ1183" s="23">
        <v>0.89100000000000001</v>
      </c>
      <c r="BK1183" s="23">
        <v>39.15</v>
      </c>
      <c r="BL1183">
        <v>1</v>
      </c>
      <c r="BM1183">
        <v>0</v>
      </c>
      <c r="BN1183">
        <v>0</v>
      </c>
      <c r="BO1183">
        <v>0</v>
      </c>
      <c r="BP1183">
        <v>0</v>
      </c>
      <c r="BQ1183" s="17">
        <v>0</v>
      </c>
      <c r="BR1183">
        <v>0</v>
      </c>
      <c r="BS1183">
        <v>0</v>
      </c>
      <c r="BT1183">
        <v>0</v>
      </c>
      <c r="BU1183" s="17">
        <v>1</v>
      </c>
      <c r="BV1183">
        <v>0</v>
      </c>
      <c r="BW1183">
        <v>0</v>
      </c>
      <c r="BX1183" s="17">
        <v>0</v>
      </c>
      <c r="BY1183">
        <v>1</v>
      </c>
      <c r="BZ1183">
        <v>0</v>
      </c>
      <c r="CA1183">
        <v>0</v>
      </c>
      <c r="CB1183">
        <v>0</v>
      </c>
      <c r="CC1183">
        <v>0</v>
      </c>
      <c r="CD1183">
        <v>0</v>
      </c>
      <c r="CE1183">
        <v>1</v>
      </c>
      <c r="CF1183">
        <v>0</v>
      </c>
      <c r="CG1183">
        <v>1</v>
      </c>
      <c r="CH1183">
        <v>1</v>
      </c>
      <c r="CI1183">
        <v>0</v>
      </c>
      <c r="CJ1183" s="17">
        <v>0</v>
      </c>
      <c r="CK1183">
        <v>1.159</v>
      </c>
      <c r="CL1183">
        <v>73</v>
      </c>
      <c r="CM1183">
        <v>1</v>
      </c>
      <c r="CN1183">
        <v>0</v>
      </c>
      <c r="CO1183">
        <v>35</v>
      </c>
      <c r="CP1183" s="31" t="s">
        <v>80</v>
      </c>
    </row>
    <row r="1184" spans="1:94" x14ac:dyDescent="0.25">
      <c r="A1184">
        <v>1183</v>
      </c>
      <c r="B1184">
        <v>80</v>
      </c>
      <c r="C1184" s="23" t="s">
        <v>258</v>
      </c>
      <c r="D1184" s="12">
        <v>2.0784012413987529</v>
      </c>
      <c r="E1184" s="13">
        <v>0.27708379934922978</v>
      </c>
      <c r="F1184" s="7">
        <v>7.5009843458194601</v>
      </c>
      <c r="G1184" s="7">
        <f t="shared" si="283"/>
        <v>1.8013174420495233</v>
      </c>
      <c r="H1184" s="15">
        <f t="shared" si="284"/>
        <v>2.3554850407479826</v>
      </c>
      <c r="I1184" s="11">
        <f t="shared" si="285"/>
        <v>2.3988046136075355E-2</v>
      </c>
      <c r="J1184" s="30">
        <f t="shared" si="286"/>
        <v>3.1979864282005413E-3</v>
      </c>
      <c r="K1184" s="30">
        <f t="shared" si="287"/>
        <v>312.69676168159504</v>
      </c>
      <c r="L1184" s="8">
        <v>0</v>
      </c>
      <c r="M1184" s="9">
        <v>0</v>
      </c>
      <c r="N1184" s="9">
        <v>1</v>
      </c>
      <c r="O1184" s="9">
        <v>0</v>
      </c>
      <c r="P1184" s="9">
        <v>0</v>
      </c>
      <c r="Q1184" s="8">
        <v>97751</v>
      </c>
      <c r="R1184" s="9">
        <v>27</v>
      </c>
      <c r="S1184" s="9">
        <f t="shared" si="288"/>
        <v>97723</v>
      </c>
      <c r="T1184" s="9">
        <f t="shared" si="289"/>
        <v>21</v>
      </c>
      <c r="U1184" s="7">
        <f t="shared" si="293"/>
        <v>7.1149999999999993</v>
      </c>
      <c r="V1184" s="7">
        <v>11.32</v>
      </c>
      <c r="W1184" s="9">
        <v>0</v>
      </c>
      <c r="X1184" s="9">
        <v>1</v>
      </c>
      <c r="Y1184" s="9">
        <v>1</v>
      </c>
      <c r="Z1184" s="9">
        <v>0</v>
      </c>
      <c r="AA1184" s="9">
        <v>0</v>
      </c>
      <c r="AB1184" s="27">
        <v>0</v>
      </c>
      <c r="AC1184" s="9">
        <v>0</v>
      </c>
      <c r="AD1184" s="9">
        <v>1</v>
      </c>
      <c r="AE1184" s="27">
        <v>0</v>
      </c>
      <c r="AF1184" s="9">
        <v>1</v>
      </c>
      <c r="AG1184" s="27">
        <v>0</v>
      </c>
      <c r="AH1184" s="19">
        <v>2002</v>
      </c>
      <c r="AI1184" s="30">
        <v>0.29499999999999998</v>
      </c>
      <c r="AJ1184" s="30">
        <v>0.29499999999999998</v>
      </c>
      <c r="AK1184" s="30">
        <v>0.17</v>
      </c>
      <c r="AL1184" s="37">
        <v>0.24</v>
      </c>
      <c r="AM1184" s="36">
        <v>1</v>
      </c>
      <c r="AN1184" s="17">
        <v>0</v>
      </c>
      <c r="AO1184" s="30">
        <v>0.65</v>
      </c>
      <c r="AP1184" s="34">
        <v>0.35</v>
      </c>
      <c r="AQ1184">
        <v>1</v>
      </c>
      <c r="AR1184" s="34">
        <v>0</v>
      </c>
      <c r="AS1184">
        <v>1</v>
      </c>
      <c r="AT1184" s="17">
        <v>0</v>
      </c>
      <c r="AU1184" t="s">
        <v>89</v>
      </c>
      <c r="AV1184" s="17" t="s">
        <v>89</v>
      </c>
      <c r="AW1184" s="17" t="s">
        <v>202</v>
      </c>
      <c r="AX1184">
        <v>1</v>
      </c>
      <c r="AY1184">
        <v>0</v>
      </c>
      <c r="AZ1184">
        <v>0</v>
      </c>
      <c r="BA1184">
        <v>0</v>
      </c>
      <c r="BB1184">
        <v>0</v>
      </c>
      <c r="BC1184">
        <v>0</v>
      </c>
      <c r="BD1184" s="17">
        <v>0</v>
      </c>
      <c r="BE1184">
        <v>1</v>
      </c>
      <c r="BF1184">
        <v>0</v>
      </c>
      <c r="BG1184" s="17">
        <v>0</v>
      </c>
      <c r="BH1184">
        <v>18137</v>
      </c>
      <c r="BI1184">
        <v>1617</v>
      </c>
      <c r="BJ1184" s="23">
        <v>0.89100000000000001</v>
      </c>
      <c r="BK1184" s="23">
        <v>39.15</v>
      </c>
      <c r="BL1184">
        <v>1</v>
      </c>
      <c r="BM1184">
        <v>0</v>
      </c>
      <c r="BN1184">
        <v>0</v>
      </c>
      <c r="BO1184">
        <v>0</v>
      </c>
      <c r="BP1184">
        <v>0</v>
      </c>
      <c r="BQ1184" s="17">
        <v>0</v>
      </c>
      <c r="BR1184">
        <v>0</v>
      </c>
      <c r="BS1184">
        <v>0</v>
      </c>
      <c r="BT1184">
        <v>0</v>
      </c>
      <c r="BU1184" s="17">
        <v>1</v>
      </c>
      <c r="BV1184">
        <v>0</v>
      </c>
      <c r="BW1184">
        <v>0</v>
      </c>
      <c r="BX1184" s="17">
        <v>0</v>
      </c>
      <c r="BY1184">
        <v>1</v>
      </c>
      <c r="BZ1184">
        <v>0</v>
      </c>
      <c r="CA1184">
        <v>0</v>
      </c>
      <c r="CB1184">
        <v>0</v>
      </c>
      <c r="CC1184">
        <v>0</v>
      </c>
      <c r="CD1184">
        <v>0</v>
      </c>
      <c r="CE1184">
        <v>1</v>
      </c>
      <c r="CF1184">
        <v>0</v>
      </c>
      <c r="CG1184">
        <v>1</v>
      </c>
      <c r="CH1184">
        <v>1</v>
      </c>
      <c r="CI1184">
        <v>0</v>
      </c>
      <c r="CJ1184" s="17">
        <v>0</v>
      </c>
      <c r="CK1184">
        <v>1.159</v>
      </c>
      <c r="CL1184">
        <v>73</v>
      </c>
      <c r="CM1184">
        <v>1</v>
      </c>
      <c r="CN1184">
        <v>0</v>
      </c>
      <c r="CO1184">
        <v>35</v>
      </c>
      <c r="CP1184" s="31" t="s">
        <v>80</v>
      </c>
    </row>
    <row r="1185" spans="1:94" x14ac:dyDescent="0.25">
      <c r="A1185">
        <v>1184</v>
      </c>
      <c r="B1185">
        <v>80</v>
      </c>
      <c r="C1185" s="23" t="s">
        <v>258</v>
      </c>
      <c r="D1185" s="12">
        <v>4.2467380281883349</v>
      </c>
      <c r="E1185" s="13">
        <v>0.14130076522895971</v>
      </c>
      <c r="F1185" s="7">
        <v>30.054600350585819</v>
      </c>
      <c r="G1185" s="7">
        <f t="shared" si="283"/>
        <v>4.1054372629593754</v>
      </c>
      <c r="H1185" s="15">
        <f t="shared" si="284"/>
        <v>4.3880387934172944</v>
      </c>
      <c r="I1185" s="11">
        <f t="shared" si="285"/>
        <v>9.5700593959740177E-2</v>
      </c>
      <c r="J1185" s="30">
        <f t="shared" si="286"/>
        <v>3.1842244729058519E-3</v>
      </c>
      <c r="K1185" s="30">
        <f t="shared" si="287"/>
        <v>314.04821127055231</v>
      </c>
      <c r="L1185" s="8">
        <v>0</v>
      </c>
      <c r="M1185" s="9">
        <v>0</v>
      </c>
      <c r="N1185" s="9">
        <v>1</v>
      </c>
      <c r="O1185" s="9">
        <v>0</v>
      </c>
      <c r="P1185" s="9">
        <v>0</v>
      </c>
      <c r="Q1185" s="8">
        <v>97751</v>
      </c>
      <c r="R1185" s="9">
        <v>27</v>
      </c>
      <c r="S1185" s="9">
        <f t="shared" si="288"/>
        <v>97723</v>
      </c>
      <c r="T1185" s="9">
        <f t="shared" si="289"/>
        <v>21</v>
      </c>
      <c r="U1185" s="7">
        <f t="shared" si="293"/>
        <v>7.1149999999999993</v>
      </c>
      <c r="V1185" s="7">
        <v>11.32</v>
      </c>
      <c r="W1185" s="9">
        <v>0</v>
      </c>
      <c r="X1185" s="9">
        <v>1</v>
      </c>
      <c r="Y1185" s="9">
        <v>1</v>
      </c>
      <c r="Z1185" s="9">
        <v>0</v>
      </c>
      <c r="AA1185" s="9">
        <v>0</v>
      </c>
      <c r="AB1185" s="27">
        <v>0</v>
      </c>
      <c r="AC1185" s="9">
        <v>0</v>
      </c>
      <c r="AD1185" s="9">
        <v>1</v>
      </c>
      <c r="AE1185" s="27">
        <v>0</v>
      </c>
      <c r="AF1185" s="9">
        <v>1</v>
      </c>
      <c r="AG1185" s="27">
        <v>0</v>
      </c>
      <c r="AH1185" s="19">
        <v>2002</v>
      </c>
      <c r="AI1185" s="30">
        <v>0.29499999999999998</v>
      </c>
      <c r="AJ1185" s="30">
        <v>0.29499999999999998</v>
      </c>
      <c r="AK1185" s="30">
        <v>0.17</v>
      </c>
      <c r="AL1185" s="37">
        <v>0.24</v>
      </c>
      <c r="AM1185" s="36">
        <v>1</v>
      </c>
      <c r="AN1185" s="17">
        <v>0</v>
      </c>
      <c r="AO1185" s="30">
        <v>0.65</v>
      </c>
      <c r="AP1185" s="34">
        <v>0.35</v>
      </c>
      <c r="AQ1185">
        <v>1</v>
      </c>
      <c r="AR1185" s="34">
        <v>0</v>
      </c>
      <c r="AS1185">
        <v>1</v>
      </c>
      <c r="AT1185" s="17">
        <v>0</v>
      </c>
      <c r="AU1185" t="s">
        <v>89</v>
      </c>
      <c r="AV1185" s="17" t="s">
        <v>89</v>
      </c>
      <c r="AW1185" s="17" t="s">
        <v>202</v>
      </c>
      <c r="AX1185">
        <v>1</v>
      </c>
      <c r="AY1185">
        <v>0</v>
      </c>
      <c r="AZ1185">
        <v>0</v>
      </c>
      <c r="BA1185">
        <v>0</v>
      </c>
      <c r="BB1185">
        <v>0</v>
      </c>
      <c r="BC1185">
        <v>0</v>
      </c>
      <c r="BD1185" s="17">
        <v>0</v>
      </c>
      <c r="BE1185">
        <v>1</v>
      </c>
      <c r="BF1185">
        <v>0</v>
      </c>
      <c r="BG1185" s="17">
        <v>0</v>
      </c>
      <c r="BH1185">
        <v>18137</v>
      </c>
      <c r="BI1185">
        <v>1617</v>
      </c>
      <c r="BJ1185" s="23">
        <v>0.89100000000000001</v>
      </c>
      <c r="BK1185" s="23">
        <v>39.15</v>
      </c>
      <c r="BL1185">
        <v>1</v>
      </c>
      <c r="BM1185">
        <v>0</v>
      </c>
      <c r="BN1185">
        <v>0</v>
      </c>
      <c r="BO1185">
        <v>0</v>
      </c>
      <c r="BP1185">
        <v>0</v>
      </c>
      <c r="BQ1185" s="17">
        <v>0</v>
      </c>
      <c r="BR1185">
        <v>0</v>
      </c>
      <c r="BS1185">
        <v>0</v>
      </c>
      <c r="BT1185">
        <v>0</v>
      </c>
      <c r="BU1185" s="17">
        <v>1</v>
      </c>
      <c r="BV1185">
        <v>0</v>
      </c>
      <c r="BW1185">
        <v>0</v>
      </c>
      <c r="BX1185" s="17">
        <v>0</v>
      </c>
      <c r="BY1185">
        <v>1</v>
      </c>
      <c r="BZ1185">
        <v>0</v>
      </c>
      <c r="CA1185">
        <v>0</v>
      </c>
      <c r="CB1185">
        <v>0</v>
      </c>
      <c r="CC1185">
        <v>0</v>
      </c>
      <c r="CD1185">
        <v>0</v>
      </c>
      <c r="CE1185">
        <v>1</v>
      </c>
      <c r="CF1185">
        <v>0</v>
      </c>
      <c r="CG1185">
        <v>1</v>
      </c>
      <c r="CH1185">
        <v>1</v>
      </c>
      <c r="CI1185">
        <v>0</v>
      </c>
      <c r="CJ1185" s="17">
        <v>0</v>
      </c>
      <c r="CK1185">
        <v>1.159</v>
      </c>
      <c r="CL1185">
        <v>73</v>
      </c>
      <c r="CM1185">
        <v>1</v>
      </c>
      <c r="CN1185">
        <v>0</v>
      </c>
      <c r="CO1185">
        <v>35</v>
      </c>
      <c r="CP1185" s="31" t="s">
        <v>80</v>
      </c>
    </row>
    <row r="1186" spans="1:94" x14ac:dyDescent="0.25">
      <c r="A1186">
        <v>1185</v>
      </c>
      <c r="B1186">
        <v>80</v>
      </c>
      <c r="C1186" s="23" t="s">
        <v>258</v>
      </c>
      <c r="D1186" s="12">
        <v>1.5919482059154391</v>
      </c>
      <c r="E1186" s="13">
        <v>6.160448014426987E-2</v>
      </c>
      <c r="F1186" s="7">
        <v>25.841435593438959</v>
      </c>
      <c r="G1186" s="7">
        <f t="shared" si="283"/>
        <v>1.5303437257711692</v>
      </c>
      <c r="H1186" s="15">
        <f t="shared" si="284"/>
        <v>1.653552686059709</v>
      </c>
      <c r="I1186" s="11">
        <f t="shared" si="285"/>
        <v>8.2383347635712062E-2</v>
      </c>
      <c r="J1186" s="30">
        <f t="shared" si="286"/>
        <v>3.1880329302072089E-3</v>
      </c>
      <c r="K1186" s="30">
        <f t="shared" si="287"/>
        <v>313.67304601053922</v>
      </c>
      <c r="L1186" s="8">
        <v>0</v>
      </c>
      <c r="M1186" s="9">
        <v>0</v>
      </c>
      <c r="N1186" s="9">
        <v>1</v>
      </c>
      <c r="O1186" s="9">
        <v>0</v>
      </c>
      <c r="P1186" s="9">
        <v>0</v>
      </c>
      <c r="Q1186" s="8">
        <v>97751</v>
      </c>
      <c r="R1186" s="9">
        <v>27</v>
      </c>
      <c r="S1186" s="9">
        <f t="shared" si="288"/>
        <v>97723</v>
      </c>
      <c r="T1186" s="9">
        <f t="shared" si="289"/>
        <v>21</v>
      </c>
      <c r="U1186" s="7">
        <f t="shared" si="293"/>
        <v>7.1149999999999993</v>
      </c>
      <c r="V1186" s="7">
        <v>11.32</v>
      </c>
      <c r="W1186" s="9">
        <v>0</v>
      </c>
      <c r="X1186" s="9">
        <v>1</v>
      </c>
      <c r="Y1186" s="9">
        <v>1</v>
      </c>
      <c r="Z1186" s="9">
        <v>0</v>
      </c>
      <c r="AA1186" s="9">
        <v>0</v>
      </c>
      <c r="AB1186" s="27">
        <v>0</v>
      </c>
      <c r="AC1186" s="9">
        <v>0</v>
      </c>
      <c r="AD1186" s="9">
        <v>1</v>
      </c>
      <c r="AE1186" s="27">
        <v>0</v>
      </c>
      <c r="AF1186" s="9">
        <v>1</v>
      </c>
      <c r="AG1186" s="27">
        <v>0</v>
      </c>
      <c r="AH1186" s="19">
        <v>2002</v>
      </c>
      <c r="AI1186" s="30">
        <v>0.29499999999999998</v>
      </c>
      <c r="AJ1186" s="30">
        <v>0.29499999999999998</v>
      </c>
      <c r="AK1186" s="30">
        <v>0.17</v>
      </c>
      <c r="AL1186" s="37">
        <v>0.24</v>
      </c>
      <c r="AM1186" s="36">
        <v>1</v>
      </c>
      <c r="AN1186" s="17">
        <v>0</v>
      </c>
      <c r="AO1186" s="30">
        <v>0.65</v>
      </c>
      <c r="AP1186" s="34">
        <v>0.35</v>
      </c>
      <c r="AQ1186">
        <v>1</v>
      </c>
      <c r="AR1186" s="34">
        <v>0</v>
      </c>
      <c r="AS1186">
        <v>1</v>
      </c>
      <c r="AT1186" s="17">
        <v>0</v>
      </c>
      <c r="AU1186" t="s">
        <v>89</v>
      </c>
      <c r="AV1186" s="17" t="s">
        <v>89</v>
      </c>
      <c r="AW1186" s="17" t="s">
        <v>202</v>
      </c>
      <c r="AX1186">
        <v>1</v>
      </c>
      <c r="AY1186">
        <v>0</v>
      </c>
      <c r="AZ1186">
        <v>0</v>
      </c>
      <c r="BA1186">
        <v>0</v>
      </c>
      <c r="BB1186">
        <v>0</v>
      </c>
      <c r="BC1186">
        <v>0</v>
      </c>
      <c r="BD1186" s="17">
        <v>0</v>
      </c>
      <c r="BE1186">
        <v>1</v>
      </c>
      <c r="BF1186">
        <v>0</v>
      </c>
      <c r="BG1186" s="17">
        <v>0</v>
      </c>
      <c r="BH1186">
        <v>18137</v>
      </c>
      <c r="BI1186">
        <v>1617</v>
      </c>
      <c r="BJ1186" s="23">
        <v>0.89100000000000001</v>
      </c>
      <c r="BK1186" s="23">
        <v>39.15</v>
      </c>
      <c r="BL1186">
        <v>1</v>
      </c>
      <c r="BM1186">
        <v>0</v>
      </c>
      <c r="BN1186">
        <v>0</v>
      </c>
      <c r="BO1186">
        <v>0</v>
      </c>
      <c r="BP1186">
        <v>0</v>
      </c>
      <c r="BQ1186" s="17">
        <v>0</v>
      </c>
      <c r="BR1186">
        <v>0</v>
      </c>
      <c r="BS1186">
        <v>0</v>
      </c>
      <c r="BT1186">
        <v>0</v>
      </c>
      <c r="BU1186" s="17">
        <v>1</v>
      </c>
      <c r="BV1186">
        <v>0</v>
      </c>
      <c r="BW1186">
        <v>0</v>
      </c>
      <c r="BX1186" s="17">
        <v>0</v>
      </c>
      <c r="BY1186">
        <v>1</v>
      </c>
      <c r="BZ1186">
        <v>0</v>
      </c>
      <c r="CA1186">
        <v>0</v>
      </c>
      <c r="CB1186">
        <v>0</v>
      </c>
      <c r="CC1186">
        <v>0</v>
      </c>
      <c r="CD1186">
        <v>0</v>
      </c>
      <c r="CE1186">
        <v>1</v>
      </c>
      <c r="CF1186">
        <v>0</v>
      </c>
      <c r="CG1186">
        <v>1</v>
      </c>
      <c r="CH1186">
        <v>1</v>
      </c>
      <c r="CI1186">
        <v>0</v>
      </c>
      <c r="CJ1186" s="17">
        <v>0</v>
      </c>
      <c r="CK1186">
        <v>1.159</v>
      </c>
      <c r="CL1186">
        <v>73</v>
      </c>
      <c r="CM1186">
        <v>1</v>
      </c>
      <c r="CN1186">
        <v>0</v>
      </c>
      <c r="CO1186">
        <v>35</v>
      </c>
      <c r="CP1186" s="31" t="s">
        <v>80</v>
      </c>
    </row>
    <row r="1187" spans="1:94" x14ac:dyDescent="0.25">
      <c r="A1187">
        <v>1186</v>
      </c>
      <c r="B1187">
        <v>80</v>
      </c>
      <c r="C1187" s="23" t="s">
        <v>258</v>
      </c>
      <c r="D1187" s="12">
        <v>1.9607767722470859</v>
      </c>
      <c r="E1187" s="13">
        <v>0.27740345006042222</v>
      </c>
      <c r="F1187" s="7">
        <v>7.0683215072487462</v>
      </c>
      <c r="G1187" s="7">
        <f t="shared" si="283"/>
        <v>1.6833733221866636</v>
      </c>
      <c r="H1187" s="15">
        <f t="shared" si="284"/>
        <v>2.2381802223075082</v>
      </c>
      <c r="I1187" s="11">
        <f t="shared" si="285"/>
        <v>2.260512491147058E-2</v>
      </c>
      <c r="J1187" s="30">
        <f t="shared" si="286"/>
        <v>3.1980895164839974E-3</v>
      </c>
      <c r="K1187" s="30">
        <f t="shared" si="287"/>
        <v>312.68668210995145</v>
      </c>
      <c r="L1187" s="8">
        <v>0</v>
      </c>
      <c r="M1187" s="9">
        <v>0</v>
      </c>
      <c r="N1187" s="9">
        <v>1</v>
      </c>
      <c r="O1187" s="9">
        <v>0</v>
      </c>
      <c r="P1187" s="9">
        <v>0</v>
      </c>
      <c r="Q1187" s="8">
        <v>97751</v>
      </c>
      <c r="R1187" s="9">
        <v>27</v>
      </c>
      <c r="S1187" s="9">
        <f t="shared" si="288"/>
        <v>97723</v>
      </c>
      <c r="T1187" s="9">
        <f t="shared" si="289"/>
        <v>21</v>
      </c>
      <c r="U1187" s="7">
        <f t="shared" si="293"/>
        <v>7.1149999999999993</v>
      </c>
      <c r="V1187" s="7">
        <v>11.32</v>
      </c>
      <c r="W1187" s="9">
        <v>0</v>
      </c>
      <c r="X1187" s="9">
        <v>1</v>
      </c>
      <c r="Y1187" s="9">
        <v>1</v>
      </c>
      <c r="Z1187" s="9">
        <v>0</v>
      </c>
      <c r="AA1187" s="9">
        <v>0</v>
      </c>
      <c r="AB1187" s="27">
        <v>0</v>
      </c>
      <c r="AC1187" s="9">
        <v>0</v>
      </c>
      <c r="AD1187" s="9">
        <v>1</v>
      </c>
      <c r="AE1187" s="27">
        <v>0</v>
      </c>
      <c r="AF1187" s="9">
        <v>1</v>
      </c>
      <c r="AG1187" s="27">
        <v>0</v>
      </c>
      <c r="AH1187" s="19">
        <v>2002</v>
      </c>
      <c r="AI1187" s="30">
        <v>0.29499999999999998</v>
      </c>
      <c r="AJ1187" s="30">
        <v>0.29499999999999998</v>
      </c>
      <c r="AK1187" s="30">
        <v>0.17</v>
      </c>
      <c r="AL1187" s="37">
        <v>0.24</v>
      </c>
      <c r="AM1187" s="36">
        <v>1</v>
      </c>
      <c r="AN1187" s="17">
        <v>0</v>
      </c>
      <c r="AO1187" s="30">
        <v>0.65</v>
      </c>
      <c r="AP1187" s="34">
        <v>0.35</v>
      </c>
      <c r="AQ1187">
        <v>1</v>
      </c>
      <c r="AR1187" s="34">
        <v>0</v>
      </c>
      <c r="AS1187">
        <v>1</v>
      </c>
      <c r="AT1187" s="17">
        <v>0</v>
      </c>
      <c r="AU1187" t="s">
        <v>89</v>
      </c>
      <c r="AV1187" s="17" t="s">
        <v>89</v>
      </c>
      <c r="AW1187" s="17" t="s">
        <v>202</v>
      </c>
      <c r="AX1187">
        <v>1</v>
      </c>
      <c r="AY1187">
        <v>0</v>
      </c>
      <c r="AZ1187">
        <v>0</v>
      </c>
      <c r="BA1187">
        <v>0</v>
      </c>
      <c r="BB1187">
        <v>0</v>
      </c>
      <c r="BC1187">
        <v>0</v>
      </c>
      <c r="BD1187" s="17">
        <v>0</v>
      </c>
      <c r="BE1187">
        <v>1</v>
      </c>
      <c r="BF1187">
        <v>0</v>
      </c>
      <c r="BG1187" s="17">
        <v>0</v>
      </c>
      <c r="BH1187">
        <v>18137</v>
      </c>
      <c r="BI1187">
        <v>1617</v>
      </c>
      <c r="BJ1187" s="23">
        <v>0.89100000000000001</v>
      </c>
      <c r="BK1187" s="23">
        <v>39.15</v>
      </c>
      <c r="BL1187">
        <v>1</v>
      </c>
      <c r="BM1187">
        <v>0</v>
      </c>
      <c r="BN1187">
        <v>0</v>
      </c>
      <c r="BO1187">
        <v>0</v>
      </c>
      <c r="BP1187">
        <v>0</v>
      </c>
      <c r="BQ1187" s="17">
        <v>0</v>
      </c>
      <c r="BR1187">
        <v>0</v>
      </c>
      <c r="BS1187">
        <v>0</v>
      </c>
      <c r="BT1187">
        <v>0</v>
      </c>
      <c r="BU1187" s="17">
        <v>1</v>
      </c>
      <c r="BV1187">
        <v>0</v>
      </c>
      <c r="BW1187">
        <v>0</v>
      </c>
      <c r="BX1187" s="17">
        <v>0</v>
      </c>
      <c r="BY1187">
        <v>1</v>
      </c>
      <c r="BZ1187">
        <v>0</v>
      </c>
      <c r="CA1187">
        <v>0</v>
      </c>
      <c r="CB1187">
        <v>0</v>
      </c>
      <c r="CC1187">
        <v>0</v>
      </c>
      <c r="CD1187">
        <v>0</v>
      </c>
      <c r="CE1187">
        <v>1</v>
      </c>
      <c r="CF1187">
        <v>0</v>
      </c>
      <c r="CG1187">
        <v>1</v>
      </c>
      <c r="CH1187">
        <v>1</v>
      </c>
      <c r="CI1187">
        <v>0</v>
      </c>
      <c r="CJ1187" s="17">
        <v>0</v>
      </c>
      <c r="CK1187">
        <v>1.159</v>
      </c>
      <c r="CL1187">
        <v>73</v>
      </c>
      <c r="CM1187">
        <v>1</v>
      </c>
      <c r="CN1187">
        <v>0</v>
      </c>
      <c r="CO1187">
        <v>35</v>
      </c>
      <c r="CP1187" s="31" t="s">
        <v>80</v>
      </c>
    </row>
    <row r="1188" spans="1:94" x14ac:dyDescent="0.25">
      <c r="A1188">
        <v>1187</v>
      </c>
      <c r="B1188">
        <v>80</v>
      </c>
      <c r="C1188" s="23" t="s">
        <v>258</v>
      </c>
      <c r="D1188" s="12">
        <v>4.1716274856087088</v>
      </c>
      <c r="E1188" s="13">
        <v>0.14160663060587789</v>
      </c>
      <c r="F1188" s="7">
        <v>29.45926661597689</v>
      </c>
      <c r="G1188" s="7">
        <f t="shared" si="283"/>
        <v>4.0300208550028307</v>
      </c>
      <c r="H1188" s="15">
        <f t="shared" si="284"/>
        <v>4.3132341162145869</v>
      </c>
      <c r="I1188" s="11">
        <f t="shared" si="285"/>
        <v>9.382177154431097E-2</v>
      </c>
      <c r="J1188" s="30">
        <f t="shared" si="286"/>
        <v>3.1847965792002374E-3</v>
      </c>
      <c r="K1188" s="30">
        <f t="shared" si="287"/>
        <v>313.99179669149197</v>
      </c>
      <c r="L1188" s="8">
        <v>0</v>
      </c>
      <c r="M1188" s="9">
        <v>0</v>
      </c>
      <c r="N1188" s="9">
        <v>1</v>
      </c>
      <c r="O1188" s="9">
        <v>0</v>
      </c>
      <c r="P1188" s="9">
        <v>0</v>
      </c>
      <c r="Q1188" s="8">
        <v>97751</v>
      </c>
      <c r="R1188" s="9">
        <v>27</v>
      </c>
      <c r="S1188" s="9">
        <f t="shared" si="288"/>
        <v>97723</v>
      </c>
      <c r="T1188" s="9">
        <f t="shared" si="289"/>
        <v>21</v>
      </c>
      <c r="U1188" s="7">
        <f t="shared" si="293"/>
        <v>7.1149999999999993</v>
      </c>
      <c r="V1188" s="7">
        <v>11.32</v>
      </c>
      <c r="W1188" s="9">
        <v>0</v>
      </c>
      <c r="X1188" s="9">
        <v>1</v>
      </c>
      <c r="Y1188" s="9">
        <v>1</v>
      </c>
      <c r="Z1188" s="9">
        <v>0</v>
      </c>
      <c r="AA1188" s="9">
        <v>0</v>
      </c>
      <c r="AB1188" s="27">
        <v>0</v>
      </c>
      <c r="AC1188" s="9">
        <v>0</v>
      </c>
      <c r="AD1188" s="9">
        <v>1</v>
      </c>
      <c r="AE1188" s="27">
        <v>0</v>
      </c>
      <c r="AF1188" s="9">
        <v>1</v>
      </c>
      <c r="AG1188" s="27">
        <v>0</v>
      </c>
      <c r="AH1188" s="19">
        <v>2002</v>
      </c>
      <c r="AI1188" s="30">
        <v>0.29499999999999998</v>
      </c>
      <c r="AJ1188" s="30">
        <v>0.29499999999999998</v>
      </c>
      <c r="AK1188" s="30">
        <v>0.17</v>
      </c>
      <c r="AL1188" s="37">
        <v>0.24</v>
      </c>
      <c r="AM1188" s="36">
        <v>1</v>
      </c>
      <c r="AN1188" s="17">
        <v>0</v>
      </c>
      <c r="AO1188" s="30">
        <v>0.65</v>
      </c>
      <c r="AP1188" s="34">
        <v>0.35</v>
      </c>
      <c r="AQ1188">
        <v>1</v>
      </c>
      <c r="AR1188" s="34">
        <v>0</v>
      </c>
      <c r="AS1188">
        <v>1</v>
      </c>
      <c r="AT1188" s="17">
        <v>0</v>
      </c>
      <c r="AU1188" t="s">
        <v>89</v>
      </c>
      <c r="AV1188" s="17" t="s">
        <v>89</v>
      </c>
      <c r="AW1188" s="17" t="s">
        <v>202</v>
      </c>
      <c r="AX1188">
        <v>1</v>
      </c>
      <c r="AY1188">
        <v>0</v>
      </c>
      <c r="AZ1188">
        <v>0</v>
      </c>
      <c r="BA1188">
        <v>0</v>
      </c>
      <c r="BB1188">
        <v>0</v>
      </c>
      <c r="BC1188">
        <v>0</v>
      </c>
      <c r="BD1188" s="17">
        <v>0</v>
      </c>
      <c r="BE1188">
        <v>1</v>
      </c>
      <c r="BF1188">
        <v>0</v>
      </c>
      <c r="BG1188" s="17">
        <v>0</v>
      </c>
      <c r="BH1188">
        <v>18137</v>
      </c>
      <c r="BI1188">
        <v>1617</v>
      </c>
      <c r="BJ1188" s="23">
        <v>0.89100000000000001</v>
      </c>
      <c r="BK1188" s="23">
        <v>39.15</v>
      </c>
      <c r="BL1188">
        <v>1</v>
      </c>
      <c r="BM1188">
        <v>0</v>
      </c>
      <c r="BN1188">
        <v>0</v>
      </c>
      <c r="BO1188">
        <v>0</v>
      </c>
      <c r="BP1188">
        <v>0</v>
      </c>
      <c r="BQ1188" s="17">
        <v>0</v>
      </c>
      <c r="BR1188">
        <v>0</v>
      </c>
      <c r="BS1188">
        <v>0</v>
      </c>
      <c r="BT1188">
        <v>0</v>
      </c>
      <c r="BU1188" s="17">
        <v>1</v>
      </c>
      <c r="BV1188">
        <v>0</v>
      </c>
      <c r="BW1188">
        <v>0</v>
      </c>
      <c r="BX1188" s="17">
        <v>0</v>
      </c>
      <c r="BY1188">
        <v>1</v>
      </c>
      <c r="BZ1188">
        <v>0</v>
      </c>
      <c r="CA1188">
        <v>0</v>
      </c>
      <c r="CB1188">
        <v>0</v>
      </c>
      <c r="CC1188">
        <v>0</v>
      </c>
      <c r="CD1188">
        <v>0</v>
      </c>
      <c r="CE1188">
        <v>1</v>
      </c>
      <c r="CF1188">
        <v>0</v>
      </c>
      <c r="CG1188">
        <v>1</v>
      </c>
      <c r="CH1188">
        <v>1</v>
      </c>
      <c r="CI1188">
        <v>0</v>
      </c>
      <c r="CJ1188" s="17">
        <v>0</v>
      </c>
      <c r="CK1188">
        <v>1.159</v>
      </c>
      <c r="CL1188">
        <v>73</v>
      </c>
      <c r="CM1188">
        <v>1</v>
      </c>
      <c r="CN1188">
        <v>0</v>
      </c>
      <c r="CO1188">
        <v>35</v>
      </c>
      <c r="CP1188" s="31" t="s">
        <v>80</v>
      </c>
    </row>
    <row r="1189" spans="1:94" x14ac:dyDescent="0.25">
      <c r="A1189">
        <v>1188</v>
      </c>
      <c r="B1189">
        <v>80</v>
      </c>
      <c r="C1189" s="23" t="s">
        <v>258</v>
      </c>
      <c r="D1189" s="12">
        <v>0.89633939252906636</v>
      </c>
      <c r="E1189" s="13">
        <v>0.15939390109404281</v>
      </c>
      <c r="F1189" s="7">
        <v>5.6234233956054824</v>
      </c>
      <c r="G1189" s="7">
        <f t="shared" si="283"/>
        <v>0.73694549143502353</v>
      </c>
      <c r="H1189" s="15">
        <f t="shared" si="284"/>
        <v>1.0557332936231092</v>
      </c>
      <c r="I1189" s="11">
        <f t="shared" si="285"/>
        <v>6.9929756462518255E-2</v>
      </c>
      <c r="J1189" s="30">
        <f t="shared" si="286"/>
        <v>1.2435442175164338E-2</v>
      </c>
      <c r="K1189" s="30">
        <f t="shared" si="287"/>
        <v>80.415315025722819</v>
      </c>
      <c r="L1189" s="8">
        <v>0</v>
      </c>
      <c r="M1189" s="9">
        <v>0</v>
      </c>
      <c r="N1189" s="9">
        <v>1</v>
      </c>
      <c r="O1189" s="9">
        <v>0</v>
      </c>
      <c r="P1189" s="9">
        <v>0</v>
      </c>
      <c r="Q1189" s="8">
        <v>6449</v>
      </c>
      <c r="R1189" s="9">
        <v>13</v>
      </c>
      <c r="S1189" s="9">
        <f t="shared" si="288"/>
        <v>6435</v>
      </c>
      <c r="T1189" s="9">
        <f t="shared" si="289"/>
        <v>21</v>
      </c>
      <c r="U1189" s="7">
        <f t="shared" si="293"/>
        <v>7.4849999999999994</v>
      </c>
      <c r="V1189" s="7">
        <v>11.77</v>
      </c>
      <c r="W1189" s="9">
        <v>0</v>
      </c>
      <c r="X1189" s="9">
        <v>1</v>
      </c>
      <c r="Y1189" s="9">
        <v>1</v>
      </c>
      <c r="Z1189" s="9">
        <v>0</v>
      </c>
      <c r="AA1189" s="9">
        <v>0</v>
      </c>
      <c r="AB1189" s="27">
        <v>0</v>
      </c>
      <c r="AC1189" s="9">
        <v>0</v>
      </c>
      <c r="AD1189" s="9">
        <v>1</v>
      </c>
      <c r="AE1189" s="27">
        <v>0</v>
      </c>
      <c r="AF1189" s="9">
        <v>1</v>
      </c>
      <c r="AG1189" s="27">
        <v>0</v>
      </c>
      <c r="AH1189" s="19">
        <v>2004</v>
      </c>
      <c r="AI1189" s="30">
        <v>0.28499999999999998</v>
      </c>
      <c r="AJ1189" s="30">
        <v>0.28499999999999998</v>
      </c>
      <c r="AK1189" s="30">
        <v>0.13</v>
      </c>
      <c r="AL1189" s="37">
        <v>0.3</v>
      </c>
      <c r="AM1189" s="36">
        <v>1</v>
      </c>
      <c r="AN1189" s="17">
        <v>0</v>
      </c>
      <c r="AO1189">
        <v>0.62</v>
      </c>
      <c r="AP1189" s="34">
        <v>0.38</v>
      </c>
      <c r="AQ1189">
        <v>1</v>
      </c>
      <c r="AR1189" s="34">
        <v>0</v>
      </c>
      <c r="AS1189">
        <v>1</v>
      </c>
      <c r="AT1189" s="17">
        <v>0</v>
      </c>
      <c r="AU1189" t="s">
        <v>89</v>
      </c>
      <c r="AV1189" s="17" t="s">
        <v>89</v>
      </c>
      <c r="AW1189" s="17" t="s">
        <v>202</v>
      </c>
      <c r="AX1189">
        <v>1</v>
      </c>
      <c r="AY1189">
        <v>0</v>
      </c>
      <c r="AZ1189">
        <v>0</v>
      </c>
      <c r="BA1189">
        <v>0</v>
      </c>
      <c r="BB1189">
        <v>0</v>
      </c>
      <c r="BC1189">
        <v>0</v>
      </c>
      <c r="BD1189" s="17">
        <v>0</v>
      </c>
      <c r="BE1189">
        <v>1</v>
      </c>
      <c r="BF1189">
        <v>0</v>
      </c>
      <c r="BG1189" s="17">
        <v>0</v>
      </c>
      <c r="BH1189">
        <v>18496</v>
      </c>
      <c r="BI1189">
        <v>1700</v>
      </c>
      <c r="BJ1189" s="23">
        <v>0.89800000000000002</v>
      </c>
      <c r="BK1189" s="23">
        <v>39.950000000000003</v>
      </c>
      <c r="BL1189">
        <v>1</v>
      </c>
      <c r="BM1189">
        <v>0</v>
      </c>
      <c r="BN1189">
        <v>0</v>
      </c>
      <c r="BO1189">
        <v>0</v>
      </c>
      <c r="BP1189">
        <v>0</v>
      </c>
      <c r="BQ1189" s="17">
        <v>0</v>
      </c>
      <c r="BR1189">
        <v>0</v>
      </c>
      <c r="BS1189">
        <v>0</v>
      </c>
      <c r="BT1189">
        <v>0</v>
      </c>
      <c r="BU1189" s="17">
        <v>1</v>
      </c>
      <c r="BV1189">
        <v>0</v>
      </c>
      <c r="BW1189">
        <v>0</v>
      </c>
      <c r="BX1189" s="17">
        <v>0</v>
      </c>
      <c r="BY1189">
        <v>1</v>
      </c>
      <c r="BZ1189">
        <v>0</v>
      </c>
      <c r="CA1189">
        <v>0</v>
      </c>
      <c r="CB1189">
        <v>0</v>
      </c>
      <c r="CC1189">
        <v>0</v>
      </c>
      <c r="CD1189">
        <v>0</v>
      </c>
      <c r="CE1189">
        <v>1</v>
      </c>
      <c r="CF1189">
        <v>0</v>
      </c>
      <c r="CG1189">
        <v>1</v>
      </c>
      <c r="CH1189">
        <v>1</v>
      </c>
      <c r="CI1189">
        <v>0</v>
      </c>
      <c r="CJ1189" s="17">
        <v>0</v>
      </c>
      <c r="CK1189">
        <v>1.159</v>
      </c>
      <c r="CL1189">
        <v>73</v>
      </c>
      <c r="CM1189">
        <v>1</v>
      </c>
      <c r="CN1189">
        <v>0</v>
      </c>
      <c r="CO1189">
        <v>35</v>
      </c>
      <c r="CP1189" s="31" t="s">
        <v>80</v>
      </c>
    </row>
    <row r="1190" spans="1:94" x14ac:dyDescent="0.25">
      <c r="A1190">
        <v>1189</v>
      </c>
      <c r="B1190">
        <v>80</v>
      </c>
      <c r="C1190" s="23" t="s">
        <v>258</v>
      </c>
      <c r="D1190" s="12">
        <v>2.713192920870688</v>
      </c>
      <c r="E1190" s="13">
        <v>0.76039401111049088</v>
      </c>
      <c r="F1190" s="7">
        <v>3.568140833866249</v>
      </c>
      <c r="G1190" s="7">
        <f t="shared" si="283"/>
        <v>1.952798909760197</v>
      </c>
      <c r="H1190" s="15">
        <f t="shared" si="284"/>
        <v>3.473586931981179</v>
      </c>
      <c r="I1190" s="11">
        <f t="shared" si="285"/>
        <v>4.4436363546707144E-2</v>
      </c>
      <c r="J1190" s="30">
        <f t="shared" si="286"/>
        <v>1.245364620279246E-2</v>
      </c>
      <c r="K1190" s="30">
        <f t="shared" si="287"/>
        <v>80.297768518249029</v>
      </c>
      <c r="L1190" s="8">
        <v>0</v>
      </c>
      <c r="M1190" s="9">
        <v>0</v>
      </c>
      <c r="N1190" s="9">
        <v>1</v>
      </c>
      <c r="O1190" s="9">
        <v>0</v>
      </c>
      <c r="P1190" s="9">
        <v>0</v>
      </c>
      <c r="Q1190" s="8">
        <v>6449</v>
      </c>
      <c r="R1190" s="9">
        <v>13</v>
      </c>
      <c r="S1190" s="9">
        <f t="shared" si="288"/>
        <v>6435</v>
      </c>
      <c r="T1190" s="9">
        <f t="shared" si="289"/>
        <v>21</v>
      </c>
      <c r="U1190" s="7">
        <f t="shared" si="293"/>
        <v>7.4849999999999994</v>
      </c>
      <c r="V1190" s="7">
        <v>11.77</v>
      </c>
      <c r="W1190" s="9">
        <v>0</v>
      </c>
      <c r="X1190" s="9">
        <v>1</v>
      </c>
      <c r="Y1190" s="9">
        <v>1</v>
      </c>
      <c r="Z1190" s="9">
        <v>0</v>
      </c>
      <c r="AA1190" s="9">
        <v>0</v>
      </c>
      <c r="AB1190" s="27">
        <v>0</v>
      </c>
      <c r="AC1190" s="9">
        <v>0</v>
      </c>
      <c r="AD1190" s="9">
        <v>1</v>
      </c>
      <c r="AE1190" s="27">
        <v>0</v>
      </c>
      <c r="AF1190" s="9">
        <v>1</v>
      </c>
      <c r="AG1190" s="27">
        <v>0</v>
      </c>
      <c r="AH1190" s="19">
        <v>2004</v>
      </c>
      <c r="AI1190" s="30">
        <v>0.28499999999999998</v>
      </c>
      <c r="AJ1190" s="30">
        <v>0.28499999999999998</v>
      </c>
      <c r="AK1190" s="30">
        <v>0.13</v>
      </c>
      <c r="AL1190" s="37">
        <v>0.3</v>
      </c>
      <c r="AM1190" s="36">
        <v>1</v>
      </c>
      <c r="AN1190" s="17">
        <v>0</v>
      </c>
      <c r="AO1190">
        <v>0.62</v>
      </c>
      <c r="AP1190" s="34">
        <v>0.38</v>
      </c>
      <c r="AQ1190">
        <v>1</v>
      </c>
      <c r="AR1190" s="34">
        <v>0</v>
      </c>
      <c r="AS1190">
        <v>1</v>
      </c>
      <c r="AT1190" s="17">
        <v>0</v>
      </c>
      <c r="AU1190" t="s">
        <v>89</v>
      </c>
      <c r="AV1190" s="17" t="s">
        <v>89</v>
      </c>
      <c r="AW1190" s="17" t="s">
        <v>202</v>
      </c>
      <c r="AX1190">
        <v>1</v>
      </c>
      <c r="AY1190">
        <v>0</v>
      </c>
      <c r="AZ1190">
        <v>0</v>
      </c>
      <c r="BA1190">
        <v>0</v>
      </c>
      <c r="BB1190">
        <v>0</v>
      </c>
      <c r="BC1190">
        <v>0</v>
      </c>
      <c r="BD1190" s="17">
        <v>0</v>
      </c>
      <c r="BE1190">
        <v>1</v>
      </c>
      <c r="BF1190">
        <v>0</v>
      </c>
      <c r="BG1190" s="17">
        <v>0</v>
      </c>
      <c r="BH1190">
        <v>18496</v>
      </c>
      <c r="BI1190">
        <v>1700</v>
      </c>
      <c r="BJ1190" s="23">
        <v>0.89800000000000002</v>
      </c>
      <c r="BK1190" s="23">
        <v>39.950000000000003</v>
      </c>
      <c r="BL1190">
        <v>1</v>
      </c>
      <c r="BM1190">
        <v>0</v>
      </c>
      <c r="BN1190">
        <v>0</v>
      </c>
      <c r="BO1190">
        <v>0</v>
      </c>
      <c r="BP1190">
        <v>0</v>
      </c>
      <c r="BQ1190" s="17">
        <v>0</v>
      </c>
      <c r="BR1190">
        <v>0</v>
      </c>
      <c r="BS1190">
        <v>0</v>
      </c>
      <c r="BT1190">
        <v>0</v>
      </c>
      <c r="BU1190" s="17">
        <v>1</v>
      </c>
      <c r="BV1190">
        <v>0</v>
      </c>
      <c r="BW1190">
        <v>0</v>
      </c>
      <c r="BX1190" s="17">
        <v>0</v>
      </c>
      <c r="BY1190">
        <v>1</v>
      </c>
      <c r="BZ1190">
        <v>0</v>
      </c>
      <c r="CA1190">
        <v>0</v>
      </c>
      <c r="CB1190">
        <v>0</v>
      </c>
      <c r="CC1190">
        <v>0</v>
      </c>
      <c r="CD1190">
        <v>0</v>
      </c>
      <c r="CE1190">
        <v>1</v>
      </c>
      <c r="CF1190">
        <v>0</v>
      </c>
      <c r="CG1190">
        <v>1</v>
      </c>
      <c r="CH1190">
        <v>1</v>
      </c>
      <c r="CI1190">
        <v>0</v>
      </c>
      <c r="CJ1190" s="17">
        <v>0</v>
      </c>
      <c r="CK1190">
        <v>1.159</v>
      </c>
      <c r="CL1190">
        <v>73</v>
      </c>
      <c r="CM1190">
        <v>1</v>
      </c>
      <c r="CN1190">
        <v>0</v>
      </c>
      <c r="CO1190">
        <v>35</v>
      </c>
      <c r="CP1190" s="31" t="s">
        <v>80</v>
      </c>
    </row>
    <row r="1191" spans="1:94" x14ac:dyDescent="0.25">
      <c r="A1191">
        <v>1190</v>
      </c>
      <c r="B1191">
        <v>80</v>
      </c>
      <c r="C1191" s="23" t="s">
        <v>258</v>
      </c>
      <c r="D1191" s="12">
        <v>3.869548797561162</v>
      </c>
      <c r="E1191" s="13">
        <v>0.43999736343249979</v>
      </c>
      <c r="F1191" s="7">
        <v>8.7944817836500313</v>
      </c>
      <c r="G1191" s="7">
        <f t="shared" si="283"/>
        <v>3.4295514341286624</v>
      </c>
      <c r="H1191" s="15">
        <f t="shared" si="284"/>
        <v>4.3095461609936621</v>
      </c>
      <c r="I1191" s="11">
        <f t="shared" si="285"/>
        <v>0.10897870013356986</v>
      </c>
      <c r="J1191" s="30">
        <f t="shared" si="286"/>
        <v>1.2391713669380041E-2</v>
      </c>
      <c r="K1191" s="30">
        <f t="shared" si="287"/>
        <v>80.699088655591098</v>
      </c>
      <c r="L1191" s="8">
        <v>0</v>
      </c>
      <c r="M1191" s="9">
        <v>0</v>
      </c>
      <c r="N1191" s="9">
        <v>1</v>
      </c>
      <c r="O1191" s="9">
        <v>0</v>
      </c>
      <c r="P1191" s="9">
        <v>0</v>
      </c>
      <c r="Q1191" s="8">
        <v>6449</v>
      </c>
      <c r="R1191" s="9">
        <v>13</v>
      </c>
      <c r="S1191" s="9">
        <f t="shared" si="288"/>
        <v>6435</v>
      </c>
      <c r="T1191" s="9">
        <f t="shared" si="289"/>
        <v>21</v>
      </c>
      <c r="U1191" s="7">
        <f t="shared" si="293"/>
        <v>7.4849999999999994</v>
      </c>
      <c r="V1191" s="7">
        <v>11.77</v>
      </c>
      <c r="W1191" s="9">
        <v>0</v>
      </c>
      <c r="X1191" s="9">
        <v>1</v>
      </c>
      <c r="Y1191" s="9">
        <v>1</v>
      </c>
      <c r="Z1191" s="9">
        <v>0</v>
      </c>
      <c r="AA1191" s="9">
        <v>0</v>
      </c>
      <c r="AB1191" s="27">
        <v>0</v>
      </c>
      <c r="AC1191" s="9">
        <v>0</v>
      </c>
      <c r="AD1191" s="9">
        <v>1</v>
      </c>
      <c r="AE1191" s="27">
        <v>0</v>
      </c>
      <c r="AF1191" s="9">
        <v>1</v>
      </c>
      <c r="AG1191" s="27">
        <v>0</v>
      </c>
      <c r="AH1191" s="19">
        <v>2004</v>
      </c>
      <c r="AI1191" s="30">
        <v>0.28499999999999998</v>
      </c>
      <c r="AJ1191" s="30">
        <v>0.28499999999999998</v>
      </c>
      <c r="AK1191" s="30">
        <v>0.13</v>
      </c>
      <c r="AL1191" s="37">
        <v>0.3</v>
      </c>
      <c r="AM1191" s="36">
        <v>1</v>
      </c>
      <c r="AN1191" s="17">
        <v>0</v>
      </c>
      <c r="AO1191">
        <v>0.62</v>
      </c>
      <c r="AP1191" s="34">
        <v>0.38</v>
      </c>
      <c r="AQ1191">
        <v>1</v>
      </c>
      <c r="AR1191" s="34">
        <v>0</v>
      </c>
      <c r="AS1191">
        <v>1</v>
      </c>
      <c r="AT1191" s="17">
        <v>0</v>
      </c>
      <c r="AU1191" t="s">
        <v>89</v>
      </c>
      <c r="AV1191" s="17" t="s">
        <v>89</v>
      </c>
      <c r="AW1191" s="17" t="s">
        <v>202</v>
      </c>
      <c r="AX1191">
        <v>1</v>
      </c>
      <c r="AY1191">
        <v>0</v>
      </c>
      <c r="AZ1191">
        <v>0</v>
      </c>
      <c r="BA1191">
        <v>0</v>
      </c>
      <c r="BB1191">
        <v>0</v>
      </c>
      <c r="BC1191">
        <v>0</v>
      </c>
      <c r="BD1191" s="17">
        <v>0</v>
      </c>
      <c r="BE1191">
        <v>1</v>
      </c>
      <c r="BF1191">
        <v>0</v>
      </c>
      <c r="BG1191" s="17">
        <v>0</v>
      </c>
      <c r="BH1191">
        <v>18496</v>
      </c>
      <c r="BI1191">
        <v>1700</v>
      </c>
      <c r="BJ1191" s="23">
        <v>0.89800000000000002</v>
      </c>
      <c r="BK1191" s="23">
        <v>39.950000000000003</v>
      </c>
      <c r="BL1191">
        <v>1</v>
      </c>
      <c r="BM1191">
        <v>0</v>
      </c>
      <c r="BN1191">
        <v>0</v>
      </c>
      <c r="BO1191">
        <v>0</v>
      </c>
      <c r="BP1191">
        <v>0</v>
      </c>
      <c r="BQ1191" s="17">
        <v>0</v>
      </c>
      <c r="BR1191">
        <v>0</v>
      </c>
      <c r="BS1191">
        <v>0</v>
      </c>
      <c r="BT1191">
        <v>0</v>
      </c>
      <c r="BU1191" s="17">
        <v>1</v>
      </c>
      <c r="BV1191">
        <v>0</v>
      </c>
      <c r="BW1191">
        <v>0</v>
      </c>
      <c r="BX1191" s="17">
        <v>0</v>
      </c>
      <c r="BY1191">
        <v>1</v>
      </c>
      <c r="BZ1191">
        <v>0</v>
      </c>
      <c r="CA1191">
        <v>0</v>
      </c>
      <c r="CB1191">
        <v>0</v>
      </c>
      <c r="CC1191">
        <v>0</v>
      </c>
      <c r="CD1191">
        <v>0</v>
      </c>
      <c r="CE1191">
        <v>1</v>
      </c>
      <c r="CF1191">
        <v>0</v>
      </c>
      <c r="CG1191">
        <v>1</v>
      </c>
      <c r="CH1191">
        <v>1</v>
      </c>
      <c r="CI1191">
        <v>0</v>
      </c>
      <c r="CJ1191" s="17">
        <v>0</v>
      </c>
      <c r="CK1191">
        <v>1.159</v>
      </c>
      <c r="CL1191">
        <v>73</v>
      </c>
      <c r="CM1191">
        <v>1</v>
      </c>
      <c r="CN1191">
        <v>0</v>
      </c>
      <c r="CO1191">
        <v>35</v>
      </c>
      <c r="CP1191" s="31" t="s">
        <v>80</v>
      </c>
    </row>
    <row r="1192" spans="1:94" x14ac:dyDescent="0.25">
      <c r="A1192">
        <v>1191</v>
      </c>
      <c r="B1192">
        <v>80</v>
      </c>
      <c r="C1192" s="23" t="s">
        <v>258</v>
      </c>
      <c r="D1192" s="12">
        <v>0.99174989126973312</v>
      </c>
      <c r="E1192" s="13">
        <v>0.1586423969388466</v>
      </c>
      <c r="F1192" s="7">
        <v>6.2514807542401956</v>
      </c>
      <c r="G1192" s="7">
        <f t="shared" si="283"/>
        <v>0.83310749433088649</v>
      </c>
      <c r="H1192" s="15">
        <f t="shared" si="284"/>
        <v>1.1503922882085797</v>
      </c>
      <c r="I1192" s="11">
        <f t="shared" si="285"/>
        <v>7.8155227413734929E-2</v>
      </c>
      <c r="J1192" s="30">
        <f t="shared" si="286"/>
        <v>1.2501874433625111E-2</v>
      </c>
      <c r="K1192" s="30">
        <f t="shared" si="287"/>
        <v>79.988005423442303</v>
      </c>
      <c r="L1192" s="8">
        <v>0</v>
      </c>
      <c r="M1192" s="9">
        <v>0</v>
      </c>
      <c r="N1192" s="9">
        <v>1</v>
      </c>
      <c r="O1192" s="9">
        <v>0</v>
      </c>
      <c r="P1192" s="9">
        <v>0</v>
      </c>
      <c r="Q1192" s="8">
        <v>6387</v>
      </c>
      <c r="R1192" s="9">
        <v>27</v>
      </c>
      <c r="S1192" s="9">
        <f t="shared" si="288"/>
        <v>6359</v>
      </c>
      <c r="T1192" s="9">
        <f t="shared" si="289"/>
        <v>21</v>
      </c>
      <c r="U1192" s="7">
        <f t="shared" si="293"/>
        <v>7.4849999999999994</v>
      </c>
      <c r="V1192" s="7">
        <v>11.77</v>
      </c>
      <c r="W1192" s="9">
        <v>0</v>
      </c>
      <c r="X1192" s="9">
        <v>1</v>
      </c>
      <c r="Y1192" s="9">
        <v>1</v>
      </c>
      <c r="Z1192" s="9">
        <v>0</v>
      </c>
      <c r="AA1192" s="9">
        <v>0</v>
      </c>
      <c r="AB1192" s="27">
        <v>0</v>
      </c>
      <c r="AC1192" s="9">
        <v>0</v>
      </c>
      <c r="AD1192" s="9">
        <v>1</v>
      </c>
      <c r="AE1192" s="27">
        <v>0</v>
      </c>
      <c r="AF1192" s="9">
        <v>1</v>
      </c>
      <c r="AG1192" s="27">
        <v>0</v>
      </c>
      <c r="AH1192" s="19">
        <v>2004</v>
      </c>
      <c r="AI1192" s="30">
        <v>0.28499999999999998</v>
      </c>
      <c r="AJ1192" s="30">
        <v>0.28499999999999998</v>
      </c>
      <c r="AK1192" s="30">
        <v>0.13</v>
      </c>
      <c r="AL1192" s="37">
        <v>0.3</v>
      </c>
      <c r="AM1192" s="36">
        <v>1</v>
      </c>
      <c r="AN1192" s="17">
        <v>0</v>
      </c>
      <c r="AO1192">
        <v>0.62</v>
      </c>
      <c r="AP1192" s="34">
        <v>0.38</v>
      </c>
      <c r="AQ1192">
        <v>1</v>
      </c>
      <c r="AR1192" s="34">
        <v>0</v>
      </c>
      <c r="AS1192">
        <v>1</v>
      </c>
      <c r="AT1192" s="17">
        <v>0</v>
      </c>
      <c r="AU1192" t="s">
        <v>89</v>
      </c>
      <c r="AV1192" s="17" t="s">
        <v>89</v>
      </c>
      <c r="AW1192" s="17" t="s">
        <v>202</v>
      </c>
      <c r="AX1192">
        <v>1</v>
      </c>
      <c r="AY1192">
        <v>0</v>
      </c>
      <c r="AZ1192">
        <v>0</v>
      </c>
      <c r="BA1192">
        <v>0</v>
      </c>
      <c r="BB1192">
        <v>0</v>
      </c>
      <c r="BC1192">
        <v>0</v>
      </c>
      <c r="BD1192" s="17">
        <v>0</v>
      </c>
      <c r="BE1192">
        <v>1</v>
      </c>
      <c r="BF1192">
        <v>0</v>
      </c>
      <c r="BG1192" s="17">
        <v>0</v>
      </c>
      <c r="BH1192">
        <v>18496</v>
      </c>
      <c r="BI1192">
        <v>1700</v>
      </c>
      <c r="BJ1192" s="23">
        <v>0.89800000000000002</v>
      </c>
      <c r="BK1192" s="23">
        <v>39.950000000000003</v>
      </c>
      <c r="BL1192">
        <v>1</v>
      </c>
      <c r="BM1192">
        <v>0</v>
      </c>
      <c r="BN1192">
        <v>0</v>
      </c>
      <c r="BO1192">
        <v>0</v>
      </c>
      <c r="BP1192">
        <v>0</v>
      </c>
      <c r="BQ1192" s="17">
        <v>0</v>
      </c>
      <c r="BR1192">
        <v>0</v>
      </c>
      <c r="BS1192">
        <v>0</v>
      </c>
      <c r="BT1192">
        <v>0</v>
      </c>
      <c r="BU1192" s="17">
        <v>1</v>
      </c>
      <c r="BV1192">
        <v>0</v>
      </c>
      <c r="BW1192">
        <v>0</v>
      </c>
      <c r="BX1192" s="17">
        <v>0</v>
      </c>
      <c r="BY1192">
        <v>1</v>
      </c>
      <c r="BZ1192">
        <v>0</v>
      </c>
      <c r="CA1192">
        <v>0</v>
      </c>
      <c r="CB1192">
        <v>0</v>
      </c>
      <c r="CC1192">
        <v>0</v>
      </c>
      <c r="CD1192">
        <v>0</v>
      </c>
      <c r="CE1192">
        <v>1</v>
      </c>
      <c r="CF1192">
        <v>0</v>
      </c>
      <c r="CG1192">
        <v>1</v>
      </c>
      <c r="CH1192">
        <v>1</v>
      </c>
      <c r="CI1192">
        <v>0</v>
      </c>
      <c r="CJ1192" s="17">
        <v>0</v>
      </c>
      <c r="CK1192">
        <v>1.159</v>
      </c>
      <c r="CL1192">
        <v>73</v>
      </c>
      <c r="CM1192">
        <v>1</v>
      </c>
      <c r="CN1192">
        <v>0</v>
      </c>
      <c r="CO1192">
        <v>35</v>
      </c>
      <c r="CP1192" s="31" t="s">
        <v>80</v>
      </c>
    </row>
    <row r="1193" spans="1:94" x14ac:dyDescent="0.25">
      <c r="A1193">
        <v>1192</v>
      </c>
      <c r="B1193">
        <v>80</v>
      </c>
      <c r="C1193" s="23" t="s">
        <v>258</v>
      </c>
      <c r="D1193" s="12">
        <v>3.0048542545447088</v>
      </c>
      <c r="E1193" s="13">
        <v>0.75824093266575887</v>
      </c>
      <c r="F1193" s="7">
        <v>3.962928041856693</v>
      </c>
      <c r="G1193" s="7">
        <f t="shared" si="283"/>
        <v>2.2466133218789501</v>
      </c>
      <c r="H1193" s="15">
        <f t="shared" si="284"/>
        <v>3.7630951872104674</v>
      </c>
      <c r="I1193" s="11">
        <f t="shared" si="285"/>
        <v>4.9634785282428609E-2</v>
      </c>
      <c r="J1193" s="30">
        <f t="shared" si="286"/>
        <v>1.2524775811769206E-2</v>
      </c>
      <c r="K1193" s="30">
        <f t="shared" si="287"/>
        <v>79.841748469487655</v>
      </c>
      <c r="L1193" s="8">
        <v>0</v>
      </c>
      <c r="M1193" s="9">
        <v>0</v>
      </c>
      <c r="N1193" s="9">
        <v>1</v>
      </c>
      <c r="O1193" s="9">
        <v>0</v>
      </c>
      <c r="P1193" s="9">
        <v>0</v>
      </c>
      <c r="Q1193" s="8">
        <v>6387</v>
      </c>
      <c r="R1193" s="9">
        <v>27</v>
      </c>
      <c r="S1193" s="9">
        <f t="shared" si="288"/>
        <v>6359</v>
      </c>
      <c r="T1193" s="9">
        <f t="shared" si="289"/>
        <v>21</v>
      </c>
      <c r="U1193" s="7">
        <f t="shared" si="293"/>
        <v>7.4849999999999994</v>
      </c>
      <c r="V1193" s="7">
        <v>11.77</v>
      </c>
      <c r="W1193" s="9">
        <v>0</v>
      </c>
      <c r="X1193" s="9">
        <v>1</v>
      </c>
      <c r="Y1193" s="9">
        <v>1</v>
      </c>
      <c r="Z1193" s="9">
        <v>0</v>
      </c>
      <c r="AA1193" s="9">
        <v>0</v>
      </c>
      <c r="AB1193" s="27">
        <v>0</v>
      </c>
      <c r="AC1193" s="9">
        <v>0</v>
      </c>
      <c r="AD1193" s="9">
        <v>1</v>
      </c>
      <c r="AE1193" s="27">
        <v>0</v>
      </c>
      <c r="AF1193" s="9">
        <v>1</v>
      </c>
      <c r="AG1193" s="27">
        <v>0</v>
      </c>
      <c r="AH1193" s="19">
        <v>2004</v>
      </c>
      <c r="AI1193" s="30">
        <v>0.28499999999999998</v>
      </c>
      <c r="AJ1193" s="30">
        <v>0.28499999999999998</v>
      </c>
      <c r="AK1193" s="30">
        <v>0.13</v>
      </c>
      <c r="AL1193" s="37">
        <v>0.3</v>
      </c>
      <c r="AM1193" s="36">
        <v>1</v>
      </c>
      <c r="AN1193" s="17">
        <v>0</v>
      </c>
      <c r="AO1193">
        <v>0.62</v>
      </c>
      <c r="AP1193" s="34">
        <v>0.38</v>
      </c>
      <c r="AQ1193">
        <v>1</v>
      </c>
      <c r="AR1193" s="34">
        <v>0</v>
      </c>
      <c r="AS1193">
        <v>1</v>
      </c>
      <c r="AT1193" s="17">
        <v>0</v>
      </c>
      <c r="AU1193" t="s">
        <v>89</v>
      </c>
      <c r="AV1193" s="17" t="s">
        <v>89</v>
      </c>
      <c r="AW1193" s="17" t="s">
        <v>202</v>
      </c>
      <c r="AX1193">
        <v>1</v>
      </c>
      <c r="AY1193">
        <v>0</v>
      </c>
      <c r="AZ1193">
        <v>0</v>
      </c>
      <c r="BA1193">
        <v>0</v>
      </c>
      <c r="BB1193">
        <v>0</v>
      </c>
      <c r="BC1193">
        <v>0</v>
      </c>
      <c r="BD1193" s="17">
        <v>0</v>
      </c>
      <c r="BE1193">
        <v>1</v>
      </c>
      <c r="BF1193">
        <v>0</v>
      </c>
      <c r="BG1193" s="17">
        <v>0</v>
      </c>
      <c r="BH1193">
        <v>18496</v>
      </c>
      <c r="BI1193">
        <v>1700</v>
      </c>
      <c r="BJ1193" s="23">
        <v>0.89800000000000002</v>
      </c>
      <c r="BK1193" s="23">
        <v>39.950000000000003</v>
      </c>
      <c r="BL1193">
        <v>1</v>
      </c>
      <c r="BM1193">
        <v>0</v>
      </c>
      <c r="BN1193">
        <v>0</v>
      </c>
      <c r="BO1193">
        <v>0</v>
      </c>
      <c r="BP1193">
        <v>0</v>
      </c>
      <c r="BQ1193" s="17">
        <v>0</v>
      </c>
      <c r="BR1193">
        <v>0</v>
      </c>
      <c r="BS1193">
        <v>0</v>
      </c>
      <c r="BT1193">
        <v>0</v>
      </c>
      <c r="BU1193" s="17">
        <v>1</v>
      </c>
      <c r="BV1193">
        <v>0</v>
      </c>
      <c r="BW1193">
        <v>0</v>
      </c>
      <c r="BX1193" s="17">
        <v>0</v>
      </c>
      <c r="BY1193">
        <v>1</v>
      </c>
      <c r="BZ1193">
        <v>0</v>
      </c>
      <c r="CA1193">
        <v>0</v>
      </c>
      <c r="CB1193">
        <v>0</v>
      </c>
      <c r="CC1193">
        <v>0</v>
      </c>
      <c r="CD1193">
        <v>0</v>
      </c>
      <c r="CE1193">
        <v>1</v>
      </c>
      <c r="CF1193">
        <v>0</v>
      </c>
      <c r="CG1193">
        <v>1</v>
      </c>
      <c r="CH1193">
        <v>1</v>
      </c>
      <c r="CI1193">
        <v>0</v>
      </c>
      <c r="CJ1193" s="17">
        <v>0</v>
      </c>
      <c r="CK1193">
        <v>1.159</v>
      </c>
      <c r="CL1193">
        <v>73</v>
      </c>
      <c r="CM1193">
        <v>1</v>
      </c>
      <c r="CN1193">
        <v>0</v>
      </c>
      <c r="CO1193">
        <v>35</v>
      </c>
      <c r="CP1193" s="31" t="s">
        <v>80</v>
      </c>
    </row>
    <row r="1194" spans="1:94" x14ac:dyDescent="0.25">
      <c r="A1194">
        <v>1193</v>
      </c>
      <c r="B1194">
        <v>80</v>
      </c>
      <c r="C1194" s="23" t="s">
        <v>258</v>
      </c>
      <c r="D1194" s="12">
        <v>4.3348960249571578</v>
      </c>
      <c r="E1194" s="13">
        <v>0.43413624601176892</v>
      </c>
      <c r="F1194" s="7">
        <v>9.9851050557977228</v>
      </c>
      <c r="G1194" s="7">
        <f t="shared" si="283"/>
        <v>3.9007597789453889</v>
      </c>
      <c r="H1194" s="15">
        <f t="shared" si="284"/>
        <v>4.7690322709689266</v>
      </c>
      <c r="I1194" s="11">
        <f t="shared" si="285"/>
        <v>0.12424531005842365</v>
      </c>
      <c r="J1194" s="30">
        <f t="shared" si="286"/>
        <v>1.2443064881553972E-2</v>
      </c>
      <c r="K1194" s="30">
        <f t="shared" si="287"/>
        <v>80.366052055425214</v>
      </c>
      <c r="L1194" s="8">
        <v>0</v>
      </c>
      <c r="M1194" s="9">
        <v>0</v>
      </c>
      <c r="N1194" s="9">
        <v>1</v>
      </c>
      <c r="O1194" s="9">
        <v>0</v>
      </c>
      <c r="P1194" s="9">
        <v>0</v>
      </c>
      <c r="Q1194" s="8">
        <v>6387</v>
      </c>
      <c r="R1194" s="9">
        <v>27</v>
      </c>
      <c r="S1194" s="9">
        <f t="shared" si="288"/>
        <v>6359</v>
      </c>
      <c r="T1194" s="9">
        <f t="shared" si="289"/>
        <v>21</v>
      </c>
      <c r="U1194" s="7">
        <f t="shared" si="293"/>
        <v>7.4849999999999994</v>
      </c>
      <c r="V1194" s="7">
        <v>11.77</v>
      </c>
      <c r="W1194" s="9">
        <v>0</v>
      </c>
      <c r="X1194" s="9">
        <v>1</v>
      </c>
      <c r="Y1194" s="9">
        <v>1</v>
      </c>
      <c r="Z1194" s="9">
        <v>0</v>
      </c>
      <c r="AA1194" s="9">
        <v>0</v>
      </c>
      <c r="AB1194" s="27">
        <v>0</v>
      </c>
      <c r="AC1194" s="9">
        <v>0</v>
      </c>
      <c r="AD1194" s="9">
        <v>1</v>
      </c>
      <c r="AE1194" s="27">
        <v>0</v>
      </c>
      <c r="AF1194" s="9">
        <v>1</v>
      </c>
      <c r="AG1194" s="27">
        <v>0</v>
      </c>
      <c r="AH1194" s="19">
        <v>2004</v>
      </c>
      <c r="AI1194" s="30">
        <v>0.28499999999999998</v>
      </c>
      <c r="AJ1194" s="30">
        <v>0.28499999999999998</v>
      </c>
      <c r="AK1194" s="30">
        <v>0.13</v>
      </c>
      <c r="AL1194" s="37">
        <v>0.3</v>
      </c>
      <c r="AM1194" s="36">
        <v>1</v>
      </c>
      <c r="AN1194" s="17">
        <v>0</v>
      </c>
      <c r="AO1194">
        <v>0.62</v>
      </c>
      <c r="AP1194" s="34">
        <v>0.38</v>
      </c>
      <c r="AQ1194">
        <v>1</v>
      </c>
      <c r="AR1194" s="34">
        <v>0</v>
      </c>
      <c r="AS1194">
        <v>1</v>
      </c>
      <c r="AT1194" s="17">
        <v>0</v>
      </c>
      <c r="AU1194" t="s">
        <v>89</v>
      </c>
      <c r="AV1194" s="17" t="s">
        <v>89</v>
      </c>
      <c r="AW1194" s="17" t="s">
        <v>202</v>
      </c>
      <c r="AX1194">
        <v>1</v>
      </c>
      <c r="AY1194">
        <v>0</v>
      </c>
      <c r="AZ1194">
        <v>0</v>
      </c>
      <c r="BA1194">
        <v>0</v>
      </c>
      <c r="BB1194">
        <v>0</v>
      </c>
      <c r="BC1194">
        <v>0</v>
      </c>
      <c r="BD1194" s="17">
        <v>0</v>
      </c>
      <c r="BE1194">
        <v>1</v>
      </c>
      <c r="BF1194">
        <v>0</v>
      </c>
      <c r="BG1194" s="17">
        <v>0</v>
      </c>
      <c r="BH1194">
        <v>18496</v>
      </c>
      <c r="BI1194">
        <v>1700</v>
      </c>
      <c r="BJ1194" s="23">
        <v>0.89800000000000002</v>
      </c>
      <c r="BK1194" s="23">
        <v>39.950000000000003</v>
      </c>
      <c r="BL1194">
        <v>1</v>
      </c>
      <c r="BM1194">
        <v>0</v>
      </c>
      <c r="BN1194">
        <v>0</v>
      </c>
      <c r="BO1194">
        <v>0</v>
      </c>
      <c r="BP1194">
        <v>0</v>
      </c>
      <c r="BQ1194" s="17">
        <v>0</v>
      </c>
      <c r="BR1194">
        <v>0</v>
      </c>
      <c r="BS1194">
        <v>0</v>
      </c>
      <c r="BT1194">
        <v>0</v>
      </c>
      <c r="BU1194" s="17">
        <v>1</v>
      </c>
      <c r="BV1194">
        <v>0</v>
      </c>
      <c r="BW1194">
        <v>0</v>
      </c>
      <c r="BX1194" s="17">
        <v>0</v>
      </c>
      <c r="BY1194">
        <v>1</v>
      </c>
      <c r="BZ1194">
        <v>0</v>
      </c>
      <c r="CA1194">
        <v>0</v>
      </c>
      <c r="CB1194">
        <v>0</v>
      </c>
      <c r="CC1194">
        <v>0</v>
      </c>
      <c r="CD1194">
        <v>0</v>
      </c>
      <c r="CE1194">
        <v>1</v>
      </c>
      <c r="CF1194">
        <v>0</v>
      </c>
      <c r="CG1194">
        <v>1</v>
      </c>
      <c r="CH1194">
        <v>1</v>
      </c>
      <c r="CI1194">
        <v>0</v>
      </c>
      <c r="CJ1194" s="17">
        <v>0</v>
      </c>
      <c r="CK1194">
        <v>1.159</v>
      </c>
      <c r="CL1194">
        <v>73</v>
      </c>
      <c r="CM1194">
        <v>1</v>
      </c>
      <c r="CN1194">
        <v>0</v>
      </c>
      <c r="CO1194">
        <v>35</v>
      </c>
      <c r="CP1194" s="31" t="s">
        <v>80</v>
      </c>
    </row>
    <row r="1195" spans="1:94" x14ac:dyDescent="0.25">
      <c r="A1195">
        <v>1194</v>
      </c>
      <c r="B1195">
        <v>80</v>
      </c>
      <c r="C1195" s="23" t="s">
        <v>258</v>
      </c>
      <c r="D1195" s="12">
        <v>0.78445394139614599</v>
      </c>
      <c r="E1195" s="13">
        <v>0.14425255812222729</v>
      </c>
      <c r="F1195" s="7">
        <v>5.4380591346703646</v>
      </c>
      <c r="G1195" s="7">
        <f t="shared" si="283"/>
        <v>0.64020138327391873</v>
      </c>
      <c r="H1195" s="15">
        <f t="shared" si="284"/>
        <v>0.92870649951837325</v>
      </c>
      <c r="I1195" s="11">
        <f t="shared" si="285"/>
        <v>6.8196818196941025E-2</v>
      </c>
      <c r="J1195" s="30">
        <f t="shared" si="286"/>
        <v>1.2540654028962647E-2</v>
      </c>
      <c r="K1195" s="30">
        <f t="shared" si="287"/>
        <v>79.740657679455907</v>
      </c>
      <c r="L1195" s="8">
        <v>0</v>
      </c>
      <c r="M1195" s="9">
        <v>0</v>
      </c>
      <c r="N1195" s="9">
        <v>1</v>
      </c>
      <c r="O1195" s="9">
        <v>0</v>
      </c>
      <c r="P1195" s="9">
        <v>0</v>
      </c>
      <c r="Q1195" s="8">
        <v>6357</v>
      </c>
      <c r="R1195" s="9">
        <v>27</v>
      </c>
      <c r="S1195" s="9">
        <f t="shared" si="288"/>
        <v>6329</v>
      </c>
      <c r="T1195" s="9">
        <f t="shared" si="289"/>
        <v>21</v>
      </c>
      <c r="U1195" s="7">
        <f t="shared" si="293"/>
        <v>7.4849999999999994</v>
      </c>
      <c r="V1195" s="7">
        <v>11.77</v>
      </c>
      <c r="W1195" s="9">
        <v>0</v>
      </c>
      <c r="X1195" s="9">
        <v>1</v>
      </c>
      <c r="Y1195" s="9">
        <v>1</v>
      </c>
      <c r="Z1195" s="9">
        <v>0</v>
      </c>
      <c r="AA1195" s="9">
        <v>0</v>
      </c>
      <c r="AB1195" s="27">
        <v>0</v>
      </c>
      <c r="AC1195" s="9">
        <v>0</v>
      </c>
      <c r="AD1195" s="9">
        <v>1</v>
      </c>
      <c r="AE1195" s="27">
        <v>0</v>
      </c>
      <c r="AF1195" s="9">
        <v>1</v>
      </c>
      <c r="AG1195" s="27">
        <v>0</v>
      </c>
      <c r="AH1195" s="19">
        <v>2004</v>
      </c>
      <c r="AI1195" s="30">
        <v>0.28499999999999998</v>
      </c>
      <c r="AJ1195" s="30">
        <v>0.28499999999999998</v>
      </c>
      <c r="AK1195" s="30">
        <v>0.13</v>
      </c>
      <c r="AL1195" s="37">
        <v>0.3</v>
      </c>
      <c r="AM1195" s="36">
        <v>1</v>
      </c>
      <c r="AN1195" s="17">
        <v>0</v>
      </c>
      <c r="AO1195">
        <v>0.62</v>
      </c>
      <c r="AP1195" s="34">
        <v>0.38</v>
      </c>
      <c r="AQ1195">
        <v>1</v>
      </c>
      <c r="AR1195" s="34">
        <v>0</v>
      </c>
      <c r="AS1195">
        <v>1</v>
      </c>
      <c r="AT1195" s="17">
        <v>0</v>
      </c>
      <c r="AU1195" t="s">
        <v>89</v>
      </c>
      <c r="AV1195" s="17" t="s">
        <v>89</v>
      </c>
      <c r="AW1195" s="17" t="s">
        <v>202</v>
      </c>
      <c r="AX1195">
        <v>1</v>
      </c>
      <c r="AY1195">
        <v>0</v>
      </c>
      <c r="AZ1195">
        <v>0</v>
      </c>
      <c r="BA1195">
        <v>0</v>
      </c>
      <c r="BB1195">
        <v>0</v>
      </c>
      <c r="BC1195">
        <v>0</v>
      </c>
      <c r="BD1195" s="17">
        <v>0</v>
      </c>
      <c r="BE1195">
        <v>1</v>
      </c>
      <c r="BF1195">
        <v>0</v>
      </c>
      <c r="BG1195" s="17">
        <v>0</v>
      </c>
      <c r="BH1195">
        <v>18496</v>
      </c>
      <c r="BI1195">
        <v>1700</v>
      </c>
      <c r="BJ1195" s="23">
        <v>0.89800000000000002</v>
      </c>
      <c r="BK1195" s="23">
        <v>39.950000000000003</v>
      </c>
      <c r="BL1195">
        <v>1</v>
      </c>
      <c r="BM1195">
        <v>0</v>
      </c>
      <c r="BN1195">
        <v>0</v>
      </c>
      <c r="BO1195">
        <v>0</v>
      </c>
      <c r="BP1195">
        <v>0</v>
      </c>
      <c r="BQ1195" s="17">
        <v>0</v>
      </c>
      <c r="BR1195">
        <v>0</v>
      </c>
      <c r="BS1195">
        <v>0</v>
      </c>
      <c r="BT1195">
        <v>0</v>
      </c>
      <c r="BU1195" s="17">
        <v>1</v>
      </c>
      <c r="BV1195">
        <v>0</v>
      </c>
      <c r="BW1195">
        <v>0</v>
      </c>
      <c r="BX1195" s="17">
        <v>0</v>
      </c>
      <c r="BY1195">
        <v>1</v>
      </c>
      <c r="BZ1195">
        <v>0</v>
      </c>
      <c r="CA1195">
        <v>0</v>
      </c>
      <c r="CB1195">
        <v>0</v>
      </c>
      <c r="CC1195">
        <v>0</v>
      </c>
      <c r="CD1195">
        <v>0</v>
      </c>
      <c r="CE1195">
        <v>1</v>
      </c>
      <c r="CF1195">
        <v>0</v>
      </c>
      <c r="CG1195">
        <v>1</v>
      </c>
      <c r="CH1195">
        <v>1</v>
      </c>
      <c r="CI1195">
        <v>0</v>
      </c>
      <c r="CJ1195" s="17">
        <v>0</v>
      </c>
      <c r="CK1195">
        <v>1.159</v>
      </c>
      <c r="CL1195">
        <v>73</v>
      </c>
      <c r="CM1195">
        <v>1</v>
      </c>
      <c r="CN1195">
        <v>0</v>
      </c>
      <c r="CO1195">
        <v>35</v>
      </c>
      <c r="CP1195" s="31" t="s">
        <v>80</v>
      </c>
    </row>
    <row r="1196" spans="1:94" x14ac:dyDescent="0.25">
      <c r="A1196">
        <v>1195</v>
      </c>
      <c r="B1196">
        <v>80</v>
      </c>
      <c r="C1196" s="23" t="s">
        <v>258</v>
      </c>
      <c r="D1196" s="12">
        <v>2.9563014098699991</v>
      </c>
      <c r="E1196" s="13">
        <v>0.69022829146567344</v>
      </c>
      <c r="F1196" s="7">
        <v>4.2830777098290271</v>
      </c>
      <c r="G1196" s="7">
        <f t="shared" si="283"/>
        <v>2.2660731184043259</v>
      </c>
      <c r="H1196" s="15">
        <f t="shared" si="284"/>
        <v>3.6465297013356723</v>
      </c>
      <c r="I1196" s="11">
        <f t="shared" si="285"/>
        <v>5.3760080491514935E-2</v>
      </c>
      <c r="J1196" s="30">
        <f t="shared" si="286"/>
        <v>1.2551740625238608E-2</v>
      </c>
      <c r="K1196" s="30">
        <f t="shared" si="287"/>
        <v>79.670225019566956</v>
      </c>
      <c r="L1196" s="8">
        <v>0</v>
      </c>
      <c r="M1196" s="9">
        <v>0</v>
      </c>
      <c r="N1196" s="9">
        <v>1</v>
      </c>
      <c r="O1196" s="9">
        <v>0</v>
      </c>
      <c r="P1196" s="9">
        <v>0</v>
      </c>
      <c r="Q1196" s="8">
        <v>6357</v>
      </c>
      <c r="R1196" s="9">
        <v>27</v>
      </c>
      <c r="S1196" s="9">
        <f t="shared" si="288"/>
        <v>6329</v>
      </c>
      <c r="T1196" s="9">
        <f t="shared" si="289"/>
        <v>21</v>
      </c>
      <c r="U1196" s="7">
        <f t="shared" si="293"/>
        <v>7.4849999999999994</v>
      </c>
      <c r="V1196" s="7">
        <v>11.77</v>
      </c>
      <c r="W1196" s="9">
        <v>0</v>
      </c>
      <c r="X1196" s="9">
        <v>1</v>
      </c>
      <c r="Y1196" s="9">
        <v>1</v>
      </c>
      <c r="Z1196" s="9">
        <v>0</v>
      </c>
      <c r="AA1196" s="9">
        <v>0</v>
      </c>
      <c r="AB1196" s="27">
        <v>0</v>
      </c>
      <c r="AC1196" s="9">
        <v>0</v>
      </c>
      <c r="AD1196" s="9">
        <v>1</v>
      </c>
      <c r="AE1196" s="27">
        <v>0</v>
      </c>
      <c r="AF1196" s="9">
        <v>1</v>
      </c>
      <c r="AG1196" s="27">
        <v>0</v>
      </c>
      <c r="AH1196" s="19">
        <v>2004</v>
      </c>
      <c r="AI1196" s="30">
        <v>0.28499999999999998</v>
      </c>
      <c r="AJ1196" s="30">
        <v>0.28499999999999998</v>
      </c>
      <c r="AK1196" s="30">
        <v>0.13</v>
      </c>
      <c r="AL1196" s="37">
        <v>0.3</v>
      </c>
      <c r="AM1196" s="36">
        <v>1</v>
      </c>
      <c r="AN1196" s="17">
        <v>0</v>
      </c>
      <c r="AO1196">
        <v>0.62</v>
      </c>
      <c r="AP1196" s="34">
        <v>0.38</v>
      </c>
      <c r="AQ1196">
        <v>1</v>
      </c>
      <c r="AR1196" s="34">
        <v>0</v>
      </c>
      <c r="AS1196">
        <v>1</v>
      </c>
      <c r="AT1196" s="17">
        <v>0</v>
      </c>
      <c r="AU1196" t="s">
        <v>89</v>
      </c>
      <c r="AV1196" s="17" t="s">
        <v>89</v>
      </c>
      <c r="AW1196" s="17" t="s">
        <v>202</v>
      </c>
      <c r="AX1196">
        <v>1</v>
      </c>
      <c r="AY1196">
        <v>0</v>
      </c>
      <c r="AZ1196">
        <v>0</v>
      </c>
      <c r="BA1196">
        <v>0</v>
      </c>
      <c r="BB1196">
        <v>0</v>
      </c>
      <c r="BC1196">
        <v>0</v>
      </c>
      <c r="BD1196" s="17">
        <v>0</v>
      </c>
      <c r="BE1196">
        <v>1</v>
      </c>
      <c r="BF1196">
        <v>0</v>
      </c>
      <c r="BG1196" s="17">
        <v>0</v>
      </c>
      <c r="BH1196">
        <v>18496</v>
      </c>
      <c r="BI1196">
        <v>1700</v>
      </c>
      <c r="BJ1196" s="23">
        <v>0.89800000000000002</v>
      </c>
      <c r="BK1196" s="23">
        <v>39.950000000000003</v>
      </c>
      <c r="BL1196">
        <v>1</v>
      </c>
      <c r="BM1196">
        <v>0</v>
      </c>
      <c r="BN1196">
        <v>0</v>
      </c>
      <c r="BO1196">
        <v>0</v>
      </c>
      <c r="BP1196">
        <v>0</v>
      </c>
      <c r="BQ1196" s="17">
        <v>0</v>
      </c>
      <c r="BR1196">
        <v>0</v>
      </c>
      <c r="BS1196">
        <v>0</v>
      </c>
      <c r="BT1196">
        <v>0</v>
      </c>
      <c r="BU1196" s="17">
        <v>1</v>
      </c>
      <c r="BV1196">
        <v>0</v>
      </c>
      <c r="BW1196">
        <v>0</v>
      </c>
      <c r="BX1196" s="17">
        <v>0</v>
      </c>
      <c r="BY1196">
        <v>1</v>
      </c>
      <c r="BZ1196">
        <v>0</v>
      </c>
      <c r="CA1196">
        <v>0</v>
      </c>
      <c r="CB1196">
        <v>0</v>
      </c>
      <c r="CC1196">
        <v>0</v>
      </c>
      <c r="CD1196">
        <v>0</v>
      </c>
      <c r="CE1196">
        <v>1</v>
      </c>
      <c r="CF1196">
        <v>0</v>
      </c>
      <c r="CG1196">
        <v>1</v>
      </c>
      <c r="CH1196">
        <v>1</v>
      </c>
      <c r="CI1196">
        <v>0</v>
      </c>
      <c r="CJ1196" s="17">
        <v>0</v>
      </c>
      <c r="CK1196">
        <v>1.159</v>
      </c>
      <c r="CL1196">
        <v>73</v>
      </c>
      <c r="CM1196">
        <v>1</v>
      </c>
      <c r="CN1196">
        <v>0</v>
      </c>
      <c r="CO1196">
        <v>35</v>
      </c>
      <c r="CP1196" s="31" t="s">
        <v>80</v>
      </c>
    </row>
    <row r="1197" spans="1:94" x14ac:dyDescent="0.25">
      <c r="A1197">
        <v>1196</v>
      </c>
      <c r="B1197">
        <v>80</v>
      </c>
      <c r="C1197" s="23" t="s">
        <v>258</v>
      </c>
      <c r="D1197" s="12">
        <v>4.1362250582416937</v>
      </c>
      <c r="E1197" s="13">
        <v>0.40639604033110932</v>
      </c>
      <c r="F1197" s="7">
        <v>10.177818304705241</v>
      </c>
      <c r="G1197" s="7">
        <f t="shared" si="283"/>
        <v>3.7298290179105846</v>
      </c>
      <c r="H1197" s="15">
        <f t="shared" si="284"/>
        <v>4.5426210985728028</v>
      </c>
      <c r="I1197" s="11">
        <f t="shared" si="285"/>
        <v>0.126900059558892</v>
      </c>
      <c r="J1197" s="30">
        <f t="shared" si="286"/>
        <v>1.2468296815657011E-2</v>
      </c>
      <c r="K1197" s="30">
        <f t="shared" si="287"/>
        <v>80.203416295339892</v>
      </c>
      <c r="L1197" s="8">
        <v>0</v>
      </c>
      <c r="M1197" s="9">
        <v>0</v>
      </c>
      <c r="N1197" s="9">
        <v>1</v>
      </c>
      <c r="O1197" s="9">
        <v>0</v>
      </c>
      <c r="P1197" s="9">
        <v>0</v>
      </c>
      <c r="Q1197" s="8">
        <v>6357</v>
      </c>
      <c r="R1197" s="9">
        <v>27</v>
      </c>
      <c r="S1197" s="9">
        <f t="shared" si="288"/>
        <v>6329</v>
      </c>
      <c r="T1197" s="9">
        <f t="shared" si="289"/>
        <v>21</v>
      </c>
      <c r="U1197" s="7">
        <f t="shared" si="293"/>
        <v>7.4849999999999994</v>
      </c>
      <c r="V1197" s="7">
        <v>11.77</v>
      </c>
      <c r="W1197" s="9">
        <v>0</v>
      </c>
      <c r="X1197" s="9">
        <v>1</v>
      </c>
      <c r="Y1197" s="9">
        <v>1</v>
      </c>
      <c r="Z1197" s="9">
        <v>0</v>
      </c>
      <c r="AA1197" s="9">
        <v>0</v>
      </c>
      <c r="AB1197" s="27">
        <v>0</v>
      </c>
      <c r="AC1197" s="9">
        <v>0</v>
      </c>
      <c r="AD1197" s="9">
        <v>1</v>
      </c>
      <c r="AE1197" s="27">
        <v>0</v>
      </c>
      <c r="AF1197" s="9">
        <v>1</v>
      </c>
      <c r="AG1197" s="27">
        <v>0</v>
      </c>
      <c r="AH1197" s="19">
        <v>2004</v>
      </c>
      <c r="AI1197" s="30">
        <v>0.28499999999999998</v>
      </c>
      <c r="AJ1197" s="30">
        <v>0.28499999999999998</v>
      </c>
      <c r="AK1197" s="30">
        <v>0.13</v>
      </c>
      <c r="AL1197" s="37">
        <v>0.3</v>
      </c>
      <c r="AM1197" s="36">
        <v>1</v>
      </c>
      <c r="AN1197" s="17">
        <v>0</v>
      </c>
      <c r="AO1197">
        <v>0.62</v>
      </c>
      <c r="AP1197" s="34">
        <v>0.38</v>
      </c>
      <c r="AQ1197">
        <v>1</v>
      </c>
      <c r="AR1197" s="34">
        <v>0</v>
      </c>
      <c r="AS1197">
        <v>1</v>
      </c>
      <c r="AT1197" s="17">
        <v>0</v>
      </c>
      <c r="AU1197" t="s">
        <v>89</v>
      </c>
      <c r="AV1197" s="17" t="s">
        <v>89</v>
      </c>
      <c r="AW1197" s="17" t="s">
        <v>202</v>
      </c>
      <c r="AX1197">
        <v>1</v>
      </c>
      <c r="AY1197">
        <v>0</v>
      </c>
      <c r="AZ1197">
        <v>0</v>
      </c>
      <c r="BA1197">
        <v>0</v>
      </c>
      <c r="BB1197">
        <v>0</v>
      </c>
      <c r="BC1197">
        <v>0</v>
      </c>
      <c r="BD1197" s="17">
        <v>0</v>
      </c>
      <c r="BE1197">
        <v>1</v>
      </c>
      <c r="BF1197">
        <v>0</v>
      </c>
      <c r="BG1197" s="17">
        <v>0</v>
      </c>
      <c r="BH1197">
        <v>18496</v>
      </c>
      <c r="BI1197">
        <v>1700</v>
      </c>
      <c r="BJ1197" s="23">
        <v>0.89800000000000002</v>
      </c>
      <c r="BK1197" s="23">
        <v>39.950000000000003</v>
      </c>
      <c r="BL1197">
        <v>1</v>
      </c>
      <c r="BM1197">
        <v>0</v>
      </c>
      <c r="BN1197">
        <v>0</v>
      </c>
      <c r="BO1197">
        <v>0</v>
      </c>
      <c r="BP1197">
        <v>0</v>
      </c>
      <c r="BQ1197" s="17">
        <v>0</v>
      </c>
      <c r="BR1197">
        <v>0</v>
      </c>
      <c r="BS1197">
        <v>0</v>
      </c>
      <c r="BT1197">
        <v>0</v>
      </c>
      <c r="BU1197" s="17">
        <v>1</v>
      </c>
      <c r="BV1197">
        <v>0</v>
      </c>
      <c r="BW1197">
        <v>0</v>
      </c>
      <c r="BX1197" s="17">
        <v>0</v>
      </c>
      <c r="BY1197">
        <v>1</v>
      </c>
      <c r="BZ1197">
        <v>0</v>
      </c>
      <c r="CA1197">
        <v>0</v>
      </c>
      <c r="CB1197">
        <v>0</v>
      </c>
      <c r="CC1197">
        <v>0</v>
      </c>
      <c r="CD1197">
        <v>0</v>
      </c>
      <c r="CE1197">
        <v>1</v>
      </c>
      <c r="CF1197">
        <v>0</v>
      </c>
      <c r="CG1197">
        <v>1</v>
      </c>
      <c r="CH1197">
        <v>1</v>
      </c>
      <c r="CI1197">
        <v>0</v>
      </c>
      <c r="CJ1197" s="17">
        <v>0</v>
      </c>
      <c r="CK1197">
        <v>1.159</v>
      </c>
      <c r="CL1197">
        <v>73</v>
      </c>
      <c r="CM1197">
        <v>1</v>
      </c>
      <c r="CN1197">
        <v>0</v>
      </c>
      <c r="CO1197">
        <v>35</v>
      </c>
      <c r="CP1197" s="31" t="s">
        <v>80</v>
      </c>
    </row>
    <row r="1198" spans="1:94" x14ac:dyDescent="0.25">
      <c r="A1198">
        <v>1197</v>
      </c>
      <c r="B1198">
        <v>80</v>
      </c>
      <c r="C1198" s="23" t="s">
        <v>258</v>
      </c>
      <c r="D1198" s="12">
        <v>0.86443540238798633</v>
      </c>
      <c r="E1198" s="13">
        <v>0.17561076122606331</v>
      </c>
      <c r="F1198" s="7">
        <v>4.922451200329351</v>
      </c>
      <c r="G1198" s="7">
        <f t="shared" si="283"/>
        <v>0.68882464116192299</v>
      </c>
      <c r="H1198" s="15">
        <f t="shared" si="284"/>
        <v>1.0400461636140497</v>
      </c>
      <c r="I1198" s="11">
        <f t="shared" si="285"/>
        <v>6.9913631591771691E-2</v>
      </c>
      <c r="J1198" s="30">
        <f t="shared" si="286"/>
        <v>1.4203011618905215E-2</v>
      </c>
      <c r="K1198" s="30">
        <f t="shared" si="287"/>
        <v>70.40760275580773</v>
      </c>
      <c r="L1198" s="8">
        <v>0</v>
      </c>
      <c r="M1198" s="9">
        <v>0</v>
      </c>
      <c r="N1198" s="9">
        <v>1</v>
      </c>
      <c r="O1198" s="9">
        <v>0</v>
      </c>
      <c r="P1198" s="9">
        <v>0</v>
      </c>
      <c r="Q1198" s="8">
        <v>4961</v>
      </c>
      <c r="R1198" s="9">
        <v>27</v>
      </c>
      <c r="S1198" s="9">
        <f t="shared" si="288"/>
        <v>4933</v>
      </c>
      <c r="T1198" s="9">
        <f t="shared" si="289"/>
        <v>21</v>
      </c>
      <c r="U1198" s="7">
        <f t="shared" si="293"/>
        <v>7.4849999999999994</v>
      </c>
      <c r="V1198" s="7">
        <v>11.77</v>
      </c>
      <c r="W1198" s="9">
        <v>0</v>
      </c>
      <c r="X1198" s="9">
        <v>1</v>
      </c>
      <c r="Y1198" s="9">
        <v>1</v>
      </c>
      <c r="Z1198" s="9">
        <v>0</v>
      </c>
      <c r="AA1198" s="9">
        <v>0</v>
      </c>
      <c r="AB1198" s="27">
        <v>0</v>
      </c>
      <c r="AC1198" s="9">
        <v>0</v>
      </c>
      <c r="AD1198" s="9">
        <v>1</v>
      </c>
      <c r="AE1198" s="27">
        <v>0</v>
      </c>
      <c r="AF1198" s="9">
        <v>1</v>
      </c>
      <c r="AG1198" s="27">
        <v>0</v>
      </c>
      <c r="AH1198" s="19">
        <v>2004</v>
      </c>
      <c r="AI1198" s="30">
        <v>0.28499999999999998</v>
      </c>
      <c r="AJ1198" s="30">
        <v>0.28499999999999998</v>
      </c>
      <c r="AK1198" s="30">
        <v>0.13</v>
      </c>
      <c r="AL1198" s="37">
        <v>0.3</v>
      </c>
      <c r="AM1198" s="36">
        <v>1</v>
      </c>
      <c r="AN1198" s="17">
        <v>0</v>
      </c>
      <c r="AO1198">
        <v>0.62</v>
      </c>
      <c r="AP1198" s="34">
        <v>0.38</v>
      </c>
      <c r="AQ1198">
        <v>1</v>
      </c>
      <c r="AR1198" s="34">
        <v>0</v>
      </c>
      <c r="AS1198">
        <v>1</v>
      </c>
      <c r="AT1198" s="17">
        <v>0</v>
      </c>
      <c r="AU1198" t="s">
        <v>89</v>
      </c>
      <c r="AV1198" s="17" t="s">
        <v>89</v>
      </c>
      <c r="AW1198" s="17" t="s">
        <v>202</v>
      </c>
      <c r="AX1198">
        <v>1</v>
      </c>
      <c r="AY1198">
        <v>0</v>
      </c>
      <c r="AZ1198">
        <v>0</v>
      </c>
      <c r="BA1198">
        <v>0</v>
      </c>
      <c r="BB1198">
        <v>0</v>
      </c>
      <c r="BC1198">
        <v>0</v>
      </c>
      <c r="BD1198" s="17">
        <v>0</v>
      </c>
      <c r="BE1198">
        <v>1</v>
      </c>
      <c r="BF1198">
        <v>0</v>
      </c>
      <c r="BG1198" s="17">
        <v>0</v>
      </c>
      <c r="BH1198">
        <v>18496</v>
      </c>
      <c r="BI1198">
        <v>1700</v>
      </c>
      <c r="BJ1198" s="23">
        <v>0.89800000000000002</v>
      </c>
      <c r="BK1198" s="23">
        <v>39.950000000000003</v>
      </c>
      <c r="BL1198">
        <v>1</v>
      </c>
      <c r="BM1198">
        <v>0</v>
      </c>
      <c r="BN1198">
        <v>0</v>
      </c>
      <c r="BO1198">
        <v>0</v>
      </c>
      <c r="BP1198">
        <v>0</v>
      </c>
      <c r="BQ1198" s="17">
        <v>0</v>
      </c>
      <c r="BR1198">
        <v>0</v>
      </c>
      <c r="BS1198">
        <v>0</v>
      </c>
      <c r="BT1198">
        <v>0</v>
      </c>
      <c r="BU1198" s="17">
        <v>1</v>
      </c>
      <c r="BV1198">
        <v>0</v>
      </c>
      <c r="BW1198">
        <v>0</v>
      </c>
      <c r="BX1198" s="17">
        <v>0</v>
      </c>
      <c r="BY1198">
        <v>1</v>
      </c>
      <c r="BZ1198">
        <v>0</v>
      </c>
      <c r="CA1198">
        <v>0</v>
      </c>
      <c r="CB1198">
        <v>0</v>
      </c>
      <c r="CC1198">
        <v>0</v>
      </c>
      <c r="CD1198">
        <v>0</v>
      </c>
      <c r="CE1198">
        <v>1</v>
      </c>
      <c r="CF1198">
        <v>0</v>
      </c>
      <c r="CG1198">
        <v>1</v>
      </c>
      <c r="CH1198">
        <v>1</v>
      </c>
      <c r="CI1198">
        <v>0</v>
      </c>
      <c r="CJ1198" s="17">
        <v>0</v>
      </c>
      <c r="CK1198">
        <v>1.159</v>
      </c>
      <c r="CL1198">
        <v>73</v>
      </c>
      <c r="CM1198">
        <v>1</v>
      </c>
      <c r="CN1198">
        <v>0</v>
      </c>
      <c r="CO1198">
        <v>35</v>
      </c>
      <c r="CP1198" s="31" t="s">
        <v>80</v>
      </c>
    </row>
    <row r="1199" spans="1:94" x14ac:dyDescent="0.25">
      <c r="A1199">
        <v>1198</v>
      </c>
      <c r="B1199">
        <v>80</v>
      </c>
      <c r="C1199" s="23" t="s">
        <v>258</v>
      </c>
      <c r="D1199" s="12">
        <v>3.2956920689338309</v>
      </c>
      <c r="E1199" s="13">
        <v>0.82430283513478619</v>
      </c>
      <c r="F1199" s="7">
        <v>3.998156901152639</v>
      </c>
      <c r="G1199" s="7">
        <f t="shared" si="283"/>
        <v>2.4713892337990448</v>
      </c>
      <c r="H1199" s="15">
        <f t="shared" si="284"/>
        <v>4.1199949040686175</v>
      </c>
      <c r="I1199" s="11">
        <f t="shared" si="285"/>
        <v>5.6833153342580163E-2</v>
      </c>
      <c r="J1199" s="30">
        <f t="shared" si="286"/>
        <v>1.4214838173608338E-2</v>
      </c>
      <c r="K1199" s="30">
        <f t="shared" si="287"/>
        <v>70.349024574660845</v>
      </c>
      <c r="L1199" s="8">
        <v>0</v>
      </c>
      <c r="M1199" s="9">
        <v>0</v>
      </c>
      <c r="N1199" s="9">
        <v>1</v>
      </c>
      <c r="O1199" s="9">
        <v>0</v>
      </c>
      <c r="P1199" s="9">
        <v>0</v>
      </c>
      <c r="Q1199" s="8">
        <v>4961</v>
      </c>
      <c r="R1199" s="9">
        <v>27</v>
      </c>
      <c r="S1199" s="9">
        <f t="shared" si="288"/>
        <v>4933</v>
      </c>
      <c r="T1199" s="9">
        <f t="shared" si="289"/>
        <v>21</v>
      </c>
      <c r="U1199" s="7">
        <f t="shared" si="293"/>
        <v>7.4849999999999994</v>
      </c>
      <c r="V1199" s="7">
        <v>11.77</v>
      </c>
      <c r="W1199" s="9">
        <v>0</v>
      </c>
      <c r="X1199" s="9">
        <v>1</v>
      </c>
      <c r="Y1199" s="9">
        <v>1</v>
      </c>
      <c r="Z1199" s="9">
        <v>0</v>
      </c>
      <c r="AA1199" s="9">
        <v>0</v>
      </c>
      <c r="AB1199" s="27">
        <v>0</v>
      </c>
      <c r="AC1199" s="9">
        <v>0</v>
      </c>
      <c r="AD1199" s="9">
        <v>1</v>
      </c>
      <c r="AE1199" s="27">
        <v>0</v>
      </c>
      <c r="AF1199" s="9">
        <v>1</v>
      </c>
      <c r="AG1199" s="27">
        <v>0</v>
      </c>
      <c r="AH1199" s="19">
        <v>2004</v>
      </c>
      <c r="AI1199" s="30">
        <v>0.28499999999999998</v>
      </c>
      <c r="AJ1199" s="30">
        <v>0.28499999999999998</v>
      </c>
      <c r="AK1199" s="30">
        <v>0.13</v>
      </c>
      <c r="AL1199" s="37">
        <v>0.3</v>
      </c>
      <c r="AM1199" s="36">
        <v>1</v>
      </c>
      <c r="AN1199" s="17">
        <v>0</v>
      </c>
      <c r="AO1199">
        <v>0.62</v>
      </c>
      <c r="AP1199" s="34">
        <v>0.38</v>
      </c>
      <c r="AQ1199">
        <v>1</v>
      </c>
      <c r="AR1199" s="34">
        <v>0</v>
      </c>
      <c r="AS1199">
        <v>1</v>
      </c>
      <c r="AT1199" s="17">
        <v>0</v>
      </c>
      <c r="AU1199" t="s">
        <v>89</v>
      </c>
      <c r="AV1199" s="17" t="s">
        <v>89</v>
      </c>
      <c r="AW1199" s="17" t="s">
        <v>202</v>
      </c>
      <c r="AX1199">
        <v>1</v>
      </c>
      <c r="AY1199">
        <v>0</v>
      </c>
      <c r="AZ1199">
        <v>0</v>
      </c>
      <c r="BA1199">
        <v>0</v>
      </c>
      <c r="BB1199">
        <v>0</v>
      </c>
      <c r="BC1199">
        <v>0</v>
      </c>
      <c r="BD1199" s="17">
        <v>0</v>
      </c>
      <c r="BE1199">
        <v>1</v>
      </c>
      <c r="BF1199">
        <v>0</v>
      </c>
      <c r="BG1199" s="17">
        <v>0</v>
      </c>
      <c r="BH1199">
        <v>18496</v>
      </c>
      <c r="BI1199">
        <v>1700</v>
      </c>
      <c r="BJ1199" s="23">
        <v>0.89800000000000002</v>
      </c>
      <c r="BK1199" s="23">
        <v>39.950000000000003</v>
      </c>
      <c r="BL1199">
        <v>1</v>
      </c>
      <c r="BM1199">
        <v>0</v>
      </c>
      <c r="BN1199">
        <v>0</v>
      </c>
      <c r="BO1199">
        <v>0</v>
      </c>
      <c r="BP1199">
        <v>0</v>
      </c>
      <c r="BQ1199" s="17">
        <v>0</v>
      </c>
      <c r="BR1199">
        <v>0</v>
      </c>
      <c r="BS1199">
        <v>0</v>
      </c>
      <c r="BT1199">
        <v>0</v>
      </c>
      <c r="BU1199" s="17">
        <v>1</v>
      </c>
      <c r="BV1199">
        <v>0</v>
      </c>
      <c r="BW1199">
        <v>0</v>
      </c>
      <c r="BX1199" s="17">
        <v>0</v>
      </c>
      <c r="BY1199">
        <v>1</v>
      </c>
      <c r="BZ1199">
        <v>0</v>
      </c>
      <c r="CA1199">
        <v>0</v>
      </c>
      <c r="CB1199">
        <v>0</v>
      </c>
      <c r="CC1199">
        <v>0</v>
      </c>
      <c r="CD1199">
        <v>0</v>
      </c>
      <c r="CE1199">
        <v>1</v>
      </c>
      <c r="CF1199">
        <v>0</v>
      </c>
      <c r="CG1199">
        <v>1</v>
      </c>
      <c r="CH1199">
        <v>1</v>
      </c>
      <c r="CI1199">
        <v>0</v>
      </c>
      <c r="CJ1199" s="17">
        <v>0</v>
      </c>
      <c r="CK1199">
        <v>1.159</v>
      </c>
      <c r="CL1199">
        <v>73</v>
      </c>
      <c r="CM1199">
        <v>1</v>
      </c>
      <c r="CN1199">
        <v>0</v>
      </c>
      <c r="CO1199">
        <v>35</v>
      </c>
      <c r="CP1199" s="31" t="s">
        <v>80</v>
      </c>
    </row>
    <row r="1200" spans="1:94" x14ac:dyDescent="0.25">
      <c r="A1200">
        <v>1199</v>
      </c>
      <c r="B1200">
        <v>80</v>
      </c>
      <c r="C1200" s="23" t="s">
        <v>258</v>
      </c>
      <c r="D1200" s="12">
        <v>4.0697480214584081</v>
      </c>
      <c r="E1200" s="13">
        <v>0.46789295386537472</v>
      </c>
      <c r="F1200" s="7">
        <v>8.6980322910128365</v>
      </c>
      <c r="G1200" s="7">
        <f t="shared" si="283"/>
        <v>3.6018550675930334</v>
      </c>
      <c r="H1200" s="15">
        <f t="shared" si="284"/>
        <v>4.5376409753237832</v>
      </c>
      <c r="I1200" s="11">
        <f t="shared" si="285"/>
        <v>0.12290241686706004</v>
      </c>
      <c r="J1200" s="30">
        <f t="shared" si="286"/>
        <v>1.4129910392957249E-2</v>
      </c>
      <c r="K1200" s="30">
        <f t="shared" si="287"/>
        <v>70.771857159011319</v>
      </c>
      <c r="L1200" s="8">
        <v>0</v>
      </c>
      <c r="M1200" s="9">
        <v>0</v>
      </c>
      <c r="N1200" s="9">
        <v>1</v>
      </c>
      <c r="O1200" s="9">
        <v>0</v>
      </c>
      <c r="P1200" s="9">
        <v>0</v>
      </c>
      <c r="Q1200" s="8">
        <v>4961</v>
      </c>
      <c r="R1200" s="9">
        <v>27</v>
      </c>
      <c r="S1200" s="9">
        <f t="shared" si="288"/>
        <v>4933</v>
      </c>
      <c r="T1200" s="9">
        <f t="shared" si="289"/>
        <v>21</v>
      </c>
      <c r="U1200" s="7">
        <f t="shared" si="293"/>
        <v>7.4849999999999994</v>
      </c>
      <c r="V1200" s="7">
        <v>11.77</v>
      </c>
      <c r="W1200" s="9">
        <v>0</v>
      </c>
      <c r="X1200" s="9">
        <v>1</v>
      </c>
      <c r="Y1200" s="9">
        <v>1</v>
      </c>
      <c r="Z1200" s="9">
        <v>0</v>
      </c>
      <c r="AA1200" s="9">
        <v>0</v>
      </c>
      <c r="AB1200" s="27">
        <v>0</v>
      </c>
      <c r="AC1200" s="9">
        <v>0</v>
      </c>
      <c r="AD1200" s="9">
        <v>1</v>
      </c>
      <c r="AE1200" s="27">
        <v>0</v>
      </c>
      <c r="AF1200" s="9">
        <v>1</v>
      </c>
      <c r="AG1200" s="27">
        <v>0</v>
      </c>
      <c r="AH1200" s="19">
        <v>2004</v>
      </c>
      <c r="AI1200" s="30">
        <v>0.28499999999999998</v>
      </c>
      <c r="AJ1200" s="30">
        <v>0.28499999999999998</v>
      </c>
      <c r="AK1200" s="30">
        <v>0.13</v>
      </c>
      <c r="AL1200" s="37">
        <v>0.3</v>
      </c>
      <c r="AM1200" s="36">
        <v>1</v>
      </c>
      <c r="AN1200" s="17">
        <v>0</v>
      </c>
      <c r="AO1200">
        <v>0.62</v>
      </c>
      <c r="AP1200" s="34">
        <v>0.38</v>
      </c>
      <c r="AQ1200">
        <v>1</v>
      </c>
      <c r="AR1200" s="34">
        <v>0</v>
      </c>
      <c r="AS1200">
        <v>1</v>
      </c>
      <c r="AT1200" s="17">
        <v>0</v>
      </c>
      <c r="AU1200" t="s">
        <v>89</v>
      </c>
      <c r="AV1200" s="17" t="s">
        <v>89</v>
      </c>
      <c r="AW1200" s="17" t="s">
        <v>202</v>
      </c>
      <c r="AX1200">
        <v>1</v>
      </c>
      <c r="AY1200">
        <v>0</v>
      </c>
      <c r="AZ1200">
        <v>0</v>
      </c>
      <c r="BA1200">
        <v>0</v>
      </c>
      <c r="BB1200">
        <v>0</v>
      </c>
      <c r="BC1200">
        <v>0</v>
      </c>
      <c r="BD1200" s="17">
        <v>0</v>
      </c>
      <c r="BE1200">
        <v>1</v>
      </c>
      <c r="BF1200">
        <v>0</v>
      </c>
      <c r="BG1200" s="17">
        <v>0</v>
      </c>
      <c r="BH1200">
        <v>18496</v>
      </c>
      <c r="BI1200">
        <v>1700</v>
      </c>
      <c r="BJ1200" s="23">
        <v>0.89800000000000002</v>
      </c>
      <c r="BK1200" s="23">
        <v>39.950000000000003</v>
      </c>
      <c r="BL1200">
        <v>1</v>
      </c>
      <c r="BM1200">
        <v>0</v>
      </c>
      <c r="BN1200">
        <v>0</v>
      </c>
      <c r="BO1200">
        <v>0</v>
      </c>
      <c r="BP1200">
        <v>0</v>
      </c>
      <c r="BQ1200" s="17">
        <v>0</v>
      </c>
      <c r="BR1200">
        <v>0</v>
      </c>
      <c r="BS1200">
        <v>0</v>
      </c>
      <c r="BT1200">
        <v>0</v>
      </c>
      <c r="BU1200" s="17">
        <v>1</v>
      </c>
      <c r="BV1200">
        <v>0</v>
      </c>
      <c r="BW1200">
        <v>0</v>
      </c>
      <c r="BX1200" s="17">
        <v>0</v>
      </c>
      <c r="BY1200">
        <v>1</v>
      </c>
      <c r="BZ1200">
        <v>0</v>
      </c>
      <c r="CA1200">
        <v>0</v>
      </c>
      <c r="CB1200">
        <v>0</v>
      </c>
      <c r="CC1200">
        <v>0</v>
      </c>
      <c r="CD1200">
        <v>0</v>
      </c>
      <c r="CE1200">
        <v>1</v>
      </c>
      <c r="CF1200">
        <v>0</v>
      </c>
      <c r="CG1200">
        <v>1</v>
      </c>
      <c r="CH1200">
        <v>1</v>
      </c>
      <c r="CI1200">
        <v>0</v>
      </c>
      <c r="CJ1200" s="17">
        <v>0</v>
      </c>
      <c r="CK1200">
        <v>1.159</v>
      </c>
      <c r="CL1200">
        <v>73</v>
      </c>
      <c r="CM1200">
        <v>1</v>
      </c>
      <c r="CN1200">
        <v>0</v>
      </c>
      <c r="CO1200">
        <v>35</v>
      </c>
      <c r="CP1200" s="31" t="s">
        <v>80</v>
      </c>
    </row>
    <row r="1201" spans="1:94" x14ac:dyDescent="0.25">
      <c r="A1201">
        <v>1200</v>
      </c>
      <c r="B1201">
        <v>81</v>
      </c>
      <c r="C1201" s="23" t="s">
        <v>259</v>
      </c>
      <c r="D1201" s="12">
        <v>5.4462081991112576</v>
      </c>
      <c r="E1201" s="13">
        <v>0.16631894037714709</v>
      </c>
      <c r="F1201" s="7">
        <v>32.745568164163153</v>
      </c>
      <c r="G1201" s="7">
        <f t="shared" si="283"/>
        <v>5.2798892587341104</v>
      </c>
      <c r="H1201" s="15">
        <f t="shared" si="284"/>
        <v>5.6125271394884049</v>
      </c>
      <c r="I1201" s="11">
        <f t="shared" si="285"/>
        <v>9.3290220893471734E-2</v>
      </c>
      <c r="J1201" s="30">
        <f t="shared" si="286"/>
        <v>2.8489418911829671E-3</v>
      </c>
      <c r="K1201" s="30">
        <f t="shared" si="287"/>
        <v>351.0075102250575</v>
      </c>
      <c r="L1201" s="8">
        <v>0</v>
      </c>
      <c r="M1201" s="9">
        <v>0</v>
      </c>
      <c r="N1201" s="9">
        <v>0</v>
      </c>
      <c r="O1201" s="9">
        <v>1</v>
      </c>
      <c r="P1201" s="9">
        <v>0</v>
      </c>
      <c r="Q1201" s="8">
        <v>122141</v>
      </c>
      <c r="R1201" s="9">
        <v>6</v>
      </c>
      <c r="S1201" s="9">
        <f t="shared" si="288"/>
        <v>122134</v>
      </c>
      <c r="T1201" s="9">
        <f t="shared" si="289"/>
        <v>62</v>
      </c>
      <c r="U1201" s="7">
        <v>14</v>
      </c>
      <c r="V1201" s="7">
        <f t="shared" ref="V1201:V1232" si="294">BK1201-U1201-6</f>
        <v>21</v>
      </c>
      <c r="W1201" s="9">
        <v>0</v>
      </c>
      <c r="X1201" s="9">
        <v>1</v>
      </c>
      <c r="Y1201" s="9">
        <v>1</v>
      </c>
      <c r="Z1201" s="9">
        <v>0</v>
      </c>
      <c r="AA1201" s="9">
        <v>0</v>
      </c>
      <c r="AB1201" s="27">
        <v>0</v>
      </c>
      <c r="AC1201" s="9">
        <v>0</v>
      </c>
      <c r="AD1201" s="9">
        <v>1</v>
      </c>
      <c r="AE1201" s="27">
        <v>0</v>
      </c>
      <c r="AF1201" s="9">
        <v>1</v>
      </c>
      <c r="AG1201" s="27">
        <v>0</v>
      </c>
      <c r="AH1201" s="19">
        <v>1980</v>
      </c>
      <c r="AI1201" s="30">
        <v>0</v>
      </c>
      <c r="AJ1201" s="30">
        <v>0</v>
      </c>
      <c r="AK1201" s="30">
        <v>0.5</v>
      </c>
      <c r="AL1201" s="37">
        <v>0.5</v>
      </c>
      <c r="AM1201" s="36">
        <v>1</v>
      </c>
      <c r="AN1201" s="17">
        <v>0</v>
      </c>
      <c r="AO1201">
        <v>1</v>
      </c>
      <c r="AP1201" s="34">
        <v>0</v>
      </c>
      <c r="AQ1201" t="s">
        <v>89</v>
      </c>
      <c r="AR1201" s="34" t="s">
        <v>89</v>
      </c>
      <c r="AS1201">
        <v>0</v>
      </c>
      <c r="AT1201" s="17">
        <v>1</v>
      </c>
      <c r="AU1201" t="s">
        <v>89</v>
      </c>
      <c r="AV1201" s="17" t="s">
        <v>89</v>
      </c>
      <c r="AW1201" s="17" t="s">
        <v>131</v>
      </c>
      <c r="AX1201">
        <v>1</v>
      </c>
      <c r="AY1201">
        <v>0</v>
      </c>
      <c r="AZ1201">
        <v>0</v>
      </c>
      <c r="BA1201">
        <v>0</v>
      </c>
      <c r="BB1201">
        <v>0</v>
      </c>
      <c r="BC1201">
        <v>0</v>
      </c>
      <c r="BD1201" s="17">
        <v>0</v>
      </c>
      <c r="BE1201">
        <v>1</v>
      </c>
      <c r="BF1201">
        <v>0</v>
      </c>
      <c r="BG1201" s="17">
        <v>0</v>
      </c>
      <c r="BH1201">
        <v>19291</v>
      </c>
      <c r="BI1201">
        <v>1766</v>
      </c>
      <c r="BJ1201" s="23">
        <v>0.91900000000000004</v>
      </c>
      <c r="BK1201" s="23">
        <v>41</v>
      </c>
      <c r="BL1201">
        <v>1</v>
      </c>
      <c r="BM1201">
        <v>0</v>
      </c>
      <c r="BN1201">
        <v>0</v>
      </c>
      <c r="BO1201">
        <v>0</v>
      </c>
      <c r="BP1201">
        <v>0</v>
      </c>
      <c r="BQ1201" s="17">
        <v>0</v>
      </c>
      <c r="BR1201">
        <v>1</v>
      </c>
      <c r="BS1201">
        <v>0</v>
      </c>
      <c r="BT1201">
        <v>0</v>
      </c>
      <c r="BU1201" s="17">
        <v>0</v>
      </c>
      <c r="BV1201">
        <v>0</v>
      </c>
      <c r="BW1201">
        <v>0</v>
      </c>
      <c r="BX1201" s="17">
        <v>0</v>
      </c>
      <c r="BY1201">
        <v>1</v>
      </c>
      <c r="BZ1201">
        <v>1</v>
      </c>
      <c r="CA1201">
        <v>0</v>
      </c>
      <c r="CB1201">
        <v>0</v>
      </c>
      <c r="CC1201">
        <v>1</v>
      </c>
      <c r="CD1201">
        <v>0</v>
      </c>
      <c r="CE1201">
        <v>0</v>
      </c>
      <c r="CF1201">
        <v>0</v>
      </c>
      <c r="CG1201">
        <v>0</v>
      </c>
      <c r="CH1201">
        <v>0</v>
      </c>
      <c r="CI1201">
        <v>1</v>
      </c>
      <c r="CJ1201" s="17">
        <v>0</v>
      </c>
      <c r="CK1201">
        <v>0.52800000000000002</v>
      </c>
      <c r="CL1201">
        <v>17</v>
      </c>
      <c r="CM1201">
        <v>1</v>
      </c>
      <c r="CN1201">
        <v>0</v>
      </c>
      <c r="CO1201">
        <v>35</v>
      </c>
      <c r="CP1201" s="31" t="s">
        <v>80</v>
      </c>
    </row>
    <row r="1202" spans="1:94" x14ac:dyDescent="0.25">
      <c r="A1202">
        <v>1201</v>
      </c>
      <c r="B1202">
        <v>81</v>
      </c>
      <c r="C1202" s="23" t="s">
        <v>259</v>
      </c>
      <c r="D1202" s="12">
        <v>5.5909060847234127</v>
      </c>
      <c r="E1202" s="13">
        <v>0.1847479854671977</v>
      </c>
      <c r="F1202" s="7">
        <v>30.26233856128346</v>
      </c>
      <c r="G1202" s="7">
        <f t="shared" si="283"/>
        <v>5.4061580992562153</v>
      </c>
      <c r="H1202" s="15">
        <f t="shared" si="284"/>
        <v>5.7756540701906101</v>
      </c>
      <c r="I1202" s="11">
        <f t="shared" si="285"/>
        <v>8.627044007990553E-2</v>
      </c>
      <c r="J1202" s="30">
        <f t="shared" si="286"/>
        <v>2.8507525915487846E-3</v>
      </c>
      <c r="K1202" s="30">
        <f t="shared" si="287"/>
        <v>350.78456228174832</v>
      </c>
      <c r="L1202" s="8">
        <v>0</v>
      </c>
      <c r="M1202" s="9">
        <v>0</v>
      </c>
      <c r="N1202" s="9">
        <v>0</v>
      </c>
      <c r="O1202" s="9">
        <v>1</v>
      </c>
      <c r="P1202" s="9">
        <v>0</v>
      </c>
      <c r="Q1202" s="8">
        <v>122141</v>
      </c>
      <c r="R1202" s="9">
        <v>6</v>
      </c>
      <c r="S1202" s="9">
        <f t="shared" si="288"/>
        <v>122134</v>
      </c>
      <c r="T1202" s="9">
        <f t="shared" si="289"/>
        <v>62</v>
      </c>
      <c r="U1202" s="7">
        <v>14</v>
      </c>
      <c r="V1202" s="7">
        <f t="shared" si="294"/>
        <v>21</v>
      </c>
      <c r="W1202" s="9">
        <v>0</v>
      </c>
      <c r="X1202" s="9">
        <v>1</v>
      </c>
      <c r="Y1202" s="9">
        <v>1</v>
      </c>
      <c r="Z1202" s="9">
        <v>0</v>
      </c>
      <c r="AA1202" s="9">
        <v>0</v>
      </c>
      <c r="AB1202" s="27">
        <v>0</v>
      </c>
      <c r="AC1202" s="9">
        <v>0</v>
      </c>
      <c r="AD1202" s="9">
        <v>1</v>
      </c>
      <c r="AE1202" s="27">
        <v>0</v>
      </c>
      <c r="AF1202" s="9">
        <v>1</v>
      </c>
      <c r="AG1202" s="27">
        <v>0</v>
      </c>
      <c r="AH1202" s="19">
        <v>1981</v>
      </c>
      <c r="AI1202" s="30">
        <v>0</v>
      </c>
      <c r="AJ1202" s="30">
        <v>0</v>
      </c>
      <c r="AK1202" s="30">
        <v>0.5</v>
      </c>
      <c r="AL1202" s="37">
        <v>0.5</v>
      </c>
      <c r="AM1202" s="36">
        <v>1</v>
      </c>
      <c r="AN1202" s="17">
        <v>0</v>
      </c>
      <c r="AO1202">
        <v>1</v>
      </c>
      <c r="AP1202" s="34">
        <v>0</v>
      </c>
      <c r="AQ1202" t="s">
        <v>89</v>
      </c>
      <c r="AR1202" s="34" t="s">
        <v>89</v>
      </c>
      <c r="AS1202">
        <v>0</v>
      </c>
      <c r="AT1202" s="17">
        <v>1</v>
      </c>
      <c r="AU1202" t="s">
        <v>89</v>
      </c>
      <c r="AV1202" s="17" t="s">
        <v>89</v>
      </c>
      <c r="AW1202" s="17" t="s">
        <v>131</v>
      </c>
      <c r="AX1202">
        <v>1</v>
      </c>
      <c r="AY1202">
        <v>0</v>
      </c>
      <c r="AZ1202">
        <v>0</v>
      </c>
      <c r="BA1202">
        <v>0</v>
      </c>
      <c r="BB1202">
        <v>0</v>
      </c>
      <c r="BC1202">
        <v>0</v>
      </c>
      <c r="BD1202" s="17">
        <v>0</v>
      </c>
      <c r="BE1202">
        <v>1</v>
      </c>
      <c r="BF1202">
        <v>0</v>
      </c>
      <c r="BG1202" s="17">
        <v>0</v>
      </c>
      <c r="BH1202">
        <v>19368</v>
      </c>
      <c r="BI1202">
        <v>1730</v>
      </c>
      <c r="BJ1202" s="23">
        <v>0.91900000000000004</v>
      </c>
      <c r="BK1202" s="23">
        <v>41</v>
      </c>
      <c r="BL1202">
        <v>1</v>
      </c>
      <c r="BM1202">
        <v>0</v>
      </c>
      <c r="BN1202">
        <v>0</v>
      </c>
      <c r="BO1202">
        <v>0</v>
      </c>
      <c r="BP1202">
        <v>0</v>
      </c>
      <c r="BQ1202" s="17">
        <v>0</v>
      </c>
      <c r="BR1202">
        <v>1</v>
      </c>
      <c r="BS1202">
        <v>0</v>
      </c>
      <c r="BT1202">
        <v>0</v>
      </c>
      <c r="BU1202" s="17">
        <v>0</v>
      </c>
      <c r="BV1202">
        <v>0</v>
      </c>
      <c r="BW1202">
        <v>0</v>
      </c>
      <c r="BX1202" s="17">
        <v>0</v>
      </c>
      <c r="BY1202">
        <v>1</v>
      </c>
      <c r="BZ1202">
        <v>1</v>
      </c>
      <c r="CA1202">
        <v>0</v>
      </c>
      <c r="CB1202">
        <v>0</v>
      </c>
      <c r="CC1202">
        <v>1</v>
      </c>
      <c r="CD1202">
        <v>0</v>
      </c>
      <c r="CE1202">
        <v>0</v>
      </c>
      <c r="CF1202">
        <v>0</v>
      </c>
      <c r="CG1202">
        <v>0</v>
      </c>
      <c r="CH1202">
        <v>0</v>
      </c>
      <c r="CI1202">
        <v>1</v>
      </c>
      <c r="CJ1202" s="17">
        <v>0</v>
      </c>
      <c r="CK1202">
        <v>0.52800000000000002</v>
      </c>
      <c r="CL1202">
        <v>17</v>
      </c>
      <c r="CM1202">
        <v>1</v>
      </c>
      <c r="CN1202">
        <v>0</v>
      </c>
      <c r="CO1202">
        <v>35</v>
      </c>
      <c r="CP1202" s="31" t="s">
        <v>80</v>
      </c>
    </row>
    <row r="1203" spans="1:94" x14ac:dyDescent="0.25">
      <c r="A1203">
        <v>1202</v>
      </c>
      <c r="B1203">
        <v>81</v>
      </c>
      <c r="C1203" s="23" t="s">
        <v>259</v>
      </c>
      <c r="D1203" s="12">
        <v>6.4385545770590191</v>
      </c>
      <c r="E1203" s="13">
        <v>0.18244239974252419</v>
      </c>
      <c r="F1203" s="7">
        <v>35.290889541825628</v>
      </c>
      <c r="G1203" s="7">
        <f t="shared" si="283"/>
        <v>6.2561121773164947</v>
      </c>
      <c r="H1203" s="15">
        <f t="shared" si="284"/>
        <v>6.6209969768015435</v>
      </c>
      <c r="I1203" s="11">
        <f t="shared" si="285"/>
        <v>0.10047110895759263</v>
      </c>
      <c r="J1203" s="30">
        <f t="shared" si="286"/>
        <v>2.8469418102515525E-3</v>
      </c>
      <c r="K1203" s="30">
        <f t="shared" si="287"/>
        <v>351.25410586163025</v>
      </c>
      <c r="L1203" s="8">
        <v>0</v>
      </c>
      <c r="M1203" s="9">
        <v>0</v>
      </c>
      <c r="N1203" s="9">
        <v>0</v>
      </c>
      <c r="O1203" s="9">
        <v>1</v>
      </c>
      <c r="P1203" s="9">
        <v>0</v>
      </c>
      <c r="Q1203" s="8">
        <v>122141</v>
      </c>
      <c r="R1203" s="9">
        <v>6</v>
      </c>
      <c r="S1203" s="9">
        <f t="shared" si="288"/>
        <v>122134</v>
      </c>
      <c r="T1203" s="9">
        <f t="shared" si="289"/>
        <v>62</v>
      </c>
      <c r="U1203" s="7">
        <v>14</v>
      </c>
      <c r="V1203" s="7">
        <f t="shared" si="294"/>
        <v>21</v>
      </c>
      <c r="W1203" s="9">
        <v>0</v>
      </c>
      <c r="X1203" s="9">
        <v>1</v>
      </c>
      <c r="Y1203" s="9">
        <v>1</v>
      </c>
      <c r="Z1203" s="9">
        <v>0</v>
      </c>
      <c r="AA1203" s="9">
        <v>0</v>
      </c>
      <c r="AB1203" s="27">
        <v>0</v>
      </c>
      <c r="AC1203" s="9">
        <v>0</v>
      </c>
      <c r="AD1203" s="9">
        <v>1</v>
      </c>
      <c r="AE1203" s="27">
        <v>0</v>
      </c>
      <c r="AF1203" s="9">
        <v>1</v>
      </c>
      <c r="AG1203" s="27">
        <v>0</v>
      </c>
      <c r="AH1203" s="19">
        <v>1982</v>
      </c>
      <c r="AI1203" s="30">
        <v>0</v>
      </c>
      <c r="AJ1203" s="30">
        <v>0</v>
      </c>
      <c r="AK1203" s="30">
        <v>0.5</v>
      </c>
      <c r="AL1203" s="37">
        <v>0.5</v>
      </c>
      <c r="AM1203" s="36">
        <v>1</v>
      </c>
      <c r="AN1203" s="17">
        <v>0</v>
      </c>
      <c r="AO1203">
        <v>1</v>
      </c>
      <c r="AP1203" s="34">
        <v>0</v>
      </c>
      <c r="AQ1203" t="s">
        <v>89</v>
      </c>
      <c r="AR1203" s="34" t="s">
        <v>89</v>
      </c>
      <c r="AS1203">
        <v>0</v>
      </c>
      <c r="AT1203" s="17">
        <v>1</v>
      </c>
      <c r="AU1203" t="s">
        <v>89</v>
      </c>
      <c r="AV1203" s="17" t="s">
        <v>89</v>
      </c>
      <c r="AW1203" s="17" t="s">
        <v>131</v>
      </c>
      <c r="AX1203">
        <v>1</v>
      </c>
      <c r="AY1203">
        <v>0</v>
      </c>
      <c r="AZ1203">
        <v>0</v>
      </c>
      <c r="BA1203">
        <v>0</v>
      </c>
      <c r="BB1203">
        <v>0</v>
      </c>
      <c r="BC1203">
        <v>0</v>
      </c>
      <c r="BD1203" s="17">
        <v>0</v>
      </c>
      <c r="BE1203">
        <v>1</v>
      </c>
      <c r="BF1203">
        <v>0</v>
      </c>
      <c r="BG1203" s="17">
        <v>0</v>
      </c>
      <c r="BH1203">
        <v>19465</v>
      </c>
      <c r="BI1203">
        <v>1630</v>
      </c>
      <c r="BJ1203" s="23">
        <v>0.91900000000000004</v>
      </c>
      <c r="BK1203" s="23">
        <v>41</v>
      </c>
      <c r="BL1203">
        <v>1</v>
      </c>
      <c r="BM1203">
        <v>0</v>
      </c>
      <c r="BN1203">
        <v>0</v>
      </c>
      <c r="BO1203">
        <v>0</v>
      </c>
      <c r="BP1203">
        <v>0</v>
      </c>
      <c r="BQ1203" s="17">
        <v>0</v>
      </c>
      <c r="BR1203">
        <v>1</v>
      </c>
      <c r="BS1203">
        <v>0</v>
      </c>
      <c r="BT1203">
        <v>0</v>
      </c>
      <c r="BU1203" s="17">
        <v>0</v>
      </c>
      <c r="BV1203">
        <v>0</v>
      </c>
      <c r="BW1203">
        <v>0</v>
      </c>
      <c r="BX1203" s="17">
        <v>0</v>
      </c>
      <c r="BY1203">
        <v>1</v>
      </c>
      <c r="BZ1203">
        <v>1</v>
      </c>
      <c r="CA1203">
        <v>0</v>
      </c>
      <c r="CB1203">
        <v>0</v>
      </c>
      <c r="CC1203">
        <v>1</v>
      </c>
      <c r="CD1203">
        <v>0</v>
      </c>
      <c r="CE1203">
        <v>0</v>
      </c>
      <c r="CF1203">
        <v>0</v>
      </c>
      <c r="CG1203">
        <v>0</v>
      </c>
      <c r="CH1203">
        <v>0</v>
      </c>
      <c r="CI1203">
        <v>1</v>
      </c>
      <c r="CJ1203" s="17">
        <v>0</v>
      </c>
      <c r="CK1203">
        <v>0.52800000000000002</v>
      </c>
      <c r="CL1203">
        <v>17</v>
      </c>
      <c r="CM1203">
        <v>1</v>
      </c>
      <c r="CN1203">
        <v>0</v>
      </c>
      <c r="CO1203">
        <v>35</v>
      </c>
      <c r="CP1203" s="31" t="s">
        <v>80</v>
      </c>
    </row>
    <row r="1204" spans="1:94" x14ac:dyDescent="0.25">
      <c r="A1204">
        <v>1203</v>
      </c>
      <c r="B1204">
        <v>81</v>
      </c>
      <c r="C1204" s="23" t="s">
        <v>259</v>
      </c>
      <c r="D1204" s="12">
        <v>6.8261951066597826</v>
      </c>
      <c r="E1204" s="13">
        <v>0.17636206671221569</v>
      </c>
      <c r="F1204" s="7">
        <v>38.705574469132522</v>
      </c>
      <c r="G1204" s="7">
        <f t="shared" si="283"/>
        <v>6.6498330399475671</v>
      </c>
      <c r="H1204" s="15">
        <f t="shared" si="284"/>
        <v>7.002557173371998</v>
      </c>
      <c r="I1204" s="11">
        <f t="shared" si="285"/>
        <v>0.11007985702222969</v>
      </c>
      <c r="J1204" s="30">
        <f t="shared" si="286"/>
        <v>2.8440310867887454E-3</v>
      </c>
      <c r="K1204" s="30">
        <f t="shared" si="287"/>
        <v>351.61359685738205</v>
      </c>
      <c r="L1204" s="8">
        <v>0</v>
      </c>
      <c r="M1204" s="9">
        <v>0</v>
      </c>
      <c r="N1204" s="9">
        <v>0</v>
      </c>
      <c r="O1204" s="9">
        <v>1</v>
      </c>
      <c r="P1204" s="9">
        <v>0</v>
      </c>
      <c r="Q1204" s="8">
        <v>122141</v>
      </c>
      <c r="R1204" s="9">
        <v>6</v>
      </c>
      <c r="S1204" s="9">
        <f t="shared" si="288"/>
        <v>122134</v>
      </c>
      <c r="T1204" s="9">
        <f t="shared" si="289"/>
        <v>62</v>
      </c>
      <c r="U1204" s="7">
        <v>14</v>
      </c>
      <c r="V1204" s="7">
        <f t="shared" si="294"/>
        <v>21</v>
      </c>
      <c r="W1204" s="9">
        <v>0</v>
      </c>
      <c r="X1204" s="9">
        <v>1</v>
      </c>
      <c r="Y1204" s="9">
        <v>1</v>
      </c>
      <c r="Z1204" s="9">
        <v>0</v>
      </c>
      <c r="AA1204" s="9">
        <v>0</v>
      </c>
      <c r="AB1204" s="27">
        <v>0</v>
      </c>
      <c r="AC1204" s="9">
        <v>0</v>
      </c>
      <c r="AD1204" s="9">
        <v>1</v>
      </c>
      <c r="AE1204" s="27">
        <v>0</v>
      </c>
      <c r="AF1204" s="9">
        <v>1</v>
      </c>
      <c r="AG1204" s="27">
        <v>0</v>
      </c>
      <c r="AH1204" s="19">
        <v>1983</v>
      </c>
      <c r="AI1204" s="30">
        <v>0</v>
      </c>
      <c r="AJ1204" s="30">
        <v>0</v>
      </c>
      <c r="AK1204" s="30">
        <v>0.5</v>
      </c>
      <c r="AL1204" s="37">
        <v>0.5</v>
      </c>
      <c r="AM1204" s="36">
        <v>1</v>
      </c>
      <c r="AN1204" s="17">
        <v>0</v>
      </c>
      <c r="AO1204">
        <v>1</v>
      </c>
      <c r="AP1204" s="34">
        <v>0</v>
      </c>
      <c r="AQ1204" t="s">
        <v>89</v>
      </c>
      <c r="AR1204" s="34" t="s">
        <v>89</v>
      </c>
      <c r="AS1204">
        <v>0</v>
      </c>
      <c r="AT1204" s="17">
        <v>1</v>
      </c>
      <c r="AU1204" t="s">
        <v>89</v>
      </c>
      <c r="AV1204" s="17" t="s">
        <v>89</v>
      </c>
      <c r="AW1204" s="17" t="s">
        <v>131</v>
      </c>
      <c r="AX1204">
        <v>1</v>
      </c>
      <c r="AY1204">
        <v>0</v>
      </c>
      <c r="AZ1204">
        <v>0</v>
      </c>
      <c r="BA1204">
        <v>0</v>
      </c>
      <c r="BB1204">
        <v>0</v>
      </c>
      <c r="BC1204">
        <v>0</v>
      </c>
      <c r="BD1204" s="17">
        <v>0</v>
      </c>
      <c r="BE1204">
        <v>1</v>
      </c>
      <c r="BF1204">
        <v>0</v>
      </c>
      <c r="BG1204" s="17">
        <v>0</v>
      </c>
      <c r="BH1204">
        <v>20379</v>
      </c>
      <c r="BI1204">
        <v>1579</v>
      </c>
      <c r="BJ1204" s="23">
        <v>0.91900000000000004</v>
      </c>
      <c r="BK1204" s="23">
        <v>41</v>
      </c>
      <c r="BL1204">
        <v>1</v>
      </c>
      <c r="BM1204">
        <v>0</v>
      </c>
      <c r="BN1204">
        <v>0</v>
      </c>
      <c r="BO1204">
        <v>0</v>
      </c>
      <c r="BP1204">
        <v>0</v>
      </c>
      <c r="BQ1204" s="17">
        <v>0</v>
      </c>
      <c r="BR1204">
        <v>1</v>
      </c>
      <c r="BS1204">
        <v>0</v>
      </c>
      <c r="BT1204">
        <v>0</v>
      </c>
      <c r="BU1204" s="17">
        <v>0</v>
      </c>
      <c r="BV1204">
        <v>0</v>
      </c>
      <c r="BW1204">
        <v>0</v>
      </c>
      <c r="BX1204" s="17">
        <v>0</v>
      </c>
      <c r="BY1204">
        <v>1</v>
      </c>
      <c r="BZ1204">
        <v>1</v>
      </c>
      <c r="CA1204">
        <v>0</v>
      </c>
      <c r="CB1204">
        <v>0</v>
      </c>
      <c r="CC1204">
        <v>1</v>
      </c>
      <c r="CD1204">
        <v>0</v>
      </c>
      <c r="CE1204">
        <v>0</v>
      </c>
      <c r="CF1204">
        <v>0</v>
      </c>
      <c r="CG1204">
        <v>0</v>
      </c>
      <c r="CH1204">
        <v>0</v>
      </c>
      <c r="CI1204">
        <v>1</v>
      </c>
      <c r="CJ1204" s="17">
        <v>0</v>
      </c>
      <c r="CK1204">
        <v>0.52800000000000002</v>
      </c>
      <c r="CL1204">
        <v>17</v>
      </c>
      <c r="CM1204">
        <v>1</v>
      </c>
      <c r="CN1204">
        <v>0</v>
      </c>
      <c r="CO1204">
        <v>35</v>
      </c>
      <c r="CP1204" s="31" t="s">
        <v>80</v>
      </c>
    </row>
    <row r="1205" spans="1:94" x14ac:dyDescent="0.25">
      <c r="A1205">
        <v>1204</v>
      </c>
      <c r="B1205">
        <v>81</v>
      </c>
      <c r="C1205" s="23" t="s">
        <v>259</v>
      </c>
      <c r="D1205" s="12">
        <v>6.9592432511565328</v>
      </c>
      <c r="E1205" s="13">
        <v>0.17161859017988129</v>
      </c>
      <c r="F1205" s="7">
        <v>40.550637572900627</v>
      </c>
      <c r="G1205" s="7">
        <f t="shared" si="283"/>
        <v>6.7876246609766513</v>
      </c>
      <c r="H1205" s="15">
        <f t="shared" si="284"/>
        <v>7.1308618413364142</v>
      </c>
      <c r="I1205" s="11">
        <f t="shared" si="285"/>
        <v>0.11525912944372124</v>
      </c>
      <c r="J1205" s="30">
        <f t="shared" si="286"/>
        <v>2.8423506100616071E-3</v>
      </c>
      <c r="K1205" s="30">
        <f t="shared" si="287"/>
        <v>351.82148059430477</v>
      </c>
      <c r="L1205" s="8">
        <v>0</v>
      </c>
      <c r="M1205" s="9">
        <v>0</v>
      </c>
      <c r="N1205" s="9">
        <v>0</v>
      </c>
      <c r="O1205" s="9">
        <v>1</v>
      </c>
      <c r="P1205" s="9">
        <v>0</v>
      </c>
      <c r="Q1205" s="8">
        <v>122141</v>
      </c>
      <c r="R1205" s="9">
        <v>6</v>
      </c>
      <c r="S1205" s="9">
        <f t="shared" si="288"/>
        <v>122134</v>
      </c>
      <c r="T1205" s="9">
        <f t="shared" si="289"/>
        <v>62</v>
      </c>
      <c r="U1205" s="7">
        <v>14</v>
      </c>
      <c r="V1205" s="7">
        <f t="shared" si="294"/>
        <v>21</v>
      </c>
      <c r="W1205" s="9">
        <v>0</v>
      </c>
      <c r="X1205" s="9">
        <v>1</v>
      </c>
      <c r="Y1205" s="9">
        <v>1</v>
      </c>
      <c r="Z1205" s="9">
        <v>0</v>
      </c>
      <c r="AA1205" s="9">
        <v>0</v>
      </c>
      <c r="AB1205" s="27">
        <v>0</v>
      </c>
      <c r="AC1205" s="9">
        <v>0</v>
      </c>
      <c r="AD1205" s="9">
        <v>1</v>
      </c>
      <c r="AE1205" s="27">
        <v>0</v>
      </c>
      <c r="AF1205" s="9">
        <v>1</v>
      </c>
      <c r="AG1205" s="27">
        <v>0</v>
      </c>
      <c r="AH1205" s="19">
        <v>1984</v>
      </c>
      <c r="AI1205" s="30">
        <v>0</v>
      </c>
      <c r="AJ1205" s="30">
        <v>0</v>
      </c>
      <c r="AK1205" s="30">
        <v>0.5</v>
      </c>
      <c r="AL1205" s="37">
        <v>0.5</v>
      </c>
      <c r="AM1205" s="36">
        <v>1</v>
      </c>
      <c r="AN1205" s="17">
        <v>0</v>
      </c>
      <c r="AO1205">
        <v>1</v>
      </c>
      <c r="AP1205" s="34">
        <v>0</v>
      </c>
      <c r="AQ1205" t="s">
        <v>89</v>
      </c>
      <c r="AR1205" s="34" t="s">
        <v>89</v>
      </c>
      <c r="AS1205">
        <v>0</v>
      </c>
      <c r="AT1205" s="17">
        <v>1</v>
      </c>
      <c r="AU1205" t="s">
        <v>89</v>
      </c>
      <c r="AV1205" s="17" t="s">
        <v>89</v>
      </c>
      <c r="AW1205" s="17" t="s">
        <v>131</v>
      </c>
      <c r="AX1205">
        <v>1</v>
      </c>
      <c r="AY1205">
        <v>0</v>
      </c>
      <c r="AZ1205">
        <v>0</v>
      </c>
      <c r="BA1205">
        <v>0</v>
      </c>
      <c r="BB1205">
        <v>0</v>
      </c>
      <c r="BC1205">
        <v>0</v>
      </c>
      <c r="BD1205" s="17">
        <v>0</v>
      </c>
      <c r="BE1205">
        <v>1</v>
      </c>
      <c r="BF1205">
        <v>0</v>
      </c>
      <c r="BG1205" s="17">
        <v>0</v>
      </c>
      <c r="BH1205">
        <v>21267</v>
      </c>
      <c r="BI1205">
        <v>1514</v>
      </c>
      <c r="BJ1205" s="23">
        <v>0.91900000000000004</v>
      </c>
      <c r="BK1205" s="23">
        <v>41</v>
      </c>
      <c r="BL1205">
        <v>1</v>
      </c>
      <c r="BM1205">
        <v>0</v>
      </c>
      <c r="BN1205">
        <v>0</v>
      </c>
      <c r="BO1205">
        <v>0</v>
      </c>
      <c r="BP1205">
        <v>0</v>
      </c>
      <c r="BQ1205" s="17">
        <v>0</v>
      </c>
      <c r="BR1205">
        <v>1</v>
      </c>
      <c r="BS1205">
        <v>0</v>
      </c>
      <c r="BT1205">
        <v>0</v>
      </c>
      <c r="BU1205" s="17">
        <v>0</v>
      </c>
      <c r="BV1205">
        <v>0</v>
      </c>
      <c r="BW1205">
        <v>0</v>
      </c>
      <c r="BX1205" s="17">
        <v>0</v>
      </c>
      <c r="BY1205">
        <v>1</v>
      </c>
      <c r="BZ1205">
        <v>1</v>
      </c>
      <c r="CA1205">
        <v>0</v>
      </c>
      <c r="CB1205">
        <v>0</v>
      </c>
      <c r="CC1205">
        <v>1</v>
      </c>
      <c r="CD1205">
        <v>0</v>
      </c>
      <c r="CE1205">
        <v>0</v>
      </c>
      <c r="CF1205">
        <v>0</v>
      </c>
      <c r="CG1205">
        <v>0</v>
      </c>
      <c r="CH1205">
        <v>0</v>
      </c>
      <c r="CI1205">
        <v>1</v>
      </c>
      <c r="CJ1205" s="17">
        <v>0</v>
      </c>
      <c r="CK1205">
        <v>0.52800000000000002</v>
      </c>
      <c r="CL1205">
        <v>17</v>
      </c>
      <c r="CM1205">
        <v>1</v>
      </c>
      <c r="CN1205">
        <v>0</v>
      </c>
      <c r="CO1205">
        <v>35</v>
      </c>
      <c r="CP1205" s="31" t="s">
        <v>80</v>
      </c>
    </row>
    <row r="1206" spans="1:94" x14ac:dyDescent="0.25">
      <c r="A1206">
        <v>1205</v>
      </c>
      <c r="B1206">
        <v>81</v>
      </c>
      <c r="C1206" s="23" t="s">
        <v>259</v>
      </c>
      <c r="D1206" s="12">
        <v>7.4281024662567594</v>
      </c>
      <c r="E1206" s="13">
        <v>0.16938134633166091</v>
      </c>
      <c r="F1206" s="7">
        <v>43.854312337983167</v>
      </c>
      <c r="G1206" s="7">
        <f t="shared" si="283"/>
        <v>7.2587211199250987</v>
      </c>
      <c r="H1206" s="15">
        <f t="shared" si="284"/>
        <v>7.5974838125884201</v>
      </c>
      <c r="I1206" s="11">
        <f t="shared" si="285"/>
        <v>0.12450916389374445</v>
      </c>
      <c r="J1206" s="30">
        <f t="shared" si="286"/>
        <v>2.8391544013769508E-3</v>
      </c>
      <c r="K1206" s="30">
        <f t="shared" si="287"/>
        <v>352.21754742010995</v>
      </c>
      <c r="L1206" s="8">
        <v>0</v>
      </c>
      <c r="M1206" s="9">
        <v>0</v>
      </c>
      <c r="N1206" s="9">
        <v>0</v>
      </c>
      <c r="O1206" s="9">
        <v>1</v>
      </c>
      <c r="P1206" s="9">
        <v>0</v>
      </c>
      <c r="Q1206" s="8">
        <v>122141</v>
      </c>
      <c r="R1206" s="9">
        <v>6</v>
      </c>
      <c r="S1206" s="9">
        <f t="shared" si="288"/>
        <v>122134</v>
      </c>
      <c r="T1206" s="9">
        <f t="shared" si="289"/>
        <v>62</v>
      </c>
      <c r="U1206" s="7">
        <v>14</v>
      </c>
      <c r="V1206" s="7">
        <f t="shared" si="294"/>
        <v>21</v>
      </c>
      <c r="W1206" s="9">
        <v>0</v>
      </c>
      <c r="X1206" s="9">
        <v>1</v>
      </c>
      <c r="Y1206" s="9">
        <v>1</v>
      </c>
      <c r="Z1206" s="9">
        <v>0</v>
      </c>
      <c r="AA1206" s="9">
        <v>0</v>
      </c>
      <c r="AB1206" s="27">
        <v>0</v>
      </c>
      <c r="AC1206" s="9">
        <v>0</v>
      </c>
      <c r="AD1206" s="9">
        <v>1</v>
      </c>
      <c r="AE1206" s="27">
        <v>0</v>
      </c>
      <c r="AF1206" s="9">
        <v>1</v>
      </c>
      <c r="AG1206" s="27">
        <v>0</v>
      </c>
      <c r="AH1206" s="19">
        <v>1985</v>
      </c>
      <c r="AI1206" s="30">
        <v>0</v>
      </c>
      <c r="AJ1206" s="30">
        <v>0</v>
      </c>
      <c r="AK1206" s="30">
        <v>0.5</v>
      </c>
      <c r="AL1206" s="37">
        <v>0.5</v>
      </c>
      <c r="AM1206" s="36">
        <v>1</v>
      </c>
      <c r="AN1206" s="17">
        <v>0</v>
      </c>
      <c r="AO1206">
        <v>1</v>
      </c>
      <c r="AP1206" s="34">
        <v>0</v>
      </c>
      <c r="AQ1206" t="s">
        <v>89</v>
      </c>
      <c r="AR1206" s="34" t="s">
        <v>89</v>
      </c>
      <c r="AS1206">
        <v>0</v>
      </c>
      <c r="AT1206" s="17">
        <v>1</v>
      </c>
      <c r="AU1206" t="s">
        <v>89</v>
      </c>
      <c r="AV1206" s="17" t="s">
        <v>89</v>
      </c>
      <c r="AW1206" s="17" t="s">
        <v>131</v>
      </c>
      <c r="AX1206">
        <v>1</v>
      </c>
      <c r="AY1206">
        <v>0</v>
      </c>
      <c r="AZ1206">
        <v>0</v>
      </c>
      <c r="BA1206">
        <v>0</v>
      </c>
      <c r="BB1206">
        <v>0</v>
      </c>
      <c r="BC1206">
        <v>0</v>
      </c>
      <c r="BD1206" s="17">
        <v>0</v>
      </c>
      <c r="BE1206">
        <v>1</v>
      </c>
      <c r="BF1206">
        <v>0</v>
      </c>
      <c r="BG1206" s="17">
        <v>0</v>
      </c>
      <c r="BH1206">
        <v>22170</v>
      </c>
      <c r="BI1206">
        <v>1462</v>
      </c>
      <c r="BJ1206" s="23">
        <v>0.91900000000000004</v>
      </c>
      <c r="BK1206" s="23">
        <v>41</v>
      </c>
      <c r="BL1206">
        <v>1</v>
      </c>
      <c r="BM1206">
        <v>0</v>
      </c>
      <c r="BN1206">
        <v>0</v>
      </c>
      <c r="BO1206">
        <v>0</v>
      </c>
      <c r="BP1206">
        <v>0</v>
      </c>
      <c r="BQ1206" s="17">
        <v>0</v>
      </c>
      <c r="BR1206">
        <v>1</v>
      </c>
      <c r="BS1206">
        <v>0</v>
      </c>
      <c r="BT1206">
        <v>0</v>
      </c>
      <c r="BU1206" s="17">
        <v>0</v>
      </c>
      <c r="BV1206">
        <v>0</v>
      </c>
      <c r="BW1206">
        <v>0</v>
      </c>
      <c r="BX1206" s="17">
        <v>0</v>
      </c>
      <c r="BY1206">
        <v>1</v>
      </c>
      <c r="BZ1206">
        <v>1</v>
      </c>
      <c r="CA1206">
        <v>0</v>
      </c>
      <c r="CB1206">
        <v>0</v>
      </c>
      <c r="CC1206">
        <v>1</v>
      </c>
      <c r="CD1206">
        <v>0</v>
      </c>
      <c r="CE1206">
        <v>0</v>
      </c>
      <c r="CF1206">
        <v>0</v>
      </c>
      <c r="CG1206">
        <v>0</v>
      </c>
      <c r="CH1206">
        <v>0</v>
      </c>
      <c r="CI1206">
        <v>1</v>
      </c>
      <c r="CJ1206" s="17">
        <v>0</v>
      </c>
      <c r="CK1206">
        <v>0.52800000000000002</v>
      </c>
      <c r="CL1206">
        <v>17</v>
      </c>
      <c r="CM1206">
        <v>1</v>
      </c>
      <c r="CN1206">
        <v>0</v>
      </c>
      <c r="CO1206">
        <v>35</v>
      </c>
      <c r="CP1206" s="31" t="s">
        <v>80</v>
      </c>
    </row>
    <row r="1207" spans="1:94" x14ac:dyDescent="0.25">
      <c r="A1207">
        <v>1206</v>
      </c>
      <c r="B1207">
        <v>81</v>
      </c>
      <c r="C1207" s="23" t="s">
        <v>259</v>
      </c>
      <c r="D1207" s="12">
        <v>7.524761275100178</v>
      </c>
      <c r="E1207" s="13">
        <v>0.17294698641540021</v>
      </c>
      <c r="F1207" s="7">
        <v>43.509062696394757</v>
      </c>
      <c r="G1207" s="7">
        <f t="shared" si="283"/>
        <v>7.3518142886847775</v>
      </c>
      <c r="H1207" s="15">
        <f t="shared" si="284"/>
        <v>7.6977082615155785</v>
      </c>
      <c r="I1207" s="11">
        <f t="shared" si="285"/>
        <v>0.12354396646257861</v>
      </c>
      <c r="J1207" s="30">
        <f t="shared" si="286"/>
        <v>2.8394996078096551E-3</v>
      </c>
      <c r="K1207" s="30">
        <f t="shared" si="287"/>
        <v>352.17472728280603</v>
      </c>
      <c r="L1207" s="8">
        <v>0</v>
      </c>
      <c r="M1207" s="9">
        <v>0</v>
      </c>
      <c r="N1207" s="9">
        <v>0</v>
      </c>
      <c r="O1207" s="9">
        <v>1</v>
      </c>
      <c r="P1207" s="9">
        <v>0</v>
      </c>
      <c r="Q1207" s="8">
        <v>122141</v>
      </c>
      <c r="R1207" s="9">
        <v>6</v>
      </c>
      <c r="S1207" s="9">
        <f t="shared" si="288"/>
        <v>122134</v>
      </c>
      <c r="T1207" s="9">
        <f t="shared" si="289"/>
        <v>62</v>
      </c>
      <c r="U1207" s="7">
        <v>14</v>
      </c>
      <c r="V1207" s="7">
        <f t="shared" si="294"/>
        <v>21</v>
      </c>
      <c r="W1207" s="9">
        <v>0</v>
      </c>
      <c r="X1207" s="9">
        <v>1</v>
      </c>
      <c r="Y1207" s="9">
        <v>1</v>
      </c>
      <c r="Z1207" s="9">
        <v>0</v>
      </c>
      <c r="AA1207" s="9">
        <v>0</v>
      </c>
      <c r="AB1207" s="27">
        <v>0</v>
      </c>
      <c r="AC1207" s="9">
        <v>0</v>
      </c>
      <c r="AD1207" s="9">
        <v>1</v>
      </c>
      <c r="AE1207" s="27">
        <v>0</v>
      </c>
      <c r="AF1207" s="9">
        <v>1</v>
      </c>
      <c r="AG1207" s="27">
        <v>0</v>
      </c>
      <c r="AH1207" s="19">
        <v>1986</v>
      </c>
      <c r="AI1207" s="30">
        <v>0</v>
      </c>
      <c r="AJ1207" s="30">
        <v>0</v>
      </c>
      <c r="AK1207" s="30">
        <v>0.5</v>
      </c>
      <c r="AL1207" s="37">
        <v>0.5</v>
      </c>
      <c r="AM1207" s="36">
        <v>1</v>
      </c>
      <c r="AN1207" s="17">
        <v>0</v>
      </c>
      <c r="AO1207">
        <v>1</v>
      </c>
      <c r="AP1207" s="34">
        <v>0</v>
      </c>
      <c r="AQ1207" t="s">
        <v>89</v>
      </c>
      <c r="AR1207" s="34" t="s">
        <v>89</v>
      </c>
      <c r="AS1207">
        <v>0</v>
      </c>
      <c r="AT1207" s="17">
        <v>1</v>
      </c>
      <c r="AU1207" t="s">
        <v>89</v>
      </c>
      <c r="AV1207" s="17" t="s">
        <v>89</v>
      </c>
      <c r="AW1207" s="17" t="s">
        <v>131</v>
      </c>
      <c r="AX1207">
        <v>1</v>
      </c>
      <c r="AY1207">
        <v>0</v>
      </c>
      <c r="AZ1207">
        <v>0</v>
      </c>
      <c r="BA1207">
        <v>0</v>
      </c>
      <c r="BB1207">
        <v>0</v>
      </c>
      <c r="BC1207">
        <v>0</v>
      </c>
      <c r="BD1207" s="17">
        <v>0</v>
      </c>
      <c r="BE1207">
        <v>1</v>
      </c>
      <c r="BF1207">
        <v>0</v>
      </c>
      <c r="BG1207" s="17">
        <v>0</v>
      </c>
      <c r="BH1207">
        <v>22873</v>
      </c>
      <c r="BI1207">
        <v>1435</v>
      </c>
      <c r="BJ1207" s="23">
        <v>0.91900000000000004</v>
      </c>
      <c r="BK1207" s="23">
        <v>41</v>
      </c>
      <c r="BL1207">
        <v>1</v>
      </c>
      <c r="BM1207">
        <v>0</v>
      </c>
      <c r="BN1207">
        <v>0</v>
      </c>
      <c r="BO1207">
        <v>0</v>
      </c>
      <c r="BP1207">
        <v>0</v>
      </c>
      <c r="BQ1207" s="17">
        <v>0</v>
      </c>
      <c r="BR1207">
        <v>1</v>
      </c>
      <c r="BS1207">
        <v>0</v>
      </c>
      <c r="BT1207">
        <v>0</v>
      </c>
      <c r="BU1207" s="17">
        <v>0</v>
      </c>
      <c r="BV1207">
        <v>0</v>
      </c>
      <c r="BW1207">
        <v>0</v>
      </c>
      <c r="BX1207" s="17">
        <v>0</v>
      </c>
      <c r="BY1207">
        <v>1</v>
      </c>
      <c r="BZ1207">
        <v>1</v>
      </c>
      <c r="CA1207">
        <v>0</v>
      </c>
      <c r="CB1207">
        <v>0</v>
      </c>
      <c r="CC1207">
        <v>1</v>
      </c>
      <c r="CD1207">
        <v>0</v>
      </c>
      <c r="CE1207">
        <v>0</v>
      </c>
      <c r="CF1207">
        <v>0</v>
      </c>
      <c r="CG1207">
        <v>0</v>
      </c>
      <c r="CH1207">
        <v>0</v>
      </c>
      <c r="CI1207">
        <v>1</v>
      </c>
      <c r="CJ1207" s="17">
        <v>0</v>
      </c>
      <c r="CK1207">
        <v>0.52800000000000002</v>
      </c>
      <c r="CL1207">
        <v>17</v>
      </c>
      <c r="CM1207">
        <v>1</v>
      </c>
      <c r="CN1207">
        <v>0</v>
      </c>
      <c r="CO1207">
        <v>35</v>
      </c>
      <c r="CP1207" s="31" t="s">
        <v>80</v>
      </c>
    </row>
    <row r="1208" spans="1:94" x14ac:dyDescent="0.25">
      <c r="A1208">
        <v>1207</v>
      </c>
      <c r="B1208">
        <v>81</v>
      </c>
      <c r="C1208" s="23" t="s">
        <v>259</v>
      </c>
      <c r="D1208" s="12">
        <v>7.5790175050109099</v>
      </c>
      <c r="E1208" s="13">
        <v>0.16465356569006451</v>
      </c>
      <c r="F1208" s="7">
        <v>46.030084275716611</v>
      </c>
      <c r="G1208" s="7">
        <f t="shared" si="283"/>
        <v>7.4143639393208449</v>
      </c>
      <c r="H1208" s="15">
        <f t="shared" si="284"/>
        <v>7.7436710707009748</v>
      </c>
      <c r="I1208" s="11">
        <f t="shared" si="285"/>
        <v>0.13058362868579826</v>
      </c>
      <c r="J1208" s="30">
        <f t="shared" si="286"/>
        <v>2.8369191745036253E-3</v>
      </c>
      <c r="K1208" s="30">
        <f t="shared" si="287"/>
        <v>352.4950618922619</v>
      </c>
      <c r="L1208" s="8">
        <v>0</v>
      </c>
      <c r="M1208" s="9">
        <v>0</v>
      </c>
      <c r="N1208" s="9">
        <v>0</v>
      </c>
      <c r="O1208" s="9">
        <v>1</v>
      </c>
      <c r="P1208" s="9">
        <v>0</v>
      </c>
      <c r="Q1208" s="8">
        <v>122141</v>
      </c>
      <c r="R1208" s="9">
        <v>6</v>
      </c>
      <c r="S1208" s="9">
        <f t="shared" si="288"/>
        <v>122134</v>
      </c>
      <c r="T1208" s="9">
        <f t="shared" si="289"/>
        <v>62</v>
      </c>
      <c r="U1208" s="7">
        <v>14</v>
      </c>
      <c r="V1208" s="7">
        <f t="shared" si="294"/>
        <v>21</v>
      </c>
      <c r="W1208" s="9">
        <v>0</v>
      </c>
      <c r="X1208" s="9">
        <v>1</v>
      </c>
      <c r="Y1208" s="9">
        <v>1</v>
      </c>
      <c r="Z1208" s="9">
        <v>0</v>
      </c>
      <c r="AA1208" s="9">
        <v>0</v>
      </c>
      <c r="AB1208" s="27">
        <v>0</v>
      </c>
      <c r="AC1208" s="9">
        <v>0</v>
      </c>
      <c r="AD1208" s="9">
        <v>1</v>
      </c>
      <c r="AE1208" s="27">
        <v>0</v>
      </c>
      <c r="AF1208" s="9">
        <v>1</v>
      </c>
      <c r="AG1208" s="27">
        <v>0</v>
      </c>
      <c r="AH1208" s="19">
        <v>1987</v>
      </c>
      <c r="AI1208" s="30">
        <v>0</v>
      </c>
      <c r="AJ1208" s="30">
        <v>0</v>
      </c>
      <c r="AK1208" s="30">
        <v>0.5</v>
      </c>
      <c r="AL1208" s="37">
        <v>0.5</v>
      </c>
      <c r="AM1208" s="36">
        <v>1</v>
      </c>
      <c r="AN1208" s="17">
        <v>0</v>
      </c>
      <c r="AO1208">
        <v>1</v>
      </c>
      <c r="AP1208" s="34">
        <v>0</v>
      </c>
      <c r="AQ1208" t="s">
        <v>89</v>
      </c>
      <c r="AR1208" s="34" t="s">
        <v>89</v>
      </c>
      <c r="AS1208">
        <v>0</v>
      </c>
      <c r="AT1208" s="17">
        <v>1</v>
      </c>
      <c r="AU1208" t="s">
        <v>89</v>
      </c>
      <c r="AV1208" s="17" t="s">
        <v>89</v>
      </c>
      <c r="AW1208" s="17" t="s">
        <v>131</v>
      </c>
      <c r="AX1208">
        <v>1</v>
      </c>
      <c r="AY1208">
        <v>0</v>
      </c>
      <c r="AZ1208">
        <v>0</v>
      </c>
      <c r="BA1208">
        <v>0</v>
      </c>
      <c r="BB1208">
        <v>0</v>
      </c>
      <c r="BC1208">
        <v>0</v>
      </c>
      <c r="BD1208" s="17">
        <v>0</v>
      </c>
      <c r="BE1208">
        <v>1</v>
      </c>
      <c r="BF1208">
        <v>0</v>
      </c>
      <c r="BG1208" s="17">
        <v>0</v>
      </c>
      <c r="BH1208">
        <v>23439</v>
      </c>
      <c r="BI1208">
        <v>1384</v>
      </c>
      <c r="BJ1208" s="23">
        <v>0.91900000000000004</v>
      </c>
      <c r="BK1208" s="23">
        <v>41</v>
      </c>
      <c r="BL1208">
        <v>1</v>
      </c>
      <c r="BM1208">
        <v>0</v>
      </c>
      <c r="BN1208">
        <v>0</v>
      </c>
      <c r="BO1208">
        <v>0</v>
      </c>
      <c r="BP1208">
        <v>0</v>
      </c>
      <c r="BQ1208" s="17">
        <v>0</v>
      </c>
      <c r="BR1208">
        <v>1</v>
      </c>
      <c r="BS1208">
        <v>0</v>
      </c>
      <c r="BT1208">
        <v>0</v>
      </c>
      <c r="BU1208" s="17">
        <v>0</v>
      </c>
      <c r="BV1208">
        <v>0</v>
      </c>
      <c r="BW1208">
        <v>0</v>
      </c>
      <c r="BX1208" s="17">
        <v>0</v>
      </c>
      <c r="BY1208">
        <v>1</v>
      </c>
      <c r="BZ1208">
        <v>1</v>
      </c>
      <c r="CA1208">
        <v>0</v>
      </c>
      <c r="CB1208">
        <v>0</v>
      </c>
      <c r="CC1208">
        <v>1</v>
      </c>
      <c r="CD1208">
        <v>0</v>
      </c>
      <c r="CE1208">
        <v>0</v>
      </c>
      <c r="CF1208">
        <v>0</v>
      </c>
      <c r="CG1208">
        <v>0</v>
      </c>
      <c r="CH1208">
        <v>0</v>
      </c>
      <c r="CI1208">
        <v>1</v>
      </c>
      <c r="CJ1208" s="17">
        <v>0</v>
      </c>
      <c r="CK1208">
        <v>0.52800000000000002</v>
      </c>
      <c r="CL1208">
        <v>17</v>
      </c>
      <c r="CM1208">
        <v>1</v>
      </c>
      <c r="CN1208">
        <v>0</v>
      </c>
      <c r="CO1208">
        <v>35</v>
      </c>
      <c r="CP1208" s="31" t="s">
        <v>80</v>
      </c>
    </row>
    <row r="1209" spans="1:94" x14ac:dyDescent="0.25">
      <c r="A1209">
        <v>1208</v>
      </c>
      <c r="B1209">
        <v>81</v>
      </c>
      <c r="C1209" s="23" t="s">
        <v>259</v>
      </c>
      <c r="D1209" s="12">
        <v>7.59507767079457</v>
      </c>
      <c r="E1209" s="13">
        <v>0.18264348731611521</v>
      </c>
      <c r="F1209" s="7">
        <v>41.584169150522079</v>
      </c>
      <c r="G1209" s="7">
        <f t="shared" si="283"/>
        <v>7.4124341834784548</v>
      </c>
      <c r="H1209" s="15">
        <f t="shared" si="284"/>
        <v>7.7777211581106851</v>
      </c>
      <c r="I1209" s="11">
        <f t="shared" si="285"/>
        <v>0.11815627888875116</v>
      </c>
      <c r="J1209" s="30">
        <f t="shared" si="286"/>
        <v>2.8413764493180386E-3</v>
      </c>
      <c r="K1209" s="30">
        <f t="shared" si="287"/>
        <v>351.94210194851547</v>
      </c>
      <c r="L1209" s="8">
        <v>0</v>
      </c>
      <c r="M1209" s="9">
        <v>0</v>
      </c>
      <c r="N1209" s="9">
        <v>0</v>
      </c>
      <c r="O1209" s="9">
        <v>1</v>
      </c>
      <c r="P1209" s="9">
        <v>0</v>
      </c>
      <c r="Q1209" s="8">
        <v>122141</v>
      </c>
      <c r="R1209" s="9">
        <v>6</v>
      </c>
      <c r="S1209" s="9">
        <f t="shared" si="288"/>
        <v>122134</v>
      </c>
      <c r="T1209" s="9">
        <f t="shared" si="289"/>
        <v>62</v>
      </c>
      <c r="U1209" s="7">
        <v>14</v>
      </c>
      <c r="V1209" s="7">
        <f t="shared" si="294"/>
        <v>21</v>
      </c>
      <c r="W1209" s="9">
        <v>0</v>
      </c>
      <c r="X1209" s="9">
        <v>1</v>
      </c>
      <c r="Y1209" s="9">
        <v>1</v>
      </c>
      <c r="Z1209" s="9">
        <v>0</v>
      </c>
      <c r="AA1209" s="9">
        <v>0</v>
      </c>
      <c r="AB1209" s="27">
        <v>0</v>
      </c>
      <c r="AC1209" s="9">
        <v>0</v>
      </c>
      <c r="AD1209" s="9">
        <v>1</v>
      </c>
      <c r="AE1209" s="27">
        <v>0</v>
      </c>
      <c r="AF1209" s="9">
        <v>1</v>
      </c>
      <c r="AG1209" s="27">
        <v>0</v>
      </c>
      <c r="AH1209" s="19">
        <v>1988</v>
      </c>
      <c r="AI1209" s="30">
        <v>0</v>
      </c>
      <c r="AJ1209" s="30">
        <v>0</v>
      </c>
      <c r="AK1209" s="30">
        <v>0.5</v>
      </c>
      <c r="AL1209" s="37">
        <v>0.5</v>
      </c>
      <c r="AM1209" s="36">
        <v>1</v>
      </c>
      <c r="AN1209" s="17">
        <v>0</v>
      </c>
      <c r="AO1209">
        <v>1</v>
      </c>
      <c r="AP1209" s="34">
        <v>0</v>
      </c>
      <c r="AQ1209" t="s">
        <v>89</v>
      </c>
      <c r="AR1209" s="34" t="s">
        <v>89</v>
      </c>
      <c r="AS1209">
        <v>0</v>
      </c>
      <c r="AT1209" s="17">
        <v>1</v>
      </c>
      <c r="AU1209" t="s">
        <v>89</v>
      </c>
      <c r="AV1209" s="17" t="s">
        <v>89</v>
      </c>
      <c r="AW1209" s="17" t="s">
        <v>131</v>
      </c>
      <c r="AX1209">
        <v>1</v>
      </c>
      <c r="AY1209">
        <v>0</v>
      </c>
      <c r="AZ1209">
        <v>0</v>
      </c>
      <c r="BA1209">
        <v>0</v>
      </c>
      <c r="BB1209">
        <v>0</v>
      </c>
      <c r="BC1209">
        <v>0</v>
      </c>
      <c r="BD1209" s="17">
        <v>0</v>
      </c>
      <c r="BE1209">
        <v>1</v>
      </c>
      <c r="BF1209">
        <v>0</v>
      </c>
      <c r="BG1209" s="17">
        <v>0</v>
      </c>
      <c r="BH1209">
        <v>24198</v>
      </c>
      <c r="BI1209">
        <v>1330</v>
      </c>
      <c r="BJ1209" s="23">
        <v>0.91900000000000004</v>
      </c>
      <c r="BK1209" s="23">
        <v>41</v>
      </c>
      <c r="BL1209">
        <v>1</v>
      </c>
      <c r="BM1209">
        <v>0</v>
      </c>
      <c r="BN1209">
        <v>0</v>
      </c>
      <c r="BO1209">
        <v>0</v>
      </c>
      <c r="BP1209">
        <v>0</v>
      </c>
      <c r="BQ1209" s="17">
        <v>0</v>
      </c>
      <c r="BR1209">
        <v>1</v>
      </c>
      <c r="BS1209">
        <v>0</v>
      </c>
      <c r="BT1209">
        <v>0</v>
      </c>
      <c r="BU1209" s="17">
        <v>0</v>
      </c>
      <c r="BV1209">
        <v>0</v>
      </c>
      <c r="BW1209">
        <v>0</v>
      </c>
      <c r="BX1209" s="17">
        <v>0</v>
      </c>
      <c r="BY1209">
        <v>1</v>
      </c>
      <c r="BZ1209">
        <v>1</v>
      </c>
      <c r="CA1209">
        <v>0</v>
      </c>
      <c r="CB1209">
        <v>0</v>
      </c>
      <c r="CC1209">
        <v>1</v>
      </c>
      <c r="CD1209">
        <v>0</v>
      </c>
      <c r="CE1209">
        <v>0</v>
      </c>
      <c r="CF1209">
        <v>0</v>
      </c>
      <c r="CG1209">
        <v>0</v>
      </c>
      <c r="CH1209">
        <v>0</v>
      </c>
      <c r="CI1209">
        <v>1</v>
      </c>
      <c r="CJ1209" s="17">
        <v>0</v>
      </c>
      <c r="CK1209">
        <v>0.52800000000000002</v>
      </c>
      <c r="CL1209">
        <v>17</v>
      </c>
      <c r="CM1209">
        <v>1</v>
      </c>
      <c r="CN1209">
        <v>0</v>
      </c>
      <c r="CO1209">
        <v>35</v>
      </c>
      <c r="CP1209" s="31" t="s">
        <v>80</v>
      </c>
    </row>
    <row r="1210" spans="1:94" x14ac:dyDescent="0.25">
      <c r="A1210">
        <v>1209</v>
      </c>
      <c r="B1210">
        <v>81</v>
      </c>
      <c r="C1210" s="23" t="s">
        <v>259</v>
      </c>
      <c r="D1210" s="12">
        <v>8.1507313749599408</v>
      </c>
      <c r="E1210" s="13">
        <v>0.16600872442615</v>
      </c>
      <c r="F1210" s="7">
        <v>49.098210971350753</v>
      </c>
      <c r="G1210" s="7">
        <f t="shared" si="283"/>
        <v>7.9847226505337909</v>
      </c>
      <c r="H1210" s="15">
        <f t="shared" si="284"/>
        <v>8.3167400993860916</v>
      </c>
      <c r="I1210" s="11">
        <f t="shared" si="285"/>
        <v>0.13912435271907753</v>
      </c>
      <c r="J1210" s="30">
        <f t="shared" si="286"/>
        <v>2.8335931180925888E-3</v>
      </c>
      <c r="K1210" s="30">
        <f t="shared" si="287"/>
        <v>352.90881870617409</v>
      </c>
      <c r="L1210" s="8">
        <v>0</v>
      </c>
      <c r="M1210" s="9">
        <v>0</v>
      </c>
      <c r="N1210" s="9">
        <v>0</v>
      </c>
      <c r="O1210" s="9">
        <v>1</v>
      </c>
      <c r="P1210" s="9">
        <v>0</v>
      </c>
      <c r="Q1210" s="8">
        <v>122141</v>
      </c>
      <c r="R1210" s="9">
        <v>6</v>
      </c>
      <c r="S1210" s="9">
        <f t="shared" si="288"/>
        <v>122134</v>
      </c>
      <c r="T1210" s="9">
        <f t="shared" si="289"/>
        <v>62</v>
      </c>
      <c r="U1210" s="7">
        <v>14</v>
      </c>
      <c r="V1210" s="7">
        <f t="shared" si="294"/>
        <v>21</v>
      </c>
      <c r="W1210" s="9">
        <v>0</v>
      </c>
      <c r="X1210" s="9">
        <v>1</v>
      </c>
      <c r="Y1210" s="9">
        <v>1</v>
      </c>
      <c r="Z1210" s="9">
        <v>0</v>
      </c>
      <c r="AA1210" s="9">
        <v>0</v>
      </c>
      <c r="AB1210" s="27">
        <v>0</v>
      </c>
      <c r="AC1210" s="9">
        <v>0</v>
      </c>
      <c r="AD1210" s="9">
        <v>1</v>
      </c>
      <c r="AE1210" s="27">
        <v>0</v>
      </c>
      <c r="AF1210" s="9">
        <v>1</v>
      </c>
      <c r="AG1210" s="27">
        <v>0</v>
      </c>
      <c r="AH1210" s="19">
        <v>1989</v>
      </c>
      <c r="AI1210" s="30">
        <v>0</v>
      </c>
      <c r="AJ1210" s="30">
        <v>0</v>
      </c>
      <c r="AK1210" s="30">
        <v>0.5</v>
      </c>
      <c r="AL1210" s="37">
        <v>0.5</v>
      </c>
      <c r="AM1210" s="36">
        <v>1</v>
      </c>
      <c r="AN1210" s="17">
        <v>0</v>
      </c>
      <c r="AO1210">
        <v>1</v>
      </c>
      <c r="AP1210" s="34">
        <v>0</v>
      </c>
      <c r="AQ1210" t="s">
        <v>89</v>
      </c>
      <c r="AR1210" s="34" t="s">
        <v>89</v>
      </c>
      <c r="AS1210">
        <v>0</v>
      </c>
      <c r="AT1210" s="17">
        <v>1</v>
      </c>
      <c r="AU1210" t="s">
        <v>89</v>
      </c>
      <c r="AV1210" s="17" t="s">
        <v>89</v>
      </c>
      <c r="AW1210" s="17" t="s">
        <v>131</v>
      </c>
      <c r="AX1210">
        <v>1</v>
      </c>
      <c r="AY1210">
        <v>0</v>
      </c>
      <c r="AZ1210">
        <v>0</v>
      </c>
      <c r="BA1210">
        <v>0</v>
      </c>
      <c r="BB1210">
        <v>0</v>
      </c>
      <c r="BC1210">
        <v>0</v>
      </c>
      <c r="BD1210" s="17">
        <v>0</v>
      </c>
      <c r="BE1210">
        <v>1</v>
      </c>
      <c r="BF1210">
        <v>0</v>
      </c>
      <c r="BG1210" s="17">
        <v>0</v>
      </c>
      <c r="BH1210">
        <v>24669</v>
      </c>
      <c r="BI1210">
        <v>1269</v>
      </c>
      <c r="BJ1210" s="23">
        <v>0.91900000000000004</v>
      </c>
      <c r="BK1210" s="23">
        <v>41</v>
      </c>
      <c r="BL1210">
        <v>1</v>
      </c>
      <c r="BM1210">
        <v>0</v>
      </c>
      <c r="BN1210">
        <v>0</v>
      </c>
      <c r="BO1210">
        <v>0</v>
      </c>
      <c r="BP1210">
        <v>0</v>
      </c>
      <c r="BQ1210" s="17">
        <v>0</v>
      </c>
      <c r="BR1210">
        <v>1</v>
      </c>
      <c r="BS1210">
        <v>0</v>
      </c>
      <c r="BT1210">
        <v>0</v>
      </c>
      <c r="BU1210" s="17">
        <v>0</v>
      </c>
      <c r="BV1210">
        <v>0</v>
      </c>
      <c r="BW1210">
        <v>0</v>
      </c>
      <c r="BX1210" s="17">
        <v>0</v>
      </c>
      <c r="BY1210">
        <v>1</v>
      </c>
      <c r="BZ1210">
        <v>1</v>
      </c>
      <c r="CA1210">
        <v>0</v>
      </c>
      <c r="CB1210">
        <v>0</v>
      </c>
      <c r="CC1210">
        <v>1</v>
      </c>
      <c r="CD1210">
        <v>0</v>
      </c>
      <c r="CE1210">
        <v>0</v>
      </c>
      <c r="CF1210">
        <v>0</v>
      </c>
      <c r="CG1210">
        <v>0</v>
      </c>
      <c r="CH1210">
        <v>0</v>
      </c>
      <c r="CI1210">
        <v>1</v>
      </c>
      <c r="CJ1210" s="17">
        <v>0</v>
      </c>
      <c r="CK1210">
        <v>0.52800000000000002</v>
      </c>
      <c r="CL1210">
        <v>17</v>
      </c>
      <c r="CM1210">
        <v>1</v>
      </c>
      <c r="CN1210">
        <v>0</v>
      </c>
      <c r="CO1210">
        <v>35</v>
      </c>
      <c r="CP1210" s="31" t="s">
        <v>80</v>
      </c>
    </row>
    <row r="1211" spans="1:94" x14ac:dyDescent="0.25">
      <c r="A1211">
        <v>1210</v>
      </c>
      <c r="B1211">
        <v>81</v>
      </c>
      <c r="C1211" s="23" t="s">
        <v>259</v>
      </c>
      <c r="D1211" s="12">
        <v>8.3143919377751665</v>
      </c>
      <c r="E1211" s="13">
        <v>0.16919205366624279</v>
      </c>
      <c r="F1211" s="7">
        <v>49.141740156287582</v>
      </c>
      <c r="G1211" s="7">
        <f t="shared" si="283"/>
        <v>8.1451998841089228</v>
      </c>
      <c r="H1211" s="15">
        <f t="shared" si="284"/>
        <v>8.4835839914414102</v>
      </c>
      <c r="I1211" s="11">
        <f t="shared" si="285"/>
        <v>0.13924530620835029</v>
      </c>
      <c r="J1211" s="30">
        <f t="shared" si="286"/>
        <v>2.8335444728962073E-3</v>
      </c>
      <c r="K1211" s="30">
        <f t="shared" si="287"/>
        <v>352.91487730837883</v>
      </c>
      <c r="L1211" s="8">
        <v>0</v>
      </c>
      <c r="M1211" s="9">
        <v>0</v>
      </c>
      <c r="N1211" s="9">
        <v>0</v>
      </c>
      <c r="O1211" s="9">
        <v>1</v>
      </c>
      <c r="P1211" s="9">
        <v>0</v>
      </c>
      <c r="Q1211" s="8">
        <v>122141</v>
      </c>
      <c r="R1211" s="9">
        <v>6</v>
      </c>
      <c r="S1211" s="9">
        <f t="shared" si="288"/>
        <v>122134</v>
      </c>
      <c r="T1211" s="9">
        <f t="shared" si="289"/>
        <v>62</v>
      </c>
      <c r="U1211" s="7">
        <v>14</v>
      </c>
      <c r="V1211" s="7">
        <f t="shared" si="294"/>
        <v>21</v>
      </c>
      <c r="W1211" s="9">
        <v>0</v>
      </c>
      <c r="X1211" s="9">
        <v>1</v>
      </c>
      <c r="Y1211" s="9">
        <v>1</v>
      </c>
      <c r="Z1211" s="9">
        <v>0</v>
      </c>
      <c r="AA1211" s="9">
        <v>0</v>
      </c>
      <c r="AB1211" s="27">
        <v>0</v>
      </c>
      <c r="AC1211" s="9">
        <v>0</v>
      </c>
      <c r="AD1211" s="9">
        <v>1</v>
      </c>
      <c r="AE1211" s="27">
        <v>0</v>
      </c>
      <c r="AF1211" s="9">
        <v>1</v>
      </c>
      <c r="AG1211" s="27">
        <v>0</v>
      </c>
      <c r="AH1211" s="19">
        <v>1990</v>
      </c>
      <c r="AI1211" s="30">
        <v>0</v>
      </c>
      <c r="AJ1211" s="30">
        <v>0</v>
      </c>
      <c r="AK1211" s="30">
        <v>0.5</v>
      </c>
      <c r="AL1211" s="37">
        <v>0.5</v>
      </c>
      <c r="AM1211" s="36">
        <v>1</v>
      </c>
      <c r="AN1211" s="17">
        <v>0</v>
      </c>
      <c r="AO1211">
        <v>1</v>
      </c>
      <c r="AP1211" s="34">
        <v>0</v>
      </c>
      <c r="AQ1211" t="s">
        <v>89</v>
      </c>
      <c r="AR1211" s="34" t="s">
        <v>89</v>
      </c>
      <c r="AS1211">
        <v>0</v>
      </c>
      <c r="AT1211" s="17">
        <v>1</v>
      </c>
      <c r="AU1211" t="s">
        <v>89</v>
      </c>
      <c r="AV1211" s="17" t="s">
        <v>89</v>
      </c>
      <c r="AW1211" s="17" t="s">
        <v>131</v>
      </c>
      <c r="AX1211">
        <v>1</v>
      </c>
      <c r="AY1211">
        <v>0</v>
      </c>
      <c r="AZ1211">
        <v>0</v>
      </c>
      <c r="BA1211">
        <v>0</v>
      </c>
      <c r="BB1211">
        <v>0</v>
      </c>
      <c r="BC1211">
        <v>0</v>
      </c>
      <c r="BD1211" s="17">
        <v>0</v>
      </c>
      <c r="BE1211">
        <v>1</v>
      </c>
      <c r="BF1211">
        <v>0</v>
      </c>
      <c r="BG1211" s="17">
        <v>0</v>
      </c>
      <c r="BH1211">
        <v>24883</v>
      </c>
      <c r="BI1211">
        <v>1325</v>
      </c>
      <c r="BJ1211" s="23">
        <v>0.92100000000000004</v>
      </c>
      <c r="BK1211" s="23">
        <v>41</v>
      </c>
      <c r="BL1211">
        <v>1</v>
      </c>
      <c r="BM1211">
        <v>0</v>
      </c>
      <c r="BN1211">
        <v>0</v>
      </c>
      <c r="BO1211">
        <v>0</v>
      </c>
      <c r="BP1211">
        <v>0</v>
      </c>
      <c r="BQ1211" s="17">
        <v>0</v>
      </c>
      <c r="BR1211">
        <v>1</v>
      </c>
      <c r="BS1211">
        <v>0</v>
      </c>
      <c r="BT1211">
        <v>0</v>
      </c>
      <c r="BU1211" s="17">
        <v>0</v>
      </c>
      <c r="BV1211">
        <v>0</v>
      </c>
      <c r="BW1211">
        <v>0</v>
      </c>
      <c r="BX1211" s="17">
        <v>0</v>
      </c>
      <c r="BY1211">
        <v>1</v>
      </c>
      <c r="BZ1211">
        <v>1</v>
      </c>
      <c r="CA1211">
        <v>0</v>
      </c>
      <c r="CB1211">
        <v>0</v>
      </c>
      <c r="CC1211">
        <v>1</v>
      </c>
      <c r="CD1211">
        <v>0</v>
      </c>
      <c r="CE1211">
        <v>0</v>
      </c>
      <c r="CF1211">
        <v>0</v>
      </c>
      <c r="CG1211">
        <v>0</v>
      </c>
      <c r="CH1211">
        <v>0</v>
      </c>
      <c r="CI1211">
        <v>1</v>
      </c>
      <c r="CJ1211" s="17">
        <v>0</v>
      </c>
      <c r="CK1211">
        <v>0.52800000000000002</v>
      </c>
      <c r="CL1211">
        <v>17</v>
      </c>
      <c r="CM1211">
        <v>1</v>
      </c>
      <c r="CN1211">
        <v>0</v>
      </c>
      <c r="CO1211">
        <v>35</v>
      </c>
      <c r="CP1211" s="31" t="s">
        <v>80</v>
      </c>
    </row>
    <row r="1212" spans="1:94" x14ac:dyDescent="0.25">
      <c r="A1212">
        <v>1211</v>
      </c>
      <c r="B1212">
        <v>81</v>
      </c>
      <c r="C1212" s="23" t="s">
        <v>259</v>
      </c>
      <c r="D1212" s="12">
        <v>8.6453539884810304</v>
      </c>
      <c r="E1212" s="13">
        <v>0.16959997482591421</v>
      </c>
      <c r="F1212" s="7">
        <v>50.974972121045703</v>
      </c>
      <c r="G1212" s="7">
        <f t="shared" si="283"/>
        <v>8.4757540136551164</v>
      </c>
      <c r="H1212" s="15">
        <f t="shared" si="284"/>
        <v>8.8149539633069445</v>
      </c>
      <c r="I1212" s="11">
        <f t="shared" si="285"/>
        <v>0.14433354361339568</v>
      </c>
      <c r="J1212" s="30">
        <f t="shared" si="286"/>
        <v>2.8314590005200937E-3</v>
      </c>
      <c r="K1212" s="30">
        <f t="shared" si="287"/>
        <v>353.17481193134563</v>
      </c>
      <c r="L1212" s="8">
        <v>0</v>
      </c>
      <c r="M1212" s="9">
        <v>0</v>
      </c>
      <c r="N1212" s="9">
        <v>0</v>
      </c>
      <c r="O1212" s="9">
        <v>1</v>
      </c>
      <c r="P1212" s="9">
        <v>0</v>
      </c>
      <c r="Q1212" s="8">
        <v>122141</v>
      </c>
      <c r="R1212" s="9">
        <v>6</v>
      </c>
      <c r="S1212" s="9">
        <f t="shared" si="288"/>
        <v>122134</v>
      </c>
      <c r="T1212" s="9">
        <f t="shared" si="289"/>
        <v>62</v>
      </c>
      <c r="U1212" s="7">
        <v>14</v>
      </c>
      <c r="V1212" s="7">
        <f t="shared" si="294"/>
        <v>21</v>
      </c>
      <c r="W1212" s="9">
        <v>0</v>
      </c>
      <c r="X1212" s="9">
        <v>1</v>
      </c>
      <c r="Y1212" s="9">
        <v>1</v>
      </c>
      <c r="Z1212" s="9">
        <v>0</v>
      </c>
      <c r="AA1212" s="9">
        <v>0</v>
      </c>
      <c r="AB1212" s="27">
        <v>0</v>
      </c>
      <c r="AC1212" s="9">
        <v>0</v>
      </c>
      <c r="AD1212" s="9">
        <v>1</v>
      </c>
      <c r="AE1212" s="27">
        <v>0</v>
      </c>
      <c r="AF1212" s="9">
        <v>1</v>
      </c>
      <c r="AG1212" s="27">
        <v>0</v>
      </c>
      <c r="AH1212" s="19">
        <v>1991</v>
      </c>
      <c r="AI1212" s="30">
        <v>0</v>
      </c>
      <c r="AJ1212" s="30">
        <v>0</v>
      </c>
      <c r="AK1212" s="30">
        <v>0.5</v>
      </c>
      <c r="AL1212" s="37">
        <v>0.5</v>
      </c>
      <c r="AM1212" s="36">
        <v>1</v>
      </c>
      <c r="AN1212" s="17">
        <v>0</v>
      </c>
      <c r="AO1212">
        <v>1</v>
      </c>
      <c r="AP1212" s="34">
        <v>0</v>
      </c>
      <c r="AQ1212" t="s">
        <v>89</v>
      </c>
      <c r="AR1212" s="34" t="s">
        <v>89</v>
      </c>
      <c r="AS1212">
        <v>0</v>
      </c>
      <c r="AT1212" s="17">
        <v>1</v>
      </c>
      <c r="AU1212" t="s">
        <v>89</v>
      </c>
      <c r="AV1212" s="17" t="s">
        <v>89</v>
      </c>
      <c r="AW1212" s="17" t="s">
        <v>131</v>
      </c>
      <c r="AX1212">
        <v>1</v>
      </c>
      <c r="AY1212">
        <v>0</v>
      </c>
      <c r="AZ1212">
        <v>0</v>
      </c>
      <c r="BA1212">
        <v>0</v>
      </c>
      <c r="BB1212">
        <v>0</v>
      </c>
      <c r="BC1212">
        <v>0</v>
      </c>
      <c r="BD1212" s="17">
        <v>0</v>
      </c>
      <c r="BE1212">
        <v>1</v>
      </c>
      <c r="BF1212">
        <v>0</v>
      </c>
      <c r="BG1212" s="17">
        <v>0</v>
      </c>
      <c r="BH1212">
        <v>24597</v>
      </c>
      <c r="BI1212">
        <v>1426</v>
      </c>
      <c r="BJ1212" s="23">
        <v>0.92100000000000004</v>
      </c>
      <c r="BK1212" s="23">
        <v>41</v>
      </c>
      <c r="BL1212">
        <v>1</v>
      </c>
      <c r="BM1212">
        <v>0</v>
      </c>
      <c r="BN1212">
        <v>0</v>
      </c>
      <c r="BO1212">
        <v>0</v>
      </c>
      <c r="BP1212">
        <v>0</v>
      </c>
      <c r="BQ1212" s="17">
        <v>0</v>
      </c>
      <c r="BR1212">
        <v>1</v>
      </c>
      <c r="BS1212">
        <v>0</v>
      </c>
      <c r="BT1212">
        <v>0</v>
      </c>
      <c r="BU1212" s="17">
        <v>0</v>
      </c>
      <c r="BV1212">
        <v>0</v>
      </c>
      <c r="BW1212">
        <v>0</v>
      </c>
      <c r="BX1212" s="17">
        <v>0</v>
      </c>
      <c r="BY1212">
        <v>1</v>
      </c>
      <c r="BZ1212">
        <v>1</v>
      </c>
      <c r="CA1212">
        <v>0</v>
      </c>
      <c r="CB1212">
        <v>0</v>
      </c>
      <c r="CC1212">
        <v>1</v>
      </c>
      <c r="CD1212">
        <v>0</v>
      </c>
      <c r="CE1212">
        <v>0</v>
      </c>
      <c r="CF1212">
        <v>0</v>
      </c>
      <c r="CG1212">
        <v>0</v>
      </c>
      <c r="CH1212">
        <v>0</v>
      </c>
      <c r="CI1212">
        <v>1</v>
      </c>
      <c r="CJ1212" s="17">
        <v>0</v>
      </c>
      <c r="CK1212">
        <v>0.52800000000000002</v>
      </c>
      <c r="CL1212">
        <v>17</v>
      </c>
      <c r="CM1212">
        <v>1</v>
      </c>
      <c r="CN1212">
        <v>0</v>
      </c>
      <c r="CO1212">
        <v>35</v>
      </c>
      <c r="CP1212" s="31" t="s">
        <v>80</v>
      </c>
    </row>
    <row r="1213" spans="1:94" x14ac:dyDescent="0.25">
      <c r="A1213">
        <v>1212</v>
      </c>
      <c r="B1213">
        <v>81</v>
      </c>
      <c r="C1213" s="23" t="s">
        <v>259</v>
      </c>
      <c r="D1213" s="12">
        <v>8.7096279547539179</v>
      </c>
      <c r="E1213" s="13">
        <v>0.16929932751080459</v>
      </c>
      <c r="F1213" s="7">
        <v>51.445142061760841</v>
      </c>
      <c r="G1213" s="7">
        <f t="shared" si="283"/>
        <v>8.5403286272431131</v>
      </c>
      <c r="H1213" s="15">
        <f t="shared" si="284"/>
        <v>8.8789272822647227</v>
      </c>
      <c r="I1213" s="11">
        <f t="shared" si="285"/>
        <v>0.14563670060469608</v>
      </c>
      <c r="J1213" s="30">
        <f t="shared" si="286"/>
        <v>2.830912594815202E-3</v>
      </c>
      <c r="K1213" s="30">
        <f t="shared" si="287"/>
        <v>353.24297960717456</v>
      </c>
      <c r="L1213" s="8">
        <v>0</v>
      </c>
      <c r="M1213" s="9">
        <v>0</v>
      </c>
      <c r="N1213" s="9">
        <v>0</v>
      </c>
      <c r="O1213" s="9">
        <v>1</v>
      </c>
      <c r="P1213" s="9">
        <v>0</v>
      </c>
      <c r="Q1213" s="8">
        <v>122141</v>
      </c>
      <c r="R1213" s="9">
        <v>6</v>
      </c>
      <c r="S1213" s="9">
        <f t="shared" si="288"/>
        <v>122134</v>
      </c>
      <c r="T1213" s="9">
        <f t="shared" si="289"/>
        <v>62</v>
      </c>
      <c r="U1213" s="7">
        <v>14</v>
      </c>
      <c r="V1213" s="7">
        <f t="shared" si="294"/>
        <v>21</v>
      </c>
      <c r="W1213" s="9">
        <v>0</v>
      </c>
      <c r="X1213" s="9">
        <v>1</v>
      </c>
      <c r="Y1213" s="9">
        <v>1</v>
      </c>
      <c r="Z1213" s="9">
        <v>0</v>
      </c>
      <c r="AA1213" s="9">
        <v>0</v>
      </c>
      <c r="AB1213" s="27">
        <v>0</v>
      </c>
      <c r="AC1213" s="9">
        <v>0</v>
      </c>
      <c r="AD1213" s="9">
        <v>1</v>
      </c>
      <c r="AE1213" s="27">
        <v>0</v>
      </c>
      <c r="AF1213" s="9">
        <v>1</v>
      </c>
      <c r="AG1213" s="27">
        <v>0</v>
      </c>
      <c r="AH1213" s="19">
        <v>1992</v>
      </c>
      <c r="AI1213" s="30">
        <v>0</v>
      </c>
      <c r="AJ1213" s="30">
        <v>0</v>
      </c>
      <c r="AK1213" s="30">
        <v>0.5</v>
      </c>
      <c r="AL1213" s="37">
        <v>0.5</v>
      </c>
      <c r="AM1213" s="36">
        <v>1</v>
      </c>
      <c r="AN1213" s="17">
        <v>0</v>
      </c>
      <c r="AO1213">
        <v>1</v>
      </c>
      <c r="AP1213" s="34">
        <v>0</v>
      </c>
      <c r="AQ1213" t="s">
        <v>89</v>
      </c>
      <c r="AR1213" s="34" t="s">
        <v>89</v>
      </c>
      <c r="AS1213">
        <v>0</v>
      </c>
      <c r="AT1213" s="17">
        <v>1</v>
      </c>
      <c r="AU1213" t="s">
        <v>89</v>
      </c>
      <c r="AV1213" s="17" t="s">
        <v>89</v>
      </c>
      <c r="AW1213" s="17" t="s">
        <v>131</v>
      </c>
      <c r="AX1213">
        <v>1</v>
      </c>
      <c r="AY1213">
        <v>0</v>
      </c>
      <c r="AZ1213">
        <v>0</v>
      </c>
      <c r="BA1213">
        <v>0</v>
      </c>
      <c r="BB1213">
        <v>0</v>
      </c>
      <c r="BC1213">
        <v>0</v>
      </c>
      <c r="BD1213" s="17">
        <v>0</v>
      </c>
      <c r="BE1213">
        <v>1</v>
      </c>
      <c r="BF1213">
        <v>0</v>
      </c>
      <c r="BG1213" s="17">
        <v>0</v>
      </c>
      <c r="BH1213">
        <v>25151</v>
      </c>
      <c r="BI1213">
        <v>1422</v>
      </c>
      <c r="BJ1213" s="23">
        <v>0.92100000000000004</v>
      </c>
      <c r="BK1213" s="23">
        <v>41</v>
      </c>
      <c r="BL1213">
        <v>1</v>
      </c>
      <c r="BM1213">
        <v>0</v>
      </c>
      <c r="BN1213">
        <v>0</v>
      </c>
      <c r="BO1213">
        <v>0</v>
      </c>
      <c r="BP1213">
        <v>0</v>
      </c>
      <c r="BQ1213" s="17">
        <v>0</v>
      </c>
      <c r="BR1213">
        <v>1</v>
      </c>
      <c r="BS1213">
        <v>0</v>
      </c>
      <c r="BT1213">
        <v>0</v>
      </c>
      <c r="BU1213" s="17">
        <v>0</v>
      </c>
      <c r="BV1213">
        <v>0</v>
      </c>
      <c r="BW1213">
        <v>0</v>
      </c>
      <c r="BX1213" s="17">
        <v>0</v>
      </c>
      <c r="BY1213">
        <v>1</v>
      </c>
      <c r="BZ1213">
        <v>1</v>
      </c>
      <c r="CA1213">
        <v>0</v>
      </c>
      <c r="CB1213">
        <v>0</v>
      </c>
      <c r="CC1213">
        <v>1</v>
      </c>
      <c r="CD1213">
        <v>0</v>
      </c>
      <c r="CE1213">
        <v>0</v>
      </c>
      <c r="CF1213">
        <v>0</v>
      </c>
      <c r="CG1213">
        <v>0</v>
      </c>
      <c r="CH1213">
        <v>0</v>
      </c>
      <c r="CI1213">
        <v>1</v>
      </c>
      <c r="CJ1213" s="17">
        <v>0</v>
      </c>
      <c r="CK1213">
        <v>0.52800000000000002</v>
      </c>
      <c r="CL1213">
        <v>17</v>
      </c>
      <c r="CM1213">
        <v>1</v>
      </c>
      <c r="CN1213">
        <v>0</v>
      </c>
      <c r="CO1213">
        <v>35</v>
      </c>
      <c r="CP1213" s="31" t="s">
        <v>80</v>
      </c>
    </row>
    <row r="1214" spans="1:94" x14ac:dyDescent="0.25">
      <c r="A1214">
        <v>1213</v>
      </c>
      <c r="B1214">
        <v>81</v>
      </c>
      <c r="C1214" s="23" t="s">
        <v>259</v>
      </c>
      <c r="D1214" s="12">
        <v>8.7018432414701188</v>
      </c>
      <c r="E1214" s="13">
        <v>0.17906764034907699</v>
      </c>
      <c r="F1214" s="7">
        <v>48.595286253320943</v>
      </c>
      <c r="G1214" s="7">
        <f t="shared" si="283"/>
        <v>8.522775601121042</v>
      </c>
      <c r="H1214" s="15">
        <f t="shared" si="284"/>
        <v>8.8809108818191955</v>
      </c>
      <c r="I1214" s="11">
        <f t="shared" si="285"/>
        <v>0.13772643770662166</v>
      </c>
      <c r="J1214" s="30">
        <f t="shared" si="286"/>
        <v>2.8341522053943989E-3</v>
      </c>
      <c r="K1214" s="30">
        <f t="shared" si="287"/>
        <v>352.83920111864302</v>
      </c>
      <c r="L1214" s="8">
        <v>0</v>
      </c>
      <c r="M1214" s="9">
        <v>0</v>
      </c>
      <c r="N1214" s="9">
        <v>0</v>
      </c>
      <c r="O1214" s="9">
        <v>1</v>
      </c>
      <c r="P1214" s="9">
        <v>0</v>
      </c>
      <c r="Q1214" s="8">
        <v>122141</v>
      </c>
      <c r="R1214" s="9">
        <v>6</v>
      </c>
      <c r="S1214" s="9">
        <f t="shared" si="288"/>
        <v>122134</v>
      </c>
      <c r="T1214" s="9">
        <f t="shared" si="289"/>
        <v>62</v>
      </c>
      <c r="U1214" s="7">
        <v>14</v>
      </c>
      <c r="V1214" s="7">
        <f t="shared" si="294"/>
        <v>21</v>
      </c>
      <c r="W1214" s="9">
        <v>0</v>
      </c>
      <c r="X1214" s="9">
        <v>1</v>
      </c>
      <c r="Y1214" s="9">
        <v>1</v>
      </c>
      <c r="Z1214" s="9">
        <v>0</v>
      </c>
      <c r="AA1214" s="9">
        <v>0</v>
      </c>
      <c r="AB1214" s="27">
        <v>0</v>
      </c>
      <c r="AC1214" s="9">
        <v>0</v>
      </c>
      <c r="AD1214" s="9">
        <v>1</v>
      </c>
      <c r="AE1214" s="27">
        <v>0</v>
      </c>
      <c r="AF1214" s="9">
        <v>1</v>
      </c>
      <c r="AG1214" s="27">
        <v>0</v>
      </c>
      <c r="AH1214" s="19">
        <v>1993</v>
      </c>
      <c r="AI1214" s="30">
        <v>0</v>
      </c>
      <c r="AJ1214" s="30">
        <v>0</v>
      </c>
      <c r="AK1214" s="30">
        <v>0.5</v>
      </c>
      <c r="AL1214" s="37">
        <v>0.5</v>
      </c>
      <c r="AM1214" s="36">
        <v>1</v>
      </c>
      <c r="AN1214" s="17">
        <v>0</v>
      </c>
      <c r="AO1214">
        <v>1</v>
      </c>
      <c r="AP1214" s="34">
        <v>0</v>
      </c>
      <c r="AQ1214" t="s">
        <v>89</v>
      </c>
      <c r="AR1214" s="34" t="s">
        <v>89</v>
      </c>
      <c r="AS1214">
        <v>0</v>
      </c>
      <c r="AT1214" s="17">
        <v>1</v>
      </c>
      <c r="AU1214" t="s">
        <v>89</v>
      </c>
      <c r="AV1214" s="17" t="s">
        <v>89</v>
      </c>
      <c r="AW1214" s="17" t="s">
        <v>131</v>
      </c>
      <c r="AX1214">
        <v>1</v>
      </c>
      <c r="AY1214">
        <v>0</v>
      </c>
      <c r="AZ1214">
        <v>0</v>
      </c>
      <c r="BA1214">
        <v>0</v>
      </c>
      <c r="BB1214">
        <v>0</v>
      </c>
      <c r="BC1214">
        <v>0</v>
      </c>
      <c r="BD1214" s="17">
        <v>0</v>
      </c>
      <c r="BE1214">
        <v>1</v>
      </c>
      <c r="BF1214">
        <v>0</v>
      </c>
      <c r="BG1214" s="17">
        <v>0</v>
      </c>
      <c r="BH1214">
        <v>25687</v>
      </c>
      <c r="BI1214">
        <v>1381</v>
      </c>
      <c r="BJ1214" s="23">
        <v>0.92600000000000005</v>
      </c>
      <c r="BK1214" s="23">
        <v>41</v>
      </c>
      <c r="BL1214">
        <v>1</v>
      </c>
      <c r="BM1214">
        <v>0</v>
      </c>
      <c r="BN1214">
        <v>0</v>
      </c>
      <c r="BO1214">
        <v>0</v>
      </c>
      <c r="BP1214">
        <v>0</v>
      </c>
      <c r="BQ1214" s="17">
        <v>0</v>
      </c>
      <c r="BR1214">
        <v>1</v>
      </c>
      <c r="BS1214">
        <v>0</v>
      </c>
      <c r="BT1214">
        <v>0</v>
      </c>
      <c r="BU1214" s="17">
        <v>0</v>
      </c>
      <c r="BV1214">
        <v>0</v>
      </c>
      <c r="BW1214">
        <v>0</v>
      </c>
      <c r="BX1214" s="17">
        <v>0</v>
      </c>
      <c r="BY1214">
        <v>1</v>
      </c>
      <c r="BZ1214">
        <v>1</v>
      </c>
      <c r="CA1214">
        <v>0</v>
      </c>
      <c r="CB1214">
        <v>0</v>
      </c>
      <c r="CC1214">
        <v>1</v>
      </c>
      <c r="CD1214">
        <v>0</v>
      </c>
      <c r="CE1214">
        <v>0</v>
      </c>
      <c r="CF1214">
        <v>0</v>
      </c>
      <c r="CG1214">
        <v>0</v>
      </c>
      <c r="CH1214">
        <v>0</v>
      </c>
      <c r="CI1214">
        <v>1</v>
      </c>
      <c r="CJ1214" s="17">
        <v>0</v>
      </c>
      <c r="CK1214">
        <v>0.52800000000000002</v>
      </c>
      <c r="CL1214">
        <v>17</v>
      </c>
      <c r="CM1214">
        <v>1</v>
      </c>
      <c r="CN1214">
        <v>0</v>
      </c>
      <c r="CO1214">
        <v>35</v>
      </c>
      <c r="CP1214" s="31" t="s">
        <v>80</v>
      </c>
    </row>
    <row r="1215" spans="1:94" x14ac:dyDescent="0.25">
      <c r="A1215">
        <v>1214</v>
      </c>
      <c r="B1215">
        <v>81</v>
      </c>
      <c r="C1215" s="23" t="s">
        <v>259</v>
      </c>
      <c r="D1215" s="12">
        <v>8.692109997289732</v>
      </c>
      <c r="E1215" s="13">
        <v>0.1771688401833017</v>
      </c>
      <c r="F1215" s="7">
        <v>49.061166671841043</v>
      </c>
      <c r="G1215" s="7">
        <f t="shared" si="283"/>
        <v>8.5149411571064295</v>
      </c>
      <c r="H1215" s="15">
        <f t="shared" si="284"/>
        <v>8.8692788374730345</v>
      </c>
      <c r="I1215" s="11">
        <f t="shared" si="285"/>
        <v>0.13902141371879265</v>
      </c>
      <c r="J1215" s="30">
        <f t="shared" si="286"/>
        <v>2.8336344842485135E-3</v>
      </c>
      <c r="K1215" s="30">
        <f t="shared" si="287"/>
        <v>352.9036668486205</v>
      </c>
      <c r="L1215" s="8">
        <v>0</v>
      </c>
      <c r="M1215" s="9">
        <v>0</v>
      </c>
      <c r="N1215" s="9">
        <v>0</v>
      </c>
      <c r="O1215" s="9">
        <v>1</v>
      </c>
      <c r="P1215" s="9">
        <v>0</v>
      </c>
      <c r="Q1215" s="8">
        <v>122141</v>
      </c>
      <c r="R1215" s="9">
        <v>6</v>
      </c>
      <c r="S1215" s="9">
        <f t="shared" si="288"/>
        <v>122134</v>
      </c>
      <c r="T1215" s="9">
        <f t="shared" si="289"/>
        <v>62</v>
      </c>
      <c r="U1215" s="7">
        <v>14</v>
      </c>
      <c r="V1215" s="7">
        <f t="shared" si="294"/>
        <v>21</v>
      </c>
      <c r="W1215" s="9">
        <v>0</v>
      </c>
      <c r="X1215" s="9">
        <v>1</v>
      </c>
      <c r="Y1215" s="9">
        <v>1</v>
      </c>
      <c r="Z1215" s="9">
        <v>0</v>
      </c>
      <c r="AA1215" s="9">
        <v>0</v>
      </c>
      <c r="AB1215" s="27">
        <v>0</v>
      </c>
      <c r="AC1215" s="9">
        <v>0</v>
      </c>
      <c r="AD1215" s="9">
        <v>1</v>
      </c>
      <c r="AE1215" s="27">
        <v>0</v>
      </c>
      <c r="AF1215" s="9">
        <v>1</v>
      </c>
      <c r="AG1215" s="27">
        <v>0</v>
      </c>
      <c r="AH1215" s="19">
        <v>1994</v>
      </c>
      <c r="AI1215" s="30">
        <v>0</v>
      </c>
      <c r="AJ1215" s="30">
        <v>0</v>
      </c>
      <c r="AK1215" s="30">
        <v>0.5</v>
      </c>
      <c r="AL1215" s="37">
        <v>0.5</v>
      </c>
      <c r="AM1215" s="36">
        <v>1</v>
      </c>
      <c r="AN1215" s="17">
        <v>0</v>
      </c>
      <c r="AO1215">
        <v>1</v>
      </c>
      <c r="AP1215" s="34">
        <v>0</v>
      </c>
      <c r="AQ1215" t="s">
        <v>89</v>
      </c>
      <c r="AR1215" s="34" t="s">
        <v>89</v>
      </c>
      <c r="AS1215">
        <v>0</v>
      </c>
      <c r="AT1215" s="17">
        <v>1</v>
      </c>
      <c r="AU1215" t="s">
        <v>89</v>
      </c>
      <c r="AV1215" s="17" t="s">
        <v>89</v>
      </c>
      <c r="AW1215" s="17" t="s">
        <v>131</v>
      </c>
      <c r="AX1215">
        <v>1</v>
      </c>
      <c r="AY1215">
        <v>0</v>
      </c>
      <c r="AZ1215">
        <v>0</v>
      </c>
      <c r="BA1215">
        <v>0</v>
      </c>
      <c r="BB1215">
        <v>0</v>
      </c>
      <c r="BC1215">
        <v>0</v>
      </c>
      <c r="BD1215" s="17">
        <v>0</v>
      </c>
      <c r="BE1215">
        <v>1</v>
      </c>
      <c r="BF1215">
        <v>0</v>
      </c>
      <c r="BG1215" s="17">
        <v>0</v>
      </c>
      <c r="BH1215">
        <v>26357</v>
      </c>
      <c r="BI1215">
        <v>1346</v>
      </c>
      <c r="BJ1215" s="23">
        <v>0.92800000000000005</v>
      </c>
      <c r="BK1215" s="23">
        <v>41</v>
      </c>
      <c r="BL1215">
        <v>1</v>
      </c>
      <c r="BM1215">
        <v>0</v>
      </c>
      <c r="BN1215">
        <v>0</v>
      </c>
      <c r="BO1215">
        <v>0</v>
      </c>
      <c r="BP1215">
        <v>0</v>
      </c>
      <c r="BQ1215" s="17">
        <v>0</v>
      </c>
      <c r="BR1215">
        <v>1</v>
      </c>
      <c r="BS1215">
        <v>0</v>
      </c>
      <c r="BT1215">
        <v>0</v>
      </c>
      <c r="BU1215" s="17">
        <v>0</v>
      </c>
      <c r="BV1215">
        <v>0</v>
      </c>
      <c r="BW1215">
        <v>0</v>
      </c>
      <c r="BX1215" s="17">
        <v>0</v>
      </c>
      <c r="BY1215">
        <v>1</v>
      </c>
      <c r="BZ1215">
        <v>1</v>
      </c>
      <c r="CA1215">
        <v>0</v>
      </c>
      <c r="CB1215">
        <v>0</v>
      </c>
      <c r="CC1215">
        <v>1</v>
      </c>
      <c r="CD1215">
        <v>0</v>
      </c>
      <c r="CE1215">
        <v>0</v>
      </c>
      <c r="CF1215">
        <v>0</v>
      </c>
      <c r="CG1215">
        <v>0</v>
      </c>
      <c r="CH1215">
        <v>0</v>
      </c>
      <c r="CI1215">
        <v>1</v>
      </c>
      <c r="CJ1215" s="17">
        <v>0</v>
      </c>
      <c r="CK1215">
        <v>0.52800000000000002</v>
      </c>
      <c r="CL1215">
        <v>17</v>
      </c>
      <c r="CM1215">
        <v>1</v>
      </c>
      <c r="CN1215">
        <v>0</v>
      </c>
      <c r="CO1215">
        <v>35</v>
      </c>
      <c r="CP1215" s="31" t="s">
        <v>80</v>
      </c>
    </row>
    <row r="1216" spans="1:94" x14ac:dyDescent="0.25">
      <c r="A1216">
        <v>1215</v>
      </c>
      <c r="B1216">
        <v>81</v>
      </c>
      <c r="C1216" s="23" t="s">
        <v>259</v>
      </c>
      <c r="D1216" s="12">
        <v>9.6432722136610352</v>
      </c>
      <c r="E1216" s="13">
        <v>0.1915646708687338</v>
      </c>
      <c r="F1216" s="7">
        <v>50.339512864921268</v>
      </c>
      <c r="G1216" s="7">
        <f t="shared" si="283"/>
        <v>9.4517075427923007</v>
      </c>
      <c r="H1216" s="15">
        <f t="shared" si="284"/>
        <v>9.8348368845297696</v>
      </c>
      <c r="I1216" s="11">
        <f t="shared" si="285"/>
        <v>0.14257106588836735</v>
      </c>
      <c r="J1216" s="30">
        <f t="shared" si="286"/>
        <v>2.8321900188215169E-3</v>
      </c>
      <c r="K1216" s="30">
        <f t="shared" si="287"/>
        <v>353.08365376420016</v>
      </c>
      <c r="L1216" s="8">
        <v>0</v>
      </c>
      <c r="M1216" s="9">
        <v>0</v>
      </c>
      <c r="N1216" s="9">
        <v>0</v>
      </c>
      <c r="O1216" s="9">
        <v>1</v>
      </c>
      <c r="P1216" s="9">
        <v>0</v>
      </c>
      <c r="Q1216" s="8">
        <v>122141</v>
      </c>
      <c r="R1216" s="9">
        <v>6</v>
      </c>
      <c r="S1216" s="9">
        <f t="shared" si="288"/>
        <v>122134</v>
      </c>
      <c r="T1216" s="9">
        <f t="shared" si="289"/>
        <v>62</v>
      </c>
      <c r="U1216" s="7">
        <v>14</v>
      </c>
      <c r="V1216" s="7">
        <f t="shared" si="294"/>
        <v>21</v>
      </c>
      <c r="W1216" s="9">
        <v>0</v>
      </c>
      <c r="X1216" s="9">
        <v>1</v>
      </c>
      <c r="Y1216" s="9">
        <v>1</v>
      </c>
      <c r="Z1216" s="9">
        <v>0</v>
      </c>
      <c r="AA1216" s="9">
        <v>0</v>
      </c>
      <c r="AB1216" s="27">
        <v>0</v>
      </c>
      <c r="AC1216" s="9">
        <v>0</v>
      </c>
      <c r="AD1216" s="9">
        <v>1</v>
      </c>
      <c r="AE1216" s="27">
        <v>0</v>
      </c>
      <c r="AF1216" s="9">
        <v>1</v>
      </c>
      <c r="AG1216" s="27">
        <v>0</v>
      </c>
      <c r="AH1216" s="19">
        <v>1995</v>
      </c>
      <c r="AI1216" s="30">
        <v>0</v>
      </c>
      <c r="AJ1216" s="30">
        <v>0</v>
      </c>
      <c r="AK1216" s="30">
        <v>0.5</v>
      </c>
      <c r="AL1216" s="37">
        <v>0.5</v>
      </c>
      <c r="AM1216" s="36">
        <v>1</v>
      </c>
      <c r="AN1216" s="17">
        <v>0</v>
      </c>
      <c r="AO1216">
        <v>1</v>
      </c>
      <c r="AP1216" s="34">
        <v>0</v>
      </c>
      <c r="AQ1216" t="s">
        <v>89</v>
      </c>
      <c r="AR1216" s="34" t="s">
        <v>89</v>
      </c>
      <c r="AS1216">
        <v>0</v>
      </c>
      <c r="AT1216" s="17">
        <v>1</v>
      </c>
      <c r="AU1216" t="s">
        <v>89</v>
      </c>
      <c r="AV1216" s="17" t="s">
        <v>89</v>
      </c>
      <c r="AW1216" s="17" t="s">
        <v>131</v>
      </c>
      <c r="AX1216">
        <v>1</v>
      </c>
      <c r="AY1216">
        <v>0</v>
      </c>
      <c r="AZ1216">
        <v>0</v>
      </c>
      <c r="BA1216">
        <v>0</v>
      </c>
      <c r="BB1216">
        <v>0</v>
      </c>
      <c r="BC1216">
        <v>0</v>
      </c>
      <c r="BD1216" s="17">
        <v>0</v>
      </c>
      <c r="BE1216">
        <v>1</v>
      </c>
      <c r="BF1216">
        <v>0</v>
      </c>
      <c r="BG1216" s="17">
        <v>0</v>
      </c>
      <c r="BH1216">
        <v>26813</v>
      </c>
      <c r="BI1216">
        <v>1309</v>
      </c>
      <c r="BJ1216" s="23">
        <v>0.92800000000000005</v>
      </c>
      <c r="BK1216" s="23">
        <v>41</v>
      </c>
      <c r="BL1216">
        <v>1</v>
      </c>
      <c r="BM1216">
        <v>0</v>
      </c>
      <c r="BN1216">
        <v>0</v>
      </c>
      <c r="BO1216">
        <v>0</v>
      </c>
      <c r="BP1216">
        <v>0</v>
      </c>
      <c r="BQ1216" s="17">
        <v>0</v>
      </c>
      <c r="BR1216">
        <v>1</v>
      </c>
      <c r="BS1216">
        <v>0</v>
      </c>
      <c r="BT1216">
        <v>0</v>
      </c>
      <c r="BU1216" s="17">
        <v>0</v>
      </c>
      <c r="BV1216">
        <v>0</v>
      </c>
      <c r="BW1216">
        <v>0</v>
      </c>
      <c r="BX1216" s="17">
        <v>0</v>
      </c>
      <c r="BY1216">
        <v>1</v>
      </c>
      <c r="BZ1216">
        <v>1</v>
      </c>
      <c r="CA1216">
        <v>0</v>
      </c>
      <c r="CB1216">
        <v>0</v>
      </c>
      <c r="CC1216">
        <v>1</v>
      </c>
      <c r="CD1216">
        <v>0</v>
      </c>
      <c r="CE1216">
        <v>0</v>
      </c>
      <c r="CF1216">
        <v>0</v>
      </c>
      <c r="CG1216">
        <v>0</v>
      </c>
      <c r="CH1216">
        <v>0</v>
      </c>
      <c r="CI1216">
        <v>1</v>
      </c>
      <c r="CJ1216" s="17">
        <v>0</v>
      </c>
      <c r="CK1216">
        <v>0.52800000000000002</v>
      </c>
      <c r="CL1216">
        <v>17</v>
      </c>
      <c r="CM1216">
        <v>1</v>
      </c>
      <c r="CN1216">
        <v>0</v>
      </c>
      <c r="CO1216">
        <v>35</v>
      </c>
      <c r="CP1216" s="31" t="s">
        <v>80</v>
      </c>
    </row>
    <row r="1217" spans="1:94" x14ac:dyDescent="0.25">
      <c r="A1217">
        <v>1216</v>
      </c>
      <c r="B1217">
        <v>81</v>
      </c>
      <c r="C1217" s="23" t="s">
        <v>259</v>
      </c>
      <c r="D1217" s="12">
        <v>9.4778872397561109</v>
      </c>
      <c r="E1217" s="13">
        <v>0.1962447334788528</v>
      </c>
      <c r="F1217" s="7">
        <v>48.296262894501787</v>
      </c>
      <c r="G1217" s="7">
        <f t="shared" si="283"/>
        <v>9.2816425062772581</v>
      </c>
      <c r="H1217" s="15">
        <f t="shared" si="284"/>
        <v>9.6741319732349638</v>
      </c>
      <c r="I1217" s="11">
        <f t="shared" si="285"/>
        <v>0.13689489014480877</v>
      </c>
      <c r="J1217" s="30">
        <f t="shared" si="286"/>
        <v>2.8344820476864136E-3</v>
      </c>
      <c r="K1217" s="30">
        <f t="shared" si="287"/>
        <v>352.79814201548004</v>
      </c>
      <c r="L1217" s="8">
        <v>0</v>
      </c>
      <c r="M1217" s="9">
        <v>0</v>
      </c>
      <c r="N1217" s="9">
        <v>0</v>
      </c>
      <c r="O1217" s="9">
        <v>1</v>
      </c>
      <c r="P1217" s="9">
        <v>0</v>
      </c>
      <c r="Q1217" s="8">
        <v>122141</v>
      </c>
      <c r="R1217" s="9">
        <v>6</v>
      </c>
      <c r="S1217" s="9">
        <f t="shared" si="288"/>
        <v>122134</v>
      </c>
      <c r="T1217" s="9">
        <f t="shared" si="289"/>
        <v>62</v>
      </c>
      <c r="U1217" s="7">
        <v>14</v>
      </c>
      <c r="V1217" s="7">
        <f t="shared" si="294"/>
        <v>21</v>
      </c>
      <c r="W1217" s="9">
        <v>0</v>
      </c>
      <c r="X1217" s="9">
        <v>1</v>
      </c>
      <c r="Y1217" s="9">
        <v>1</v>
      </c>
      <c r="Z1217" s="9">
        <v>0</v>
      </c>
      <c r="AA1217" s="9">
        <v>0</v>
      </c>
      <c r="AB1217" s="27">
        <v>0</v>
      </c>
      <c r="AC1217" s="9">
        <v>0</v>
      </c>
      <c r="AD1217" s="9">
        <v>1</v>
      </c>
      <c r="AE1217" s="27">
        <v>0</v>
      </c>
      <c r="AF1217" s="9">
        <v>1</v>
      </c>
      <c r="AG1217" s="27">
        <v>0</v>
      </c>
      <c r="AH1217" s="19">
        <v>1996</v>
      </c>
      <c r="AI1217" s="30">
        <v>0</v>
      </c>
      <c r="AJ1217" s="30">
        <v>0</v>
      </c>
      <c r="AK1217" s="30">
        <v>0.5</v>
      </c>
      <c r="AL1217" s="37">
        <v>0.5</v>
      </c>
      <c r="AM1217" s="36">
        <v>1</v>
      </c>
      <c r="AN1217" s="17">
        <v>0</v>
      </c>
      <c r="AO1217">
        <v>1</v>
      </c>
      <c r="AP1217" s="34">
        <v>0</v>
      </c>
      <c r="AQ1217" t="s">
        <v>89</v>
      </c>
      <c r="AR1217" s="34" t="s">
        <v>89</v>
      </c>
      <c r="AS1217">
        <v>0</v>
      </c>
      <c r="AT1217" s="17">
        <v>1</v>
      </c>
      <c r="AU1217" t="s">
        <v>89</v>
      </c>
      <c r="AV1217" s="17" t="s">
        <v>89</v>
      </c>
      <c r="AW1217" s="17" t="s">
        <v>131</v>
      </c>
      <c r="AX1217">
        <v>1</v>
      </c>
      <c r="AY1217">
        <v>0</v>
      </c>
      <c r="AZ1217">
        <v>0</v>
      </c>
      <c r="BA1217">
        <v>0</v>
      </c>
      <c r="BB1217">
        <v>0</v>
      </c>
      <c r="BC1217">
        <v>0</v>
      </c>
      <c r="BD1217" s="17">
        <v>0</v>
      </c>
      <c r="BE1217">
        <v>1</v>
      </c>
      <c r="BF1217">
        <v>0</v>
      </c>
      <c r="BG1217" s="17">
        <v>0</v>
      </c>
      <c r="BH1217">
        <v>27422</v>
      </c>
      <c r="BI1217">
        <v>1310</v>
      </c>
      <c r="BJ1217" s="23">
        <v>0.92800000000000005</v>
      </c>
      <c r="BK1217" s="23">
        <v>41</v>
      </c>
      <c r="BL1217">
        <v>1</v>
      </c>
      <c r="BM1217">
        <v>0</v>
      </c>
      <c r="BN1217">
        <v>0</v>
      </c>
      <c r="BO1217">
        <v>0</v>
      </c>
      <c r="BP1217">
        <v>0</v>
      </c>
      <c r="BQ1217" s="17">
        <v>0</v>
      </c>
      <c r="BR1217">
        <v>1</v>
      </c>
      <c r="BS1217">
        <v>0</v>
      </c>
      <c r="BT1217">
        <v>0</v>
      </c>
      <c r="BU1217" s="17">
        <v>0</v>
      </c>
      <c r="BV1217">
        <v>0</v>
      </c>
      <c r="BW1217">
        <v>0</v>
      </c>
      <c r="BX1217" s="17">
        <v>0</v>
      </c>
      <c r="BY1217">
        <v>1</v>
      </c>
      <c r="BZ1217">
        <v>1</v>
      </c>
      <c r="CA1217">
        <v>0</v>
      </c>
      <c r="CB1217">
        <v>0</v>
      </c>
      <c r="CC1217">
        <v>1</v>
      </c>
      <c r="CD1217">
        <v>0</v>
      </c>
      <c r="CE1217">
        <v>0</v>
      </c>
      <c r="CF1217">
        <v>0</v>
      </c>
      <c r="CG1217">
        <v>0</v>
      </c>
      <c r="CH1217">
        <v>0</v>
      </c>
      <c r="CI1217">
        <v>1</v>
      </c>
      <c r="CJ1217" s="17">
        <v>0</v>
      </c>
      <c r="CK1217">
        <v>0.52800000000000002</v>
      </c>
      <c r="CL1217">
        <v>17</v>
      </c>
      <c r="CM1217">
        <v>1</v>
      </c>
      <c r="CN1217">
        <v>0</v>
      </c>
      <c r="CO1217">
        <v>35</v>
      </c>
      <c r="CP1217" s="31" t="s">
        <v>80</v>
      </c>
    </row>
    <row r="1218" spans="1:94" x14ac:dyDescent="0.25">
      <c r="A1218">
        <v>1217</v>
      </c>
      <c r="B1218">
        <v>81</v>
      </c>
      <c r="C1218" s="23" t="s">
        <v>259</v>
      </c>
      <c r="D1218" s="12">
        <v>9.7133820954460539</v>
      </c>
      <c r="E1218" s="13">
        <v>0.18741156786957619</v>
      </c>
      <c r="F1218" s="7">
        <v>51.829149106771297</v>
      </c>
      <c r="G1218" s="7">
        <f t="shared" ref="G1218:G1281" si="295">D1218-E1218</f>
        <v>9.5259705275764777</v>
      </c>
      <c r="H1218" s="15">
        <f t="shared" ref="H1218:H1281" si="296">D1218+E1218</f>
        <v>9.9007936633156302</v>
      </c>
      <c r="I1218" s="11">
        <f t="shared" ref="I1218:I1281" si="297">IFERROR(F1218/SQRT(F1218^2+S1218), "X")</f>
        <v>0.14670048049647011</v>
      </c>
      <c r="J1218" s="30">
        <f t="shared" ref="J1218:J1281" si="298">IFERROR(SQRT((1-I1218^2)/S1218), "X")</f>
        <v>2.8304628384745027E-3</v>
      </c>
      <c r="K1218" s="30">
        <f t="shared" ref="K1218:K1281" si="299">IFERROR(1/J1218, "X")</f>
        <v>353.29910939193138</v>
      </c>
      <c r="L1218" s="8">
        <v>0</v>
      </c>
      <c r="M1218" s="9">
        <v>0</v>
      </c>
      <c r="N1218" s="9">
        <v>0</v>
      </c>
      <c r="O1218" s="9">
        <v>1</v>
      </c>
      <c r="P1218" s="9">
        <v>0</v>
      </c>
      <c r="Q1218" s="8">
        <v>122141</v>
      </c>
      <c r="R1218" s="9">
        <v>6</v>
      </c>
      <c r="S1218" s="9">
        <f t="shared" ref="S1218:S1281" si="300">Q1218-R1218-1</f>
        <v>122134</v>
      </c>
      <c r="T1218" s="9">
        <f t="shared" ref="T1218:T1281" si="301">COUNTIF(B:B,B1218)</f>
        <v>62</v>
      </c>
      <c r="U1218" s="7">
        <v>14</v>
      </c>
      <c r="V1218" s="7">
        <f t="shared" si="294"/>
        <v>21</v>
      </c>
      <c r="W1218" s="9">
        <v>0</v>
      </c>
      <c r="X1218" s="9">
        <v>1</v>
      </c>
      <c r="Y1218" s="9">
        <v>1</v>
      </c>
      <c r="Z1218" s="9">
        <v>0</v>
      </c>
      <c r="AA1218" s="9">
        <v>0</v>
      </c>
      <c r="AB1218" s="27">
        <v>0</v>
      </c>
      <c r="AC1218" s="9">
        <v>0</v>
      </c>
      <c r="AD1218" s="9">
        <v>1</v>
      </c>
      <c r="AE1218" s="27">
        <v>0</v>
      </c>
      <c r="AF1218" s="9">
        <v>1</v>
      </c>
      <c r="AG1218" s="27">
        <v>0</v>
      </c>
      <c r="AH1218" s="19">
        <v>1997</v>
      </c>
      <c r="AI1218" s="30">
        <v>0</v>
      </c>
      <c r="AJ1218" s="30">
        <v>0</v>
      </c>
      <c r="AK1218" s="30">
        <v>0.5</v>
      </c>
      <c r="AL1218" s="37">
        <v>0.5</v>
      </c>
      <c r="AM1218" s="36">
        <v>1</v>
      </c>
      <c r="AN1218" s="17">
        <v>0</v>
      </c>
      <c r="AO1218">
        <v>1</v>
      </c>
      <c r="AP1218" s="34">
        <v>0</v>
      </c>
      <c r="AQ1218" t="s">
        <v>89</v>
      </c>
      <c r="AR1218" s="34" t="s">
        <v>89</v>
      </c>
      <c r="AS1218">
        <v>0</v>
      </c>
      <c r="AT1218" s="17">
        <v>1</v>
      </c>
      <c r="AU1218" t="s">
        <v>89</v>
      </c>
      <c r="AV1218" s="17" t="s">
        <v>89</v>
      </c>
      <c r="AW1218" s="17" t="s">
        <v>131</v>
      </c>
      <c r="AX1218">
        <v>1</v>
      </c>
      <c r="AY1218">
        <v>0</v>
      </c>
      <c r="AZ1218">
        <v>0</v>
      </c>
      <c r="BA1218">
        <v>0</v>
      </c>
      <c r="BB1218">
        <v>0</v>
      </c>
      <c r="BC1218">
        <v>0</v>
      </c>
      <c r="BD1218" s="17">
        <v>0</v>
      </c>
      <c r="BE1218">
        <v>1</v>
      </c>
      <c r="BF1218">
        <v>0</v>
      </c>
      <c r="BG1218" s="17">
        <v>0</v>
      </c>
      <c r="BH1218">
        <v>28115</v>
      </c>
      <c r="BI1218">
        <v>1428</v>
      </c>
      <c r="BJ1218" s="23">
        <v>0.92800000000000005</v>
      </c>
      <c r="BK1218" s="23">
        <v>41</v>
      </c>
      <c r="BL1218">
        <v>1</v>
      </c>
      <c r="BM1218">
        <v>0</v>
      </c>
      <c r="BN1218">
        <v>0</v>
      </c>
      <c r="BO1218">
        <v>0</v>
      </c>
      <c r="BP1218">
        <v>0</v>
      </c>
      <c r="BQ1218" s="17">
        <v>0</v>
      </c>
      <c r="BR1218">
        <v>1</v>
      </c>
      <c r="BS1218">
        <v>0</v>
      </c>
      <c r="BT1218">
        <v>0</v>
      </c>
      <c r="BU1218" s="17">
        <v>0</v>
      </c>
      <c r="BV1218">
        <v>0</v>
      </c>
      <c r="BW1218">
        <v>0</v>
      </c>
      <c r="BX1218" s="17">
        <v>0</v>
      </c>
      <c r="BY1218">
        <v>1</v>
      </c>
      <c r="BZ1218">
        <v>1</v>
      </c>
      <c r="CA1218">
        <v>0</v>
      </c>
      <c r="CB1218">
        <v>0</v>
      </c>
      <c r="CC1218">
        <v>1</v>
      </c>
      <c r="CD1218">
        <v>0</v>
      </c>
      <c r="CE1218">
        <v>0</v>
      </c>
      <c r="CF1218">
        <v>0</v>
      </c>
      <c r="CG1218">
        <v>0</v>
      </c>
      <c r="CH1218">
        <v>0</v>
      </c>
      <c r="CI1218">
        <v>1</v>
      </c>
      <c r="CJ1218" s="17">
        <v>0</v>
      </c>
      <c r="CK1218">
        <v>0.52800000000000002</v>
      </c>
      <c r="CL1218">
        <v>17</v>
      </c>
      <c r="CM1218">
        <v>1</v>
      </c>
      <c r="CN1218">
        <v>0</v>
      </c>
      <c r="CO1218">
        <v>35</v>
      </c>
      <c r="CP1218" s="31" t="s">
        <v>80</v>
      </c>
    </row>
    <row r="1219" spans="1:94" x14ac:dyDescent="0.25">
      <c r="A1219">
        <v>1218</v>
      </c>
      <c r="B1219">
        <v>81</v>
      </c>
      <c r="C1219" s="23" t="s">
        <v>259</v>
      </c>
      <c r="D1219" s="12">
        <v>10.18921819719403</v>
      </c>
      <c r="E1219" s="13">
        <v>0.1868627360554776</v>
      </c>
      <c r="F1219" s="7">
        <v>54.527823001419357</v>
      </c>
      <c r="G1219" s="7">
        <f t="shared" si="295"/>
        <v>10.002355461138553</v>
      </c>
      <c r="H1219" s="15">
        <f t="shared" si="296"/>
        <v>10.376080933249508</v>
      </c>
      <c r="I1219" s="11">
        <f t="shared" si="297"/>
        <v>0.15416183174743506</v>
      </c>
      <c r="J1219" s="30">
        <f t="shared" si="298"/>
        <v>2.8272141314613316E-3</v>
      </c>
      <c r="K1219" s="30">
        <f t="shared" si="299"/>
        <v>353.70507980699699</v>
      </c>
      <c r="L1219" s="8">
        <v>0</v>
      </c>
      <c r="M1219" s="9">
        <v>0</v>
      </c>
      <c r="N1219" s="9">
        <v>0</v>
      </c>
      <c r="O1219" s="9">
        <v>1</v>
      </c>
      <c r="P1219" s="9">
        <v>0</v>
      </c>
      <c r="Q1219" s="8">
        <v>122141</v>
      </c>
      <c r="R1219" s="9">
        <v>6</v>
      </c>
      <c r="S1219" s="9">
        <f t="shared" si="300"/>
        <v>122134</v>
      </c>
      <c r="T1219" s="9">
        <f t="shared" si="301"/>
        <v>62</v>
      </c>
      <c r="U1219" s="7">
        <v>14</v>
      </c>
      <c r="V1219" s="7">
        <f t="shared" si="294"/>
        <v>21</v>
      </c>
      <c r="W1219" s="9">
        <v>0</v>
      </c>
      <c r="X1219" s="9">
        <v>1</v>
      </c>
      <c r="Y1219" s="9">
        <v>1</v>
      </c>
      <c r="Z1219" s="9">
        <v>0</v>
      </c>
      <c r="AA1219" s="9">
        <v>0</v>
      </c>
      <c r="AB1219" s="27">
        <v>0</v>
      </c>
      <c r="AC1219" s="9">
        <v>0</v>
      </c>
      <c r="AD1219" s="9">
        <v>1</v>
      </c>
      <c r="AE1219" s="27">
        <v>0</v>
      </c>
      <c r="AF1219" s="9">
        <v>1</v>
      </c>
      <c r="AG1219" s="27">
        <v>0</v>
      </c>
      <c r="AH1219" s="19">
        <v>1998</v>
      </c>
      <c r="AI1219" s="30">
        <v>0</v>
      </c>
      <c r="AJ1219" s="30">
        <v>0</v>
      </c>
      <c r="AK1219" s="30">
        <v>0.5</v>
      </c>
      <c r="AL1219" s="37">
        <v>0.5</v>
      </c>
      <c r="AM1219" s="36">
        <v>1</v>
      </c>
      <c r="AN1219" s="17">
        <v>0</v>
      </c>
      <c r="AO1219">
        <v>1</v>
      </c>
      <c r="AP1219" s="34">
        <v>0</v>
      </c>
      <c r="AQ1219" t="s">
        <v>89</v>
      </c>
      <c r="AR1219" s="34" t="s">
        <v>89</v>
      </c>
      <c r="AS1219">
        <v>0</v>
      </c>
      <c r="AT1219" s="17">
        <v>1</v>
      </c>
      <c r="AU1219" t="s">
        <v>89</v>
      </c>
      <c r="AV1219" s="17" t="s">
        <v>89</v>
      </c>
      <c r="AW1219" s="17" t="s">
        <v>131</v>
      </c>
      <c r="AX1219">
        <v>1</v>
      </c>
      <c r="AY1219">
        <v>0</v>
      </c>
      <c r="AZ1219">
        <v>0</v>
      </c>
      <c r="BA1219">
        <v>0</v>
      </c>
      <c r="BB1219">
        <v>0</v>
      </c>
      <c r="BC1219">
        <v>0</v>
      </c>
      <c r="BD1219" s="17">
        <v>0</v>
      </c>
      <c r="BE1219">
        <v>1</v>
      </c>
      <c r="BF1219">
        <v>0</v>
      </c>
      <c r="BG1219" s="17">
        <v>0</v>
      </c>
      <c r="BH1219">
        <v>29265</v>
      </c>
      <c r="BI1219">
        <v>1483</v>
      </c>
      <c r="BJ1219" s="23">
        <v>0.92800000000000005</v>
      </c>
      <c r="BK1219" s="23">
        <v>41</v>
      </c>
      <c r="BL1219">
        <v>1</v>
      </c>
      <c r="BM1219">
        <v>0</v>
      </c>
      <c r="BN1219">
        <v>0</v>
      </c>
      <c r="BO1219">
        <v>0</v>
      </c>
      <c r="BP1219">
        <v>0</v>
      </c>
      <c r="BQ1219" s="17">
        <v>0</v>
      </c>
      <c r="BR1219">
        <v>1</v>
      </c>
      <c r="BS1219">
        <v>0</v>
      </c>
      <c r="BT1219">
        <v>0</v>
      </c>
      <c r="BU1219" s="17">
        <v>0</v>
      </c>
      <c r="BV1219">
        <v>0</v>
      </c>
      <c r="BW1219">
        <v>0</v>
      </c>
      <c r="BX1219" s="17">
        <v>0</v>
      </c>
      <c r="BY1219">
        <v>1</v>
      </c>
      <c r="BZ1219">
        <v>1</v>
      </c>
      <c r="CA1219">
        <v>0</v>
      </c>
      <c r="CB1219">
        <v>0</v>
      </c>
      <c r="CC1219">
        <v>1</v>
      </c>
      <c r="CD1219">
        <v>0</v>
      </c>
      <c r="CE1219">
        <v>0</v>
      </c>
      <c r="CF1219">
        <v>0</v>
      </c>
      <c r="CG1219">
        <v>0</v>
      </c>
      <c r="CH1219">
        <v>0</v>
      </c>
      <c r="CI1219">
        <v>1</v>
      </c>
      <c r="CJ1219" s="17">
        <v>0</v>
      </c>
      <c r="CK1219">
        <v>0.52800000000000002</v>
      </c>
      <c r="CL1219">
        <v>17</v>
      </c>
      <c r="CM1219">
        <v>1</v>
      </c>
      <c r="CN1219">
        <v>0</v>
      </c>
      <c r="CO1219">
        <v>35</v>
      </c>
      <c r="CP1219" s="31" t="s">
        <v>80</v>
      </c>
    </row>
    <row r="1220" spans="1:94" x14ac:dyDescent="0.25">
      <c r="A1220">
        <v>1219</v>
      </c>
      <c r="B1220">
        <v>81</v>
      </c>
      <c r="C1220" s="23" t="s">
        <v>259</v>
      </c>
      <c r="D1220" s="12">
        <v>10.28439480749037</v>
      </c>
      <c r="E1220" s="13">
        <v>0.1807879790496614</v>
      </c>
      <c r="F1220" s="7">
        <v>56.886496887413657</v>
      </c>
      <c r="G1220" s="7">
        <f t="shared" si="295"/>
        <v>10.103606828440709</v>
      </c>
      <c r="H1220" s="15">
        <f t="shared" si="296"/>
        <v>10.465182786540032</v>
      </c>
      <c r="I1220" s="11">
        <f t="shared" si="297"/>
        <v>0.16066166008512509</v>
      </c>
      <c r="J1220" s="30">
        <f t="shared" si="298"/>
        <v>2.8242494946225465E-3</v>
      </c>
      <c r="K1220" s="30">
        <f t="shared" si="299"/>
        <v>354.07636680258923</v>
      </c>
      <c r="L1220" s="8">
        <v>0</v>
      </c>
      <c r="M1220" s="9">
        <v>0</v>
      </c>
      <c r="N1220" s="9">
        <v>0</v>
      </c>
      <c r="O1220" s="9">
        <v>1</v>
      </c>
      <c r="P1220" s="9">
        <v>0</v>
      </c>
      <c r="Q1220" s="8">
        <v>122141</v>
      </c>
      <c r="R1220" s="9">
        <v>6</v>
      </c>
      <c r="S1220" s="9">
        <f t="shared" si="300"/>
        <v>122134</v>
      </c>
      <c r="T1220" s="9">
        <f t="shared" si="301"/>
        <v>62</v>
      </c>
      <c r="U1220" s="7">
        <v>14</v>
      </c>
      <c r="V1220" s="7">
        <f t="shared" si="294"/>
        <v>21</v>
      </c>
      <c r="W1220" s="9">
        <v>0</v>
      </c>
      <c r="X1220" s="9">
        <v>1</v>
      </c>
      <c r="Y1220" s="9">
        <v>1</v>
      </c>
      <c r="Z1220" s="9">
        <v>0</v>
      </c>
      <c r="AA1220" s="9">
        <v>0</v>
      </c>
      <c r="AB1220" s="27">
        <v>0</v>
      </c>
      <c r="AC1220" s="9">
        <v>0</v>
      </c>
      <c r="AD1220" s="9">
        <v>1</v>
      </c>
      <c r="AE1220" s="27">
        <v>0</v>
      </c>
      <c r="AF1220" s="9">
        <v>1</v>
      </c>
      <c r="AG1220" s="27">
        <v>0</v>
      </c>
      <c r="AH1220" s="19">
        <v>1999</v>
      </c>
      <c r="AI1220" s="30">
        <v>0</v>
      </c>
      <c r="AJ1220" s="30">
        <v>0</v>
      </c>
      <c r="AK1220" s="30">
        <v>0.5</v>
      </c>
      <c r="AL1220" s="37">
        <v>0.5</v>
      </c>
      <c r="AM1220" s="36">
        <v>1</v>
      </c>
      <c r="AN1220" s="17">
        <v>0</v>
      </c>
      <c r="AO1220">
        <v>1</v>
      </c>
      <c r="AP1220" s="34">
        <v>0</v>
      </c>
      <c r="AQ1220" t="s">
        <v>89</v>
      </c>
      <c r="AR1220" s="34" t="s">
        <v>89</v>
      </c>
      <c r="AS1220">
        <v>0</v>
      </c>
      <c r="AT1220" s="17">
        <v>1</v>
      </c>
      <c r="AU1220" t="s">
        <v>89</v>
      </c>
      <c r="AV1220" s="17" t="s">
        <v>89</v>
      </c>
      <c r="AW1220" s="17" t="s">
        <v>131</v>
      </c>
      <c r="AX1220">
        <v>1</v>
      </c>
      <c r="AY1220">
        <v>0</v>
      </c>
      <c r="AZ1220">
        <v>0</v>
      </c>
      <c r="BA1220">
        <v>0</v>
      </c>
      <c r="BB1220">
        <v>0</v>
      </c>
      <c r="BC1220">
        <v>0</v>
      </c>
      <c r="BD1220" s="17">
        <v>0</v>
      </c>
      <c r="BE1220">
        <v>1</v>
      </c>
      <c r="BF1220">
        <v>0</v>
      </c>
      <c r="BG1220" s="17">
        <v>0</v>
      </c>
      <c r="BH1220">
        <v>30487</v>
      </c>
      <c r="BI1220">
        <v>1452</v>
      </c>
      <c r="BJ1220" s="23">
        <v>0.92800000000000005</v>
      </c>
      <c r="BK1220" s="23">
        <v>41</v>
      </c>
      <c r="BL1220">
        <v>1</v>
      </c>
      <c r="BM1220">
        <v>0</v>
      </c>
      <c r="BN1220">
        <v>0</v>
      </c>
      <c r="BO1220">
        <v>0</v>
      </c>
      <c r="BP1220">
        <v>0</v>
      </c>
      <c r="BQ1220" s="17">
        <v>0</v>
      </c>
      <c r="BR1220">
        <v>1</v>
      </c>
      <c r="BS1220">
        <v>0</v>
      </c>
      <c r="BT1220">
        <v>0</v>
      </c>
      <c r="BU1220" s="17">
        <v>0</v>
      </c>
      <c r="BV1220">
        <v>0</v>
      </c>
      <c r="BW1220">
        <v>0</v>
      </c>
      <c r="BX1220" s="17">
        <v>0</v>
      </c>
      <c r="BY1220">
        <v>1</v>
      </c>
      <c r="BZ1220">
        <v>1</v>
      </c>
      <c r="CA1220">
        <v>0</v>
      </c>
      <c r="CB1220">
        <v>0</v>
      </c>
      <c r="CC1220">
        <v>1</v>
      </c>
      <c r="CD1220">
        <v>0</v>
      </c>
      <c r="CE1220">
        <v>0</v>
      </c>
      <c r="CF1220">
        <v>0</v>
      </c>
      <c r="CG1220">
        <v>0</v>
      </c>
      <c r="CH1220">
        <v>0</v>
      </c>
      <c r="CI1220">
        <v>1</v>
      </c>
      <c r="CJ1220" s="17">
        <v>0</v>
      </c>
      <c r="CK1220">
        <v>0.52800000000000002</v>
      </c>
      <c r="CL1220">
        <v>17</v>
      </c>
      <c r="CM1220">
        <v>1</v>
      </c>
      <c r="CN1220">
        <v>0</v>
      </c>
      <c r="CO1220">
        <v>35</v>
      </c>
      <c r="CP1220" s="31" t="s">
        <v>80</v>
      </c>
    </row>
    <row r="1221" spans="1:94" x14ac:dyDescent="0.25">
      <c r="A1221">
        <v>1220</v>
      </c>
      <c r="B1221">
        <v>81</v>
      </c>
      <c r="C1221" s="23" t="s">
        <v>259</v>
      </c>
      <c r="D1221" s="12">
        <v>10.793403262313969</v>
      </c>
      <c r="E1221" s="13">
        <v>0.16176366284648969</v>
      </c>
      <c r="F1221" s="7">
        <v>66.723286752950713</v>
      </c>
      <c r="G1221" s="7">
        <f t="shared" si="295"/>
        <v>10.63163959946748</v>
      </c>
      <c r="H1221" s="15">
        <f t="shared" si="296"/>
        <v>10.955166925160459</v>
      </c>
      <c r="I1221" s="11">
        <f t="shared" si="297"/>
        <v>0.18753597816379847</v>
      </c>
      <c r="J1221" s="30">
        <f t="shared" si="298"/>
        <v>2.8106525815817223E-3</v>
      </c>
      <c r="K1221" s="30">
        <f t="shared" si="299"/>
        <v>355.78925924642033</v>
      </c>
      <c r="L1221" s="8">
        <v>0</v>
      </c>
      <c r="M1221" s="9">
        <v>0</v>
      </c>
      <c r="N1221" s="9">
        <v>0</v>
      </c>
      <c r="O1221" s="9">
        <v>1</v>
      </c>
      <c r="P1221" s="9">
        <v>0</v>
      </c>
      <c r="Q1221" s="8">
        <v>122141</v>
      </c>
      <c r="R1221" s="9">
        <v>6</v>
      </c>
      <c r="S1221" s="9">
        <f t="shared" si="300"/>
        <v>122134</v>
      </c>
      <c r="T1221" s="9">
        <f t="shared" si="301"/>
        <v>62</v>
      </c>
      <c r="U1221" s="7">
        <v>14</v>
      </c>
      <c r="V1221" s="7">
        <f t="shared" si="294"/>
        <v>21</v>
      </c>
      <c r="W1221" s="9">
        <v>0</v>
      </c>
      <c r="X1221" s="9">
        <v>1</v>
      </c>
      <c r="Y1221" s="9">
        <v>1</v>
      </c>
      <c r="Z1221" s="9">
        <v>0</v>
      </c>
      <c r="AA1221" s="9">
        <v>0</v>
      </c>
      <c r="AB1221" s="27">
        <v>0</v>
      </c>
      <c r="AC1221" s="9">
        <v>0</v>
      </c>
      <c r="AD1221" s="9">
        <v>1</v>
      </c>
      <c r="AE1221" s="27">
        <v>0</v>
      </c>
      <c r="AF1221" s="9">
        <v>1</v>
      </c>
      <c r="AG1221" s="27">
        <v>0</v>
      </c>
      <c r="AH1221" s="19">
        <v>2000</v>
      </c>
      <c r="AI1221" s="30">
        <v>0</v>
      </c>
      <c r="AJ1221" s="30">
        <v>0</v>
      </c>
      <c r="AK1221" s="30">
        <v>0.5</v>
      </c>
      <c r="AL1221" s="37">
        <v>0.5</v>
      </c>
      <c r="AM1221" s="36">
        <v>1</v>
      </c>
      <c r="AN1221" s="17">
        <v>0</v>
      </c>
      <c r="AO1221">
        <v>1</v>
      </c>
      <c r="AP1221" s="34">
        <v>0</v>
      </c>
      <c r="AQ1221" t="s">
        <v>89</v>
      </c>
      <c r="AR1221" s="34" t="s">
        <v>89</v>
      </c>
      <c r="AS1221">
        <v>0</v>
      </c>
      <c r="AT1221" s="17">
        <v>1</v>
      </c>
      <c r="AU1221" t="s">
        <v>89</v>
      </c>
      <c r="AV1221" s="17" t="s">
        <v>89</v>
      </c>
      <c r="AW1221" s="17" t="s">
        <v>131</v>
      </c>
      <c r="AX1221">
        <v>1</v>
      </c>
      <c r="AY1221">
        <v>0</v>
      </c>
      <c r="AZ1221">
        <v>0</v>
      </c>
      <c r="BA1221">
        <v>0</v>
      </c>
      <c r="BB1221">
        <v>0</v>
      </c>
      <c r="BC1221">
        <v>0</v>
      </c>
      <c r="BD1221" s="17">
        <v>0</v>
      </c>
      <c r="BE1221">
        <v>1</v>
      </c>
      <c r="BF1221">
        <v>0</v>
      </c>
      <c r="BG1221" s="17">
        <v>0</v>
      </c>
      <c r="BH1221">
        <v>31669</v>
      </c>
      <c r="BI1221">
        <v>1404</v>
      </c>
      <c r="BJ1221" s="23">
        <v>0.92700000000000005</v>
      </c>
      <c r="BK1221" s="23">
        <v>41</v>
      </c>
      <c r="BL1221">
        <v>1</v>
      </c>
      <c r="BM1221">
        <v>0</v>
      </c>
      <c r="BN1221">
        <v>0</v>
      </c>
      <c r="BO1221">
        <v>0</v>
      </c>
      <c r="BP1221">
        <v>0</v>
      </c>
      <c r="BQ1221" s="17">
        <v>0</v>
      </c>
      <c r="BR1221">
        <v>1</v>
      </c>
      <c r="BS1221">
        <v>0</v>
      </c>
      <c r="BT1221">
        <v>0</v>
      </c>
      <c r="BU1221" s="17">
        <v>0</v>
      </c>
      <c r="BV1221">
        <v>0</v>
      </c>
      <c r="BW1221">
        <v>0</v>
      </c>
      <c r="BX1221" s="17">
        <v>0</v>
      </c>
      <c r="BY1221">
        <v>1</v>
      </c>
      <c r="BZ1221">
        <v>1</v>
      </c>
      <c r="CA1221">
        <v>0</v>
      </c>
      <c r="CB1221">
        <v>0</v>
      </c>
      <c r="CC1221">
        <v>1</v>
      </c>
      <c r="CD1221">
        <v>0</v>
      </c>
      <c r="CE1221">
        <v>0</v>
      </c>
      <c r="CF1221">
        <v>0</v>
      </c>
      <c r="CG1221">
        <v>0</v>
      </c>
      <c r="CH1221">
        <v>0</v>
      </c>
      <c r="CI1221">
        <v>1</v>
      </c>
      <c r="CJ1221" s="17">
        <v>0</v>
      </c>
      <c r="CK1221">
        <v>0.52800000000000002</v>
      </c>
      <c r="CL1221">
        <v>17</v>
      </c>
      <c r="CM1221">
        <v>1</v>
      </c>
      <c r="CN1221">
        <v>0</v>
      </c>
      <c r="CO1221">
        <v>35</v>
      </c>
      <c r="CP1221" s="31" t="s">
        <v>80</v>
      </c>
    </row>
    <row r="1222" spans="1:94" x14ac:dyDescent="0.25">
      <c r="A1222">
        <v>1221</v>
      </c>
      <c r="B1222">
        <v>81</v>
      </c>
      <c r="C1222" s="23" t="s">
        <v>259</v>
      </c>
      <c r="D1222" s="12">
        <v>11.164692063472719</v>
      </c>
      <c r="E1222" s="13">
        <v>0.16014820413832759</v>
      </c>
      <c r="F1222" s="7">
        <v>69.714750306093052</v>
      </c>
      <c r="G1222" s="7">
        <f t="shared" si="295"/>
        <v>11.004543859334392</v>
      </c>
      <c r="H1222" s="15">
        <f t="shared" si="296"/>
        <v>11.324840267611046</v>
      </c>
      <c r="I1222" s="11">
        <f t="shared" si="297"/>
        <v>0.19562881514134722</v>
      </c>
      <c r="J1222" s="30">
        <f t="shared" si="298"/>
        <v>2.8061323361614236E-3</v>
      </c>
      <c r="K1222" s="30">
        <f t="shared" si="299"/>
        <v>356.36238074499516</v>
      </c>
      <c r="L1222" s="8">
        <v>0</v>
      </c>
      <c r="M1222" s="9">
        <v>0</v>
      </c>
      <c r="N1222" s="9">
        <v>0</v>
      </c>
      <c r="O1222" s="9">
        <v>1</v>
      </c>
      <c r="P1222" s="9">
        <v>0</v>
      </c>
      <c r="Q1222" s="8">
        <v>122141</v>
      </c>
      <c r="R1222" s="9">
        <v>6</v>
      </c>
      <c r="S1222" s="9">
        <f t="shared" si="300"/>
        <v>122134</v>
      </c>
      <c r="T1222" s="9">
        <f t="shared" si="301"/>
        <v>62</v>
      </c>
      <c r="U1222" s="7">
        <v>14</v>
      </c>
      <c r="V1222" s="7">
        <f t="shared" si="294"/>
        <v>21</v>
      </c>
      <c r="W1222" s="9">
        <v>0</v>
      </c>
      <c r="X1222" s="9">
        <v>1</v>
      </c>
      <c r="Y1222" s="9">
        <v>1</v>
      </c>
      <c r="Z1222" s="9">
        <v>0</v>
      </c>
      <c r="AA1222" s="9">
        <v>0</v>
      </c>
      <c r="AB1222" s="27">
        <v>0</v>
      </c>
      <c r="AC1222" s="9">
        <v>0</v>
      </c>
      <c r="AD1222" s="9">
        <v>1</v>
      </c>
      <c r="AE1222" s="27">
        <v>0</v>
      </c>
      <c r="AF1222" s="9">
        <v>1</v>
      </c>
      <c r="AG1222" s="27">
        <v>0</v>
      </c>
      <c r="AH1222" s="19">
        <v>2001</v>
      </c>
      <c r="AI1222" s="30">
        <v>0</v>
      </c>
      <c r="AJ1222" s="30">
        <v>0</v>
      </c>
      <c r="AK1222" s="30">
        <v>0.5</v>
      </c>
      <c r="AL1222" s="37">
        <v>0.5</v>
      </c>
      <c r="AM1222" s="36">
        <v>1</v>
      </c>
      <c r="AN1222" s="17">
        <v>0</v>
      </c>
      <c r="AO1222">
        <v>1</v>
      </c>
      <c r="AP1222" s="34">
        <v>0</v>
      </c>
      <c r="AQ1222" t="s">
        <v>89</v>
      </c>
      <c r="AR1222" s="34" t="s">
        <v>89</v>
      </c>
      <c r="AS1222">
        <v>0</v>
      </c>
      <c r="AT1222" s="17">
        <v>1</v>
      </c>
      <c r="AU1222" t="s">
        <v>89</v>
      </c>
      <c r="AV1222" s="17" t="s">
        <v>89</v>
      </c>
      <c r="AW1222" s="17" t="s">
        <v>131</v>
      </c>
      <c r="AX1222">
        <v>1</v>
      </c>
      <c r="AY1222">
        <v>0</v>
      </c>
      <c r="AZ1222">
        <v>0</v>
      </c>
      <c r="BA1222">
        <v>0</v>
      </c>
      <c r="BB1222">
        <v>0</v>
      </c>
      <c r="BC1222">
        <v>0</v>
      </c>
      <c r="BD1222" s="17">
        <v>0</v>
      </c>
      <c r="BE1222">
        <v>1</v>
      </c>
      <c r="BF1222">
        <v>0</v>
      </c>
      <c r="BG1222" s="17">
        <v>0</v>
      </c>
      <c r="BH1222">
        <v>32133</v>
      </c>
      <c r="BI1222">
        <v>1366</v>
      </c>
      <c r="BJ1222" s="23">
        <v>0.92700000000000005</v>
      </c>
      <c r="BK1222" s="23">
        <v>41</v>
      </c>
      <c r="BL1222">
        <v>1</v>
      </c>
      <c r="BM1222">
        <v>0</v>
      </c>
      <c r="BN1222">
        <v>0</v>
      </c>
      <c r="BO1222">
        <v>0</v>
      </c>
      <c r="BP1222">
        <v>0</v>
      </c>
      <c r="BQ1222" s="17">
        <v>0</v>
      </c>
      <c r="BR1222">
        <v>1</v>
      </c>
      <c r="BS1222">
        <v>0</v>
      </c>
      <c r="BT1222">
        <v>0</v>
      </c>
      <c r="BU1222" s="17">
        <v>0</v>
      </c>
      <c r="BV1222">
        <v>0</v>
      </c>
      <c r="BW1222">
        <v>0</v>
      </c>
      <c r="BX1222" s="17">
        <v>0</v>
      </c>
      <c r="BY1222">
        <v>1</v>
      </c>
      <c r="BZ1222">
        <v>1</v>
      </c>
      <c r="CA1222">
        <v>0</v>
      </c>
      <c r="CB1222">
        <v>0</v>
      </c>
      <c r="CC1222">
        <v>1</v>
      </c>
      <c r="CD1222">
        <v>0</v>
      </c>
      <c r="CE1222">
        <v>0</v>
      </c>
      <c r="CF1222">
        <v>0</v>
      </c>
      <c r="CG1222">
        <v>0</v>
      </c>
      <c r="CH1222">
        <v>0</v>
      </c>
      <c r="CI1222">
        <v>1</v>
      </c>
      <c r="CJ1222" s="17">
        <v>0</v>
      </c>
      <c r="CK1222">
        <v>0.52800000000000002</v>
      </c>
      <c r="CL1222">
        <v>17</v>
      </c>
      <c r="CM1222">
        <v>1</v>
      </c>
      <c r="CN1222">
        <v>0</v>
      </c>
      <c r="CO1222">
        <v>35</v>
      </c>
      <c r="CP1222" s="31" t="s">
        <v>80</v>
      </c>
    </row>
    <row r="1223" spans="1:94" x14ac:dyDescent="0.25">
      <c r="A1223">
        <v>1222</v>
      </c>
      <c r="B1223">
        <v>81</v>
      </c>
      <c r="C1223" s="23" t="s">
        <v>259</v>
      </c>
      <c r="D1223" s="12">
        <v>10.705062936989579</v>
      </c>
      <c r="E1223" s="13">
        <v>0.16215122400890619</v>
      </c>
      <c r="F1223" s="7">
        <v>66.019007888596676</v>
      </c>
      <c r="G1223" s="7">
        <f t="shared" si="295"/>
        <v>10.542911712980674</v>
      </c>
      <c r="H1223" s="15">
        <f t="shared" si="296"/>
        <v>10.867214160998484</v>
      </c>
      <c r="I1223" s="11">
        <f t="shared" si="297"/>
        <v>0.18562505247735409</v>
      </c>
      <c r="J1223" s="30">
        <f t="shared" si="298"/>
        <v>2.8116910328399029E-3</v>
      </c>
      <c r="K1223" s="30">
        <f t="shared" si="299"/>
        <v>355.65785440869234</v>
      </c>
      <c r="L1223" s="8">
        <v>0</v>
      </c>
      <c r="M1223" s="9">
        <v>0</v>
      </c>
      <c r="N1223" s="9">
        <v>0</v>
      </c>
      <c r="O1223" s="9">
        <v>1</v>
      </c>
      <c r="P1223" s="9">
        <v>0</v>
      </c>
      <c r="Q1223" s="8">
        <v>122141</v>
      </c>
      <c r="R1223" s="9">
        <v>6</v>
      </c>
      <c r="S1223" s="9">
        <f t="shared" si="300"/>
        <v>122134</v>
      </c>
      <c r="T1223" s="9">
        <f t="shared" si="301"/>
        <v>62</v>
      </c>
      <c r="U1223" s="7">
        <v>14</v>
      </c>
      <c r="V1223" s="7">
        <f t="shared" si="294"/>
        <v>21</v>
      </c>
      <c r="W1223" s="9">
        <v>0</v>
      </c>
      <c r="X1223" s="9">
        <v>1</v>
      </c>
      <c r="Y1223" s="9">
        <v>1</v>
      </c>
      <c r="Z1223" s="9">
        <v>0</v>
      </c>
      <c r="AA1223" s="9">
        <v>0</v>
      </c>
      <c r="AB1223" s="27">
        <v>0</v>
      </c>
      <c r="AC1223" s="9">
        <v>0</v>
      </c>
      <c r="AD1223" s="9">
        <v>1</v>
      </c>
      <c r="AE1223" s="27">
        <v>0</v>
      </c>
      <c r="AF1223" s="9">
        <v>1</v>
      </c>
      <c r="AG1223" s="27">
        <v>0</v>
      </c>
      <c r="AH1223" s="19">
        <v>2002</v>
      </c>
      <c r="AI1223" s="30">
        <v>0</v>
      </c>
      <c r="AJ1223" s="30">
        <v>0</v>
      </c>
      <c r="AK1223" s="30">
        <v>0.5</v>
      </c>
      <c r="AL1223" s="37">
        <v>0.5</v>
      </c>
      <c r="AM1223" s="36">
        <v>1</v>
      </c>
      <c r="AN1223" s="17">
        <v>0</v>
      </c>
      <c r="AO1223">
        <v>1</v>
      </c>
      <c r="AP1223" s="34">
        <v>0</v>
      </c>
      <c r="AQ1223" t="s">
        <v>89</v>
      </c>
      <c r="AR1223" s="34" t="s">
        <v>89</v>
      </c>
      <c r="AS1223">
        <v>0</v>
      </c>
      <c r="AT1223" s="17">
        <v>1</v>
      </c>
      <c r="AU1223" t="s">
        <v>89</v>
      </c>
      <c r="AV1223" s="17" t="s">
        <v>89</v>
      </c>
      <c r="AW1223" s="17" t="s">
        <v>131</v>
      </c>
      <c r="AX1223">
        <v>1</v>
      </c>
      <c r="AY1223">
        <v>0</v>
      </c>
      <c r="AZ1223">
        <v>0</v>
      </c>
      <c r="BA1223">
        <v>0</v>
      </c>
      <c r="BB1223">
        <v>0</v>
      </c>
      <c r="BC1223">
        <v>0</v>
      </c>
      <c r="BD1223" s="17">
        <v>0</v>
      </c>
      <c r="BE1223">
        <v>1</v>
      </c>
      <c r="BF1223">
        <v>0</v>
      </c>
      <c r="BG1223" s="17">
        <v>0</v>
      </c>
      <c r="BH1223">
        <v>32646</v>
      </c>
      <c r="BI1223">
        <v>1344</v>
      </c>
      <c r="BJ1223" s="23">
        <v>0.92700000000000005</v>
      </c>
      <c r="BK1223" s="23">
        <v>41</v>
      </c>
      <c r="BL1223">
        <v>1</v>
      </c>
      <c r="BM1223">
        <v>0</v>
      </c>
      <c r="BN1223">
        <v>0</v>
      </c>
      <c r="BO1223">
        <v>0</v>
      </c>
      <c r="BP1223">
        <v>0</v>
      </c>
      <c r="BQ1223" s="17">
        <v>0</v>
      </c>
      <c r="BR1223">
        <v>1</v>
      </c>
      <c r="BS1223">
        <v>0</v>
      </c>
      <c r="BT1223">
        <v>0</v>
      </c>
      <c r="BU1223" s="17">
        <v>0</v>
      </c>
      <c r="BV1223">
        <v>0</v>
      </c>
      <c r="BW1223">
        <v>0</v>
      </c>
      <c r="BX1223" s="17">
        <v>0</v>
      </c>
      <c r="BY1223">
        <v>1</v>
      </c>
      <c r="BZ1223">
        <v>1</v>
      </c>
      <c r="CA1223">
        <v>0</v>
      </c>
      <c r="CB1223">
        <v>0</v>
      </c>
      <c r="CC1223">
        <v>1</v>
      </c>
      <c r="CD1223">
        <v>0</v>
      </c>
      <c r="CE1223">
        <v>0</v>
      </c>
      <c r="CF1223">
        <v>0</v>
      </c>
      <c r="CG1223">
        <v>0</v>
      </c>
      <c r="CH1223">
        <v>0</v>
      </c>
      <c r="CI1223">
        <v>1</v>
      </c>
      <c r="CJ1223" s="17">
        <v>0</v>
      </c>
      <c r="CK1223">
        <v>0.52800000000000002</v>
      </c>
      <c r="CL1223">
        <v>17</v>
      </c>
      <c r="CM1223">
        <v>1</v>
      </c>
      <c r="CN1223">
        <v>0</v>
      </c>
      <c r="CO1223">
        <v>35</v>
      </c>
      <c r="CP1223" s="31" t="s">
        <v>80</v>
      </c>
    </row>
    <row r="1224" spans="1:94" x14ac:dyDescent="0.25">
      <c r="A1224">
        <v>1223</v>
      </c>
      <c r="B1224">
        <v>81</v>
      </c>
      <c r="C1224" s="23" t="s">
        <v>259</v>
      </c>
      <c r="D1224" s="12">
        <v>10.442477044561519</v>
      </c>
      <c r="E1224" s="13">
        <v>0.1670221624884147</v>
      </c>
      <c r="F1224" s="7">
        <v>62.521505463598857</v>
      </c>
      <c r="G1224" s="7">
        <f t="shared" si="295"/>
        <v>10.275454882073104</v>
      </c>
      <c r="H1224" s="15">
        <f t="shared" si="296"/>
        <v>10.609499207049934</v>
      </c>
      <c r="I1224" s="11">
        <f t="shared" si="297"/>
        <v>0.1761043837233297</v>
      </c>
      <c r="J1224" s="30">
        <f t="shared" si="298"/>
        <v>2.8167009482179032E-3</v>
      </c>
      <c r="K1224" s="30">
        <f t="shared" si="299"/>
        <v>355.0252647987673</v>
      </c>
      <c r="L1224" s="8">
        <v>0</v>
      </c>
      <c r="M1224" s="9">
        <v>0</v>
      </c>
      <c r="N1224" s="9">
        <v>0</v>
      </c>
      <c r="O1224" s="9">
        <v>1</v>
      </c>
      <c r="P1224" s="9">
        <v>0</v>
      </c>
      <c r="Q1224" s="8">
        <v>122141</v>
      </c>
      <c r="R1224" s="9">
        <v>6</v>
      </c>
      <c r="S1224" s="9">
        <f t="shared" si="300"/>
        <v>122134</v>
      </c>
      <c r="T1224" s="9">
        <f t="shared" si="301"/>
        <v>62</v>
      </c>
      <c r="U1224" s="7">
        <v>14</v>
      </c>
      <c r="V1224" s="7">
        <f t="shared" si="294"/>
        <v>21</v>
      </c>
      <c r="W1224" s="9">
        <v>0</v>
      </c>
      <c r="X1224" s="9">
        <v>1</v>
      </c>
      <c r="Y1224" s="9">
        <v>1</v>
      </c>
      <c r="Z1224" s="9">
        <v>0</v>
      </c>
      <c r="AA1224" s="9">
        <v>0</v>
      </c>
      <c r="AB1224" s="27">
        <v>0</v>
      </c>
      <c r="AC1224" s="9">
        <v>0</v>
      </c>
      <c r="AD1224" s="9">
        <v>1</v>
      </c>
      <c r="AE1224" s="27">
        <v>0</v>
      </c>
      <c r="AF1224" s="9">
        <v>1</v>
      </c>
      <c r="AG1224" s="27">
        <v>0</v>
      </c>
      <c r="AH1224" s="19">
        <v>2003</v>
      </c>
      <c r="AI1224" s="30">
        <v>0</v>
      </c>
      <c r="AJ1224" s="30">
        <v>0</v>
      </c>
      <c r="AK1224" s="30">
        <v>0.5</v>
      </c>
      <c r="AL1224" s="37">
        <v>0.5</v>
      </c>
      <c r="AM1224" s="36">
        <v>1</v>
      </c>
      <c r="AN1224" s="17">
        <v>0</v>
      </c>
      <c r="AO1224">
        <v>1</v>
      </c>
      <c r="AP1224" s="34">
        <v>0</v>
      </c>
      <c r="AQ1224" t="s">
        <v>89</v>
      </c>
      <c r="AR1224" s="34" t="s">
        <v>89</v>
      </c>
      <c r="AS1224">
        <v>0</v>
      </c>
      <c r="AT1224" s="17">
        <v>1</v>
      </c>
      <c r="AU1224" t="s">
        <v>89</v>
      </c>
      <c r="AV1224" s="17" t="s">
        <v>89</v>
      </c>
      <c r="AW1224" s="17" t="s">
        <v>131</v>
      </c>
      <c r="AX1224">
        <v>1</v>
      </c>
      <c r="AY1224">
        <v>0</v>
      </c>
      <c r="AZ1224">
        <v>0</v>
      </c>
      <c r="BA1224">
        <v>0</v>
      </c>
      <c r="BB1224">
        <v>0</v>
      </c>
      <c r="BC1224">
        <v>0</v>
      </c>
      <c r="BD1224" s="17">
        <v>0</v>
      </c>
      <c r="BE1224">
        <v>1</v>
      </c>
      <c r="BF1224">
        <v>0</v>
      </c>
      <c r="BG1224" s="17">
        <v>0</v>
      </c>
      <c r="BH1224">
        <v>33391</v>
      </c>
      <c r="BI1224">
        <v>1314</v>
      </c>
      <c r="BJ1224" s="23">
        <v>0.92700000000000005</v>
      </c>
      <c r="BK1224" s="23">
        <v>41</v>
      </c>
      <c r="BL1224">
        <v>1</v>
      </c>
      <c r="BM1224">
        <v>0</v>
      </c>
      <c r="BN1224">
        <v>0</v>
      </c>
      <c r="BO1224">
        <v>0</v>
      </c>
      <c r="BP1224">
        <v>0</v>
      </c>
      <c r="BQ1224" s="17">
        <v>0</v>
      </c>
      <c r="BR1224">
        <v>1</v>
      </c>
      <c r="BS1224">
        <v>0</v>
      </c>
      <c r="BT1224">
        <v>0</v>
      </c>
      <c r="BU1224" s="17">
        <v>0</v>
      </c>
      <c r="BV1224">
        <v>0</v>
      </c>
      <c r="BW1224">
        <v>0</v>
      </c>
      <c r="BX1224" s="17">
        <v>0</v>
      </c>
      <c r="BY1224">
        <v>1</v>
      </c>
      <c r="BZ1224">
        <v>1</v>
      </c>
      <c r="CA1224">
        <v>0</v>
      </c>
      <c r="CB1224">
        <v>0</v>
      </c>
      <c r="CC1224">
        <v>1</v>
      </c>
      <c r="CD1224">
        <v>0</v>
      </c>
      <c r="CE1224">
        <v>0</v>
      </c>
      <c r="CF1224">
        <v>0</v>
      </c>
      <c r="CG1224">
        <v>0</v>
      </c>
      <c r="CH1224">
        <v>0</v>
      </c>
      <c r="CI1224">
        <v>1</v>
      </c>
      <c r="CJ1224" s="17">
        <v>0</v>
      </c>
      <c r="CK1224">
        <v>0.52800000000000002</v>
      </c>
      <c r="CL1224">
        <v>17</v>
      </c>
      <c r="CM1224">
        <v>1</v>
      </c>
      <c r="CN1224">
        <v>0</v>
      </c>
      <c r="CO1224">
        <v>35</v>
      </c>
      <c r="CP1224" s="31" t="s">
        <v>80</v>
      </c>
    </row>
    <row r="1225" spans="1:94" x14ac:dyDescent="0.25">
      <c r="A1225">
        <v>1224</v>
      </c>
      <c r="B1225">
        <v>81</v>
      </c>
      <c r="C1225" s="23" t="s">
        <v>259</v>
      </c>
      <c r="D1225" s="12">
        <v>11.031603033322851</v>
      </c>
      <c r="E1225" s="13">
        <v>0.16803045596568139</v>
      </c>
      <c r="F1225" s="7">
        <v>65.652401940609778</v>
      </c>
      <c r="G1225" s="7">
        <f t="shared" si="295"/>
        <v>10.86357257735717</v>
      </c>
      <c r="H1225" s="15">
        <f t="shared" si="296"/>
        <v>11.199633489288532</v>
      </c>
      <c r="I1225" s="11">
        <f t="shared" si="297"/>
        <v>0.18462950193671529</v>
      </c>
      <c r="J1225" s="30">
        <f t="shared" si="298"/>
        <v>2.8122276790989932E-3</v>
      </c>
      <c r="K1225" s="30">
        <f t="shared" si="299"/>
        <v>355.58998563032031</v>
      </c>
      <c r="L1225" s="8">
        <v>0</v>
      </c>
      <c r="M1225" s="9">
        <v>0</v>
      </c>
      <c r="N1225" s="9">
        <v>0</v>
      </c>
      <c r="O1225" s="9">
        <v>1</v>
      </c>
      <c r="P1225" s="9">
        <v>0</v>
      </c>
      <c r="Q1225" s="8">
        <v>122141</v>
      </c>
      <c r="R1225" s="9">
        <v>6</v>
      </c>
      <c r="S1225" s="9">
        <f t="shared" si="300"/>
        <v>122134</v>
      </c>
      <c r="T1225" s="9">
        <f t="shared" si="301"/>
        <v>62</v>
      </c>
      <c r="U1225" s="7">
        <v>14</v>
      </c>
      <c r="V1225" s="7">
        <f t="shared" si="294"/>
        <v>21</v>
      </c>
      <c r="W1225" s="9">
        <v>0</v>
      </c>
      <c r="X1225" s="9">
        <v>1</v>
      </c>
      <c r="Y1225" s="9">
        <v>1</v>
      </c>
      <c r="Z1225" s="9">
        <v>0</v>
      </c>
      <c r="AA1225" s="9">
        <v>0</v>
      </c>
      <c r="AB1225" s="27">
        <v>0</v>
      </c>
      <c r="AC1225" s="9">
        <v>0</v>
      </c>
      <c r="AD1225" s="9">
        <v>1</v>
      </c>
      <c r="AE1225" s="27">
        <v>0</v>
      </c>
      <c r="AF1225" s="9">
        <v>1</v>
      </c>
      <c r="AG1225" s="27">
        <v>0</v>
      </c>
      <c r="AH1225" s="19">
        <v>2004</v>
      </c>
      <c r="AI1225" s="30">
        <v>0</v>
      </c>
      <c r="AJ1225" s="30">
        <v>0</v>
      </c>
      <c r="AK1225" s="30">
        <v>0.5</v>
      </c>
      <c r="AL1225" s="37">
        <v>0.5</v>
      </c>
      <c r="AM1225" s="36">
        <v>1</v>
      </c>
      <c r="AN1225" s="17">
        <v>0</v>
      </c>
      <c r="AO1225">
        <v>1</v>
      </c>
      <c r="AP1225" s="34">
        <v>0</v>
      </c>
      <c r="AQ1225" t="s">
        <v>89</v>
      </c>
      <c r="AR1225" s="34" t="s">
        <v>89</v>
      </c>
      <c r="AS1225">
        <v>0</v>
      </c>
      <c r="AT1225" s="17">
        <v>1</v>
      </c>
      <c r="AU1225" t="s">
        <v>89</v>
      </c>
      <c r="AV1225" s="17" t="s">
        <v>89</v>
      </c>
      <c r="AW1225" s="17" t="s">
        <v>131</v>
      </c>
      <c r="AX1225">
        <v>1</v>
      </c>
      <c r="AY1225">
        <v>0</v>
      </c>
      <c r="AZ1225">
        <v>0</v>
      </c>
      <c r="BA1225">
        <v>0</v>
      </c>
      <c r="BB1225">
        <v>0</v>
      </c>
      <c r="BC1225">
        <v>0</v>
      </c>
      <c r="BD1225" s="17">
        <v>0</v>
      </c>
      <c r="BE1225">
        <v>1</v>
      </c>
      <c r="BF1225">
        <v>0</v>
      </c>
      <c r="BG1225" s="17">
        <v>0</v>
      </c>
      <c r="BH1225">
        <v>34330</v>
      </c>
      <c r="BI1225">
        <v>1280</v>
      </c>
      <c r="BJ1225" s="23">
        <v>0.92700000000000005</v>
      </c>
      <c r="BK1225" s="23">
        <v>41</v>
      </c>
      <c r="BL1225">
        <v>1</v>
      </c>
      <c r="BM1225">
        <v>0</v>
      </c>
      <c r="BN1225">
        <v>0</v>
      </c>
      <c r="BO1225">
        <v>0</v>
      </c>
      <c r="BP1225">
        <v>0</v>
      </c>
      <c r="BQ1225" s="17">
        <v>0</v>
      </c>
      <c r="BR1225">
        <v>1</v>
      </c>
      <c r="BS1225">
        <v>0</v>
      </c>
      <c r="BT1225">
        <v>0</v>
      </c>
      <c r="BU1225" s="17">
        <v>0</v>
      </c>
      <c r="BV1225">
        <v>0</v>
      </c>
      <c r="BW1225">
        <v>0</v>
      </c>
      <c r="BX1225" s="17">
        <v>0</v>
      </c>
      <c r="BY1225">
        <v>1</v>
      </c>
      <c r="BZ1225">
        <v>1</v>
      </c>
      <c r="CA1225">
        <v>0</v>
      </c>
      <c r="CB1225">
        <v>0</v>
      </c>
      <c r="CC1225">
        <v>1</v>
      </c>
      <c r="CD1225">
        <v>0</v>
      </c>
      <c r="CE1225">
        <v>0</v>
      </c>
      <c r="CF1225">
        <v>0</v>
      </c>
      <c r="CG1225">
        <v>0</v>
      </c>
      <c r="CH1225">
        <v>0</v>
      </c>
      <c r="CI1225">
        <v>1</v>
      </c>
      <c r="CJ1225" s="17">
        <v>0</v>
      </c>
      <c r="CK1225">
        <v>0.52800000000000002</v>
      </c>
      <c r="CL1225">
        <v>17</v>
      </c>
      <c r="CM1225">
        <v>1</v>
      </c>
      <c r="CN1225">
        <v>0</v>
      </c>
      <c r="CO1225">
        <v>35</v>
      </c>
      <c r="CP1225" s="31" t="s">
        <v>80</v>
      </c>
    </row>
    <row r="1226" spans="1:94" x14ac:dyDescent="0.25">
      <c r="A1226">
        <v>1225</v>
      </c>
      <c r="B1226">
        <v>81</v>
      </c>
      <c r="C1226" s="23" t="s">
        <v>259</v>
      </c>
      <c r="D1226" s="12">
        <v>11.46556610563985</v>
      </c>
      <c r="E1226" s="13">
        <v>0.16066002758635009</v>
      </c>
      <c r="F1226" s="7">
        <v>71.365393607177339</v>
      </c>
      <c r="G1226" s="7">
        <f t="shared" si="295"/>
        <v>11.3049060780535</v>
      </c>
      <c r="H1226" s="15">
        <f t="shared" si="296"/>
        <v>11.626226133226199</v>
      </c>
      <c r="I1226" s="11">
        <f t="shared" si="297"/>
        <v>0.20007737874331899</v>
      </c>
      <c r="J1226" s="30">
        <f t="shared" si="298"/>
        <v>2.8035630244628382E-3</v>
      </c>
      <c r="K1226" s="30">
        <f t="shared" si="299"/>
        <v>356.68896731565349</v>
      </c>
      <c r="L1226" s="8">
        <v>0</v>
      </c>
      <c r="M1226" s="9">
        <v>0</v>
      </c>
      <c r="N1226" s="9">
        <v>0</v>
      </c>
      <c r="O1226" s="9">
        <v>1</v>
      </c>
      <c r="P1226" s="9">
        <v>0</v>
      </c>
      <c r="Q1226" s="8">
        <v>122141</v>
      </c>
      <c r="R1226" s="9">
        <v>6</v>
      </c>
      <c r="S1226" s="9">
        <f t="shared" si="300"/>
        <v>122134</v>
      </c>
      <c r="T1226" s="9">
        <f t="shared" si="301"/>
        <v>62</v>
      </c>
      <c r="U1226" s="7">
        <v>14</v>
      </c>
      <c r="V1226" s="7">
        <f t="shared" si="294"/>
        <v>21</v>
      </c>
      <c r="W1226" s="9">
        <v>0</v>
      </c>
      <c r="X1226" s="9">
        <v>1</v>
      </c>
      <c r="Y1226" s="9">
        <v>1</v>
      </c>
      <c r="Z1226" s="9">
        <v>0</v>
      </c>
      <c r="AA1226" s="9">
        <v>0</v>
      </c>
      <c r="AB1226" s="27">
        <v>0</v>
      </c>
      <c r="AC1226" s="9">
        <v>0</v>
      </c>
      <c r="AD1226" s="9">
        <v>1</v>
      </c>
      <c r="AE1226" s="27">
        <v>0</v>
      </c>
      <c r="AF1226" s="9">
        <v>1</v>
      </c>
      <c r="AG1226" s="27">
        <v>0</v>
      </c>
      <c r="AH1226" s="19">
        <v>2005</v>
      </c>
      <c r="AI1226" s="30">
        <v>0</v>
      </c>
      <c r="AJ1226" s="30">
        <v>0</v>
      </c>
      <c r="AK1226" s="30">
        <v>0.5</v>
      </c>
      <c r="AL1226" s="37">
        <v>0.5</v>
      </c>
      <c r="AM1226" s="36">
        <v>1</v>
      </c>
      <c r="AN1226" s="17">
        <v>0</v>
      </c>
      <c r="AO1226">
        <v>1</v>
      </c>
      <c r="AP1226" s="34">
        <v>0</v>
      </c>
      <c r="AQ1226" t="s">
        <v>89</v>
      </c>
      <c r="AR1226" s="34" t="s">
        <v>89</v>
      </c>
      <c r="AS1226">
        <v>0</v>
      </c>
      <c r="AT1226" s="17">
        <v>1</v>
      </c>
      <c r="AU1226" t="s">
        <v>89</v>
      </c>
      <c r="AV1226" s="17" t="s">
        <v>89</v>
      </c>
      <c r="AW1226" s="17" t="s">
        <v>131</v>
      </c>
      <c r="AX1226">
        <v>1</v>
      </c>
      <c r="AY1226">
        <v>0</v>
      </c>
      <c r="AZ1226">
        <v>0</v>
      </c>
      <c r="BA1226">
        <v>0</v>
      </c>
      <c r="BB1226">
        <v>0</v>
      </c>
      <c r="BC1226">
        <v>0</v>
      </c>
      <c r="BD1226" s="17">
        <v>0</v>
      </c>
      <c r="BE1226">
        <v>1</v>
      </c>
      <c r="BF1226">
        <v>0</v>
      </c>
      <c r="BG1226" s="17">
        <v>0</v>
      </c>
      <c r="BH1226">
        <v>35220</v>
      </c>
      <c r="BI1226">
        <v>1238</v>
      </c>
      <c r="BJ1226" s="23">
        <v>0.92700000000000005</v>
      </c>
      <c r="BK1226" s="23">
        <v>41</v>
      </c>
      <c r="BL1226">
        <v>1</v>
      </c>
      <c r="BM1226">
        <v>0</v>
      </c>
      <c r="BN1226">
        <v>0</v>
      </c>
      <c r="BO1226">
        <v>0</v>
      </c>
      <c r="BP1226">
        <v>0</v>
      </c>
      <c r="BQ1226" s="17">
        <v>0</v>
      </c>
      <c r="BR1226">
        <v>1</v>
      </c>
      <c r="BS1226">
        <v>0</v>
      </c>
      <c r="BT1226">
        <v>0</v>
      </c>
      <c r="BU1226" s="17">
        <v>0</v>
      </c>
      <c r="BV1226">
        <v>0</v>
      </c>
      <c r="BW1226">
        <v>0</v>
      </c>
      <c r="BX1226" s="17">
        <v>0</v>
      </c>
      <c r="BY1226">
        <v>1</v>
      </c>
      <c r="BZ1226">
        <v>1</v>
      </c>
      <c r="CA1226">
        <v>0</v>
      </c>
      <c r="CB1226">
        <v>0</v>
      </c>
      <c r="CC1226">
        <v>1</v>
      </c>
      <c r="CD1226">
        <v>0</v>
      </c>
      <c r="CE1226">
        <v>0</v>
      </c>
      <c r="CF1226">
        <v>0</v>
      </c>
      <c r="CG1226">
        <v>0</v>
      </c>
      <c r="CH1226">
        <v>0</v>
      </c>
      <c r="CI1226">
        <v>1</v>
      </c>
      <c r="CJ1226" s="17">
        <v>0</v>
      </c>
      <c r="CK1226">
        <v>0.52800000000000002</v>
      </c>
      <c r="CL1226">
        <v>17</v>
      </c>
      <c r="CM1226">
        <v>1</v>
      </c>
      <c r="CN1226">
        <v>0</v>
      </c>
      <c r="CO1226">
        <v>35</v>
      </c>
      <c r="CP1226" s="31" t="s">
        <v>80</v>
      </c>
    </row>
    <row r="1227" spans="1:94" x14ac:dyDescent="0.25">
      <c r="A1227">
        <v>1226</v>
      </c>
      <c r="B1227">
        <v>81</v>
      </c>
      <c r="C1227" s="23" t="s">
        <v>259</v>
      </c>
      <c r="D1227" s="12">
        <v>11.37700734877269</v>
      </c>
      <c r="E1227" s="13">
        <v>0.16647200214594299</v>
      </c>
      <c r="F1227" s="7">
        <v>68.341866512776562</v>
      </c>
      <c r="G1227" s="7">
        <f t="shared" si="295"/>
        <v>11.210535346626747</v>
      </c>
      <c r="H1227" s="15">
        <f t="shared" si="296"/>
        <v>11.543479350918632</v>
      </c>
      <c r="I1227" s="11">
        <f t="shared" si="297"/>
        <v>0.19191959268724615</v>
      </c>
      <c r="J1227" s="30">
        <f t="shared" si="298"/>
        <v>2.8082287253797301E-3</v>
      </c>
      <c r="K1227" s="30">
        <f t="shared" si="299"/>
        <v>356.09635033014609</v>
      </c>
      <c r="L1227" s="8">
        <v>0</v>
      </c>
      <c r="M1227" s="9">
        <v>0</v>
      </c>
      <c r="N1227" s="9">
        <v>0</v>
      </c>
      <c r="O1227" s="9">
        <v>1</v>
      </c>
      <c r="P1227" s="9">
        <v>0</v>
      </c>
      <c r="Q1227" s="8">
        <v>122141</v>
      </c>
      <c r="R1227" s="9">
        <v>6</v>
      </c>
      <c r="S1227" s="9">
        <f t="shared" si="300"/>
        <v>122134</v>
      </c>
      <c r="T1227" s="9">
        <f t="shared" si="301"/>
        <v>62</v>
      </c>
      <c r="U1227" s="7">
        <v>14</v>
      </c>
      <c r="V1227" s="7">
        <f t="shared" si="294"/>
        <v>21</v>
      </c>
      <c r="W1227" s="9">
        <v>0</v>
      </c>
      <c r="X1227" s="9">
        <v>1</v>
      </c>
      <c r="Y1227" s="9">
        <v>1</v>
      </c>
      <c r="Z1227" s="9">
        <v>0</v>
      </c>
      <c r="AA1227" s="9">
        <v>0</v>
      </c>
      <c r="AB1227" s="27">
        <v>0</v>
      </c>
      <c r="AC1227" s="9">
        <v>0</v>
      </c>
      <c r="AD1227" s="9">
        <v>1</v>
      </c>
      <c r="AE1227" s="27">
        <v>0</v>
      </c>
      <c r="AF1227" s="9">
        <v>1</v>
      </c>
      <c r="AG1227" s="27">
        <v>0</v>
      </c>
      <c r="AH1227" s="19">
        <v>2006</v>
      </c>
      <c r="AI1227" s="30">
        <v>0</v>
      </c>
      <c r="AJ1227" s="30">
        <v>0</v>
      </c>
      <c r="AK1227" s="30">
        <v>0.5</v>
      </c>
      <c r="AL1227" s="37">
        <v>0.5</v>
      </c>
      <c r="AM1227" s="36">
        <v>1</v>
      </c>
      <c r="AN1227" s="17">
        <v>0</v>
      </c>
      <c r="AO1227">
        <v>1</v>
      </c>
      <c r="AP1227" s="34">
        <v>0</v>
      </c>
      <c r="AQ1227" t="s">
        <v>89</v>
      </c>
      <c r="AR1227" s="34" t="s">
        <v>89</v>
      </c>
      <c r="AS1227">
        <v>0</v>
      </c>
      <c r="AT1227" s="17">
        <v>1</v>
      </c>
      <c r="AU1227" t="s">
        <v>89</v>
      </c>
      <c r="AV1227" s="17" t="s">
        <v>89</v>
      </c>
      <c r="AW1227" s="17" t="s">
        <v>131</v>
      </c>
      <c r="AX1227">
        <v>1</v>
      </c>
      <c r="AY1227">
        <v>0</v>
      </c>
      <c r="AZ1227">
        <v>0</v>
      </c>
      <c r="BA1227">
        <v>0</v>
      </c>
      <c r="BB1227">
        <v>0</v>
      </c>
      <c r="BC1227">
        <v>0</v>
      </c>
      <c r="BD1227" s="17">
        <v>0</v>
      </c>
      <c r="BE1227">
        <v>1</v>
      </c>
      <c r="BF1227">
        <v>0</v>
      </c>
      <c r="BG1227" s="17">
        <v>0</v>
      </c>
      <c r="BH1227">
        <v>35893</v>
      </c>
      <c r="BI1227">
        <v>1199</v>
      </c>
      <c r="BJ1227" s="23">
        <v>0.92700000000000005</v>
      </c>
      <c r="BK1227" s="23">
        <v>41</v>
      </c>
      <c r="BL1227">
        <v>1</v>
      </c>
      <c r="BM1227">
        <v>0</v>
      </c>
      <c r="BN1227">
        <v>0</v>
      </c>
      <c r="BO1227">
        <v>0</v>
      </c>
      <c r="BP1227">
        <v>0</v>
      </c>
      <c r="BQ1227" s="17">
        <v>0</v>
      </c>
      <c r="BR1227">
        <v>1</v>
      </c>
      <c r="BS1227">
        <v>0</v>
      </c>
      <c r="BT1227">
        <v>0</v>
      </c>
      <c r="BU1227" s="17">
        <v>0</v>
      </c>
      <c r="BV1227">
        <v>0</v>
      </c>
      <c r="BW1227">
        <v>0</v>
      </c>
      <c r="BX1227" s="17">
        <v>0</v>
      </c>
      <c r="BY1227">
        <v>1</v>
      </c>
      <c r="BZ1227">
        <v>1</v>
      </c>
      <c r="CA1227">
        <v>0</v>
      </c>
      <c r="CB1227">
        <v>0</v>
      </c>
      <c r="CC1227">
        <v>1</v>
      </c>
      <c r="CD1227">
        <v>0</v>
      </c>
      <c r="CE1227">
        <v>0</v>
      </c>
      <c r="CF1227">
        <v>0</v>
      </c>
      <c r="CG1227">
        <v>0</v>
      </c>
      <c r="CH1227">
        <v>0</v>
      </c>
      <c r="CI1227">
        <v>1</v>
      </c>
      <c r="CJ1227" s="17">
        <v>0</v>
      </c>
      <c r="CK1227">
        <v>0.52800000000000002</v>
      </c>
      <c r="CL1227">
        <v>17</v>
      </c>
      <c r="CM1227">
        <v>1</v>
      </c>
      <c r="CN1227">
        <v>0</v>
      </c>
      <c r="CO1227">
        <v>35</v>
      </c>
      <c r="CP1227" s="31" t="s">
        <v>80</v>
      </c>
    </row>
    <row r="1228" spans="1:94" x14ac:dyDescent="0.25">
      <c r="A1228">
        <v>1227</v>
      </c>
      <c r="B1228">
        <v>81</v>
      </c>
      <c r="C1228" s="23" t="s">
        <v>259</v>
      </c>
      <c r="D1228" s="12">
        <v>11.366148891238391</v>
      </c>
      <c r="E1228" s="13">
        <v>0.1574706630076996</v>
      </c>
      <c r="F1228" s="7">
        <v>72.179469331901146</v>
      </c>
      <c r="G1228" s="7">
        <f t="shared" si="295"/>
        <v>11.20867822823069</v>
      </c>
      <c r="H1228" s="15">
        <f t="shared" si="296"/>
        <v>11.523619554246091</v>
      </c>
      <c r="I1228" s="11">
        <f t="shared" si="297"/>
        <v>0.2022668229204585</v>
      </c>
      <c r="J1228" s="30">
        <f t="shared" si="298"/>
        <v>2.8022763923405939E-3</v>
      </c>
      <c r="K1228" s="30">
        <f t="shared" si="299"/>
        <v>356.85273684397441</v>
      </c>
      <c r="L1228" s="8">
        <v>0</v>
      </c>
      <c r="M1228" s="9">
        <v>0</v>
      </c>
      <c r="N1228" s="9">
        <v>0</v>
      </c>
      <c r="O1228" s="9">
        <v>1</v>
      </c>
      <c r="P1228" s="9">
        <v>0</v>
      </c>
      <c r="Q1228" s="8">
        <v>122141</v>
      </c>
      <c r="R1228" s="9">
        <v>6</v>
      </c>
      <c r="S1228" s="9">
        <f t="shared" si="300"/>
        <v>122134</v>
      </c>
      <c r="T1228" s="9">
        <f t="shared" si="301"/>
        <v>62</v>
      </c>
      <c r="U1228" s="7">
        <v>14</v>
      </c>
      <c r="V1228" s="7">
        <f t="shared" si="294"/>
        <v>21</v>
      </c>
      <c r="W1228" s="9">
        <v>0</v>
      </c>
      <c r="X1228" s="9">
        <v>1</v>
      </c>
      <c r="Y1228" s="9">
        <v>1</v>
      </c>
      <c r="Z1228" s="9">
        <v>0</v>
      </c>
      <c r="AA1228" s="9">
        <v>0</v>
      </c>
      <c r="AB1228" s="27">
        <v>0</v>
      </c>
      <c r="AC1228" s="9">
        <v>0</v>
      </c>
      <c r="AD1228" s="9">
        <v>1</v>
      </c>
      <c r="AE1228" s="27">
        <v>0</v>
      </c>
      <c r="AF1228" s="9">
        <v>1</v>
      </c>
      <c r="AG1228" s="27">
        <v>0</v>
      </c>
      <c r="AH1228" s="19">
        <v>2007</v>
      </c>
      <c r="AI1228" s="30">
        <v>0</v>
      </c>
      <c r="AJ1228" s="30">
        <v>0</v>
      </c>
      <c r="AK1228" s="30">
        <v>0.5</v>
      </c>
      <c r="AL1228" s="37">
        <v>0.5</v>
      </c>
      <c r="AM1228" s="36">
        <v>1</v>
      </c>
      <c r="AN1228" s="17">
        <v>0</v>
      </c>
      <c r="AO1228">
        <v>1</v>
      </c>
      <c r="AP1228" s="34">
        <v>0</v>
      </c>
      <c r="AQ1228" t="s">
        <v>89</v>
      </c>
      <c r="AR1228" s="34" t="s">
        <v>89</v>
      </c>
      <c r="AS1228">
        <v>0</v>
      </c>
      <c r="AT1228" s="17">
        <v>1</v>
      </c>
      <c r="AU1228" t="s">
        <v>89</v>
      </c>
      <c r="AV1228" s="17" t="s">
        <v>89</v>
      </c>
      <c r="AW1228" s="17" t="s">
        <v>131</v>
      </c>
      <c r="AX1228">
        <v>1</v>
      </c>
      <c r="AY1228">
        <v>0</v>
      </c>
      <c r="AZ1228">
        <v>0</v>
      </c>
      <c r="BA1228">
        <v>0</v>
      </c>
      <c r="BB1228">
        <v>0</v>
      </c>
      <c r="BC1228">
        <v>0</v>
      </c>
      <c r="BD1228" s="17">
        <v>0</v>
      </c>
      <c r="BE1228">
        <v>1</v>
      </c>
      <c r="BF1228">
        <v>0</v>
      </c>
      <c r="BG1228" s="17">
        <v>0</v>
      </c>
      <c r="BH1228">
        <v>36417</v>
      </c>
      <c r="BI1228">
        <v>1236</v>
      </c>
      <c r="BJ1228" s="23">
        <v>0.92700000000000005</v>
      </c>
      <c r="BK1228" s="23">
        <v>41</v>
      </c>
      <c r="BL1228">
        <v>1</v>
      </c>
      <c r="BM1228">
        <v>0</v>
      </c>
      <c r="BN1228">
        <v>0</v>
      </c>
      <c r="BO1228">
        <v>0</v>
      </c>
      <c r="BP1228">
        <v>0</v>
      </c>
      <c r="BQ1228" s="17">
        <v>0</v>
      </c>
      <c r="BR1228">
        <v>1</v>
      </c>
      <c r="BS1228">
        <v>0</v>
      </c>
      <c r="BT1228">
        <v>0</v>
      </c>
      <c r="BU1228" s="17">
        <v>0</v>
      </c>
      <c r="BV1228">
        <v>0</v>
      </c>
      <c r="BW1228">
        <v>0</v>
      </c>
      <c r="BX1228" s="17">
        <v>0</v>
      </c>
      <c r="BY1228">
        <v>1</v>
      </c>
      <c r="BZ1228">
        <v>1</v>
      </c>
      <c r="CA1228">
        <v>0</v>
      </c>
      <c r="CB1228">
        <v>0</v>
      </c>
      <c r="CC1228">
        <v>1</v>
      </c>
      <c r="CD1228">
        <v>0</v>
      </c>
      <c r="CE1228">
        <v>0</v>
      </c>
      <c r="CF1228">
        <v>0</v>
      </c>
      <c r="CG1228">
        <v>0</v>
      </c>
      <c r="CH1228">
        <v>0</v>
      </c>
      <c r="CI1228">
        <v>1</v>
      </c>
      <c r="CJ1228" s="17">
        <v>0</v>
      </c>
      <c r="CK1228">
        <v>0.52800000000000002</v>
      </c>
      <c r="CL1228">
        <v>17</v>
      </c>
      <c r="CM1228">
        <v>1</v>
      </c>
      <c r="CN1228">
        <v>0</v>
      </c>
      <c r="CO1228">
        <v>35</v>
      </c>
      <c r="CP1228" s="31" t="s">
        <v>80</v>
      </c>
    </row>
    <row r="1229" spans="1:94" x14ac:dyDescent="0.25">
      <c r="A1229">
        <v>1228</v>
      </c>
      <c r="B1229">
        <v>81</v>
      </c>
      <c r="C1229" s="23" t="s">
        <v>259</v>
      </c>
      <c r="D1229" s="12">
        <v>11.523286658922499</v>
      </c>
      <c r="E1229" s="13">
        <v>0.15860833321457729</v>
      </c>
      <c r="F1229" s="7">
        <v>72.652466773816585</v>
      </c>
      <c r="G1229" s="7">
        <f t="shared" si="295"/>
        <v>11.364678325707922</v>
      </c>
      <c r="H1229" s="15">
        <f t="shared" si="296"/>
        <v>11.681894992137076</v>
      </c>
      <c r="I1229" s="11">
        <f t="shared" si="297"/>
        <v>0.20353755293569656</v>
      </c>
      <c r="J1229" s="30">
        <f t="shared" si="298"/>
        <v>2.8015229485511424E-3</v>
      </c>
      <c r="K1229" s="30">
        <f t="shared" si="299"/>
        <v>356.94870910022985</v>
      </c>
      <c r="L1229" s="8">
        <v>0</v>
      </c>
      <c r="M1229" s="9">
        <v>0</v>
      </c>
      <c r="N1229" s="9">
        <v>0</v>
      </c>
      <c r="O1229" s="9">
        <v>1</v>
      </c>
      <c r="P1229" s="9">
        <v>0</v>
      </c>
      <c r="Q1229" s="8">
        <v>122141</v>
      </c>
      <c r="R1229" s="9">
        <v>6</v>
      </c>
      <c r="S1229" s="9">
        <f t="shared" si="300"/>
        <v>122134</v>
      </c>
      <c r="T1229" s="9">
        <f t="shared" si="301"/>
        <v>62</v>
      </c>
      <c r="U1229" s="7">
        <v>14</v>
      </c>
      <c r="V1229" s="7">
        <f t="shared" si="294"/>
        <v>21</v>
      </c>
      <c r="W1229" s="9">
        <v>0</v>
      </c>
      <c r="X1229" s="9">
        <v>1</v>
      </c>
      <c r="Y1229" s="9">
        <v>1</v>
      </c>
      <c r="Z1229" s="9">
        <v>0</v>
      </c>
      <c r="AA1229" s="9">
        <v>0</v>
      </c>
      <c r="AB1229" s="27">
        <v>0</v>
      </c>
      <c r="AC1229" s="9">
        <v>0</v>
      </c>
      <c r="AD1229" s="9">
        <v>1</v>
      </c>
      <c r="AE1229" s="27">
        <v>0</v>
      </c>
      <c r="AF1229" s="9">
        <v>1</v>
      </c>
      <c r="AG1229" s="27">
        <v>0</v>
      </c>
      <c r="AH1229" s="19">
        <v>2008</v>
      </c>
      <c r="AI1229" s="30">
        <v>0</v>
      </c>
      <c r="AJ1229" s="30">
        <v>0</v>
      </c>
      <c r="AK1229" s="30">
        <v>0.5</v>
      </c>
      <c r="AL1229" s="37">
        <v>0.5</v>
      </c>
      <c r="AM1229" s="36">
        <v>1</v>
      </c>
      <c r="AN1229" s="17">
        <v>0</v>
      </c>
      <c r="AO1229">
        <v>1</v>
      </c>
      <c r="AP1229" s="34">
        <v>0</v>
      </c>
      <c r="AQ1229" t="s">
        <v>89</v>
      </c>
      <c r="AR1229" s="34" t="s">
        <v>89</v>
      </c>
      <c r="AS1229">
        <v>0</v>
      </c>
      <c r="AT1229" s="17">
        <v>1</v>
      </c>
      <c r="AU1229" t="s">
        <v>89</v>
      </c>
      <c r="AV1229" s="17" t="s">
        <v>89</v>
      </c>
      <c r="AW1229" s="17" t="s">
        <v>131</v>
      </c>
      <c r="AX1229">
        <v>1</v>
      </c>
      <c r="AY1229">
        <v>0</v>
      </c>
      <c r="AZ1229">
        <v>0</v>
      </c>
      <c r="BA1229">
        <v>0</v>
      </c>
      <c r="BB1229">
        <v>0</v>
      </c>
      <c r="BC1229">
        <v>0</v>
      </c>
      <c r="BD1229" s="17">
        <v>0</v>
      </c>
      <c r="BE1229">
        <v>1</v>
      </c>
      <c r="BF1229">
        <v>0</v>
      </c>
      <c r="BG1229" s="17">
        <v>0</v>
      </c>
      <c r="BH1229">
        <v>36129</v>
      </c>
      <c r="BI1229">
        <v>1343</v>
      </c>
      <c r="BJ1229" s="23">
        <v>0.92700000000000005</v>
      </c>
      <c r="BK1229" s="23">
        <v>41</v>
      </c>
      <c r="BL1229">
        <v>1</v>
      </c>
      <c r="BM1229">
        <v>0</v>
      </c>
      <c r="BN1229">
        <v>0</v>
      </c>
      <c r="BO1229">
        <v>0</v>
      </c>
      <c r="BP1229">
        <v>0</v>
      </c>
      <c r="BQ1229" s="17">
        <v>0</v>
      </c>
      <c r="BR1229">
        <v>1</v>
      </c>
      <c r="BS1229">
        <v>0</v>
      </c>
      <c r="BT1229">
        <v>0</v>
      </c>
      <c r="BU1229" s="17">
        <v>0</v>
      </c>
      <c r="BV1229">
        <v>0</v>
      </c>
      <c r="BW1229">
        <v>0</v>
      </c>
      <c r="BX1229" s="17">
        <v>0</v>
      </c>
      <c r="BY1229">
        <v>1</v>
      </c>
      <c r="BZ1229">
        <v>1</v>
      </c>
      <c r="CA1229">
        <v>0</v>
      </c>
      <c r="CB1229">
        <v>0</v>
      </c>
      <c r="CC1229">
        <v>1</v>
      </c>
      <c r="CD1229">
        <v>0</v>
      </c>
      <c r="CE1229">
        <v>0</v>
      </c>
      <c r="CF1229">
        <v>0</v>
      </c>
      <c r="CG1229">
        <v>0</v>
      </c>
      <c r="CH1229">
        <v>0</v>
      </c>
      <c r="CI1229">
        <v>1</v>
      </c>
      <c r="CJ1229" s="17">
        <v>0</v>
      </c>
      <c r="CK1229">
        <v>0.52800000000000002</v>
      </c>
      <c r="CL1229">
        <v>17</v>
      </c>
      <c r="CM1229">
        <v>1</v>
      </c>
      <c r="CN1229">
        <v>0</v>
      </c>
      <c r="CO1229">
        <v>35</v>
      </c>
      <c r="CP1229" s="31" t="s">
        <v>80</v>
      </c>
    </row>
    <row r="1230" spans="1:94" x14ac:dyDescent="0.25">
      <c r="A1230">
        <v>1229</v>
      </c>
      <c r="B1230">
        <v>81</v>
      </c>
      <c r="C1230" s="23" t="s">
        <v>259</v>
      </c>
      <c r="D1230" s="12">
        <v>11.57371872753707</v>
      </c>
      <c r="E1230" s="13">
        <v>0.16559305225097459</v>
      </c>
      <c r="F1230" s="7">
        <v>69.892538184487506</v>
      </c>
      <c r="G1230" s="7">
        <f t="shared" si="295"/>
        <v>11.408125675286096</v>
      </c>
      <c r="H1230" s="15">
        <f t="shared" si="296"/>
        <v>11.739311779788045</v>
      </c>
      <c r="I1230" s="11">
        <f t="shared" si="297"/>
        <v>0.1961085480875964</v>
      </c>
      <c r="J1230" s="30">
        <f t="shared" si="298"/>
        <v>2.805858152839587E-3</v>
      </c>
      <c r="K1230" s="30">
        <f t="shared" si="299"/>
        <v>356.39720382442681</v>
      </c>
      <c r="L1230" s="8">
        <v>0</v>
      </c>
      <c r="M1230" s="9">
        <v>0</v>
      </c>
      <c r="N1230" s="9">
        <v>0</v>
      </c>
      <c r="O1230" s="9">
        <v>1</v>
      </c>
      <c r="P1230" s="9">
        <v>0</v>
      </c>
      <c r="Q1230" s="8">
        <v>122141</v>
      </c>
      <c r="R1230" s="9">
        <v>6</v>
      </c>
      <c r="S1230" s="9">
        <f t="shared" si="300"/>
        <v>122134</v>
      </c>
      <c r="T1230" s="9">
        <f t="shared" si="301"/>
        <v>62</v>
      </c>
      <c r="U1230" s="7">
        <v>14</v>
      </c>
      <c r="V1230" s="7">
        <f t="shared" si="294"/>
        <v>21</v>
      </c>
      <c r="W1230" s="9">
        <v>0</v>
      </c>
      <c r="X1230" s="9">
        <v>1</v>
      </c>
      <c r="Y1230" s="9">
        <v>1</v>
      </c>
      <c r="Z1230" s="9">
        <v>0</v>
      </c>
      <c r="AA1230" s="9">
        <v>0</v>
      </c>
      <c r="AB1230" s="27">
        <v>0</v>
      </c>
      <c r="AC1230" s="9">
        <v>0</v>
      </c>
      <c r="AD1230" s="9">
        <v>1</v>
      </c>
      <c r="AE1230" s="27">
        <v>0</v>
      </c>
      <c r="AF1230" s="9">
        <v>1</v>
      </c>
      <c r="AG1230" s="27">
        <v>0</v>
      </c>
      <c r="AH1230" s="19">
        <v>2009</v>
      </c>
      <c r="AI1230" s="30">
        <v>0</v>
      </c>
      <c r="AJ1230" s="30">
        <v>0</v>
      </c>
      <c r="AK1230" s="30">
        <v>0.5</v>
      </c>
      <c r="AL1230" s="37">
        <v>0.5</v>
      </c>
      <c r="AM1230" s="36">
        <v>1</v>
      </c>
      <c r="AN1230" s="17">
        <v>0</v>
      </c>
      <c r="AO1230">
        <v>1</v>
      </c>
      <c r="AP1230" s="34">
        <v>0</v>
      </c>
      <c r="AQ1230" t="s">
        <v>89</v>
      </c>
      <c r="AR1230" s="34" t="s">
        <v>89</v>
      </c>
      <c r="AS1230">
        <v>0</v>
      </c>
      <c r="AT1230" s="17">
        <v>1</v>
      </c>
      <c r="AU1230" t="s">
        <v>89</v>
      </c>
      <c r="AV1230" s="17" t="s">
        <v>89</v>
      </c>
      <c r="AW1230" s="17" t="s">
        <v>131</v>
      </c>
      <c r="AX1230">
        <v>1</v>
      </c>
      <c r="AY1230">
        <v>0</v>
      </c>
      <c r="AZ1230">
        <v>0</v>
      </c>
      <c r="BA1230">
        <v>0</v>
      </c>
      <c r="BB1230">
        <v>0</v>
      </c>
      <c r="BC1230">
        <v>0</v>
      </c>
      <c r="BD1230" s="17">
        <v>0</v>
      </c>
      <c r="BE1230">
        <v>1</v>
      </c>
      <c r="BF1230">
        <v>0</v>
      </c>
      <c r="BG1230" s="17">
        <v>0</v>
      </c>
      <c r="BH1230">
        <v>35346</v>
      </c>
      <c r="BI1230">
        <v>1501</v>
      </c>
      <c r="BJ1230" s="23">
        <v>0.92500000000000004</v>
      </c>
      <c r="BK1230" s="23">
        <v>41</v>
      </c>
      <c r="BL1230">
        <v>1</v>
      </c>
      <c r="BM1230">
        <v>0</v>
      </c>
      <c r="BN1230">
        <v>0</v>
      </c>
      <c r="BO1230">
        <v>0</v>
      </c>
      <c r="BP1230">
        <v>0</v>
      </c>
      <c r="BQ1230" s="17">
        <v>0</v>
      </c>
      <c r="BR1230">
        <v>1</v>
      </c>
      <c r="BS1230">
        <v>0</v>
      </c>
      <c r="BT1230">
        <v>0</v>
      </c>
      <c r="BU1230" s="17">
        <v>0</v>
      </c>
      <c r="BV1230">
        <v>0</v>
      </c>
      <c r="BW1230">
        <v>0</v>
      </c>
      <c r="BX1230" s="17">
        <v>0</v>
      </c>
      <c r="BY1230">
        <v>1</v>
      </c>
      <c r="BZ1230">
        <v>1</v>
      </c>
      <c r="CA1230">
        <v>0</v>
      </c>
      <c r="CB1230">
        <v>0</v>
      </c>
      <c r="CC1230">
        <v>1</v>
      </c>
      <c r="CD1230">
        <v>0</v>
      </c>
      <c r="CE1230">
        <v>0</v>
      </c>
      <c r="CF1230">
        <v>0</v>
      </c>
      <c r="CG1230">
        <v>0</v>
      </c>
      <c r="CH1230">
        <v>0</v>
      </c>
      <c r="CI1230">
        <v>1</v>
      </c>
      <c r="CJ1230" s="17">
        <v>0</v>
      </c>
      <c r="CK1230">
        <v>0.52800000000000002</v>
      </c>
      <c r="CL1230">
        <v>17</v>
      </c>
      <c r="CM1230">
        <v>1</v>
      </c>
      <c r="CN1230">
        <v>0</v>
      </c>
      <c r="CO1230">
        <v>35</v>
      </c>
      <c r="CP1230" s="31" t="s">
        <v>80</v>
      </c>
    </row>
    <row r="1231" spans="1:94" x14ac:dyDescent="0.25">
      <c r="A1231">
        <v>1230</v>
      </c>
      <c r="B1231">
        <v>81</v>
      </c>
      <c r="C1231" s="23" t="s">
        <v>259</v>
      </c>
      <c r="D1231" s="12">
        <v>11.584516706797411</v>
      </c>
      <c r="E1231" s="13">
        <v>0.15834737583368011</v>
      </c>
      <c r="F1231" s="7">
        <v>73.158880251764856</v>
      </c>
      <c r="G1231" s="7">
        <f t="shared" si="295"/>
        <v>11.426169330963731</v>
      </c>
      <c r="H1231" s="15">
        <f t="shared" si="296"/>
        <v>11.74286408263109</v>
      </c>
      <c r="I1231" s="11">
        <f t="shared" si="297"/>
        <v>0.20489691732655213</v>
      </c>
      <c r="J1231" s="30">
        <f t="shared" si="298"/>
        <v>2.8007115010704291E-3</v>
      </c>
      <c r="K1231" s="30">
        <f t="shared" si="299"/>
        <v>357.05212751038476</v>
      </c>
      <c r="L1231" s="8">
        <v>0</v>
      </c>
      <c r="M1231" s="9">
        <v>0</v>
      </c>
      <c r="N1231" s="9">
        <v>0</v>
      </c>
      <c r="O1231" s="9">
        <v>1</v>
      </c>
      <c r="P1231" s="9">
        <v>0</v>
      </c>
      <c r="Q1231" s="8">
        <v>122141</v>
      </c>
      <c r="R1231" s="9">
        <v>6</v>
      </c>
      <c r="S1231" s="9">
        <f t="shared" si="300"/>
        <v>122134</v>
      </c>
      <c r="T1231" s="9">
        <f t="shared" si="301"/>
        <v>62</v>
      </c>
      <c r="U1231" s="7">
        <v>14</v>
      </c>
      <c r="V1231" s="7">
        <f t="shared" si="294"/>
        <v>21</v>
      </c>
      <c r="W1231" s="9">
        <v>0</v>
      </c>
      <c r="X1231" s="9">
        <v>1</v>
      </c>
      <c r="Y1231" s="9">
        <v>1</v>
      </c>
      <c r="Z1231" s="9">
        <v>0</v>
      </c>
      <c r="AA1231" s="9">
        <v>0</v>
      </c>
      <c r="AB1231" s="27">
        <v>0</v>
      </c>
      <c r="AC1231" s="9">
        <v>0</v>
      </c>
      <c r="AD1231" s="9">
        <v>1</v>
      </c>
      <c r="AE1231" s="27">
        <v>0</v>
      </c>
      <c r="AF1231" s="9">
        <v>1</v>
      </c>
      <c r="AG1231" s="27">
        <v>0</v>
      </c>
      <c r="AH1231" s="19">
        <v>2010</v>
      </c>
      <c r="AI1231" s="30">
        <v>0</v>
      </c>
      <c r="AJ1231" s="30">
        <v>0</v>
      </c>
      <c r="AK1231" s="30">
        <v>0.5</v>
      </c>
      <c r="AL1231" s="37">
        <v>0.5</v>
      </c>
      <c r="AM1231" s="36">
        <v>1</v>
      </c>
      <c r="AN1231" s="17">
        <v>0</v>
      </c>
      <c r="AO1231">
        <v>1</v>
      </c>
      <c r="AP1231" s="34">
        <v>0</v>
      </c>
      <c r="AQ1231" t="s">
        <v>89</v>
      </c>
      <c r="AR1231" s="34" t="s">
        <v>89</v>
      </c>
      <c r="AS1231">
        <v>0</v>
      </c>
      <c r="AT1231" s="17">
        <v>1</v>
      </c>
      <c r="AU1231" t="s">
        <v>89</v>
      </c>
      <c r="AV1231" s="17" t="s">
        <v>89</v>
      </c>
      <c r="AW1231" s="17" t="s">
        <v>131</v>
      </c>
      <c r="AX1231">
        <v>1</v>
      </c>
      <c r="AY1231">
        <v>0</v>
      </c>
      <c r="AZ1231">
        <v>0</v>
      </c>
      <c r="BA1231">
        <v>0</v>
      </c>
      <c r="BB1231">
        <v>0</v>
      </c>
      <c r="BC1231">
        <v>0</v>
      </c>
      <c r="BD1231" s="17">
        <v>0</v>
      </c>
      <c r="BE1231">
        <v>1</v>
      </c>
      <c r="BF1231">
        <v>0</v>
      </c>
      <c r="BG1231" s="17">
        <v>0</v>
      </c>
      <c r="BH1231">
        <v>35722</v>
      </c>
      <c r="BI1231">
        <v>1561</v>
      </c>
      <c r="BJ1231" s="23">
        <v>0.92700000000000005</v>
      </c>
      <c r="BK1231" s="23">
        <v>41</v>
      </c>
      <c r="BL1231">
        <v>1</v>
      </c>
      <c r="BM1231">
        <v>0</v>
      </c>
      <c r="BN1231">
        <v>0</v>
      </c>
      <c r="BO1231">
        <v>0</v>
      </c>
      <c r="BP1231">
        <v>0</v>
      </c>
      <c r="BQ1231" s="17">
        <v>0</v>
      </c>
      <c r="BR1231">
        <v>1</v>
      </c>
      <c r="BS1231">
        <v>0</v>
      </c>
      <c r="BT1231">
        <v>0</v>
      </c>
      <c r="BU1231" s="17">
        <v>0</v>
      </c>
      <c r="BV1231">
        <v>0</v>
      </c>
      <c r="BW1231">
        <v>0</v>
      </c>
      <c r="BX1231" s="17">
        <v>0</v>
      </c>
      <c r="BY1231">
        <v>1</v>
      </c>
      <c r="BZ1231">
        <v>1</v>
      </c>
      <c r="CA1231">
        <v>0</v>
      </c>
      <c r="CB1231">
        <v>0</v>
      </c>
      <c r="CC1231">
        <v>1</v>
      </c>
      <c r="CD1231">
        <v>0</v>
      </c>
      <c r="CE1231">
        <v>0</v>
      </c>
      <c r="CF1231">
        <v>0</v>
      </c>
      <c r="CG1231">
        <v>0</v>
      </c>
      <c r="CH1231">
        <v>0</v>
      </c>
      <c r="CI1231">
        <v>1</v>
      </c>
      <c r="CJ1231" s="17">
        <v>0</v>
      </c>
      <c r="CK1231">
        <v>0.52800000000000002</v>
      </c>
      <c r="CL1231">
        <v>17</v>
      </c>
      <c r="CM1231">
        <v>1</v>
      </c>
      <c r="CN1231">
        <v>0</v>
      </c>
      <c r="CO1231">
        <v>35</v>
      </c>
      <c r="CP1231" s="31" t="s">
        <v>80</v>
      </c>
    </row>
    <row r="1232" spans="1:94" x14ac:dyDescent="0.25">
      <c r="A1232">
        <v>1231</v>
      </c>
      <c r="B1232">
        <v>81</v>
      </c>
      <c r="C1232" s="23" t="s">
        <v>259</v>
      </c>
      <c r="D1232" s="12">
        <v>3.6412479372035289</v>
      </c>
      <c r="E1232" s="13">
        <v>0.23579327078796949</v>
      </c>
      <c r="F1232" s="7">
        <v>15.4425439073612</v>
      </c>
      <c r="G1232" s="7">
        <f t="shared" si="295"/>
        <v>3.4054546664155594</v>
      </c>
      <c r="H1232" s="15">
        <f t="shared" si="296"/>
        <v>3.8770412079914984</v>
      </c>
      <c r="I1232" s="11">
        <f t="shared" si="297"/>
        <v>4.4144538198355211E-2</v>
      </c>
      <c r="J1232" s="30">
        <f t="shared" si="298"/>
        <v>2.8586312244391452E-3</v>
      </c>
      <c r="K1232" s="30">
        <f t="shared" si="299"/>
        <v>349.81776993504889</v>
      </c>
      <c r="L1232" s="8">
        <v>0</v>
      </c>
      <c r="M1232" s="9">
        <v>0</v>
      </c>
      <c r="N1232" s="9">
        <v>0</v>
      </c>
      <c r="O1232" s="9">
        <v>1</v>
      </c>
      <c r="P1232" s="9">
        <v>0</v>
      </c>
      <c r="Q1232" s="8">
        <v>122141</v>
      </c>
      <c r="R1232" s="9">
        <v>6</v>
      </c>
      <c r="S1232" s="9">
        <f t="shared" si="300"/>
        <v>122134</v>
      </c>
      <c r="T1232" s="9">
        <f t="shared" si="301"/>
        <v>62</v>
      </c>
      <c r="U1232" s="7">
        <v>14</v>
      </c>
      <c r="V1232" s="7">
        <f t="shared" si="294"/>
        <v>21</v>
      </c>
      <c r="W1232" s="9">
        <v>0</v>
      </c>
      <c r="X1232" s="9">
        <v>1</v>
      </c>
      <c r="Y1232" s="9">
        <v>1</v>
      </c>
      <c r="Z1232" s="9">
        <v>0</v>
      </c>
      <c r="AA1232" s="9">
        <v>0</v>
      </c>
      <c r="AB1232" s="27">
        <v>0</v>
      </c>
      <c r="AC1232" s="9">
        <v>0</v>
      </c>
      <c r="AD1232" s="9">
        <v>1</v>
      </c>
      <c r="AE1232" s="27">
        <v>0</v>
      </c>
      <c r="AF1232" s="9">
        <v>1</v>
      </c>
      <c r="AG1232" s="27">
        <v>0</v>
      </c>
      <c r="AH1232" s="19">
        <v>1980</v>
      </c>
      <c r="AI1232" s="30">
        <v>0</v>
      </c>
      <c r="AJ1232" s="30">
        <v>0</v>
      </c>
      <c r="AK1232" s="30">
        <v>0.5</v>
      </c>
      <c r="AL1232" s="37">
        <v>0.5</v>
      </c>
      <c r="AM1232" s="36">
        <v>1</v>
      </c>
      <c r="AN1232" s="17">
        <v>0</v>
      </c>
      <c r="AO1232">
        <v>1</v>
      </c>
      <c r="AP1232" s="34">
        <v>0</v>
      </c>
      <c r="AQ1232" t="s">
        <v>89</v>
      </c>
      <c r="AR1232" s="34" t="s">
        <v>89</v>
      </c>
      <c r="AS1232">
        <v>0</v>
      </c>
      <c r="AT1232" s="17">
        <v>1</v>
      </c>
      <c r="AU1232" t="s">
        <v>89</v>
      </c>
      <c r="AV1232" s="17" t="s">
        <v>89</v>
      </c>
      <c r="AW1232" s="17" t="s">
        <v>131</v>
      </c>
      <c r="AX1232">
        <v>1</v>
      </c>
      <c r="AY1232">
        <v>0</v>
      </c>
      <c r="AZ1232">
        <v>0</v>
      </c>
      <c r="BA1232">
        <v>0</v>
      </c>
      <c r="BB1232">
        <v>0</v>
      </c>
      <c r="BC1232">
        <v>0</v>
      </c>
      <c r="BD1232" s="17">
        <v>0</v>
      </c>
      <c r="BE1232">
        <v>1</v>
      </c>
      <c r="BF1232">
        <v>0</v>
      </c>
      <c r="BG1232" s="17">
        <v>0</v>
      </c>
      <c r="BH1232">
        <v>19291</v>
      </c>
      <c r="BI1232">
        <v>1766</v>
      </c>
      <c r="BJ1232" s="23">
        <v>0.91900000000000004</v>
      </c>
      <c r="BK1232" s="23">
        <v>41</v>
      </c>
      <c r="BL1232">
        <v>1</v>
      </c>
      <c r="BM1232">
        <v>0</v>
      </c>
      <c r="BN1232">
        <v>0</v>
      </c>
      <c r="BO1232">
        <v>0</v>
      </c>
      <c r="BP1232">
        <v>0</v>
      </c>
      <c r="BQ1232" s="17">
        <v>0</v>
      </c>
      <c r="BR1232">
        <v>1</v>
      </c>
      <c r="BS1232">
        <v>0</v>
      </c>
      <c r="BT1232">
        <v>0</v>
      </c>
      <c r="BU1232" s="17">
        <v>0</v>
      </c>
      <c r="BV1232">
        <v>0</v>
      </c>
      <c r="BW1232">
        <v>0</v>
      </c>
      <c r="BX1232" s="17">
        <v>0</v>
      </c>
      <c r="BY1232">
        <v>1</v>
      </c>
      <c r="BZ1232">
        <v>1</v>
      </c>
      <c r="CA1232">
        <v>0</v>
      </c>
      <c r="CB1232">
        <v>0</v>
      </c>
      <c r="CC1232">
        <v>1</v>
      </c>
      <c r="CD1232">
        <v>0</v>
      </c>
      <c r="CE1232">
        <v>0</v>
      </c>
      <c r="CF1232">
        <v>0</v>
      </c>
      <c r="CG1232">
        <v>0</v>
      </c>
      <c r="CH1232">
        <v>0</v>
      </c>
      <c r="CI1232">
        <v>1</v>
      </c>
      <c r="CJ1232" s="17">
        <v>0</v>
      </c>
      <c r="CK1232">
        <v>0.52800000000000002</v>
      </c>
      <c r="CL1232">
        <v>17</v>
      </c>
      <c r="CM1232">
        <v>1</v>
      </c>
      <c r="CN1232">
        <v>0</v>
      </c>
      <c r="CO1232">
        <v>35</v>
      </c>
      <c r="CP1232" s="31" t="s">
        <v>80</v>
      </c>
    </row>
    <row r="1233" spans="1:94" x14ac:dyDescent="0.25">
      <c r="A1233">
        <v>1232</v>
      </c>
      <c r="B1233">
        <v>81</v>
      </c>
      <c r="C1233" s="23" t="s">
        <v>259</v>
      </c>
      <c r="D1233" s="12">
        <v>3.3933383343153878</v>
      </c>
      <c r="E1233" s="13">
        <v>0.26011187234087918</v>
      </c>
      <c r="F1233" s="7">
        <v>13.045688010228091</v>
      </c>
      <c r="G1233" s="7">
        <f t="shared" si="295"/>
        <v>3.1332264619745085</v>
      </c>
      <c r="H1233" s="15">
        <f t="shared" si="296"/>
        <v>3.6534502066562671</v>
      </c>
      <c r="I1233" s="11">
        <f t="shared" si="297"/>
        <v>3.7303219888959557E-2</v>
      </c>
      <c r="J1233" s="30">
        <f t="shared" si="298"/>
        <v>2.8594290971632203E-3</v>
      </c>
      <c r="K1233" s="30">
        <f t="shared" si="299"/>
        <v>349.72015952138105</v>
      </c>
      <c r="L1233" s="8">
        <v>0</v>
      </c>
      <c r="M1233" s="9">
        <v>0</v>
      </c>
      <c r="N1233" s="9">
        <v>0</v>
      </c>
      <c r="O1233" s="9">
        <v>1</v>
      </c>
      <c r="P1233" s="9">
        <v>0</v>
      </c>
      <c r="Q1233" s="8">
        <v>122141</v>
      </c>
      <c r="R1233" s="9">
        <v>6</v>
      </c>
      <c r="S1233" s="9">
        <f t="shared" si="300"/>
        <v>122134</v>
      </c>
      <c r="T1233" s="9">
        <f t="shared" si="301"/>
        <v>62</v>
      </c>
      <c r="U1233" s="7">
        <v>14</v>
      </c>
      <c r="V1233" s="7">
        <f t="shared" ref="V1233:V1262" si="302">BK1233-U1233-6</f>
        <v>21</v>
      </c>
      <c r="W1233" s="9">
        <v>0</v>
      </c>
      <c r="X1233" s="9">
        <v>1</v>
      </c>
      <c r="Y1233" s="9">
        <v>1</v>
      </c>
      <c r="Z1233" s="9">
        <v>0</v>
      </c>
      <c r="AA1233" s="9">
        <v>0</v>
      </c>
      <c r="AB1233" s="27">
        <v>0</v>
      </c>
      <c r="AC1233" s="9">
        <v>0</v>
      </c>
      <c r="AD1233" s="9">
        <v>1</v>
      </c>
      <c r="AE1233" s="27">
        <v>0</v>
      </c>
      <c r="AF1233" s="9">
        <v>1</v>
      </c>
      <c r="AG1233" s="27">
        <v>0</v>
      </c>
      <c r="AH1233" s="19">
        <v>1981</v>
      </c>
      <c r="AI1233" s="30">
        <v>0</v>
      </c>
      <c r="AJ1233" s="30">
        <v>0</v>
      </c>
      <c r="AK1233" s="30">
        <v>0.5</v>
      </c>
      <c r="AL1233" s="37">
        <v>0.5</v>
      </c>
      <c r="AM1233" s="36">
        <v>1</v>
      </c>
      <c r="AN1233" s="17">
        <v>0</v>
      </c>
      <c r="AO1233">
        <v>1</v>
      </c>
      <c r="AP1233" s="34">
        <v>0</v>
      </c>
      <c r="AQ1233" t="s">
        <v>89</v>
      </c>
      <c r="AR1233" s="34" t="s">
        <v>89</v>
      </c>
      <c r="AS1233">
        <v>0</v>
      </c>
      <c r="AT1233" s="17">
        <v>1</v>
      </c>
      <c r="AU1233" t="s">
        <v>89</v>
      </c>
      <c r="AV1233" s="17" t="s">
        <v>89</v>
      </c>
      <c r="AW1233" s="17" t="s">
        <v>131</v>
      </c>
      <c r="AX1233">
        <v>1</v>
      </c>
      <c r="AY1233">
        <v>0</v>
      </c>
      <c r="AZ1233">
        <v>0</v>
      </c>
      <c r="BA1233">
        <v>0</v>
      </c>
      <c r="BB1233">
        <v>0</v>
      </c>
      <c r="BC1233">
        <v>0</v>
      </c>
      <c r="BD1233" s="17">
        <v>0</v>
      </c>
      <c r="BE1233">
        <v>1</v>
      </c>
      <c r="BF1233">
        <v>0</v>
      </c>
      <c r="BG1233" s="17">
        <v>0</v>
      </c>
      <c r="BH1233">
        <v>19368</v>
      </c>
      <c r="BI1233">
        <v>1730</v>
      </c>
      <c r="BJ1233" s="23">
        <v>0.91900000000000004</v>
      </c>
      <c r="BK1233" s="23">
        <v>41</v>
      </c>
      <c r="BL1233">
        <v>1</v>
      </c>
      <c r="BM1233">
        <v>0</v>
      </c>
      <c r="BN1233">
        <v>0</v>
      </c>
      <c r="BO1233">
        <v>0</v>
      </c>
      <c r="BP1233">
        <v>0</v>
      </c>
      <c r="BQ1233" s="17">
        <v>0</v>
      </c>
      <c r="BR1233">
        <v>1</v>
      </c>
      <c r="BS1233">
        <v>0</v>
      </c>
      <c r="BT1233">
        <v>0</v>
      </c>
      <c r="BU1233" s="17">
        <v>0</v>
      </c>
      <c r="BV1233">
        <v>0</v>
      </c>
      <c r="BW1233">
        <v>0</v>
      </c>
      <c r="BX1233" s="17">
        <v>0</v>
      </c>
      <c r="BY1233">
        <v>1</v>
      </c>
      <c r="BZ1233">
        <v>1</v>
      </c>
      <c r="CA1233">
        <v>0</v>
      </c>
      <c r="CB1233">
        <v>0</v>
      </c>
      <c r="CC1233">
        <v>1</v>
      </c>
      <c r="CD1233">
        <v>0</v>
      </c>
      <c r="CE1233">
        <v>0</v>
      </c>
      <c r="CF1233">
        <v>0</v>
      </c>
      <c r="CG1233">
        <v>0</v>
      </c>
      <c r="CH1233">
        <v>0</v>
      </c>
      <c r="CI1233">
        <v>1</v>
      </c>
      <c r="CJ1233" s="17">
        <v>0</v>
      </c>
      <c r="CK1233">
        <v>0.52800000000000002</v>
      </c>
      <c r="CL1233">
        <v>17</v>
      </c>
      <c r="CM1233">
        <v>1</v>
      </c>
      <c r="CN1233">
        <v>0</v>
      </c>
      <c r="CO1233">
        <v>35</v>
      </c>
      <c r="CP1233" s="31" t="s">
        <v>80</v>
      </c>
    </row>
    <row r="1234" spans="1:94" x14ac:dyDescent="0.25">
      <c r="A1234">
        <v>1233</v>
      </c>
      <c r="B1234">
        <v>81</v>
      </c>
      <c r="C1234" s="23" t="s">
        <v>259</v>
      </c>
      <c r="D1234" s="12">
        <v>4.4360022384464237</v>
      </c>
      <c r="E1234" s="13">
        <v>0.2545934822557957</v>
      </c>
      <c r="F1234" s="7">
        <v>17.42386411129517</v>
      </c>
      <c r="G1234" s="7">
        <f t="shared" si="295"/>
        <v>4.1814087561906277</v>
      </c>
      <c r="H1234" s="15">
        <f t="shared" si="296"/>
        <v>4.6905957207022198</v>
      </c>
      <c r="I1234" s="11">
        <f t="shared" si="297"/>
        <v>4.9795154847406153E-2</v>
      </c>
      <c r="J1234" s="30">
        <f t="shared" si="298"/>
        <v>2.857870936626854E-3</v>
      </c>
      <c r="K1234" s="30">
        <f t="shared" si="299"/>
        <v>349.91083298544629</v>
      </c>
      <c r="L1234" s="8">
        <v>0</v>
      </c>
      <c r="M1234" s="9">
        <v>0</v>
      </c>
      <c r="N1234" s="9">
        <v>0</v>
      </c>
      <c r="O1234" s="9">
        <v>1</v>
      </c>
      <c r="P1234" s="9">
        <v>0</v>
      </c>
      <c r="Q1234" s="8">
        <v>122141</v>
      </c>
      <c r="R1234" s="9">
        <v>6</v>
      </c>
      <c r="S1234" s="9">
        <f t="shared" si="300"/>
        <v>122134</v>
      </c>
      <c r="T1234" s="9">
        <f t="shared" si="301"/>
        <v>62</v>
      </c>
      <c r="U1234" s="7">
        <v>14</v>
      </c>
      <c r="V1234" s="7">
        <f t="shared" si="302"/>
        <v>21</v>
      </c>
      <c r="W1234" s="9">
        <v>0</v>
      </c>
      <c r="X1234" s="9">
        <v>1</v>
      </c>
      <c r="Y1234" s="9">
        <v>1</v>
      </c>
      <c r="Z1234" s="9">
        <v>0</v>
      </c>
      <c r="AA1234" s="9">
        <v>0</v>
      </c>
      <c r="AB1234" s="27">
        <v>0</v>
      </c>
      <c r="AC1234" s="9">
        <v>0</v>
      </c>
      <c r="AD1234" s="9">
        <v>1</v>
      </c>
      <c r="AE1234" s="27">
        <v>0</v>
      </c>
      <c r="AF1234" s="9">
        <v>1</v>
      </c>
      <c r="AG1234" s="27">
        <v>0</v>
      </c>
      <c r="AH1234" s="19">
        <v>1982</v>
      </c>
      <c r="AI1234" s="30">
        <v>0</v>
      </c>
      <c r="AJ1234" s="30">
        <v>0</v>
      </c>
      <c r="AK1234" s="30">
        <v>0.5</v>
      </c>
      <c r="AL1234" s="37">
        <v>0.5</v>
      </c>
      <c r="AM1234" s="36">
        <v>1</v>
      </c>
      <c r="AN1234" s="17">
        <v>0</v>
      </c>
      <c r="AO1234">
        <v>1</v>
      </c>
      <c r="AP1234" s="34">
        <v>0</v>
      </c>
      <c r="AQ1234" t="s">
        <v>89</v>
      </c>
      <c r="AR1234" s="34" t="s">
        <v>89</v>
      </c>
      <c r="AS1234">
        <v>0</v>
      </c>
      <c r="AT1234" s="17">
        <v>1</v>
      </c>
      <c r="AU1234" t="s">
        <v>89</v>
      </c>
      <c r="AV1234" s="17" t="s">
        <v>89</v>
      </c>
      <c r="AW1234" s="17" t="s">
        <v>131</v>
      </c>
      <c r="AX1234">
        <v>1</v>
      </c>
      <c r="AY1234">
        <v>0</v>
      </c>
      <c r="AZ1234">
        <v>0</v>
      </c>
      <c r="BA1234">
        <v>0</v>
      </c>
      <c r="BB1234">
        <v>0</v>
      </c>
      <c r="BC1234">
        <v>0</v>
      </c>
      <c r="BD1234" s="17">
        <v>0</v>
      </c>
      <c r="BE1234">
        <v>1</v>
      </c>
      <c r="BF1234">
        <v>0</v>
      </c>
      <c r="BG1234" s="17">
        <v>0</v>
      </c>
      <c r="BH1234">
        <v>19465</v>
      </c>
      <c r="BI1234">
        <v>1630</v>
      </c>
      <c r="BJ1234" s="23">
        <v>0.91900000000000004</v>
      </c>
      <c r="BK1234" s="23">
        <v>41</v>
      </c>
      <c r="BL1234">
        <v>1</v>
      </c>
      <c r="BM1234">
        <v>0</v>
      </c>
      <c r="BN1234">
        <v>0</v>
      </c>
      <c r="BO1234">
        <v>0</v>
      </c>
      <c r="BP1234">
        <v>0</v>
      </c>
      <c r="BQ1234" s="17">
        <v>0</v>
      </c>
      <c r="BR1234">
        <v>1</v>
      </c>
      <c r="BS1234">
        <v>0</v>
      </c>
      <c r="BT1234">
        <v>0</v>
      </c>
      <c r="BU1234" s="17">
        <v>0</v>
      </c>
      <c r="BV1234">
        <v>0</v>
      </c>
      <c r="BW1234">
        <v>0</v>
      </c>
      <c r="BX1234" s="17">
        <v>0</v>
      </c>
      <c r="BY1234">
        <v>1</v>
      </c>
      <c r="BZ1234">
        <v>1</v>
      </c>
      <c r="CA1234">
        <v>0</v>
      </c>
      <c r="CB1234">
        <v>0</v>
      </c>
      <c r="CC1234">
        <v>1</v>
      </c>
      <c r="CD1234">
        <v>0</v>
      </c>
      <c r="CE1234">
        <v>0</v>
      </c>
      <c r="CF1234">
        <v>0</v>
      </c>
      <c r="CG1234">
        <v>0</v>
      </c>
      <c r="CH1234">
        <v>0</v>
      </c>
      <c r="CI1234">
        <v>1</v>
      </c>
      <c r="CJ1234" s="17">
        <v>0</v>
      </c>
      <c r="CK1234">
        <v>0.52800000000000002</v>
      </c>
      <c r="CL1234">
        <v>17</v>
      </c>
      <c r="CM1234">
        <v>1</v>
      </c>
      <c r="CN1234">
        <v>0</v>
      </c>
      <c r="CO1234">
        <v>35</v>
      </c>
      <c r="CP1234" s="31" t="s">
        <v>80</v>
      </c>
    </row>
    <row r="1235" spans="1:94" x14ac:dyDescent="0.25">
      <c r="A1235">
        <v>1234</v>
      </c>
      <c r="B1235">
        <v>81</v>
      </c>
      <c r="C1235" s="23" t="s">
        <v>259</v>
      </c>
      <c r="D1235" s="12">
        <v>4.4623295382741901</v>
      </c>
      <c r="E1235" s="13">
        <v>0.24782170049179089</v>
      </c>
      <c r="F1235" s="7">
        <v>18.006209825123872</v>
      </c>
      <c r="G1235" s="7">
        <f t="shared" si="295"/>
        <v>4.2145078377823992</v>
      </c>
      <c r="H1235" s="15">
        <f t="shared" si="296"/>
        <v>4.710151238765981</v>
      </c>
      <c r="I1235" s="11">
        <f t="shared" si="297"/>
        <v>5.1455088447527386E-2</v>
      </c>
      <c r="J1235" s="30">
        <f t="shared" si="298"/>
        <v>2.8576301702167581E-3</v>
      </c>
      <c r="K1235" s="30">
        <f t="shared" si="299"/>
        <v>349.94031432840995</v>
      </c>
      <c r="L1235" s="8">
        <v>0</v>
      </c>
      <c r="M1235" s="9">
        <v>0</v>
      </c>
      <c r="N1235" s="9">
        <v>0</v>
      </c>
      <c r="O1235" s="9">
        <v>1</v>
      </c>
      <c r="P1235" s="9">
        <v>0</v>
      </c>
      <c r="Q1235" s="8">
        <v>122141</v>
      </c>
      <c r="R1235" s="9">
        <v>6</v>
      </c>
      <c r="S1235" s="9">
        <f t="shared" si="300"/>
        <v>122134</v>
      </c>
      <c r="T1235" s="9">
        <f t="shared" si="301"/>
        <v>62</v>
      </c>
      <c r="U1235" s="7">
        <v>14</v>
      </c>
      <c r="V1235" s="7">
        <f t="shared" si="302"/>
        <v>21</v>
      </c>
      <c r="W1235" s="9">
        <v>0</v>
      </c>
      <c r="X1235" s="9">
        <v>1</v>
      </c>
      <c r="Y1235" s="9">
        <v>1</v>
      </c>
      <c r="Z1235" s="9">
        <v>0</v>
      </c>
      <c r="AA1235" s="9">
        <v>0</v>
      </c>
      <c r="AB1235" s="27">
        <v>0</v>
      </c>
      <c r="AC1235" s="9">
        <v>0</v>
      </c>
      <c r="AD1235" s="9">
        <v>1</v>
      </c>
      <c r="AE1235" s="27">
        <v>0</v>
      </c>
      <c r="AF1235" s="9">
        <v>1</v>
      </c>
      <c r="AG1235" s="27">
        <v>0</v>
      </c>
      <c r="AH1235" s="19">
        <v>1983</v>
      </c>
      <c r="AI1235" s="30">
        <v>0</v>
      </c>
      <c r="AJ1235" s="30">
        <v>0</v>
      </c>
      <c r="AK1235" s="30">
        <v>0.5</v>
      </c>
      <c r="AL1235" s="37">
        <v>0.5</v>
      </c>
      <c r="AM1235" s="36">
        <v>1</v>
      </c>
      <c r="AN1235" s="17">
        <v>0</v>
      </c>
      <c r="AO1235">
        <v>1</v>
      </c>
      <c r="AP1235" s="34">
        <v>0</v>
      </c>
      <c r="AQ1235" t="s">
        <v>89</v>
      </c>
      <c r="AR1235" s="34" t="s">
        <v>89</v>
      </c>
      <c r="AS1235">
        <v>0</v>
      </c>
      <c r="AT1235" s="17">
        <v>1</v>
      </c>
      <c r="AU1235" t="s">
        <v>89</v>
      </c>
      <c r="AV1235" s="17" t="s">
        <v>89</v>
      </c>
      <c r="AW1235" s="17" t="s">
        <v>131</v>
      </c>
      <c r="AX1235">
        <v>1</v>
      </c>
      <c r="AY1235">
        <v>0</v>
      </c>
      <c r="AZ1235">
        <v>0</v>
      </c>
      <c r="BA1235">
        <v>0</v>
      </c>
      <c r="BB1235">
        <v>0</v>
      </c>
      <c r="BC1235">
        <v>0</v>
      </c>
      <c r="BD1235" s="17">
        <v>0</v>
      </c>
      <c r="BE1235">
        <v>1</v>
      </c>
      <c r="BF1235">
        <v>0</v>
      </c>
      <c r="BG1235" s="17">
        <v>0</v>
      </c>
      <c r="BH1235">
        <v>20379</v>
      </c>
      <c r="BI1235">
        <v>1579</v>
      </c>
      <c r="BJ1235" s="23">
        <v>0.91900000000000004</v>
      </c>
      <c r="BK1235" s="23">
        <v>41</v>
      </c>
      <c r="BL1235">
        <v>1</v>
      </c>
      <c r="BM1235">
        <v>0</v>
      </c>
      <c r="BN1235">
        <v>0</v>
      </c>
      <c r="BO1235">
        <v>0</v>
      </c>
      <c r="BP1235">
        <v>0</v>
      </c>
      <c r="BQ1235" s="17">
        <v>0</v>
      </c>
      <c r="BR1235">
        <v>1</v>
      </c>
      <c r="BS1235">
        <v>0</v>
      </c>
      <c r="BT1235">
        <v>0</v>
      </c>
      <c r="BU1235" s="17">
        <v>0</v>
      </c>
      <c r="BV1235">
        <v>0</v>
      </c>
      <c r="BW1235">
        <v>0</v>
      </c>
      <c r="BX1235" s="17">
        <v>0</v>
      </c>
      <c r="BY1235">
        <v>1</v>
      </c>
      <c r="BZ1235">
        <v>1</v>
      </c>
      <c r="CA1235">
        <v>0</v>
      </c>
      <c r="CB1235">
        <v>0</v>
      </c>
      <c r="CC1235">
        <v>1</v>
      </c>
      <c r="CD1235">
        <v>0</v>
      </c>
      <c r="CE1235">
        <v>0</v>
      </c>
      <c r="CF1235">
        <v>0</v>
      </c>
      <c r="CG1235">
        <v>0</v>
      </c>
      <c r="CH1235">
        <v>0</v>
      </c>
      <c r="CI1235">
        <v>1</v>
      </c>
      <c r="CJ1235" s="17">
        <v>0</v>
      </c>
      <c r="CK1235">
        <v>0.52800000000000002</v>
      </c>
      <c r="CL1235">
        <v>17</v>
      </c>
      <c r="CM1235">
        <v>1</v>
      </c>
      <c r="CN1235">
        <v>0</v>
      </c>
      <c r="CO1235">
        <v>35</v>
      </c>
      <c r="CP1235" s="31" t="s">
        <v>80</v>
      </c>
    </row>
    <row r="1236" spans="1:94" x14ac:dyDescent="0.25">
      <c r="A1236">
        <v>1235</v>
      </c>
      <c r="B1236">
        <v>81</v>
      </c>
      <c r="C1236" s="23" t="s">
        <v>259</v>
      </c>
      <c r="D1236" s="12">
        <v>4.2643875231113793</v>
      </c>
      <c r="E1236" s="13">
        <v>0.2426189420278865</v>
      </c>
      <c r="F1236" s="7">
        <v>17.576482229574768</v>
      </c>
      <c r="G1236" s="7">
        <f t="shared" si="295"/>
        <v>4.0217685810834931</v>
      </c>
      <c r="H1236" s="15">
        <f t="shared" si="296"/>
        <v>4.5070064651392654</v>
      </c>
      <c r="I1236" s="11">
        <f t="shared" si="297"/>
        <v>5.0230222026076028E-2</v>
      </c>
      <c r="J1236" s="30">
        <f t="shared" si="298"/>
        <v>2.8578085973060639E-3</v>
      </c>
      <c r="K1236" s="30">
        <f t="shared" si="299"/>
        <v>349.91846582820767</v>
      </c>
      <c r="L1236" s="8">
        <v>0</v>
      </c>
      <c r="M1236" s="9">
        <v>0</v>
      </c>
      <c r="N1236" s="9">
        <v>0</v>
      </c>
      <c r="O1236" s="9">
        <v>1</v>
      </c>
      <c r="P1236" s="9">
        <v>0</v>
      </c>
      <c r="Q1236" s="8">
        <v>122141</v>
      </c>
      <c r="R1236" s="9">
        <v>6</v>
      </c>
      <c r="S1236" s="9">
        <f t="shared" si="300"/>
        <v>122134</v>
      </c>
      <c r="T1236" s="9">
        <f t="shared" si="301"/>
        <v>62</v>
      </c>
      <c r="U1236" s="7">
        <v>14</v>
      </c>
      <c r="V1236" s="7">
        <f t="shared" si="302"/>
        <v>21</v>
      </c>
      <c r="W1236" s="9">
        <v>0</v>
      </c>
      <c r="X1236" s="9">
        <v>1</v>
      </c>
      <c r="Y1236" s="9">
        <v>1</v>
      </c>
      <c r="Z1236" s="9">
        <v>0</v>
      </c>
      <c r="AA1236" s="9">
        <v>0</v>
      </c>
      <c r="AB1236" s="27">
        <v>0</v>
      </c>
      <c r="AC1236" s="9">
        <v>0</v>
      </c>
      <c r="AD1236" s="9">
        <v>1</v>
      </c>
      <c r="AE1236" s="27">
        <v>0</v>
      </c>
      <c r="AF1236" s="9">
        <v>1</v>
      </c>
      <c r="AG1236" s="27">
        <v>0</v>
      </c>
      <c r="AH1236" s="19">
        <v>1984</v>
      </c>
      <c r="AI1236" s="30">
        <v>0</v>
      </c>
      <c r="AJ1236" s="30">
        <v>0</v>
      </c>
      <c r="AK1236" s="30">
        <v>0.5</v>
      </c>
      <c r="AL1236" s="37">
        <v>0.5</v>
      </c>
      <c r="AM1236" s="36">
        <v>1</v>
      </c>
      <c r="AN1236" s="17">
        <v>0</v>
      </c>
      <c r="AO1236">
        <v>1</v>
      </c>
      <c r="AP1236" s="34">
        <v>0</v>
      </c>
      <c r="AQ1236" t="s">
        <v>89</v>
      </c>
      <c r="AR1236" s="34" t="s">
        <v>89</v>
      </c>
      <c r="AS1236">
        <v>0</v>
      </c>
      <c r="AT1236" s="17">
        <v>1</v>
      </c>
      <c r="AU1236" t="s">
        <v>89</v>
      </c>
      <c r="AV1236" s="17" t="s">
        <v>89</v>
      </c>
      <c r="AW1236" s="17" t="s">
        <v>131</v>
      </c>
      <c r="AX1236">
        <v>1</v>
      </c>
      <c r="AY1236">
        <v>0</v>
      </c>
      <c r="AZ1236">
        <v>0</v>
      </c>
      <c r="BA1236">
        <v>0</v>
      </c>
      <c r="BB1236">
        <v>0</v>
      </c>
      <c r="BC1236">
        <v>0</v>
      </c>
      <c r="BD1236" s="17">
        <v>0</v>
      </c>
      <c r="BE1236">
        <v>1</v>
      </c>
      <c r="BF1236">
        <v>0</v>
      </c>
      <c r="BG1236" s="17">
        <v>0</v>
      </c>
      <c r="BH1236">
        <v>21267</v>
      </c>
      <c r="BI1236">
        <v>1514</v>
      </c>
      <c r="BJ1236" s="23">
        <v>0.91900000000000004</v>
      </c>
      <c r="BK1236" s="23">
        <v>41</v>
      </c>
      <c r="BL1236">
        <v>1</v>
      </c>
      <c r="BM1236">
        <v>0</v>
      </c>
      <c r="BN1236">
        <v>0</v>
      </c>
      <c r="BO1236">
        <v>0</v>
      </c>
      <c r="BP1236">
        <v>0</v>
      </c>
      <c r="BQ1236" s="17">
        <v>0</v>
      </c>
      <c r="BR1236">
        <v>1</v>
      </c>
      <c r="BS1236">
        <v>0</v>
      </c>
      <c r="BT1236">
        <v>0</v>
      </c>
      <c r="BU1236" s="17">
        <v>0</v>
      </c>
      <c r="BV1236">
        <v>0</v>
      </c>
      <c r="BW1236">
        <v>0</v>
      </c>
      <c r="BX1236" s="17">
        <v>0</v>
      </c>
      <c r="BY1236">
        <v>1</v>
      </c>
      <c r="BZ1236">
        <v>1</v>
      </c>
      <c r="CA1236">
        <v>0</v>
      </c>
      <c r="CB1236">
        <v>0</v>
      </c>
      <c r="CC1236">
        <v>1</v>
      </c>
      <c r="CD1236">
        <v>0</v>
      </c>
      <c r="CE1236">
        <v>0</v>
      </c>
      <c r="CF1236">
        <v>0</v>
      </c>
      <c r="CG1236">
        <v>0</v>
      </c>
      <c r="CH1236">
        <v>0</v>
      </c>
      <c r="CI1236">
        <v>1</v>
      </c>
      <c r="CJ1236" s="17">
        <v>0</v>
      </c>
      <c r="CK1236">
        <v>0.52800000000000002</v>
      </c>
      <c r="CL1236">
        <v>17</v>
      </c>
      <c r="CM1236">
        <v>1</v>
      </c>
      <c r="CN1236">
        <v>0</v>
      </c>
      <c r="CO1236">
        <v>35</v>
      </c>
      <c r="CP1236" s="31" t="s">
        <v>80</v>
      </c>
    </row>
    <row r="1237" spans="1:94" x14ac:dyDescent="0.25">
      <c r="A1237">
        <v>1236</v>
      </c>
      <c r="B1237">
        <v>81</v>
      </c>
      <c r="C1237" s="23" t="s">
        <v>259</v>
      </c>
      <c r="D1237" s="12">
        <v>4.9609705774644963</v>
      </c>
      <c r="E1237" s="13">
        <v>0.25295446892896412</v>
      </c>
      <c r="F1237" s="7">
        <v>19.612108845001909</v>
      </c>
      <c r="G1237" s="7">
        <f t="shared" si="295"/>
        <v>4.7080161085355323</v>
      </c>
      <c r="H1237" s="15">
        <f t="shared" si="296"/>
        <v>5.2139250463934603</v>
      </c>
      <c r="I1237" s="11">
        <f t="shared" si="297"/>
        <v>5.603033516885117E-2</v>
      </c>
      <c r="J1237" s="30">
        <f t="shared" si="298"/>
        <v>2.8569255663258436E-3</v>
      </c>
      <c r="K1237" s="30">
        <f t="shared" si="299"/>
        <v>350.02662014959407</v>
      </c>
      <c r="L1237" s="8">
        <v>0</v>
      </c>
      <c r="M1237" s="9">
        <v>0</v>
      </c>
      <c r="N1237" s="9">
        <v>0</v>
      </c>
      <c r="O1237" s="9">
        <v>1</v>
      </c>
      <c r="P1237" s="9">
        <v>0</v>
      </c>
      <c r="Q1237" s="8">
        <v>122141</v>
      </c>
      <c r="R1237" s="9">
        <v>6</v>
      </c>
      <c r="S1237" s="9">
        <f t="shared" si="300"/>
        <v>122134</v>
      </c>
      <c r="T1237" s="9">
        <f t="shared" si="301"/>
        <v>62</v>
      </c>
      <c r="U1237" s="7">
        <v>14</v>
      </c>
      <c r="V1237" s="7">
        <f t="shared" si="302"/>
        <v>21</v>
      </c>
      <c r="W1237" s="9">
        <v>0</v>
      </c>
      <c r="X1237" s="9">
        <v>1</v>
      </c>
      <c r="Y1237" s="9">
        <v>1</v>
      </c>
      <c r="Z1237" s="9">
        <v>0</v>
      </c>
      <c r="AA1237" s="9">
        <v>0</v>
      </c>
      <c r="AB1237" s="27">
        <v>0</v>
      </c>
      <c r="AC1237" s="9">
        <v>0</v>
      </c>
      <c r="AD1237" s="9">
        <v>1</v>
      </c>
      <c r="AE1237" s="27">
        <v>0</v>
      </c>
      <c r="AF1237" s="9">
        <v>1</v>
      </c>
      <c r="AG1237" s="27">
        <v>0</v>
      </c>
      <c r="AH1237" s="19">
        <v>1985</v>
      </c>
      <c r="AI1237" s="30">
        <v>0</v>
      </c>
      <c r="AJ1237" s="30">
        <v>0</v>
      </c>
      <c r="AK1237" s="30">
        <v>0.5</v>
      </c>
      <c r="AL1237" s="37">
        <v>0.5</v>
      </c>
      <c r="AM1237" s="36">
        <v>1</v>
      </c>
      <c r="AN1237" s="17">
        <v>0</v>
      </c>
      <c r="AO1237">
        <v>1</v>
      </c>
      <c r="AP1237" s="34">
        <v>0</v>
      </c>
      <c r="AQ1237" t="s">
        <v>89</v>
      </c>
      <c r="AR1237" s="34" t="s">
        <v>89</v>
      </c>
      <c r="AS1237">
        <v>0</v>
      </c>
      <c r="AT1237" s="17">
        <v>1</v>
      </c>
      <c r="AU1237" t="s">
        <v>89</v>
      </c>
      <c r="AV1237" s="17" t="s">
        <v>89</v>
      </c>
      <c r="AW1237" s="17" t="s">
        <v>131</v>
      </c>
      <c r="AX1237">
        <v>1</v>
      </c>
      <c r="AY1237">
        <v>0</v>
      </c>
      <c r="AZ1237">
        <v>0</v>
      </c>
      <c r="BA1237">
        <v>0</v>
      </c>
      <c r="BB1237">
        <v>0</v>
      </c>
      <c r="BC1237">
        <v>0</v>
      </c>
      <c r="BD1237" s="17">
        <v>0</v>
      </c>
      <c r="BE1237">
        <v>1</v>
      </c>
      <c r="BF1237">
        <v>0</v>
      </c>
      <c r="BG1237" s="17">
        <v>0</v>
      </c>
      <c r="BH1237">
        <v>22170</v>
      </c>
      <c r="BI1237">
        <v>1462</v>
      </c>
      <c r="BJ1237" s="23">
        <v>0.91900000000000004</v>
      </c>
      <c r="BK1237" s="23">
        <v>41</v>
      </c>
      <c r="BL1237">
        <v>1</v>
      </c>
      <c r="BM1237">
        <v>0</v>
      </c>
      <c r="BN1237">
        <v>0</v>
      </c>
      <c r="BO1237">
        <v>0</v>
      </c>
      <c r="BP1237">
        <v>0</v>
      </c>
      <c r="BQ1237" s="17">
        <v>0</v>
      </c>
      <c r="BR1237">
        <v>1</v>
      </c>
      <c r="BS1237">
        <v>0</v>
      </c>
      <c r="BT1237">
        <v>0</v>
      </c>
      <c r="BU1237" s="17">
        <v>0</v>
      </c>
      <c r="BV1237">
        <v>0</v>
      </c>
      <c r="BW1237">
        <v>0</v>
      </c>
      <c r="BX1237" s="17">
        <v>0</v>
      </c>
      <c r="BY1237">
        <v>1</v>
      </c>
      <c r="BZ1237">
        <v>1</v>
      </c>
      <c r="CA1237">
        <v>0</v>
      </c>
      <c r="CB1237">
        <v>0</v>
      </c>
      <c r="CC1237">
        <v>1</v>
      </c>
      <c r="CD1237">
        <v>0</v>
      </c>
      <c r="CE1237">
        <v>0</v>
      </c>
      <c r="CF1237">
        <v>0</v>
      </c>
      <c r="CG1237">
        <v>0</v>
      </c>
      <c r="CH1237">
        <v>0</v>
      </c>
      <c r="CI1237">
        <v>1</v>
      </c>
      <c r="CJ1237" s="17">
        <v>0</v>
      </c>
      <c r="CK1237">
        <v>0.52800000000000002</v>
      </c>
      <c r="CL1237">
        <v>17</v>
      </c>
      <c r="CM1237">
        <v>1</v>
      </c>
      <c r="CN1237">
        <v>0</v>
      </c>
      <c r="CO1237">
        <v>35</v>
      </c>
      <c r="CP1237" s="31" t="s">
        <v>80</v>
      </c>
    </row>
    <row r="1238" spans="1:94" x14ac:dyDescent="0.25">
      <c r="A1238">
        <v>1237</v>
      </c>
      <c r="B1238">
        <v>81</v>
      </c>
      <c r="C1238" s="23" t="s">
        <v>259</v>
      </c>
      <c r="D1238" s="12">
        <v>4.6700547956584071</v>
      </c>
      <c r="E1238" s="13">
        <v>0.24852924782773181</v>
      </c>
      <c r="F1238" s="7">
        <v>18.790765418867149</v>
      </c>
      <c r="G1238" s="7">
        <f t="shared" si="295"/>
        <v>4.421525547830675</v>
      </c>
      <c r="H1238" s="15">
        <f t="shared" si="296"/>
        <v>4.9185840434861392</v>
      </c>
      <c r="I1238" s="11">
        <f t="shared" si="297"/>
        <v>5.3690729816158016E-2</v>
      </c>
      <c r="J1238" s="30">
        <f t="shared" si="298"/>
        <v>2.8572933895629942E-3</v>
      </c>
      <c r="K1238" s="30">
        <f t="shared" si="299"/>
        <v>349.98156075002993</v>
      </c>
      <c r="L1238" s="8">
        <v>0</v>
      </c>
      <c r="M1238" s="9">
        <v>0</v>
      </c>
      <c r="N1238" s="9">
        <v>0</v>
      </c>
      <c r="O1238" s="9">
        <v>1</v>
      </c>
      <c r="P1238" s="9">
        <v>0</v>
      </c>
      <c r="Q1238" s="8">
        <v>122141</v>
      </c>
      <c r="R1238" s="9">
        <v>6</v>
      </c>
      <c r="S1238" s="9">
        <f t="shared" si="300"/>
        <v>122134</v>
      </c>
      <c r="T1238" s="9">
        <f t="shared" si="301"/>
        <v>62</v>
      </c>
      <c r="U1238" s="7">
        <v>14</v>
      </c>
      <c r="V1238" s="7">
        <f t="shared" si="302"/>
        <v>21</v>
      </c>
      <c r="W1238" s="9">
        <v>0</v>
      </c>
      <c r="X1238" s="9">
        <v>1</v>
      </c>
      <c r="Y1238" s="9">
        <v>1</v>
      </c>
      <c r="Z1238" s="9">
        <v>0</v>
      </c>
      <c r="AA1238" s="9">
        <v>0</v>
      </c>
      <c r="AB1238" s="27">
        <v>0</v>
      </c>
      <c r="AC1238" s="9">
        <v>0</v>
      </c>
      <c r="AD1238" s="9">
        <v>1</v>
      </c>
      <c r="AE1238" s="27">
        <v>0</v>
      </c>
      <c r="AF1238" s="9">
        <v>1</v>
      </c>
      <c r="AG1238" s="27">
        <v>0</v>
      </c>
      <c r="AH1238" s="19">
        <v>1986</v>
      </c>
      <c r="AI1238" s="30">
        <v>0</v>
      </c>
      <c r="AJ1238" s="30">
        <v>0</v>
      </c>
      <c r="AK1238" s="30">
        <v>0.5</v>
      </c>
      <c r="AL1238" s="37">
        <v>0.5</v>
      </c>
      <c r="AM1238" s="36">
        <v>1</v>
      </c>
      <c r="AN1238" s="17">
        <v>0</v>
      </c>
      <c r="AO1238">
        <v>1</v>
      </c>
      <c r="AP1238" s="34">
        <v>0</v>
      </c>
      <c r="AQ1238" t="s">
        <v>89</v>
      </c>
      <c r="AR1238" s="34" t="s">
        <v>89</v>
      </c>
      <c r="AS1238">
        <v>0</v>
      </c>
      <c r="AT1238" s="17">
        <v>1</v>
      </c>
      <c r="AU1238" t="s">
        <v>89</v>
      </c>
      <c r="AV1238" s="17" t="s">
        <v>89</v>
      </c>
      <c r="AW1238" s="17" t="s">
        <v>131</v>
      </c>
      <c r="AX1238">
        <v>1</v>
      </c>
      <c r="AY1238">
        <v>0</v>
      </c>
      <c r="AZ1238">
        <v>0</v>
      </c>
      <c r="BA1238">
        <v>0</v>
      </c>
      <c r="BB1238">
        <v>0</v>
      </c>
      <c r="BC1238">
        <v>0</v>
      </c>
      <c r="BD1238" s="17">
        <v>0</v>
      </c>
      <c r="BE1238">
        <v>1</v>
      </c>
      <c r="BF1238">
        <v>0</v>
      </c>
      <c r="BG1238" s="17">
        <v>0</v>
      </c>
      <c r="BH1238">
        <v>22873</v>
      </c>
      <c r="BI1238">
        <v>1435</v>
      </c>
      <c r="BJ1238" s="23">
        <v>0.91900000000000004</v>
      </c>
      <c r="BK1238" s="23">
        <v>41</v>
      </c>
      <c r="BL1238">
        <v>1</v>
      </c>
      <c r="BM1238">
        <v>0</v>
      </c>
      <c r="BN1238">
        <v>0</v>
      </c>
      <c r="BO1238">
        <v>0</v>
      </c>
      <c r="BP1238">
        <v>0</v>
      </c>
      <c r="BQ1238" s="17">
        <v>0</v>
      </c>
      <c r="BR1238">
        <v>1</v>
      </c>
      <c r="BS1238">
        <v>0</v>
      </c>
      <c r="BT1238">
        <v>0</v>
      </c>
      <c r="BU1238" s="17">
        <v>0</v>
      </c>
      <c r="BV1238">
        <v>0</v>
      </c>
      <c r="BW1238">
        <v>0</v>
      </c>
      <c r="BX1238" s="17">
        <v>0</v>
      </c>
      <c r="BY1238">
        <v>1</v>
      </c>
      <c r="BZ1238">
        <v>1</v>
      </c>
      <c r="CA1238">
        <v>0</v>
      </c>
      <c r="CB1238">
        <v>0</v>
      </c>
      <c r="CC1238">
        <v>1</v>
      </c>
      <c r="CD1238">
        <v>0</v>
      </c>
      <c r="CE1238">
        <v>0</v>
      </c>
      <c r="CF1238">
        <v>0</v>
      </c>
      <c r="CG1238">
        <v>0</v>
      </c>
      <c r="CH1238">
        <v>0</v>
      </c>
      <c r="CI1238">
        <v>1</v>
      </c>
      <c r="CJ1238" s="17">
        <v>0</v>
      </c>
      <c r="CK1238">
        <v>0.52800000000000002</v>
      </c>
      <c r="CL1238">
        <v>17</v>
      </c>
      <c r="CM1238">
        <v>1</v>
      </c>
      <c r="CN1238">
        <v>0</v>
      </c>
      <c r="CO1238">
        <v>35</v>
      </c>
      <c r="CP1238" s="31" t="s">
        <v>80</v>
      </c>
    </row>
    <row r="1239" spans="1:94" x14ac:dyDescent="0.25">
      <c r="A1239">
        <v>1238</v>
      </c>
      <c r="B1239">
        <v>81</v>
      </c>
      <c r="C1239" s="23" t="s">
        <v>259</v>
      </c>
      <c r="D1239" s="12">
        <v>4.7984431666746152</v>
      </c>
      <c r="E1239" s="13">
        <v>0.2345844773255028</v>
      </c>
      <c r="F1239" s="7">
        <v>20.455075380015149</v>
      </c>
      <c r="G1239" s="7">
        <f t="shared" si="295"/>
        <v>4.5638586893491127</v>
      </c>
      <c r="H1239" s="15">
        <f t="shared" si="296"/>
        <v>5.0330276440001178</v>
      </c>
      <c r="I1239" s="11">
        <f t="shared" si="297"/>
        <v>5.8430574451933025E-2</v>
      </c>
      <c r="J1239" s="30">
        <f t="shared" si="298"/>
        <v>2.8565318565885313E-3</v>
      </c>
      <c r="K1239" s="30">
        <f t="shared" si="299"/>
        <v>350.07486357749548</v>
      </c>
      <c r="L1239" s="8">
        <v>0</v>
      </c>
      <c r="M1239" s="9">
        <v>0</v>
      </c>
      <c r="N1239" s="9">
        <v>0</v>
      </c>
      <c r="O1239" s="9">
        <v>1</v>
      </c>
      <c r="P1239" s="9">
        <v>0</v>
      </c>
      <c r="Q1239" s="8">
        <v>122141</v>
      </c>
      <c r="R1239" s="9">
        <v>6</v>
      </c>
      <c r="S1239" s="9">
        <f t="shared" si="300"/>
        <v>122134</v>
      </c>
      <c r="T1239" s="9">
        <f t="shared" si="301"/>
        <v>62</v>
      </c>
      <c r="U1239" s="7">
        <v>14</v>
      </c>
      <c r="V1239" s="7">
        <f t="shared" si="302"/>
        <v>21</v>
      </c>
      <c r="W1239" s="9">
        <v>0</v>
      </c>
      <c r="X1239" s="9">
        <v>1</v>
      </c>
      <c r="Y1239" s="9">
        <v>1</v>
      </c>
      <c r="Z1239" s="9">
        <v>0</v>
      </c>
      <c r="AA1239" s="9">
        <v>0</v>
      </c>
      <c r="AB1239" s="27">
        <v>0</v>
      </c>
      <c r="AC1239" s="9">
        <v>0</v>
      </c>
      <c r="AD1239" s="9">
        <v>1</v>
      </c>
      <c r="AE1239" s="27">
        <v>0</v>
      </c>
      <c r="AF1239" s="9">
        <v>1</v>
      </c>
      <c r="AG1239" s="27">
        <v>0</v>
      </c>
      <c r="AH1239" s="19">
        <v>1987</v>
      </c>
      <c r="AI1239" s="30">
        <v>0</v>
      </c>
      <c r="AJ1239" s="30">
        <v>0</v>
      </c>
      <c r="AK1239" s="30">
        <v>0.5</v>
      </c>
      <c r="AL1239" s="37">
        <v>0.5</v>
      </c>
      <c r="AM1239" s="36">
        <v>1</v>
      </c>
      <c r="AN1239" s="17">
        <v>0</v>
      </c>
      <c r="AO1239">
        <v>1</v>
      </c>
      <c r="AP1239" s="34">
        <v>0</v>
      </c>
      <c r="AQ1239" t="s">
        <v>89</v>
      </c>
      <c r="AR1239" s="34" t="s">
        <v>89</v>
      </c>
      <c r="AS1239">
        <v>0</v>
      </c>
      <c r="AT1239" s="17">
        <v>1</v>
      </c>
      <c r="AU1239" t="s">
        <v>89</v>
      </c>
      <c r="AV1239" s="17" t="s">
        <v>89</v>
      </c>
      <c r="AW1239" s="17" t="s">
        <v>131</v>
      </c>
      <c r="AX1239">
        <v>1</v>
      </c>
      <c r="AY1239">
        <v>0</v>
      </c>
      <c r="AZ1239">
        <v>0</v>
      </c>
      <c r="BA1239">
        <v>0</v>
      </c>
      <c r="BB1239">
        <v>0</v>
      </c>
      <c r="BC1239">
        <v>0</v>
      </c>
      <c r="BD1239" s="17">
        <v>0</v>
      </c>
      <c r="BE1239">
        <v>1</v>
      </c>
      <c r="BF1239">
        <v>0</v>
      </c>
      <c r="BG1239" s="17">
        <v>0</v>
      </c>
      <c r="BH1239">
        <v>23439</v>
      </c>
      <c r="BI1239">
        <v>1384</v>
      </c>
      <c r="BJ1239" s="23">
        <v>0.91900000000000004</v>
      </c>
      <c r="BK1239" s="23">
        <v>41</v>
      </c>
      <c r="BL1239">
        <v>1</v>
      </c>
      <c r="BM1239">
        <v>0</v>
      </c>
      <c r="BN1239">
        <v>0</v>
      </c>
      <c r="BO1239">
        <v>0</v>
      </c>
      <c r="BP1239">
        <v>0</v>
      </c>
      <c r="BQ1239" s="17">
        <v>0</v>
      </c>
      <c r="BR1239">
        <v>1</v>
      </c>
      <c r="BS1239">
        <v>0</v>
      </c>
      <c r="BT1239">
        <v>0</v>
      </c>
      <c r="BU1239" s="17">
        <v>0</v>
      </c>
      <c r="BV1239">
        <v>0</v>
      </c>
      <c r="BW1239">
        <v>0</v>
      </c>
      <c r="BX1239" s="17">
        <v>0</v>
      </c>
      <c r="BY1239">
        <v>1</v>
      </c>
      <c r="BZ1239">
        <v>1</v>
      </c>
      <c r="CA1239">
        <v>0</v>
      </c>
      <c r="CB1239">
        <v>0</v>
      </c>
      <c r="CC1239">
        <v>1</v>
      </c>
      <c r="CD1239">
        <v>0</v>
      </c>
      <c r="CE1239">
        <v>0</v>
      </c>
      <c r="CF1239">
        <v>0</v>
      </c>
      <c r="CG1239">
        <v>0</v>
      </c>
      <c r="CH1239">
        <v>0</v>
      </c>
      <c r="CI1239">
        <v>1</v>
      </c>
      <c r="CJ1239" s="17">
        <v>0</v>
      </c>
      <c r="CK1239">
        <v>0.52800000000000002</v>
      </c>
      <c r="CL1239">
        <v>17</v>
      </c>
      <c r="CM1239">
        <v>1</v>
      </c>
      <c r="CN1239">
        <v>0</v>
      </c>
      <c r="CO1239">
        <v>35</v>
      </c>
      <c r="CP1239" s="31" t="s">
        <v>80</v>
      </c>
    </row>
    <row r="1240" spans="1:94" x14ac:dyDescent="0.25">
      <c r="A1240">
        <v>1239</v>
      </c>
      <c r="B1240">
        <v>81</v>
      </c>
      <c r="C1240" s="23" t="s">
        <v>259</v>
      </c>
      <c r="D1240" s="12">
        <v>4.3634993163400804</v>
      </c>
      <c r="E1240" s="13">
        <v>0.26832055375102187</v>
      </c>
      <c r="F1240" s="7">
        <v>16.26226263825107</v>
      </c>
      <c r="G1240" s="7">
        <f t="shared" si="295"/>
        <v>4.0951787625890583</v>
      </c>
      <c r="H1240" s="15">
        <f t="shared" si="296"/>
        <v>4.6318198700911024</v>
      </c>
      <c r="I1240" s="11">
        <f t="shared" si="297"/>
        <v>4.648287608708241E-2</v>
      </c>
      <c r="J1240" s="30">
        <f t="shared" si="298"/>
        <v>2.8583277198923301E-3</v>
      </c>
      <c r="K1240" s="30">
        <f t="shared" si="299"/>
        <v>349.85491448043922</v>
      </c>
      <c r="L1240" s="8">
        <v>0</v>
      </c>
      <c r="M1240" s="9">
        <v>0</v>
      </c>
      <c r="N1240" s="9">
        <v>0</v>
      </c>
      <c r="O1240" s="9">
        <v>1</v>
      </c>
      <c r="P1240" s="9">
        <v>0</v>
      </c>
      <c r="Q1240" s="8">
        <v>122141</v>
      </c>
      <c r="R1240" s="9">
        <v>6</v>
      </c>
      <c r="S1240" s="9">
        <f t="shared" si="300"/>
        <v>122134</v>
      </c>
      <c r="T1240" s="9">
        <f t="shared" si="301"/>
        <v>62</v>
      </c>
      <c r="U1240" s="7">
        <v>14</v>
      </c>
      <c r="V1240" s="7">
        <f t="shared" si="302"/>
        <v>21</v>
      </c>
      <c r="W1240" s="9">
        <v>0</v>
      </c>
      <c r="X1240" s="9">
        <v>1</v>
      </c>
      <c r="Y1240" s="9">
        <v>1</v>
      </c>
      <c r="Z1240" s="9">
        <v>0</v>
      </c>
      <c r="AA1240" s="9">
        <v>0</v>
      </c>
      <c r="AB1240" s="27">
        <v>0</v>
      </c>
      <c r="AC1240" s="9">
        <v>0</v>
      </c>
      <c r="AD1240" s="9">
        <v>1</v>
      </c>
      <c r="AE1240" s="27">
        <v>0</v>
      </c>
      <c r="AF1240" s="9">
        <v>1</v>
      </c>
      <c r="AG1240" s="27">
        <v>0</v>
      </c>
      <c r="AH1240" s="19">
        <v>1988</v>
      </c>
      <c r="AI1240" s="30">
        <v>0</v>
      </c>
      <c r="AJ1240" s="30">
        <v>0</v>
      </c>
      <c r="AK1240" s="30">
        <v>0.5</v>
      </c>
      <c r="AL1240" s="37">
        <v>0.5</v>
      </c>
      <c r="AM1240" s="36">
        <v>1</v>
      </c>
      <c r="AN1240" s="17">
        <v>0</v>
      </c>
      <c r="AO1240">
        <v>1</v>
      </c>
      <c r="AP1240" s="34">
        <v>0</v>
      </c>
      <c r="AQ1240" t="s">
        <v>89</v>
      </c>
      <c r="AR1240" s="34" t="s">
        <v>89</v>
      </c>
      <c r="AS1240">
        <v>0</v>
      </c>
      <c r="AT1240" s="17">
        <v>1</v>
      </c>
      <c r="AU1240" t="s">
        <v>89</v>
      </c>
      <c r="AV1240" s="17" t="s">
        <v>89</v>
      </c>
      <c r="AW1240" s="17" t="s">
        <v>131</v>
      </c>
      <c r="AX1240">
        <v>1</v>
      </c>
      <c r="AY1240">
        <v>0</v>
      </c>
      <c r="AZ1240">
        <v>0</v>
      </c>
      <c r="BA1240">
        <v>0</v>
      </c>
      <c r="BB1240">
        <v>0</v>
      </c>
      <c r="BC1240">
        <v>0</v>
      </c>
      <c r="BD1240" s="17">
        <v>0</v>
      </c>
      <c r="BE1240">
        <v>1</v>
      </c>
      <c r="BF1240">
        <v>0</v>
      </c>
      <c r="BG1240" s="17">
        <v>0</v>
      </c>
      <c r="BH1240">
        <v>24198</v>
      </c>
      <c r="BI1240">
        <v>1330</v>
      </c>
      <c r="BJ1240" s="23">
        <v>0.91900000000000004</v>
      </c>
      <c r="BK1240" s="23">
        <v>41</v>
      </c>
      <c r="BL1240">
        <v>1</v>
      </c>
      <c r="BM1240">
        <v>0</v>
      </c>
      <c r="BN1240">
        <v>0</v>
      </c>
      <c r="BO1240">
        <v>0</v>
      </c>
      <c r="BP1240">
        <v>0</v>
      </c>
      <c r="BQ1240" s="17">
        <v>0</v>
      </c>
      <c r="BR1240">
        <v>1</v>
      </c>
      <c r="BS1240">
        <v>0</v>
      </c>
      <c r="BT1240">
        <v>0</v>
      </c>
      <c r="BU1240" s="17">
        <v>0</v>
      </c>
      <c r="BV1240">
        <v>0</v>
      </c>
      <c r="BW1240">
        <v>0</v>
      </c>
      <c r="BX1240" s="17">
        <v>0</v>
      </c>
      <c r="BY1240">
        <v>1</v>
      </c>
      <c r="BZ1240">
        <v>1</v>
      </c>
      <c r="CA1240">
        <v>0</v>
      </c>
      <c r="CB1240">
        <v>0</v>
      </c>
      <c r="CC1240">
        <v>1</v>
      </c>
      <c r="CD1240">
        <v>0</v>
      </c>
      <c r="CE1240">
        <v>0</v>
      </c>
      <c r="CF1240">
        <v>0</v>
      </c>
      <c r="CG1240">
        <v>0</v>
      </c>
      <c r="CH1240">
        <v>0</v>
      </c>
      <c r="CI1240">
        <v>1</v>
      </c>
      <c r="CJ1240" s="17">
        <v>0</v>
      </c>
      <c r="CK1240">
        <v>0.52800000000000002</v>
      </c>
      <c r="CL1240">
        <v>17</v>
      </c>
      <c r="CM1240">
        <v>1</v>
      </c>
      <c r="CN1240">
        <v>0</v>
      </c>
      <c r="CO1240">
        <v>35</v>
      </c>
      <c r="CP1240" s="31" t="s">
        <v>80</v>
      </c>
    </row>
    <row r="1241" spans="1:94" x14ac:dyDescent="0.25">
      <c r="A1241">
        <v>1240</v>
      </c>
      <c r="B1241">
        <v>81</v>
      </c>
      <c r="C1241" s="23" t="s">
        <v>259</v>
      </c>
      <c r="D1241" s="12">
        <v>5.0581257796572956</v>
      </c>
      <c r="E1241" s="13">
        <v>0.24362929348836959</v>
      </c>
      <c r="F1241" s="7">
        <v>20.761566506364151</v>
      </c>
      <c r="G1241" s="7">
        <f t="shared" si="295"/>
        <v>4.8144964861689257</v>
      </c>
      <c r="H1241" s="15">
        <f t="shared" si="296"/>
        <v>5.3017550731456655</v>
      </c>
      <c r="I1241" s="11">
        <f t="shared" si="297"/>
        <v>5.9303019759743059E-2</v>
      </c>
      <c r="J1241" s="30">
        <f t="shared" si="298"/>
        <v>2.8563846442687547E-3</v>
      </c>
      <c r="K1241" s="30">
        <f t="shared" si="299"/>
        <v>350.09290573189026</v>
      </c>
      <c r="L1241" s="8">
        <v>0</v>
      </c>
      <c r="M1241" s="9">
        <v>0</v>
      </c>
      <c r="N1241" s="9">
        <v>0</v>
      </c>
      <c r="O1241" s="9">
        <v>1</v>
      </c>
      <c r="P1241" s="9">
        <v>0</v>
      </c>
      <c r="Q1241" s="8">
        <v>122141</v>
      </c>
      <c r="R1241" s="9">
        <v>6</v>
      </c>
      <c r="S1241" s="9">
        <f t="shared" si="300"/>
        <v>122134</v>
      </c>
      <c r="T1241" s="9">
        <f t="shared" si="301"/>
        <v>62</v>
      </c>
      <c r="U1241" s="7">
        <v>14</v>
      </c>
      <c r="V1241" s="7">
        <f t="shared" si="302"/>
        <v>21</v>
      </c>
      <c r="W1241" s="9">
        <v>0</v>
      </c>
      <c r="X1241" s="9">
        <v>1</v>
      </c>
      <c r="Y1241" s="9">
        <v>1</v>
      </c>
      <c r="Z1241" s="9">
        <v>0</v>
      </c>
      <c r="AA1241" s="9">
        <v>0</v>
      </c>
      <c r="AB1241" s="27">
        <v>0</v>
      </c>
      <c r="AC1241" s="9">
        <v>0</v>
      </c>
      <c r="AD1241" s="9">
        <v>1</v>
      </c>
      <c r="AE1241" s="27">
        <v>0</v>
      </c>
      <c r="AF1241" s="9">
        <v>1</v>
      </c>
      <c r="AG1241" s="27">
        <v>0</v>
      </c>
      <c r="AH1241" s="19">
        <v>1989</v>
      </c>
      <c r="AI1241" s="30">
        <v>0</v>
      </c>
      <c r="AJ1241" s="30">
        <v>0</v>
      </c>
      <c r="AK1241" s="30">
        <v>0.5</v>
      </c>
      <c r="AL1241" s="37">
        <v>0.5</v>
      </c>
      <c r="AM1241" s="36">
        <v>1</v>
      </c>
      <c r="AN1241" s="17">
        <v>0</v>
      </c>
      <c r="AO1241">
        <v>1</v>
      </c>
      <c r="AP1241" s="34">
        <v>0</v>
      </c>
      <c r="AQ1241" t="s">
        <v>89</v>
      </c>
      <c r="AR1241" s="34" t="s">
        <v>89</v>
      </c>
      <c r="AS1241">
        <v>0</v>
      </c>
      <c r="AT1241" s="17">
        <v>1</v>
      </c>
      <c r="AU1241" t="s">
        <v>89</v>
      </c>
      <c r="AV1241" s="17" t="s">
        <v>89</v>
      </c>
      <c r="AW1241" s="17" t="s">
        <v>131</v>
      </c>
      <c r="AX1241">
        <v>1</v>
      </c>
      <c r="AY1241">
        <v>0</v>
      </c>
      <c r="AZ1241">
        <v>0</v>
      </c>
      <c r="BA1241">
        <v>0</v>
      </c>
      <c r="BB1241">
        <v>0</v>
      </c>
      <c r="BC1241">
        <v>0</v>
      </c>
      <c r="BD1241" s="17">
        <v>0</v>
      </c>
      <c r="BE1241">
        <v>1</v>
      </c>
      <c r="BF1241">
        <v>0</v>
      </c>
      <c r="BG1241" s="17">
        <v>0</v>
      </c>
      <c r="BH1241">
        <v>24669</v>
      </c>
      <c r="BI1241">
        <v>1269</v>
      </c>
      <c r="BJ1241" s="23">
        <v>0.91900000000000004</v>
      </c>
      <c r="BK1241" s="23">
        <v>41</v>
      </c>
      <c r="BL1241">
        <v>1</v>
      </c>
      <c r="BM1241">
        <v>0</v>
      </c>
      <c r="BN1241">
        <v>0</v>
      </c>
      <c r="BO1241">
        <v>0</v>
      </c>
      <c r="BP1241">
        <v>0</v>
      </c>
      <c r="BQ1241" s="17">
        <v>0</v>
      </c>
      <c r="BR1241">
        <v>1</v>
      </c>
      <c r="BS1241">
        <v>0</v>
      </c>
      <c r="BT1241">
        <v>0</v>
      </c>
      <c r="BU1241" s="17">
        <v>0</v>
      </c>
      <c r="BV1241">
        <v>0</v>
      </c>
      <c r="BW1241">
        <v>0</v>
      </c>
      <c r="BX1241" s="17">
        <v>0</v>
      </c>
      <c r="BY1241">
        <v>1</v>
      </c>
      <c r="BZ1241">
        <v>1</v>
      </c>
      <c r="CA1241">
        <v>0</v>
      </c>
      <c r="CB1241">
        <v>0</v>
      </c>
      <c r="CC1241">
        <v>1</v>
      </c>
      <c r="CD1241">
        <v>0</v>
      </c>
      <c r="CE1241">
        <v>0</v>
      </c>
      <c r="CF1241">
        <v>0</v>
      </c>
      <c r="CG1241">
        <v>0</v>
      </c>
      <c r="CH1241">
        <v>0</v>
      </c>
      <c r="CI1241">
        <v>1</v>
      </c>
      <c r="CJ1241" s="17">
        <v>0</v>
      </c>
      <c r="CK1241">
        <v>0.52800000000000002</v>
      </c>
      <c r="CL1241">
        <v>17</v>
      </c>
      <c r="CM1241">
        <v>1</v>
      </c>
      <c r="CN1241">
        <v>0</v>
      </c>
      <c r="CO1241">
        <v>35</v>
      </c>
      <c r="CP1241" s="31" t="s">
        <v>80</v>
      </c>
    </row>
    <row r="1242" spans="1:94" x14ac:dyDescent="0.25">
      <c r="A1242">
        <v>1241</v>
      </c>
      <c r="B1242">
        <v>81</v>
      </c>
      <c r="C1242" s="23" t="s">
        <v>259</v>
      </c>
      <c r="D1242" s="12">
        <v>5.030086407540324</v>
      </c>
      <c r="E1242" s="13">
        <v>0.25245542176189939</v>
      </c>
      <c r="F1242" s="7">
        <v>19.92465193432999</v>
      </c>
      <c r="G1242" s="7">
        <f t="shared" si="295"/>
        <v>4.7776309857784245</v>
      </c>
      <c r="H1242" s="15">
        <f t="shared" si="296"/>
        <v>5.2825418293022235</v>
      </c>
      <c r="I1242" s="11">
        <f t="shared" si="297"/>
        <v>5.6920377156018997E-2</v>
      </c>
      <c r="J1242" s="30">
        <f t="shared" si="298"/>
        <v>2.8567815058262429E-3</v>
      </c>
      <c r="K1242" s="30">
        <f t="shared" si="299"/>
        <v>350.04427113538679</v>
      </c>
      <c r="L1242" s="8">
        <v>0</v>
      </c>
      <c r="M1242" s="9">
        <v>0</v>
      </c>
      <c r="N1242" s="9">
        <v>0</v>
      </c>
      <c r="O1242" s="9">
        <v>1</v>
      </c>
      <c r="P1242" s="9">
        <v>0</v>
      </c>
      <c r="Q1242" s="8">
        <v>122141</v>
      </c>
      <c r="R1242" s="9">
        <v>6</v>
      </c>
      <c r="S1242" s="9">
        <f t="shared" si="300"/>
        <v>122134</v>
      </c>
      <c r="T1242" s="9">
        <f t="shared" si="301"/>
        <v>62</v>
      </c>
      <c r="U1242" s="7">
        <v>14</v>
      </c>
      <c r="V1242" s="7">
        <f t="shared" si="302"/>
        <v>21</v>
      </c>
      <c r="W1242" s="9">
        <v>0</v>
      </c>
      <c r="X1242" s="9">
        <v>1</v>
      </c>
      <c r="Y1242" s="9">
        <v>1</v>
      </c>
      <c r="Z1242" s="9">
        <v>0</v>
      </c>
      <c r="AA1242" s="9">
        <v>0</v>
      </c>
      <c r="AB1242" s="27">
        <v>0</v>
      </c>
      <c r="AC1242" s="9">
        <v>0</v>
      </c>
      <c r="AD1242" s="9">
        <v>1</v>
      </c>
      <c r="AE1242" s="27">
        <v>0</v>
      </c>
      <c r="AF1242" s="9">
        <v>1</v>
      </c>
      <c r="AG1242" s="27">
        <v>0</v>
      </c>
      <c r="AH1242" s="19">
        <v>1990</v>
      </c>
      <c r="AI1242" s="30">
        <v>0</v>
      </c>
      <c r="AJ1242" s="30">
        <v>0</v>
      </c>
      <c r="AK1242" s="30">
        <v>0.5</v>
      </c>
      <c r="AL1242" s="37">
        <v>0.5</v>
      </c>
      <c r="AM1242" s="36">
        <v>1</v>
      </c>
      <c r="AN1242" s="17">
        <v>0</v>
      </c>
      <c r="AO1242">
        <v>1</v>
      </c>
      <c r="AP1242" s="34">
        <v>0</v>
      </c>
      <c r="AQ1242" t="s">
        <v>89</v>
      </c>
      <c r="AR1242" s="34" t="s">
        <v>89</v>
      </c>
      <c r="AS1242">
        <v>0</v>
      </c>
      <c r="AT1242" s="17">
        <v>1</v>
      </c>
      <c r="AU1242" t="s">
        <v>89</v>
      </c>
      <c r="AV1242" s="17" t="s">
        <v>89</v>
      </c>
      <c r="AW1242" s="17" t="s">
        <v>131</v>
      </c>
      <c r="AX1242">
        <v>1</v>
      </c>
      <c r="AY1242">
        <v>0</v>
      </c>
      <c r="AZ1242">
        <v>0</v>
      </c>
      <c r="BA1242">
        <v>0</v>
      </c>
      <c r="BB1242">
        <v>0</v>
      </c>
      <c r="BC1242">
        <v>0</v>
      </c>
      <c r="BD1242" s="17">
        <v>0</v>
      </c>
      <c r="BE1242">
        <v>1</v>
      </c>
      <c r="BF1242">
        <v>0</v>
      </c>
      <c r="BG1242" s="17">
        <v>0</v>
      </c>
      <c r="BH1242">
        <v>24883</v>
      </c>
      <c r="BI1242">
        <v>1325</v>
      </c>
      <c r="BJ1242" s="23">
        <v>0.92100000000000004</v>
      </c>
      <c r="BK1242" s="23">
        <v>41</v>
      </c>
      <c r="BL1242">
        <v>1</v>
      </c>
      <c r="BM1242">
        <v>0</v>
      </c>
      <c r="BN1242">
        <v>0</v>
      </c>
      <c r="BO1242">
        <v>0</v>
      </c>
      <c r="BP1242">
        <v>0</v>
      </c>
      <c r="BQ1242" s="17">
        <v>0</v>
      </c>
      <c r="BR1242">
        <v>1</v>
      </c>
      <c r="BS1242">
        <v>0</v>
      </c>
      <c r="BT1242">
        <v>0</v>
      </c>
      <c r="BU1242" s="17">
        <v>0</v>
      </c>
      <c r="BV1242">
        <v>0</v>
      </c>
      <c r="BW1242">
        <v>0</v>
      </c>
      <c r="BX1242" s="17">
        <v>0</v>
      </c>
      <c r="BY1242">
        <v>1</v>
      </c>
      <c r="BZ1242">
        <v>1</v>
      </c>
      <c r="CA1242">
        <v>0</v>
      </c>
      <c r="CB1242">
        <v>0</v>
      </c>
      <c r="CC1242">
        <v>1</v>
      </c>
      <c r="CD1242">
        <v>0</v>
      </c>
      <c r="CE1242">
        <v>0</v>
      </c>
      <c r="CF1242">
        <v>0</v>
      </c>
      <c r="CG1242">
        <v>0</v>
      </c>
      <c r="CH1242">
        <v>0</v>
      </c>
      <c r="CI1242">
        <v>1</v>
      </c>
      <c r="CJ1242" s="17">
        <v>0</v>
      </c>
      <c r="CK1242">
        <v>0.52800000000000002</v>
      </c>
      <c r="CL1242">
        <v>17</v>
      </c>
      <c r="CM1242">
        <v>1</v>
      </c>
      <c r="CN1242">
        <v>0</v>
      </c>
      <c r="CO1242">
        <v>35</v>
      </c>
      <c r="CP1242" s="31" t="s">
        <v>80</v>
      </c>
    </row>
    <row r="1243" spans="1:94" x14ac:dyDescent="0.25">
      <c r="A1243">
        <v>1242</v>
      </c>
      <c r="B1243">
        <v>81</v>
      </c>
      <c r="C1243" s="23" t="s">
        <v>259</v>
      </c>
      <c r="D1243" s="12">
        <v>5.0624375371012498</v>
      </c>
      <c r="E1243" s="13">
        <v>0.25653377517471793</v>
      </c>
      <c r="F1243" s="7">
        <v>19.734000069399698</v>
      </c>
      <c r="G1243" s="7">
        <f t="shared" si="295"/>
        <v>4.8059037619265315</v>
      </c>
      <c r="H1243" s="15">
        <f t="shared" si="296"/>
        <v>5.3189713122759681</v>
      </c>
      <c r="I1243" s="11">
        <f t="shared" si="297"/>
        <v>5.6377465897705328E-2</v>
      </c>
      <c r="J1243" s="30">
        <f t="shared" si="298"/>
        <v>2.8568696513347237E-3</v>
      </c>
      <c r="K1243" s="30">
        <f t="shared" si="299"/>
        <v>350.03347091205302</v>
      </c>
      <c r="L1243" s="8">
        <v>0</v>
      </c>
      <c r="M1243" s="9">
        <v>0</v>
      </c>
      <c r="N1243" s="9">
        <v>0</v>
      </c>
      <c r="O1243" s="9">
        <v>1</v>
      </c>
      <c r="P1243" s="9">
        <v>0</v>
      </c>
      <c r="Q1243" s="8">
        <v>122141</v>
      </c>
      <c r="R1243" s="9">
        <v>6</v>
      </c>
      <c r="S1243" s="9">
        <f t="shared" si="300"/>
        <v>122134</v>
      </c>
      <c r="T1243" s="9">
        <f t="shared" si="301"/>
        <v>62</v>
      </c>
      <c r="U1243" s="7">
        <v>14</v>
      </c>
      <c r="V1243" s="7">
        <f t="shared" si="302"/>
        <v>21</v>
      </c>
      <c r="W1243" s="9">
        <v>0</v>
      </c>
      <c r="X1243" s="9">
        <v>1</v>
      </c>
      <c r="Y1243" s="9">
        <v>1</v>
      </c>
      <c r="Z1243" s="9">
        <v>0</v>
      </c>
      <c r="AA1243" s="9">
        <v>0</v>
      </c>
      <c r="AB1243" s="27">
        <v>0</v>
      </c>
      <c r="AC1243" s="9">
        <v>0</v>
      </c>
      <c r="AD1243" s="9">
        <v>1</v>
      </c>
      <c r="AE1243" s="27">
        <v>0</v>
      </c>
      <c r="AF1243" s="9">
        <v>1</v>
      </c>
      <c r="AG1243" s="27">
        <v>0</v>
      </c>
      <c r="AH1243" s="19">
        <v>1991</v>
      </c>
      <c r="AI1243" s="30">
        <v>0</v>
      </c>
      <c r="AJ1243" s="30">
        <v>0</v>
      </c>
      <c r="AK1243" s="30">
        <v>0.5</v>
      </c>
      <c r="AL1243" s="37">
        <v>0.5</v>
      </c>
      <c r="AM1243" s="36">
        <v>1</v>
      </c>
      <c r="AN1243" s="17">
        <v>0</v>
      </c>
      <c r="AO1243">
        <v>1</v>
      </c>
      <c r="AP1243" s="34">
        <v>0</v>
      </c>
      <c r="AQ1243" t="s">
        <v>89</v>
      </c>
      <c r="AR1243" s="34" t="s">
        <v>89</v>
      </c>
      <c r="AS1243">
        <v>0</v>
      </c>
      <c r="AT1243" s="17">
        <v>1</v>
      </c>
      <c r="AU1243" t="s">
        <v>89</v>
      </c>
      <c r="AV1243" s="17" t="s">
        <v>89</v>
      </c>
      <c r="AW1243" s="17" t="s">
        <v>131</v>
      </c>
      <c r="AX1243">
        <v>1</v>
      </c>
      <c r="AY1243">
        <v>0</v>
      </c>
      <c r="AZ1243">
        <v>0</v>
      </c>
      <c r="BA1243">
        <v>0</v>
      </c>
      <c r="BB1243">
        <v>0</v>
      </c>
      <c r="BC1243">
        <v>0</v>
      </c>
      <c r="BD1243" s="17">
        <v>0</v>
      </c>
      <c r="BE1243">
        <v>1</v>
      </c>
      <c r="BF1243">
        <v>0</v>
      </c>
      <c r="BG1243" s="17">
        <v>0</v>
      </c>
      <c r="BH1243">
        <v>24597</v>
      </c>
      <c r="BI1243">
        <v>1426</v>
      </c>
      <c r="BJ1243" s="23">
        <v>0.92100000000000004</v>
      </c>
      <c r="BK1243" s="23">
        <v>41</v>
      </c>
      <c r="BL1243">
        <v>1</v>
      </c>
      <c r="BM1243">
        <v>0</v>
      </c>
      <c r="BN1243">
        <v>0</v>
      </c>
      <c r="BO1243">
        <v>0</v>
      </c>
      <c r="BP1243">
        <v>0</v>
      </c>
      <c r="BQ1243" s="17">
        <v>0</v>
      </c>
      <c r="BR1243">
        <v>1</v>
      </c>
      <c r="BS1243">
        <v>0</v>
      </c>
      <c r="BT1243">
        <v>0</v>
      </c>
      <c r="BU1243" s="17">
        <v>0</v>
      </c>
      <c r="BV1243">
        <v>0</v>
      </c>
      <c r="BW1243">
        <v>0</v>
      </c>
      <c r="BX1243" s="17">
        <v>0</v>
      </c>
      <c r="BY1243">
        <v>1</v>
      </c>
      <c r="BZ1243">
        <v>1</v>
      </c>
      <c r="CA1243">
        <v>0</v>
      </c>
      <c r="CB1243">
        <v>0</v>
      </c>
      <c r="CC1243">
        <v>1</v>
      </c>
      <c r="CD1243">
        <v>0</v>
      </c>
      <c r="CE1243">
        <v>0</v>
      </c>
      <c r="CF1243">
        <v>0</v>
      </c>
      <c r="CG1243">
        <v>0</v>
      </c>
      <c r="CH1243">
        <v>0</v>
      </c>
      <c r="CI1243">
        <v>1</v>
      </c>
      <c r="CJ1243" s="17">
        <v>0</v>
      </c>
      <c r="CK1243">
        <v>0.52800000000000002</v>
      </c>
      <c r="CL1243">
        <v>17</v>
      </c>
      <c r="CM1243">
        <v>1</v>
      </c>
      <c r="CN1243">
        <v>0</v>
      </c>
      <c r="CO1243">
        <v>35</v>
      </c>
      <c r="CP1243" s="31" t="s">
        <v>80</v>
      </c>
    </row>
    <row r="1244" spans="1:94" x14ac:dyDescent="0.25">
      <c r="A1244">
        <v>1243</v>
      </c>
      <c r="B1244">
        <v>81</v>
      </c>
      <c r="C1244" s="23" t="s">
        <v>259</v>
      </c>
      <c r="D1244" s="12">
        <v>4.7223375566132431</v>
      </c>
      <c r="E1244" s="13">
        <v>0.2612181031594244</v>
      </c>
      <c r="F1244" s="7">
        <v>18.078140448524529</v>
      </c>
      <c r="G1244" s="7">
        <f t="shared" si="295"/>
        <v>4.4611194534538186</v>
      </c>
      <c r="H1244" s="15">
        <f t="shared" si="296"/>
        <v>4.9835556597726676</v>
      </c>
      <c r="I1244" s="11">
        <f t="shared" si="297"/>
        <v>5.1660092087901899E-2</v>
      </c>
      <c r="J1244" s="30">
        <f t="shared" si="298"/>
        <v>2.8575998861718214E-3</v>
      </c>
      <c r="K1244" s="30">
        <f t="shared" si="299"/>
        <v>349.94402289805805</v>
      </c>
      <c r="L1244" s="8">
        <v>0</v>
      </c>
      <c r="M1244" s="9">
        <v>0</v>
      </c>
      <c r="N1244" s="9">
        <v>0</v>
      </c>
      <c r="O1244" s="9">
        <v>1</v>
      </c>
      <c r="P1244" s="9">
        <v>0</v>
      </c>
      <c r="Q1244" s="8">
        <v>122141</v>
      </c>
      <c r="R1244" s="9">
        <v>6</v>
      </c>
      <c r="S1244" s="9">
        <f t="shared" si="300"/>
        <v>122134</v>
      </c>
      <c r="T1244" s="9">
        <f t="shared" si="301"/>
        <v>62</v>
      </c>
      <c r="U1244" s="7">
        <v>14</v>
      </c>
      <c r="V1244" s="7">
        <f t="shared" si="302"/>
        <v>21</v>
      </c>
      <c r="W1244" s="9">
        <v>0</v>
      </c>
      <c r="X1244" s="9">
        <v>1</v>
      </c>
      <c r="Y1244" s="9">
        <v>1</v>
      </c>
      <c r="Z1244" s="9">
        <v>0</v>
      </c>
      <c r="AA1244" s="9">
        <v>0</v>
      </c>
      <c r="AB1244" s="27">
        <v>0</v>
      </c>
      <c r="AC1244" s="9">
        <v>0</v>
      </c>
      <c r="AD1244" s="9">
        <v>1</v>
      </c>
      <c r="AE1244" s="27">
        <v>0</v>
      </c>
      <c r="AF1244" s="9">
        <v>1</v>
      </c>
      <c r="AG1244" s="27">
        <v>0</v>
      </c>
      <c r="AH1244" s="19">
        <v>1992</v>
      </c>
      <c r="AI1244" s="30">
        <v>0</v>
      </c>
      <c r="AJ1244" s="30">
        <v>0</v>
      </c>
      <c r="AK1244" s="30">
        <v>0.5</v>
      </c>
      <c r="AL1244" s="37">
        <v>0.5</v>
      </c>
      <c r="AM1244" s="36">
        <v>1</v>
      </c>
      <c r="AN1244" s="17">
        <v>0</v>
      </c>
      <c r="AO1244">
        <v>1</v>
      </c>
      <c r="AP1244" s="34">
        <v>0</v>
      </c>
      <c r="AQ1244" t="s">
        <v>89</v>
      </c>
      <c r="AR1244" s="34" t="s">
        <v>89</v>
      </c>
      <c r="AS1244">
        <v>0</v>
      </c>
      <c r="AT1244" s="17">
        <v>1</v>
      </c>
      <c r="AU1244" t="s">
        <v>89</v>
      </c>
      <c r="AV1244" s="17" t="s">
        <v>89</v>
      </c>
      <c r="AW1244" s="17" t="s">
        <v>131</v>
      </c>
      <c r="AX1244">
        <v>1</v>
      </c>
      <c r="AY1244">
        <v>0</v>
      </c>
      <c r="AZ1244">
        <v>0</v>
      </c>
      <c r="BA1244">
        <v>0</v>
      </c>
      <c r="BB1244">
        <v>0</v>
      </c>
      <c r="BC1244">
        <v>0</v>
      </c>
      <c r="BD1244" s="17">
        <v>0</v>
      </c>
      <c r="BE1244">
        <v>1</v>
      </c>
      <c r="BF1244">
        <v>0</v>
      </c>
      <c r="BG1244" s="17">
        <v>0</v>
      </c>
      <c r="BH1244">
        <v>25151</v>
      </c>
      <c r="BI1244">
        <v>1422</v>
      </c>
      <c r="BJ1244" s="23">
        <v>0.92100000000000004</v>
      </c>
      <c r="BK1244" s="23">
        <v>41</v>
      </c>
      <c r="BL1244">
        <v>1</v>
      </c>
      <c r="BM1244">
        <v>0</v>
      </c>
      <c r="BN1244">
        <v>0</v>
      </c>
      <c r="BO1244">
        <v>0</v>
      </c>
      <c r="BP1244">
        <v>0</v>
      </c>
      <c r="BQ1244" s="17">
        <v>0</v>
      </c>
      <c r="BR1244">
        <v>1</v>
      </c>
      <c r="BS1244">
        <v>0</v>
      </c>
      <c r="BT1244">
        <v>0</v>
      </c>
      <c r="BU1244" s="17">
        <v>0</v>
      </c>
      <c r="BV1244">
        <v>0</v>
      </c>
      <c r="BW1244">
        <v>0</v>
      </c>
      <c r="BX1244" s="17">
        <v>0</v>
      </c>
      <c r="BY1244">
        <v>1</v>
      </c>
      <c r="BZ1244">
        <v>1</v>
      </c>
      <c r="CA1244">
        <v>0</v>
      </c>
      <c r="CB1244">
        <v>0</v>
      </c>
      <c r="CC1244">
        <v>1</v>
      </c>
      <c r="CD1244">
        <v>0</v>
      </c>
      <c r="CE1244">
        <v>0</v>
      </c>
      <c r="CF1244">
        <v>0</v>
      </c>
      <c r="CG1244">
        <v>0</v>
      </c>
      <c r="CH1244">
        <v>0</v>
      </c>
      <c r="CI1244">
        <v>1</v>
      </c>
      <c r="CJ1244" s="17">
        <v>0</v>
      </c>
      <c r="CK1244">
        <v>0.52800000000000002</v>
      </c>
      <c r="CL1244">
        <v>17</v>
      </c>
      <c r="CM1244">
        <v>1</v>
      </c>
      <c r="CN1244">
        <v>0</v>
      </c>
      <c r="CO1244">
        <v>35</v>
      </c>
      <c r="CP1244" s="31" t="s">
        <v>80</v>
      </c>
    </row>
    <row r="1245" spans="1:94" x14ac:dyDescent="0.25">
      <c r="A1245">
        <v>1244</v>
      </c>
      <c r="B1245">
        <v>81</v>
      </c>
      <c r="C1245" s="23" t="s">
        <v>259</v>
      </c>
      <c r="D1245" s="12">
        <v>4.954483964154055</v>
      </c>
      <c r="E1245" s="13">
        <v>0.26597580203541599</v>
      </c>
      <c r="F1245" s="7">
        <v>18.627574111025108</v>
      </c>
      <c r="G1245" s="7">
        <f t="shared" si="295"/>
        <v>4.6885081621186391</v>
      </c>
      <c r="H1245" s="15">
        <f t="shared" si="296"/>
        <v>5.2204597661894709</v>
      </c>
      <c r="I1245" s="11">
        <f t="shared" si="297"/>
        <v>5.3225771119469308E-2</v>
      </c>
      <c r="J1245" s="30">
        <f t="shared" si="298"/>
        <v>2.8573646145348876E-3</v>
      </c>
      <c r="K1245" s="30">
        <f t="shared" si="299"/>
        <v>349.97283682774827</v>
      </c>
      <c r="L1245" s="8">
        <v>0</v>
      </c>
      <c r="M1245" s="9">
        <v>0</v>
      </c>
      <c r="N1245" s="9">
        <v>0</v>
      </c>
      <c r="O1245" s="9">
        <v>1</v>
      </c>
      <c r="P1245" s="9">
        <v>0</v>
      </c>
      <c r="Q1245" s="8">
        <v>122141</v>
      </c>
      <c r="R1245" s="9">
        <v>6</v>
      </c>
      <c r="S1245" s="9">
        <f t="shared" si="300"/>
        <v>122134</v>
      </c>
      <c r="T1245" s="9">
        <f t="shared" si="301"/>
        <v>62</v>
      </c>
      <c r="U1245" s="7">
        <v>14</v>
      </c>
      <c r="V1245" s="7">
        <f t="shared" si="302"/>
        <v>21</v>
      </c>
      <c r="W1245" s="9">
        <v>0</v>
      </c>
      <c r="X1245" s="9">
        <v>1</v>
      </c>
      <c r="Y1245" s="9">
        <v>1</v>
      </c>
      <c r="Z1245" s="9">
        <v>0</v>
      </c>
      <c r="AA1245" s="9">
        <v>0</v>
      </c>
      <c r="AB1245" s="27">
        <v>0</v>
      </c>
      <c r="AC1245" s="9">
        <v>0</v>
      </c>
      <c r="AD1245" s="9">
        <v>1</v>
      </c>
      <c r="AE1245" s="27">
        <v>0</v>
      </c>
      <c r="AF1245" s="9">
        <v>1</v>
      </c>
      <c r="AG1245" s="27">
        <v>0</v>
      </c>
      <c r="AH1245" s="19">
        <v>1993</v>
      </c>
      <c r="AI1245" s="30">
        <v>0</v>
      </c>
      <c r="AJ1245" s="30">
        <v>0</v>
      </c>
      <c r="AK1245" s="30">
        <v>0.5</v>
      </c>
      <c r="AL1245" s="37">
        <v>0.5</v>
      </c>
      <c r="AM1245" s="36">
        <v>1</v>
      </c>
      <c r="AN1245" s="17">
        <v>0</v>
      </c>
      <c r="AO1245">
        <v>1</v>
      </c>
      <c r="AP1245" s="34">
        <v>0</v>
      </c>
      <c r="AQ1245" t="s">
        <v>89</v>
      </c>
      <c r="AR1245" s="34" t="s">
        <v>89</v>
      </c>
      <c r="AS1245">
        <v>0</v>
      </c>
      <c r="AT1245" s="17">
        <v>1</v>
      </c>
      <c r="AU1245" t="s">
        <v>89</v>
      </c>
      <c r="AV1245" s="17" t="s">
        <v>89</v>
      </c>
      <c r="AW1245" s="17" t="s">
        <v>131</v>
      </c>
      <c r="AX1245">
        <v>1</v>
      </c>
      <c r="AY1245">
        <v>0</v>
      </c>
      <c r="AZ1245">
        <v>0</v>
      </c>
      <c r="BA1245">
        <v>0</v>
      </c>
      <c r="BB1245">
        <v>0</v>
      </c>
      <c r="BC1245">
        <v>0</v>
      </c>
      <c r="BD1245" s="17">
        <v>0</v>
      </c>
      <c r="BE1245">
        <v>1</v>
      </c>
      <c r="BF1245">
        <v>0</v>
      </c>
      <c r="BG1245" s="17">
        <v>0</v>
      </c>
      <c r="BH1245">
        <v>25687</v>
      </c>
      <c r="BI1245">
        <v>1381</v>
      </c>
      <c r="BJ1245" s="23">
        <v>0.92600000000000005</v>
      </c>
      <c r="BK1245" s="23">
        <v>41</v>
      </c>
      <c r="BL1245">
        <v>1</v>
      </c>
      <c r="BM1245">
        <v>0</v>
      </c>
      <c r="BN1245">
        <v>0</v>
      </c>
      <c r="BO1245">
        <v>0</v>
      </c>
      <c r="BP1245">
        <v>0</v>
      </c>
      <c r="BQ1245" s="17">
        <v>0</v>
      </c>
      <c r="BR1245">
        <v>1</v>
      </c>
      <c r="BS1245">
        <v>0</v>
      </c>
      <c r="BT1245">
        <v>0</v>
      </c>
      <c r="BU1245" s="17">
        <v>0</v>
      </c>
      <c r="BV1245">
        <v>0</v>
      </c>
      <c r="BW1245">
        <v>0</v>
      </c>
      <c r="BX1245" s="17">
        <v>0</v>
      </c>
      <c r="BY1245">
        <v>1</v>
      </c>
      <c r="BZ1245">
        <v>1</v>
      </c>
      <c r="CA1245">
        <v>0</v>
      </c>
      <c r="CB1245">
        <v>0</v>
      </c>
      <c r="CC1245">
        <v>1</v>
      </c>
      <c r="CD1245">
        <v>0</v>
      </c>
      <c r="CE1245">
        <v>0</v>
      </c>
      <c r="CF1245">
        <v>0</v>
      </c>
      <c r="CG1245">
        <v>0</v>
      </c>
      <c r="CH1245">
        <v>0</v>
      </c>
      <c r="CI1245">
        <v>1</v>
      </c>
      <c r="CJ1245" s="17">
        <v>0</v>
      </c>
      <c r="CK1245">
        <v>0.52800000000000002</v>
      </c>
      <c r="CL1245">
        <v>17</v>
      </c>
      <c r="CM1245">
        <v>1</v>
      </c>
      <c r="CN1245">
        <v>0</v>
      </c>
      <c r="CO1245">
        <v>35</v>
      </c>
      <c r="CP1245" s="31" t="s">
        <v>80</v>
      </c>
    </row>
    <row r="1246" spans="1:94" x14ac:dyDescent="0.25">
      <c r="A1246">
        <v>1245</v>
      </c>
      <c r="B1246">
        <v>81</v>
      </c>
      <c r="C1246" s="23" t="s">
        <v>259</v>
      </c>
      <c r="D1246" s="12">
        <v>4.922032843381019</v>
      </c>
      <c r="E1246" s="13">
        <v>0.25972943190869141</v>
      </c>
      <c r="F1246" s="7">
        <v>18.950616444236381</v>
      </c>
      <c r="G1246" s="7">
        <f t="shared" si="295"/>
        <v>4.6623034114723279</v>
      </c>
      <c r="H1246" s="15">
        <f t="shared" si="296"/>
        <v>5.1817622752897101</v>
      </c>
      <c r="I1246" s="11">
        <f t="shared" si="297"/>
        <v>5.4146137649477968E-2</v>
      </c>
      <c r="J1246" s="30">
        <f t="shared" si="298"/>
        <v>2.8572230253726609E-3</v>
      </c>
      <c r="K1246" s="30">
        <f t="shared" si="299"/>
        <v>349.9901796673966</v>
      </c>
      <c r="L1246" s="8">
        <v>0</v>
      </c>
      <c r="M1246" s="9">
        <v>0</v>
      </c>
      <c r="N1246" s="9">
        <v>0</v>
      </c>
      <c r="O1246" s="9">
        <v>1</v>
      </c>
      <c r="P1246" s="9">
        <v>0</v>
      </c>
      <c r="Q1246" s="8">
        <v>122141</v>
      </c>
      <c r="R1246" s="9">
        <v>6</v>
      </c>
      <c r="S1246" s="9">
        <f t="shared" si="300"/>
        <v>122134</v>
      </c>
      <c r="T1246" s="9">
        <f t="shared" si="301"/>
        <v>62</v>
      </c>
      <c r="U1246" s="7">
        <v>14</v>
      </c>
      <c r="V1246" s="7">
        <f t="shared" si="302"/>
        <v>21</v>
      </c>
      <c r="W1246" s="9">
        <v>0</v>
      </c>
      <c r="X1246" s="9">
        <v>1</v>
      </c>
      <c r="Y1246" s="9">
        <v>1</v>
      </c>
      <c r="Z1246" s="9">
        <v>0</v>
      </c>
      <c r="AA1246" s="9">
        <v>0</v>
      </c>
      <c r="AB1246" s="27">
        <v>0</v>
      </c>
      <c r="AC1246" s="9">
        <v>0</v>
      </c>
      <c r="AD1246" s="9">
        <v>1</v>
      </c>
      <c r="AE1246" s="27">
        <v>0</v>
      </c>
      <c r="AF1246" s="9">
        <v>1</v>
      </c>
      <c r="AG1246" s="27">
        <v>0</v>
      </c>
      <c r="AH1246" s="19">
        <v>1994</v>
      </c>
      <c r="AI1246" s="30">
        <v>0</v>
      </c>
      <c r="AJ1246" s="30">
        <v>0</v>
      </c>
      <c r="AK1246" s="30">
        <v>0.5</v>
      </c>
      <c r="AL1246" s="37">
        <v>0.5</v>
      </c>
      <c r="AM1246" s="36">
        <v>1</v>
      </c>
      <c r="AN1246" s="17">
        <v>0</v>
      </c>
      <c r="AO1246">
        <v>1</v>
      </c>
      <c r="AP1246" s="34">
        <v>0</v>
      </c>
      <c r="AQ1246" t="s">
        <v>89</v>
      </c>
      <c r="AR1246" s="34" t="s">
        <v>89</v>
      </c>
      <c r="AS1246">
        <v>0</v>
      </c>
      <c r="AT1246" s="17">
        <v>1</v>
      </c>
      <c r="AU1246" t="s">
        <v>89</v>
      </c>
      <c r="AV1246" s="17" t="s">
        <v>89</v>
      </c>
      <c r="AW1246" s="17" t="s">
        <v>131</v>
      </c>
      <c r="AX1246">
        <v>1</v>
      </c>
      <c r="AY1246">
        <v>0</v>
      </c>
      <c r="AZ1246">
        <v>0</v>
      </c>
      <c r="BA1246">
        <v>0</v>
      </c>
      <c r="BB1246">
        <v>0</v>
      </c>
      <c r="BC1246">
        <v>0</v>
      </c>
      <c r="BD1246" s="17">
        <v>0</v>
      </c>
      <c r="BE1246">
        <v>1</v>
      </c>
      <c r="BF1246">
        <v>0</v>
      </c>
      <c r="BG1246" s="17">
        <v>0</v>
      </c>
      <c r="BH1246">
        <v>26357</v>
      </c>
      <c r="BI1246">
        <v>1346</v>
      </c>
      <c r="BJ1246" s="23">
        <v>0.92800000000000005</v>
      </c>
      <c r="BK1246" s="23">
        <v>41</v>
      </c>
      <c r="BL1246">
        <v>1</v>
      </c>
      <c r="BM1246">
        <v>0</v>
      </c>
      <c r="BN1246">
        <v>0</v>
      </c>
      <c r="BO1246">
        <v>0</v>
      </c>
      <c r="BP1246">
        <v>0</v>
      </c>
      <c r="BQ1246" s="17">
        <v>0</v>
      </c>
      <c r="BR1246">
        <v>1</v>
      </c>
      <c r="BS1246">
        <v>0</v>
      </c>
      <c r="BT1246">
        <v>0</v>
      </c>
      <c r="BU1246" s="17">
        <v>0</v>
      </c>
      <c r="BV1246">
        <v>0</v>
      </c>
      <c r="BW1246">
        <v>0</v>
      </c>
      <c r="BX1246" s="17">
        <v>0</v>
      </c>
      <c r="BY1246">
        <v>1</v>
      </c>
      <c r="BZ1246">
        <v>1</v>
      </c>
      <c r="CA1246">
        <v>0</v>
      </c>
      <c r="CB1246">
        <v>0</v>
      </c>
      <c r="CC1246">
        <v>1</v>
      </c>
      <c r="CD1246">
        <v>0</v>
      </c>
      <c r="CE1246">
        <v>0</v>
      </c>
      <c r="CF1246">
        <v>0</v>
      </c>
      <c r="CG1246">
        <v>0</v>
      </c>
      <c r="CH1246">
        <v>0</v>
      </c>
      <c r="CI1246">
        <v>1</v>
      </c>
      <c r="CJ1246" s="17">
        <v>0</v>
      </c>
      <c r="CK1246">
        <v>0.52800000000000002</v>
      </c>
      <c r="CL1246">
        <v>17</v>
      </c>
      <c r="CM1246">
        <v>1</v>
      </c>
      <c r="CN1246">
        <v>0</v>
      </c>
      <c r="CO1246">
        <v>35</v>
      </c>
      <c r="CP1246" s="31" t="s">
        <v>80</v>
      </c>
    </row>
    <row r="1247" spans="1:94" x14ac:dyDescent="0.25">
      <c r="A1247">
        <v>1246</v>
      </c>
      <c r="B1247">
        <v>81</v>
      </c>
      <c r="C1247" s="23" t="s">
        <v>259</v>
      </c>
      <c r="D1247" s="12">
        <v>5.5484096354667223</v>
      </c>
      <c r="E1247" s="13">
        <v>0.29127653130406378</v>
      </c>
      <c r="F1247" s="7">
        <v>19.048598287771881</v>
      </c>
      <c r="G1247" s="7">
        <f t="shared" si="295"/>
        <v>5.2571331041626586</v>
      </c>
      <c r="H1247" s="15">
        <f t="shared" si="296"/>
        <v>5.839686166770786</v>
      </c>
      <c r="I1247" s="11">
        <f t="shared" si="297"/>
        <v>5.442526649507471E-2</v>
      </c>
      <c r="J1247" s="30">
        <f t="shared" si="298"/>
        <v>2.8571796030793847E-3</v>
      </c>
      <c r="K1247" s="30">
        <f t="shared" si="299"/>
        <v>349.9954986806672</v>
      </c>
      <c r="L1247" s="8">
        <v>0</v>
      </c>
      <c r="M1247" s="9">
        <v>0</v>
      </c>
      <c r="N1247" s="9">
        <v>0</v>
      </c>
      <c r="O1247" s="9">
        <v>1</v>
      </c>
      <c r="P1247" s="9">
        <v>0</v>
      </c>
      <c r="Q1247" s="8">
        <v>122141</v>
      </c>
      <c r="R1247" s="9">
        <v>6</v>
      </c>
      <c r="S1247" s="9">
        <f t="shared" si="300"/>
        <v>122134</v>
      </c>
      <c r="T1247" s="9">
        <f t="shared" si="301"/>
        <v>62</v>
      </c>
      <c r="U1247" s="7">
        <v>14</v>
      </c>
      <c r="V1247" s="7">
        <f t="shared" si="302"/>
        <v>21</v>
      </c>
      <c r="W1247" s="9">
        <v>0</v>
      </c>
      <c r="X1247" s="9">
        <v>1</v>
      </c>
      <c r="Y1247" s="9">
        <v>1</v>
      </c>
      <c r="Z1247" s="9">
        <v>0</v>
      </c>
      <c r="AA1247" s="9">
        <v>0</v>
      </c>
      <c r="AB1247" s="27">
        <v>0</v>
      </c>
      <c r="AC1247" s="9">
        <v>0</v>
      </c>
      <c r="AD1247" s="9">
        <v>1</v>
      </c>
      <c r="AE1247" s="27">
        <v>0</v>
      </c>
      <c r="AF1247" s="9">
        <v>1</v>
      </c>
      <c r="AG1247" s="27">
        <v>0</v>
      </c>
      <c r="AH1247" s="19">
        <v>1995</v>
      </c>
      <c r="AI1247" s="30">
        <v>0</v>
      </c>
      <c r="AJ1247" s="30">
        <v>0</v>
      </c>
      <c r="AK1247" s="30">
        <v>0.5</v>
      </c>
      <c r="AL1247" s="37">
        <v>0.5</v>
      </c>
      <c r="AM1247" s="36">
        <v>1</v>
      </c>
      <c r="AN1247" s="17">
        <v>0</v>
      </c>
      <c r="AO1247">
        <v>1</v>
      </c>
      <c r="AP1247" s="34">
        <v>0</v>
      </c>
      <c r="AQ1247" t="s">
        <v>89</v>
      </c>
      <c r="AR1247" s="34" t="s">
        <v>89</v>
      </c>
      <c r="AS1247">
        <v>0</v>
      </c>
      <c r="AT1247" s="17">
        <v>1</v>
      </c>
      <c r="AU1247" t="s">
        <v>89</v>
      </c>
      <c r="AV1247" s="17" t="s">
        <v>89</v>
      </c>
      <c r="AW1247" s="17" t="s">
        <v>131</v>
      </c>
      <c r="AX1247">
        <v>1</v>
      </c>
      <c r="AY1247">
        <v>0</v>
      </c>
      <c r="AZ1247">
        <v>0</v>
      </c>
      <c r="BA1247">
        <v>0</v>
      </c>
      <c r="BB1247">
        <v>0</v>
      </c>
      <c r="BC1247">
        <v>0</v>
      </c>
      <c r="BD1247" s="17">
        <v>0</v>
      </c>
      <c r="BE1247">
        <v>1</v>
      </c>
      <c r="BF1247">
        <v>0</v>
      </c>
      <c r="BG1247" s="17">
        <v>0</v>
      </c>
      <c r="BH1247">
        <v>26813</v>
      </c>
      <c r="BI1247">
        <v>1309</v>
      </c>
      <c r="BJ1247" s="23">
        <v>0.92800000000000005</v>
      </c>
      <c r="BK1247" s="23">
        <v>41</v>
      </c>
      <c r="BL1247">
        <v>1</v>
      </c>
      <c r="BM1247">
        <v>0</v>
      </c>
      <c r="BN1247">
        <v>0</v>
      </c>
      <c r="BO1247">
        <v>0</v>
      </c>
      <c r="BP1247">
        <v>0</v>
      </c>
      <c r="BQ1247" s="17">
        <v>0</v>
      </c>
      <c r="BR1247">
        <v>1</v>
      </c>
      <c r="BS1247">
        <v>0</v>
      </c>
      <c r="BT1247">
        <v>0</v>
      </c>
      <c r="BU1247" s="17">
        <v>0</v>
      </c>
      <c r="BV1247">
        <v>0</v>
      </c>
      <c r="BW1247">
        <v>0</v>
      </c>
      <c r="BX1247" s="17">
        <v>0</v>
      </c>
      <c r="BY1247">
        <v>1</v>
      </c>
      <c r="BZ1247">
        <v>1</v>
      </c>
      <c r="CA1247">
        <v>0</v>
      </c>
      <c r="CB1247">
        <v>0</v>
      </c>
      <c r="CC1247">
        <v>1</v>
      </c>
      <c r="CD1247">
        <v>0</v>
      </c>
      <c r="CE1247">
        <v>0</v>
      </c>
      <c r="CF1247">
        <v>0</v>
      </c>
      <c r="CG1247">
        <v>0</v>
      </c>
      <c r="CH1247">
        <v>0</v>
      </c>
      <c r="CI1247">
        <v>1</v>
      </c>
      <c r="CJ1247" s="17">
        <v>0</v>
      </c>
      <c r="CK1247">
        <v>0.52800000000000002</v>
      </c>
      <c r="CL1247">
        <v>17</v>
      </c>
      <c r="CM1247">
        <v>1</v>
      </c>
      <c r="CN1247">
        <v>0</v>
      </c>
      <c r="CO1247">
        <v>35</v>
      </c>
      <c r="CP1247" s="31" t="s">
        <v>80</v>
      </c>
    </row>
    <row r="1248" spans="1:94" x14ac:dyDescent="0.25">
      <c r="A1248">
        <v>1247</v>
      </c>
      <c r="B1248">
        <v>81</v>
      </c>
      <c r="C1248" s="23" t="s">
        <v>259</v>
      </c>
      <c r="D1248" s="12">
        <v>5.2752091638231802</v>
      </c>
      <c r="E1248" s="13">
        <v>0.29140740141414873</v>
      </c>
      <c r="F1248" s="7">
        <v>18.102522922285161</v>
      </c>
      <c r="G1248" s="7">
        <f t="shared" si="295"/>
        <v>4.9838017624090316</v>
      </c>
      <c r="H1248" s="15">
        <f t="shared" si="296"/>
        <v>5.5666165652373287</v>
      </c>
      <c r="I1248" s="11">
        <f t="shared" si="297"/>
        <v>5.1729581119639774E-2</v>
      </c>
      <c r="J1248" s="30">
        <f t="shared" si="298"/>
        <v>2.8575895935454348E-3</v>
      </c>
      <c r="K1248" s="30">
        <f t="shared" si="299"/>
        <v>349.94528334605661</v>
      </c>
      <c r="L1248" s="8">
        <v>0</v>
      </c>
      <c r="M1248" s="9">
        <v>0</v>
      </c>
      <c r="N1248" s="9">
        <v>0</v>
      </c>
      <c r="O1248" s="9">
        <v>1</v>
      </c>
      <c r="P1248" s="9">
        <v>0</v>
      </c>
      <c r="Q1248" s="8">
        <v>122141</v>
      </c>
      <c r="R1248" s="9">
        <v>6</v>
      </c>
      <c r="S1248" s="9">
        <f t="shared" si="300"/>
        <v>122134</v>
      </c>
      <c r="T1248" s="9">
        <f t="shared" si="301"/>
        <v>62</v>
      </c>
      <c r="U1248" s="7">
        <v>14</v>
      </c>
      <c r="V1248" s="7">
        <f t="shared" si="302"/>
        <v>21</v>
      </c>
      <c r="W1248" s="9">
        <v>0</v>
      </c>
      <c r="X1248" s="9">
        <v>1</v>
      </c>
      <c r="Y1248" s="9">
        <v>1</v>
      </c>
      <c r="Z1248" s="9">
        <v>0</v>
      </c>
      <c r="AA1248" s="9">
        <v>0</v>
      </c>
      <c r="AB1248" s="27">
        <v>0</v>
      </c>
      <c r="AC1248" s="9">
        <v>0</v>
      </c>
      <c r="AD1248" s="9">
        <v>1</v>
      </c>
      <c r="AE1248" s="27">
        <v>0</v>
      </c>
      <c r="AF1248" s="9">
        <v>1</v>
      </c>
      <c r="AG1248" s="27">
        <v>0</v>
      </c>
      <c r="AH1248" s="19">
        <v>1996</v>
      </c>
      <c r="AI1248" s="30">
        <v>0</v>
      </c>
      <c r="AJ1248" s="30">
        <v>0</v>
      </c>
      <c r="AK1248" s="30">
        <v>0.5</v>
      </c>
      <c r="AL1248" s="37">
        <v>0.5</v>
      </c>
      <c r="AM1248" s="36">
        <v>1</v>
      </c>
      <c r="AN1248" s="17">
        <v>0</v>
      </c>
      <c r="AO1248">
        <v>1</v>
      </c>
      <c r="AP1248" s="34">
        <v>0</v>
      </c>
      <c r="AQ1248" t="s">
        <v>89</v>
      </c>
      <c r="AR1248" s="34" t="s">
        <v>89</v>
      </c>
      <c r="AS1248">
        <v>0</v>
      </c>
      <c r="AT1248" s="17">
        <v>1</v>
      </c>
      <c r="AU1248" t="s">
        <v>89</v>
      </c>
      <c r="AV1248" s="17" t="s">
        <v>89</v>
      </c>
      <c r="AW1248" s="17" t="s">
        <v>131</v>
      </c>
      <c r="AX1248">
        <v>1</v>
      </c>
      <c r="AY1248">
        <v>0</v>
      </c>
      <c r="AZ1248">
        <v>0</v>
      </c>
      <c r="BA1248">
        <v>0</v>
      </c>
      <c r="BB1248">
        <v>0</v>
      </c>
      <c r="BC1248">
        <v>0</v>
      </c>
      <c r="BD1248" s="17">
        <v>0</v>
      </c>
      <c r="BE1248">
        <v>1</v>
      </c>
      <c r="BF1248">
        <v>0</v>
      </c>
      <c r="BG1248" s="17">
        <v>0</v>
      </c>
      <c r="BH1248">
        <v>27422</v>
      </c>
      <c r="BI1248">
        <v>1310</v>
      </c>
      <c r="BJ1248" s="23">
        <v>0.92800000000000005</v>
      </c>
      <c r="BK1248" s="23">
        <v>41</v>
      </c>
      <c r="BL1248">
        <v>1</v>
      </c>
      <c r="BM1248">
        <v>0</v>
      </c>
      <c r="BN1248">
        <v>0</v>
      </c>
      <c r="BO1248">
        <v>0</v>
      </c>
      <c r="BP1248">
        <v>0</v>
      </c>
      <c r="BQ1248" s="17">
        <v>0</v>
      </c>
      <c r="BR1248">
        <v>1</v>
      </c>
      <c r="BS1248">
        <v>0</v>
      </c>
      <c r="BT1248">
        <v>0</v>
      </c>
      <c r="BU1248" s="17">
        <v>0</v>
      </c>
      <c r="BV1248">
        <v>0</v>
      </c>
      <c r="BW1248">
        <v>0</v>
      </c>
      <c r="BX1248" s="17">
        <v>0</v>
      </c>
      <c r="BY1248">
        <v>1</v>
      </c>
      <c r="BZ1248">
        <v>1</v>
      </c>
      <c r="CA1248">
        <v>0</v>
      </c>
      <c r="CB1248">
        <v>0</v>
      </c>
      <c r="CC1248">
        <v>1</v>
      </c>
      <c r="CD1248">
        <v>0</v>
      </c>
      <c r="CE1248">
        <v>0</v>
      </c>
      <c r="CF1248">
        <v>0</v>
      </c>
      <c r="CG1248">
        <v>0</v>
      </c>
      <c r="CH1248">
        <v>0</v>
      </c>
      <c r="CI1248">
        <v>1</v>
      </c>
      <c r="CJ1248" s="17">
        <v>0</v>
      </c>
      <c r="CK1248">
        <v>0.52800000000000002</v>
      </c>
      <c r="CL1248">
        <v>17</v>
      </c>
      <c r="CM1248">
        <v>1</v>
      </c>
      <c r="CN1248">
        <v>0</v>
      </c>
      <c r="CO1248">
        <v>35</v>
      </c>
      <c r="CP1248" s="31" t="s">
        <v>80</v>
      </c>
    </row>
    <row r="1249" spans="1:94" x14ac:dyDescent="0.25">
      <c r="A1249">
        <v>1248</v>
      </c>
      <c r="B1249">
        <v>81</v>
      </c>
      <c r="C1249" s="23" t="s">
        <v>259</v>
      </c>
      <c r="D1249" s="12">
        <v>5.8152851147362128</v>
      </c>
      <c r="E1249" s="13">
        <v>0.27641785016412312</v>
      </c>
      <c r="F1249" s="7">
        <v>21.038023091791601</v>
      </c>
      <c r="G1249" s="7">
        <f t="shared" si="295"/>
        <v>5.5388672645720893</v>
      </c>
      <c r="H1249" s="15">
        <f t="shared" si="296"/>
        <v>6.0917029649003362</v>
      </c>
      <c r="I1249" s="11">
        <f t="shared" si="297"/>
        <v>6.0089853452993468E-2</v>
      </c>
      <c r="J1249" s="30">
        <f t="shared" si="298"/>
        <v>2.8562499998604292E-3</v>
      </c>
      <c r="K1249" s="30">
        <f t="shared" si="299"/>
        <v>350.1094092074801</v>
      </c>
      <c r="L1249" s="8">
        <v>0</v>
      </c>
      <c r="M1249" s="9">
        <v>0</v>
      </c>
      <c r="N1249" s="9">
        <v>0</v>
      </c>
      <c r="O1249" s="9">
        <v>1</v>
      </c>
      <c r="P1249" s="9">
        <v>0</v>
      </c>
      <c r="Q1249" s="8">
        <v>122141</v>
      </c>
      <c r="R1249" s="9">
        <v>6</v>
      </c>
      <c r="S1249" s="9">
        <f t="shared" si="300"/>
        <v>122134</v>
      </c>
      <c r="T1249" s="9">
        <f t="shared" si="301"/>
        <v>62</v>
      </c>
      <c r="U1249" s="7">
        <v>14</v>
      </c>
      <c r="V1249" s="7">
        <f t="shared" si="302"/>
        <v>21</v>
      </c>
      <c r="W1249" s="9">
        <v>0</v>
      </c>
      <c r="X1249" s="9">
        <v>1</v>
      </c>
      <c r="Y1249" s="9">
        <v>1</v>
      </c>
      <c r="Z1249" s="9">
        <v>0</v>
      </c>
      <c r="AA1249" s="9">
        <v>0</v>
      </c>
      <c r="AB1249" s="27">
        <v>0</v>
      </c>
      <c r="AC1249" s="9">
        <v>0</v>
      </c>
      <c r="AD1249" s="9">
        <v>1</v>
      </c>
      <c r="AE1249" s="27">
        <v>0</v>
      </c>
      <c r="AF1249" s="9">
        <v>1</v>
      </c>
      <c r="AG1249" s="27">
        <v>0</v>
      </c>
      <c r="AH1249" s="19">
        <v>1997</v>
      </c>
      <c r="AI1249" s="30">
        <v>0</v>
      </c>
      <c r="AJ1249" s="30">
        <v>0</v>
      </c>
      <c r="AK1249" s="30">
        <v>0.5</v>
      </c>
      <c r="AL1249" s="37">
        <v>0.5</v>
      </c>
      <c r="AM1249" s="36">
        <v>1</v>
      </c>
      <c r="AN1249" s="17">
        <v>0</v>
      </c>
      <c r="AO1249">
        <v>1</v>
      </c>
      <c r="AP1249" s="34">
        <v>0</v>
      </c>
      <c r="AQ1249" t="s">
        <v>89</v>
      </c>
      <c r="AR1249" s="34" t="s">
        <v>89</v>
      </c>
      <c r="AS1249">
        <v>0</v>
      </c>
      <c r="AT1249" s="17">
        <v>1</v>
      </c>
      <c r="AU1249" t="s">
        <v>89</v>
      </c>
      <c r="AV1249" s="17" t="s">
        <v>89</v>
      </c>
      <c r="AW1249" s="17" t="s">
        <v>131</v>
      </c>
      <c r="AX1249">
        <v>1</v>
      </c>
      <c r="AY1249">
        <v>0</v>
      </c>
      <c r="AZ1249">
        <v>0</v>
      </c>
      <c r="BA1249">
        <v>0</v>
      </c>
      <c r="BB1249">
        <v>0</v>
      </c>
      <c r="BC1249">
        <v>0</v>
      </c>
      <c r="BD1249" s="17">
        <v>0</v>
      </c>
      <c r="BE1249">
        <v>1</v>
      </c>
      <c r="BF1249">
        <v>0</v>
      </c>
      <c r="BG1249" s="17">
        <v>0</v>
      </c>
      <c r="BH1249">
        <v>28115</v>
      </c>
      <c r="BI1249">
        <v>1428</v>
      </c>
      <c r="BJ1249" s="23">
        <v>0.92800000000000005</v>
      </c>
      <c r="BK1249" s="23">
        <v>41</v>
      </c>
      <c r="BL1249">
        <v>1</v>
      </c>
      <c r="BM1249">
        <v>0</v>
      </c>
      <c r="BN1249">
        <v>0</v>
      </c>
      <c r="BO1249">
        <v>0</v>
      </c>
      <c r="BP1249">
        <v>0</v>
      </c>
      <c r="BQ1249" s="17">
        <v>0</v>
      </c>
      <c r="BR1249">
        <v>1</v>
      </c>
      <c r="BS1249">
        <v>0</v>
      </c>
      <c r="BT1249">
        <v>0</v>
      </c>
      <c r="BU1249" s="17">
        <v>0</v>
      </c>
      <c r="BV1249">
        <v>0</v>
      </c>
      <c r="BW1249">
        <v>0</v>
      </c>
      <c r="BX1249" s="17">
        <v>0</v>
      </c>
      <c r="BY1249">
        <v>1</v>
      </c>
      <c r="BZ1249">
        <v>1</v>
      </c>
      <c r="CA1249">
        <v>0</v>
      </c>
      <c r="CB1249">
        <v>0</v>
      </c>
      <c r="CC1249">
        <v>1</v>
      </c>
      <c r="CD1249">
        <v>0</v>
      </c>
      <c r="CE1249">
        <v>0</v>
      </c>
      <c r="CF1249">
        <v>0</v>
      </c>
      <c r="CG1249">
        <v>0</v>
      </c>
      <c r="CH1249">
        <v>0</v>
      </c>
      <c r="CI1249">
        <v>1</v>
      </c>
      <c r="CJ1249" s="17">
        <v>0</v>
      </c>
      <c r="CK1249">
        <v>0.52800000000000002</v>
      </c>
      <c r="CL1249">
        <v>17</v>
      </c>
      <c r="CM1249">
        <v>1</v>
      </c>
      <c r="CN1249">
        <v>0</v>
      </c>
      <c r="CO1249">
        <v>35</v>
      </c>
      <c r="CP1249" s="31" t="s">
        <v>80</v>
      </c>
    </row>
    <row r="1250" spans="1:94" x14ac:dyDescent="0.25">
      <c r="A1250">
        <v>1249</v>
      </c>
      <c r="B1250">
        <v>81</v>
      </c>
      <c r="C1250" s="23" t="s">
        <v>259</v>
      </c>
      <c r="D1250" s="12">
        <v>5.7371263440564091</v>
      </c>
      <c r="E1250" s="13">
        <v>0.27491652849454667</v>
      </c>
      <c r="F1250" s="7">
        <v>20.86861192185545</v>
      </c>
      <c r="G1250" s="7">
        <f t="shared" si="295"/>
        <v>5.4622098155618621</v>
      </c>
      <c r="H1250" s="15">
        <f t="shared" si="296"/>
        <v>6.012042872550956</v>
      </c>
      <c r="I1250" s="11">
        <f t="shared" si="297"/>
        <v>5.9607699017982192E-2</v>
      </c>
      <c r="J1250" s="30">
        <f t="shared" si="298"/>
        <v>2.8563327183038826E-3</v>
      </c>
      <c r="K1250" s="30">
        <f t="shared" si="299"/>
        <v>350.09927015568741</v>
      </c>
      <c r="L1250" s="8">
        <v>0</v>
      </c>
      <c r="M1250" s="9">
        <v>0</v>
      </c>
      <c r="N1250" s="9">
        <v>0</v>
      </c>
      <c r="O1250" s="9">
        <v>1</v>
      </c>
      <c r="P1250" s="9">
        <v>0</v>
      </c>
      <c r="Q1250" s="8">
        <v>122141</v>
      </c>
      <c r="R1250" s="9">
        <v>6</v>
      </c>
      <c r="S1250" s="9">
        <f t="shared" si="300"/>
        <v>122134</v>
      </c>
      <c r="T1250" s="9">
        <f t="shared" si="301"/>
        <v>62</v>
      </c>
      <c r="U1250" s="7">
        <v>14</v>
      </c>
      <c r="V1250" s="7">
        <f t="shared" si="302"/>
        <v>21</v>
      </c>
      <c r="W1250" s="9">
        <v>0</v>
      </c>
      <c r="X1250" s="9">
        <v>1</v>
      </c>
      <c r="Y1250" s="9">
        <v>1</v>
      </c>
      <c r="Z1250" s="9">
        <v>0</v>
      </c>
      <c r="AA1250" s="9">
        <v>0</v>
      </c>
      <c r="AB1250" s="27">
        <v>0</v>
      </c>
      <c r="AC1250" s="9">
        <v>0</v>
      </c>
      <c r="AD1250" s="9">
        <v>1</v>
      </c>
      <c r="AE1250" s="27">
        <v>0</v>
      </c>
      <c r="AF1250" s="9">
        <v>1</v>
      </c>
      <c r="AG1250" s="27">
        <v>0</v>
      </c>
      <c r="AH1250" s="19">
        <v>1998</v>
      </c>
      <c r="AI1250" s="30">
        <v>0</v>
      </c>
      <c r="AJ1250" s="30">
        <v>0</v>
      </c>
      <c r="AK1250" s="30">
        <v>0.5</v>
      </c>
      <c r="AL1250" s="37">
        <v>0.5</v>
      </c>
      <c r="AM1250" s="36">
        <v>1</v>
      </c>
      <c r="AN1250" s="17">
        <v>0</v>
      </c>
      <c r="AO1250">
        <v>1</v>
      </c>
      <c r="AP1250" s="34">
        <v>0</v>
      </c>
      <c r="AQ1250" t="s">
        <v>89</v>
      </c>
      <c r="AR1250" s="34" t="s">
        <v>89</v>
      </c>
      <c r="AS1250">
        <v>0</v>
      </c>
      <c r="AT1250" s="17">
        <v>1</v>
      </c>
      <c r="AU1250" t="s">
        <v>89</v>
      </c>
      <c r="AV1250" s="17" t="s">
        <v>89</v>
      </c>
      <c r="AW1250" s="17" t="s">
        <v>131</v>
      </c>
      <c r="AX1250">
        <v>1</v>
      </c>
      <c r="AY1250">
        <v>0</v>
      </c>
      <c r="AZ1250">
        <v>0</v>
      </c>
      <c r="BA1250">
        <v>0</v>
      </c>
      <c r="BB1250">
        <v>0</v>
      </c>
      <c r="BC1250">
        <v>0</v>
      </c>
      <c r="BD1250" s="17">
        <v>0</v>
      </c>
      <c r="BE1250">
        <v>1</v>
      </c>
      <c r="BF1250">
        <v>0</v>
      </c>
      <c r="BG1250" s="17">
        <v>0</v>
      </c>
      <c r="BH1250">
        <v>29265</v>
      </c>
      <c r="BI1250">
        <v>1483</v>
      </c>
      <c r="BJ1250" s="23">
        <v>0.92800000000000005</v>
      </c>
      <c r="BK1250" s="23">
        <v>41</v>
      </c>
      <c r="BL1250">
        <v>1</v>
      </c>
      <c r="BM1250">
        <v>0</v>
      </c>
      <c r="BN1250">
        <v>0</v>
      </c>
      <c r="BO1250">
        <v>0</v>
      </c>
      <c r="BP1250">
        <v>0</v>
      </c>
      <c r="BQ1250" s="17">
        <v>0</v>
      </c>
      <c r="BR1250">
        <v>1</v>
      </c>
      <c r="BS1250">
        <v>0</v>
      </c>
      <c r="BT1250">
        <v>0</v>
      </c>
      <c r="BU1250" s="17">
        <v>0</v>
      </c>
      <c r="BV1250">
        <v>0</v>
      </c>
      <c r="BW1250">
        <v>0</v>
      </c>
      <c r="BX1250" s="17">
        <v>0</v>
      </c>
      <c r="BY1250">
        <v>1</v>
      </c>
      <c r="BZ1250">
        <v>1</v>
      </c>
      <c r="CA1250">
        <v>0</v>
      </c>
      <c r="CB1250">
        <v>0</v>
      </c>
      <c r="CC1250">
        <v>1</v>
      </c>
      <c r="CD1250">
        <v>0</v>
      </c>
      <c r="CE1250">
        <v>0</v>
      </c>
      <c r="CF1250">
        <v>0</v>
      </c>
      <c r="CG1250">
        <v>0</v>
      </c>
      <c r="CH1250">
        <v>0</v>
      </c>
      <c r="CI1250">
        <v>1</v>
      </c>
      <c r="CJ1250" s="17">
        <v>0</v>
      </c>
      <c r="CK1250">
        <v>0.52800000000000002</v>
      </c>
      <c r="CL1250">
        <v>17</v>
      </c>
      <c r="CM1250">
        <v>1</v>
      </c>
      <c r="CN1250">
        <v>0</v>
      </c>
      <c r="CO1250">
        <v>35</v>
      </c>
      <c r="CP1250" s="31" t="s">
        <v>80</v>
      </c>
    </row>
    <row r="1251" spans="1:94" x14ac:dyDescent="0.25">
      <c r="A1251">
        <v>1250</v>
      </c>
      <c r="B1251">
        <v>81</v>
      </c>
      <c r="C1251" s="23" t="s">
        <v>259</v>
      </c>
      <c r="D1251" s="12">
        <v>5.8616759166673296</v>
      </c>
      <c r="E1251" s="13">
        <v>0.26973275175836892</v>
      </c>
      <c r="F1251" s="7">
        <v>21.731420743144749</v>
      </c>
      <c r="G1251" s="7">
        <f t="shared" si="295"/>
        <v>5.5919431649089608</v>
      </c>
      <c r="H1251" s="15">
        <f t="shared" si="296"/>
        <v>6.1314086684256983</v>
      </c>
      <c r="I1251" s="11">
        <f t="shared" si="297"/>
        <v>6.2062863191488349E-2</v>
      </c>
      <c r="J1251" s="30">
        <f t="shared" si="298"/>
        <v>2.855904541403088E-3</v>
      </c>
      <c r="K1251" s="30">
        <f t="shared" si="299"/>
        <v>350.15175945226315</v>
      </c>
      <c r="L1251" s="8">
        <v>0</v>
      </c>
      <c r="M1251" s="9">
        <v>0</v>
      </c>
      <c r="N1251" s="9">
        <v>0</v>
      </c>
      <c r="O1251" s="9">
        <v>1</v>
      </c>
      <c r="P1251" s="9">
        <v>0</v>
      </c>
      <c r="Q1251" s="8">
        <v>122141</v>
      </c>
      <c r="R1251" s="9">
        <v>6</v>
      </c>
      <c r="S1251" s="9">
        <f t="shared" si="300"/>
        <v>122134</v>
      </c>
      <c r="T1251" s="9">
        <f t="shared" si="301"/>
        <v>62</v>
      </c>
      <c r="U1251" s="7">
        <v>14</v>
      </c>
      <c r="V1251" s="7">
        <f t="shared" si="302"/>
        <v>21</v>
      </c>
      <c r="W1251" s="9">
        <v>0</v>
      </c>
      <c r="X1251" s="9">
        <v>1</v>
      </c>
      <c r="Y1251" s="9">
        <v>1</v>
      </c>
      <c r="Z1251" s="9">
        <v>0</v>
      </c>
      <c r="AA1251" s="9">
        <v>0</v>
      </c>
      <c r="AB1251" s="27">
        <v>0</v>
      </c>
      <c r="AC1251" s="9">
        <v>0</v>
      </c>
      <c r="AD1251" s="9">
        <v>1</v>
      </c>
      <c r="AE1251" s="27">
        <v>0</v>
      </c>
      <c r="AF1251" s="9">
        <v>1</v>
      </c>
      <c r="AG1251" s="27">
        <v>0</v>
      </c>
      <c r="AH1251" s="19">
        <v>1999</v>
      </c>
      <c r="AI1251" s="30">
        <v>0</v>
      </c>
      <c r="AJ1251" s="30">
        <v>0</v>
      </c>
      <c r="AK1251" s="30">
        <v>0.5</v>
      </c>
      <c r="AL1251" s="37">
        <v>0.5</v>
      </c>
      <c r="AM1251" s="36">
        <v>1</v>
      </c>
      <c r="AN1251" s="17">
        <v>0</v>
      </c>
      <c r="AO1251">
        <v>1</v>
      </c>
      <c r="AP1251" s="34">
        <v>0</v>
      </c>
      <c r="AQ1251" t="s">
        <v>89</v>
      </c>
      <c r="AR1251" s="34" t="s">
        <v>89</v>
      </c>
      <c r="AS1251">
        <v>0</v>
      </c>
      <c r="AT1251" s="17">
        <v>1</v>
      </c>
      <c r="AU1251" t="s">
        <v>89</v>
      </c>
      <c r="AV1251" s="17" t="s">
        <v>89</v>
      </c>
      <c r="AW1251" s="17" t="s">
        <v>131</v>
      </c>
      <c r="AX1251">
        <v>1</v>
      </c>
      <c r="AY1251">
        <v>0</v>
      </c>
      <c r="AZ1251">
        <v>0</v>
      </c>
      <c r="BA1251">
        <v>0</v>
      </c>
      <c r="BB1251">
        <v>0</v>
      </c>
      <c r="BC1251">
        <v>0</v>
      </c>
      <c r="BD1251" s="17">
        <v>0</v>
      </c>
      <c r="BE1251">
        <v>1</v>
      </c>
      <c r="BF1251">
        <v>0</v>
      </c>
      <c r="BG1251" s="17">
        <v>0</v>
      </c>
      <c r="BH1251">
        <v>30487</v>
      </c>
      <c r="BI1251">
        <v>1452</v>
      </c>
      <c r="BJ1251" s="23">
        <v>0.92800000000000005</v>
      </c>
      <c r="BK1251" s="23">
        <v>41</v>
      </c>
      <c r="BL1251">
        <v>1</v>
      </c>
      <c r="BM1251">
        <v>0</v>
      </c>
      <c r="BN1251">
        <v>0</v>
      </c>
      <c r="BO1251">
        <v>0</v>
      </c>
      <c r="BP1251">
        <v>0</v>
      </c>
      <c r="BQ1251" s="17">
        <v>0</v>
      </c>
      <c r="BR1251">
        <v>1</v>
      </c>
      <c r="BS1251">
        <v>0</v>
      </c>
      <c r="BT1251">
        <v>0</v>
      </c>
      <c r="BU1251" s="17">
        <v>0</v>
      </c>
      <c r="BV1251">
        <v>0</v>
      </c>
      <c r="BW1251">
        <v>0</v>
      </c>
      <c r="BX1251" s="17">
        <v>0</v>
      </c>
      <c r="BY1251">
        <v>1</v>
      </c>
      <c r="BZ1251">
        <v>1</v>
      </c>
      <c r="CA1251">
        <v>0</v>
      </c>
      <c r="CB1251">
        <v>0</v>
      </c>
      <c r="CC1251">
        <v>1</v>
      </c>
      <c r="CD1251">
        <v>0</v>
      </c>
      <c r="CE1251">
        <v>0</v>
      </c>
      <c r="CF1251">
        <v>0</v>
      </c>
      <c r="CG1251">
        <v>0</v>
      </c>
      <c r="CH1251">
        <v>0</v>
      </c>
      <c r="CI1251">
        <v>1</v>
      </c>
      <c r="CJ1251" s="17">
        <v>0</v>
      </c>
      <c r="CK1251">
        <v>0.52800000000000002</v>
      </c>
      <c r="CL1251">
        <v>17</v>
      </c>
      <c r="CM1251">
        <v>1</v>
      </c>
      <c r="CN1251">
        <v>0</v>
      </c>
      <c r="CO1251">
        <v>35</v>
      </c>
      <c r="CP1251" s="31" t="s">
        <v>80</v>
      </c>
    </row>
    <row r="1252" spans="1:94" x14ac:dyDescent="0.25">
      <c r="A1252">
        <v>1251</v>
      </c>
      <c r="B1252">
        <v>81</v>
      </c>
      <c r="C1252" s="23" t="s">
        <v>259</v>
      </c>
      <c r="D1252" s="12">
        <v>5.9962853290306706</v>
      </c>
      <c r="E1252" s="13">
        <v>0.23301884796645811</v>
      </c>
      <c r="F1252" s="7">
        <v>25.733048555341782</v>
      </c>
      <c r="G1252" s="7">
        <f t="shared" si="295"/>
        <v>5.7632664810642122</v>
      </c>
      <c r="H1252" s="15">
        <f t="shared" si="296"/>
        <v>6.2293041769971289</v>
      </c>
      <c r="I1252" s="11">
        <f t="shared" si="297"/>
        <v>7.343427199554603E-2</v>
      </c>
      <c r="J1252" s="30">
        <f t="shared" si="298"/>
        <v>2.8536949999382107E-3</v>
      </c>
      <c r="K1252" s="30">
        <f t="shared" si="299"/>
        <v>350.42287280934102</v>
      </c>
      <c r="L1252" s="8">
        <v>0</v>
      </c>
      <c r="M1252" s="9">
        <v>0</v>
      </c>
      <c r="N1252" s="9">
        <v>0</v>
      </c>
      <c r="O1252" s="9">
        <v>1</v>
      </c>
      <c r="P1252" s="9">
        <v>0</v>
      </c>
      <c r="Q1252" s="8">
        <v>122141</v>
      </c>
      <c r="R1252" s="9">
        <v>6</v>
      </c>
      <c r="S1252" s="9">
        <f t="shared" si="300"/>
        <v>122134</v>
      </c>
      <c r="T1252" s="9">
        <f t="shared" si="301"/>
        <v>62</v>
      </c>
      <c r="U1252" s="7">
        <v>14</v>
      </c>
      <c r="V1252" s="7">
        <f t="shared" si="302"/>
        <v>21</v>
      </c>
      <c r="W1252" s="9">
        <v>0</v>
      </c>
      <c r="X1252" s="9">
        <v>1</v>
      </c>
      <c r="Y1252" s="9">
        <v>1</v>
      </c>
      <c r="Z1252" s="9">
        <v>0</v>
      </c>
      <c r="AA1252" s="9">
        <v>0</v>
      </c>
      <c r="AB1252" s="27">
        <v>0</v>
      </c>
      <c r="AC1252" s="9">
        <v>0</v>
      </c>
      <c r="AD1252" s="9">
        <v>1</v>
      </c>
      <c r="AE1252" s="27">
        <v>0</v>
      </c>
      <c r="AF1252" s="9">
        <v>1</v>
      </c>
      <c r="AG1252" s="27">
        <v>0</v>
      </c>
      <c r="AH1252" s="19">
        <v>2000</v>
      </c>
      <c r="AI1252" s="30">
        <v>0</v>
      </c>
      <c r="AJ1252" s="30">
        <v>0</v>
      </c>
      <c r="AK1252" s="30">
        <v>0.5</v>
      </c>
      <c r="AL1252" s="37">
        <v>0.5</v>
      </c>
      <c r="AM1252" s="36">
        <v>1</v>
      </c>
      <c r="AN1252" s="17">
        <v>0</v>
      </c>
      <c r="AO1252">
        <v>1</v>
      </c>
      <c r="AP1252" s="34">
        <v>0</v>
      </c>
      <c r="AQ1252" t="s">
        <v>89</v>
      </c>
      <c r="AR1252" s="34" t="s">
        <v>89</v>
      </c>
      <c r="AS1252">
        <v>0</v>
      </c>
      <c r="AT1252" s="17">
        <v>1</v>
      </c>
      <c r="AU1252" t="s">
        <v>89</v>
      </c>
      <c r="AV1252" s="17" t="s">
        <v>89</v>
      </c>
      <c r="AW1252" s="17" t="s">
        <v>131</v>
      </c>
      <c r="AX1252">
        <v>1</v>
      </c>
      <c r="AY1252">
        <v>0</v>
      </c>
      <c r="AZ1252">
        <v>0</v>
      </c>
      <c r="BA1252">
        <v>0</v>
      </c>
      <c r="BB1252">
        <v>0</v>
      </c>
      <c r="BC1252">
        <v>0</v>
      </c>
      <c r="BD1252" s="17">
        <v>0</v>
      </c>
      <c r="BE1252">
        <v>1</v>
      </c>
      <c r="BF1252">
        <v>0</v>
      </c>
      <c r="BG1252" s="17">
        <v>0</v>
      </c>
      <c r="BH1252">
        <v>31669</v>
      </c>
      <c r="BI1252">
        <v>1404</v>
      </c>
      <c r="BJ1252" s="23">
        <v>0.92700000000000005</v>
      </c>
      <c r="BK1252" s="23">
        <v>41</v>
      </c>
      <c r="BL1252">
        <v>1</v>
      </c>
      <c r="BM1252">
        <v>0</v>
      </c>
      <c r="BN1252">
        <v>0</v>
      </c>
      <c r="BO1252">
        <v>0</v>
      </c>
      <c r="BP1252">
        <v>0</v>
      </c>
      <c r="BQ1252" s="17">
        <v>0</v>
      </c>
      <c r="BR1252">
        <v>1</v>
      </c>
      <c r="BS1252">
        <v>0</v>
      </c>
      <c r="BT1252">
        <v>0</v>
      </c>
      <c r="BU1252" s="17">
        <v>0</v>
      </c>
      <c r="BV1252">
        <v>0</v>
      </c>
      <c r="BW1252">
        <v>0</v>
      </c>
      <c r="BX1252" s="17">
        <v>0</v>
      </c>
      <c r="BY1252">
        <v>1</v>
      </c>
      <c r="BZ1252">
        <v>1</v>
      </c>
      <c r="CA1252">
        <v>0</v>
      </c>
      <c r="CB1252">
        <v>0</v>
      </c>
      <c r="CC1252">
        <v>1</v>
      </c>
      <c r="CD1252">
        <v>0</v>
      </c>
      <c r="CE1252">
        <v>0</v>
      </c>
      <c r="CF1252">
        <v>0</v>
      </c>
      <c r="CG1252">
        <v>0</v>
      </c>
      <c r="CH1252">
        <v>0</v>
      </c>
      <c r="CI1252">
        <v>1</v>
      </c>
      <c r="CJ1252" s="17">
        <v>0</v>
      </c>
      <c r="CK1252">
        <v>0.52800000000000002</v>
      </c>
      <c r="CL1252">
        <v>17</v>
      </c>
      <c r="CM1252">
        <v>1</v>
      </c>
      <c r="CN1252">
        <v>0</v>
      </c>
      <c r="CO1252">
        <v>35</v>
      </c>
      <c r="CP1252" s="31" t="s">
        <v>80</v>
      </c>
    </row>
    <row r="1253" spans="1:94" x14ac:dyDescent="0.25">
      <c r="A1253">
        <v>1252</v>
      </c>
      <c r="B1253">
        <v>81</v>
      </c>
      <c r="C1253" s="23" t="s">
        <v>259</v>
      </c>
      <c r="D1253" s="12">
        <v>6.3160238193464169</v>
      </c>
      <c r="E1253" s="13">
        <v>0.23300318307308229</v>
      </c>
      <c r="F1253" s="7">
        <v>27.10702805019352</v>
      </c>
      <c r="G1253" s="7">
        <f t="shared" si="295"/>
        <v>6.0830206362733348</v>
      </c>
      <c r="H1253" s="15">
        <f t="shared" si="296"/>
        <v>6.549027002419499</v>
      </c>
      <c r="I1253" s="11">
        <f t="shared" si="297"/>
        <v>7.7332333067435158E-2</v>
      </c>
      <c r="J1253" s="30">
        <f t="shared" si="298"/>
        <v>2.8528517742424761E-3</v>
      </c>
      <c r="K1253" s="30">
        <f t="shared" si="299"/>
        <v>350.52644831697648</v>
      </c>
      <c r="L1253" s="8">
        <v>0</v>
      </c>
      <c r="M1253" s="9">
        <v>0</v>
      </c>
      <c r="N1253" s="9">
        <v>0</v>
      </c>
      <c r="O1253" s="9">
        <v>1</v>
      </c>
      <c r="P1253" s="9">
        <v>0</v>
      </c>
      <c r="Q1253" s="8">
        <v>122141</v>
      </c>
      <c r="R1253" s="9">
        <v>6</v>
      </c>
      <c r="S1253" s="9">
        <f t="shared" si="300"/>
        <v>122134</v>
      </c>
      <c r="T1253" s="9">
        <f t="shared" si="301"/>
        <v>62</v>
      </c>
      <c r="U1253" s="7">
        <v>14</v>
      </c>
      <c r="V1253" s="7">
        <f t="shared" si="302"/>
        <v>21</v>
      </c>
      <c r="W1253" s="9">
        <v>0</v>
      </c>
      <c r="X1253" s="9">
        <v>1</v>
      </c>
      <c r="Y1253" s="9">
        <v>1</v>
      </c>
      <c r="Z1253" s="9">
        <v>0</v>
      </c>
      <c r="AA1253" s="9">
        <v>0</v>
      </c>
      <c r="AB1253" s="27">
        <v>0</v>
      </c>
      <c r="AC1253" s="9">
        <v>0</v>
      </c>
      <c r="AD1253" s="9">
        <v>1</v>
      </c>
      <c r="AE1253" s="27">
        <v>0</v>
      </c>
      <c r="AF1253" s="9">
        <v>1</v>
      </c>
      <c r="AG1253" s="27">
        <v>0</v>
      </c>
      <c r="AH1253" s="19">
        <v>2001</v>
      </c>
      <c r="AI1253" s="30">
        <v>0</v>
      </c>
      <c r="AJ1253" s="30">
        <v>0</v>
      </c>
      <c r="AK1253" s="30">
        <v>0.5</v>
      </c>
      <c r="AL1253" s="37">
        <v>0.5</v>
      </c>
      <c r="AM1253" s="36">
        <v>1</v>
      </c>
      <c r="AN1253" s="17">
        <v>0</v>
      </c>
      <c r="AO1253">
        <v>1</v>
      </c>
      <c r="AP1253" s="34">
        <v>0</v>
      </c>
      <c r="AQ1253" t="s">
        <v>89</v>
      </c>
      <c r="AR1253" s="34" t="s">
        <v>89</v>
      </c>
      <c r="AS1253">
        <v>0</v>
      </c>
      <c r="AT1253" s="17">
        <v>1</v>
      </c>
      <c r="AU1253" t="s">
        <v>89</v>
      </c>
      <c r="AV1253" s="17" t="s">
        <v>89</v>
      </c>
      <c r="AW1253" s="17" t="s">
        <v>131</v>
      </c>
      <c r="AX1253">
        <v>1</v>
      </c>
      <c r="AY1253">
        <v>0</v>
      </c>
      <c r="AZ1253">
        <v>0</v>
      </c>
      <c r="BA1253">
        <v>0</v>
      </c>
      <c r="BB1253">
        <v>0</v>
      </c>
      <c r="BC1253">
        <v>0</v>
      </c>
      <c r="BD1253" s="17">
        <v>0</v>
      </c>
      <c r="BE1253">
        <v>1</v>
      </c>
      <c r="BF1253">
        <v>0</v>
      </c>
      <c r="BG1253" s="17">
        <v>0</v>
      </c>
      <c r="BH1253">
        <v>32133</v>
      </c>
      <c r="BI1253">
        <v>1366</v>
      </c>
      <c r="BJ1253" s="23">
        <v>0.92700000000000005</v>
      </c>
      <c r="BK1253" s="23">
        <v>41</v>
      </c>
      <c r="BL1253">
        <v>1</v>
      </c>
      <c r="BM1253">
        <v>0</v>
      </c>
      <c r="BN1253">
        <v>0</v>
      </c>
      <c r="BO1253">
        <v>0</v>
      </c>
      <c r="BP1253">
        <v>0</v>
      </c>
      <c r="BQ1253" s="17">
        <v>0</v>
      </c>
      <c r="BR1253">
        <v>1</v>
      </c>
      <c r="BS1253">
        <v>0</v>
      </c>
      <c r="BT1253">
        <v>0</v>
      </c>
      <c r="BU1253" s="17">
        <v>0</v>
      </c>
      <c r="BV1253">
        <v>0</v>
      </c>
      <c r="BW1253">
        <v>0</v>
      </c>
      <c r="BX1253" s="17">
        <v>0</v>
      </c>
      <c r="BY1253">
        <v>1</v>
      </c>
      <c r="BZ1253">
        <v>1</v>
      </c>
      <c r="CA1253">
        <v>0</v>
      </c>
      <c r="CB1253">
        <v>0</v>
      </c>
      <c r="CC1253">
        <v>1</v>
      </c>
      <c r="CD1253">
        <v>0</v>
      </c>
      <c r="CE1253">
        <v>0</v>
      </c>
      <c r="CF1253">
        <v>0</v>
      </c>
      <c r="CG1253">
        <v>0</v>
      </c>
      <c r="CH1253">
        <v>0</v>
      </c>
      <c r="CI1253">
        <v>1</v>
      </c>
      <c r="CJ1253" s="17">
        <v>0</v>
      </c>
      <c r="CK1253">
        <v>0.52800000000000002</v>
      </c>
      <c r="CL1253">
        <v>17</v>
      </c>
      <c r="CM1253">
        <v>1</v>
      </c>
      <c r="CN1253">
        <v>0</v>
      </c>
      <c r="CO1253">
        <v>35</v>
      </c>
      <c r="CP1253" s="31" t="s">
        <v>80</v>
      </c>
    </row>
    <row r="1254" spans="1:94" x14ac:dyDescent="0.25">
      <c r="A1254">
        <v>1253</v>
      </c>
      <c r="B1254">
        <v>81</v>
      </c>
      <c r="C1254" s="23" t="s">
        <v>259</v>
      </c>
      <c r="D1254" s="12">
        <v>6.2306251712867189</v>
      </c>
      <c r="E1254" s="13">
        <v>0.24607800883808079</v>
      </c>
      <c r="F1254" s="7">
        <v>25.31971548658974</v>
      </c>
      <c r="G1254" s="7">
        <f t="shared" si="295"/>
        <v>5.9845471624486377</v>
      </c>
      <c r="H1254" s="15">
        <f t="shared" si="296"/>
        <v>6.4767031801248001</v>
      </c>
      <c r="I1254" s="11">
        <f t="shared" si="297"/>
        <v>7.226095455855247E-2</v>
      </c>
      <c r="J1254" s="30">
        <f t="shared" si="298"/>
        <v>2.8539402268095999E-3</v>
      </c>
      <c r="K1254" s="30">
        <f t="shared" si="299"/>
        <v>350.39276247137565</v>
      </c>
      <c r="L1254" s="8">
        <v>0</v>
      </c>
      <c r="M1254" s="9">
        <v>0</v>
      </c>
      <c r="N1254" s="9">
        <v>0</v>
      </c>
      <c r="O1254" s="9">
        <v>1</v>
      </c>
      <c r="P1254" s="9">
        <v>0</v>
      </c>
      <c r="Q1254" s="8">
        <v>122141</v>
      </c>
      <c r="R1254" s="9">
        <v>6</v>
      </c>
      <c r="S1254" s="9">
        <f t="shared" si="300"/>
        <v>122134</v>
      </c>
      <c r="T1254" s="9">
        <f t="shared" si="301"/>
        <v>62</v>
      </c>
      <c r="U1254" s="7">
        <v>14</v>
      </c>
      <c r="V1254" s="7">
        <f t="shared" si="302"/>
        <v>21</v>
      </c>
      <c r="W1254" s="9">
        <v>0</v>
      </c>
      <c r="X1254" s="9">
        <v>1</v>
      </c>
      <c r="Y1254" s="9">
        <v>1</v>
      </c>
      <c r="Z1254" s="9">
        <v>0</v>
      </c>
      <c r="AA1254" s="9">
        <v>0</v>
      </c>
      <c r="AB1254" s="27">
        <v>0</v>
      </c>
      <c r="AC1254" s="9">
        <v>0</v>
      </c>
      <c r="AD1254" s="9">
        <v>1</v>
      </c>
      <c r="AE1254" s="27">
        <v>0</v>
      </c>
      <c r="AF1254" s="9">
        <v>1</v>
      </c>
      <c r="AG1254" s="27">
        <v>0</v>
      </c>
      <c r="AH1254" s="19">
        <v>2002</v>
      </c>
      <c r="AI1254" s="30">
        <v>0</v>
      </c>
      <c r="AJ1254" s="30">
        <v>0</v>
      </c>
      <c r="AK1254" s="30">
        <v>0.5</v>
      </c>
      <c r="AL1254" s="37">
        <v>0.5</v>
      </c>
      <c r="AM1254" s="36">
        <v>1</v>
      </c>
      <c r="AN1254" s="17">
        <v>0</v>
      </c>
      <c r="AO1254">
        <v>1</v>
      </c>
      <c r="AP1254" s="34">
        <v>0</v>
      </c>
      <c r="AQ1254" t="s">
        <v>89</v>
      </c>
      <c r="AR1254" s="34" t="s">
        <v>89</v>
      </c>
      <c r="AS1254">
        <v>0</v>
      </c>
      <c r="AT1254" s="17">
        <v>1</v>
      </c>
      <c r="AU1254" t="s">
        <v>89</v>
      </c>
      <c r="AV1254" s="17" t="s">
        <v>89</v>
      </c>
      <c r="AW1254" s="17" t="s">
        <v>131</v>
      </c>
      <c r="AX1254">
        <v>1</v>
      </c>
      <c r="AY1254">
        <v>0</v>
      </c>
      <c r="AZ1254">
        <v>0</v>
      </c>
      <c r="BA1254">
        <v>0</v>
      </c>
      <c r="BB1254">
        <v>0</v>
      </c>
      <c r="BC1254">
        <v>0</v>
      </c>
      <c r="BD1254" s="17">
        <v>0</v>
      </c>
      <c r="BE1254">
        <v>1</v>
      </c>
      <c r="BF1254">
        <v>0</v>
      </c>
      <c r="BG1254" s="17">
        <v>0</v>
      </c>
      <c r="BH1254">
        <v>32646</v>
      </c>
      <c r="BI1254">
        <v>1344</v>
      </c>
      <c r="BJ1254" s="23">
        <v>0.92700000000000005</v>
      </c>
      <c r="BK1254" s="23">
        <v>41</v>
      </c>
      <c r="BL1254">
        <v>1</v>
      </c>
      <c r="BM1254">
        <v>0</v>
      </c>
      <c r="BN1254">
        <v>0</v>
      </c>
      <c r="BO1254">
        <v>0</v>
      </c>
      <c r="BP1254">
        <v>0</v>
      </c>
      <c r="BQ1254" s="17">
        <v>0</v>
      </c>
      <c r="BR1254">
        <v>1</v>
      </c>
      <c r="BS1254">
        <v>0</v>
      </c>
      <c r="BT1254">
        <v>0</v>
      </c>
      <c r="BU1254" s="17">
        <v>0</v>
      </c>
      <c r="BV1254">
        <v>0</v>
      </c>
      <c r="BW1254">
        <v>0</v>
      </c>
      <c r="BX1254" s="17">
        <v>0</v>
      </c>
      <c r="BY1254">
        <v>1</v>
      </c>
      <c r="BZ1254">
        <v>1</v>
      </c>
      <c r="CA1254">
        <v>0</v>
      </c>
      <c r="CB1254">
        <v>0</v>
      </c>
      <c r="CC1254">
        <v>1</v>
      </c>
      <c r="CD1254">
        <v>0</v>
      </c>
      <c r="CE1254">
        <v>0</v>
      </c>
      <c r="CF1254">
        <v>0</v>
      </c>
      <c r="CG1254">
        <v>0</v>
      </c>
      <c r="CH1254">
        <v>0</v>
      </c>
      <c r="CI1254">
        <v>1</v>
      </c>
      <c r="CJ1254" s="17">
        <v>0</v>
      </c>
      <c r="CK1254">
        <v>0.52800000000000002</v>
      </c>
      <c r="CL1254">
        <v>17</v>
      </c>
      <c r="CM1254">
        <v>1</v>
      </c>
      <c r="CN1254">
        <v>0</v>
      </c>
      <c r="CO1254">
        <v>35</v>
      </c>
      <c r="CP1254" s="31" t="s">
        <v>80</v>
      </c>
    </row>
    <row r="1255" spans="1:94" x14ac:dyDescent="0.25">
      <c r="A1255">
        <v>1254</v>
      </c>
      <c r="B1255">
        <v>81</v>
      </c>
      <c r="C1255" s="23" t="s">
        <v>259</v>
      </c>
      <c r="D1255" s="12">
        <v>4.8548716155229599</v>
      </c>
      <c r="E1255" s="13">
        <v>0.25155453977913339</v>
      </c>
      <c r="F1255" s="7">
        <v>19.299479229377329</v>
      </c>
      <c r="G1255" s="7">
        <f t="shared" si="295"/>
        <v>4.6033170757438269</v>
      </c>
      <c r="H1255" s="15">
        <f t="shared" si="296"/>
        <v>5.1064261553020929</v>
      </c>
      <c r="I1255" s="11">
        <f t="shared" si="297"/>
        <v>5.513991312502807E-2</v>
      </c>
      <c r="J1255" s="30">
        <f t="shared" si="298"/>
        <v>2.8570674094197872E-3</v>
      </c>
      <c r="K1255" s="30">
        <f t="shared" si="299"/>
        <v>350.00924259014238</v>
      </c>
      <c r="L1255" s="8">
        <v>0</v>
      </c>
      <c r="M1255" s="9">
        <v>0</v>
      </c>
      <c r="N1255" s="9">
        <v>0</v>
      </c>
      <c r="O1255" s="9">
        <v>1</v>
      </c>
      <c r="P1255" s="9">
        <v>0</v>
      </c>
      <c r="Q1255" s="8">
        <v>122141</v>
      </c>
      <c r="R1255" s="9">
        <v>6</v>
      </c>
      <c r="S1255" s="9">
        <f t="shared" si="300"/>
        <v>122134</v>
      </c>
      <c r="T1255" s="9">
        <f t="shared" si="301"/>
        <v>62</v>
      </c>
      <c r="U1255" s="7">
        <v>14</v>
      </c>
      <c r="V1255" s="7">
        <f t="shared" si="302"/>
        <v>21</v>
      </c>
      <c r="W1255" s="9">
        <v>0</v>
      </c>
      <c r="X1255" s="9">
        <v>1</v>
      </c>
      <c r="Y1255" s="9">
        <v>1</v>
      </c>
      <c r="Z1255" s="9">
        <v>0</v>
      </c>
      <c r="AA1255" s="9">
        <v>0</v>
      </c>
      <c r="AB1255" s="27">
        <v>0</v>
      </c>
      <c r="AC1255" s="9">
        <v>0</v>
      </c>
      <c r="AD1255" s="9">
        <v>1</v>
      </c>
      <c r="AE1255" s="27">
        <v>0</v>
      </c>
      <c r="AF1255" s="9">
        <v>1</v>
      </c>
      <c r="AG1255" s="27">
        <v>0</v>
      </c>
      <c r="AH1255" s="19">
        <v>2003</v>
      </c>
      <c r="AI1255" s="30">
        <v>0</v>
      </c>
      <c r="AJ1255" s="30">
        <v>0</v>
      </c>
      <c r="AK1255" s="30">
        <v>0.5</v>
      </c>
      <c r="AL1255" s="37">
        <v>0.5</v>
      </c>
      <c r="AM1255" s="36">
        <v>1</v>
      </c>
      <c r="AN1255" s="17">
        <v>0</v>
      </c>
      <c r="AO1255">
        <v>1</v>
      </c>
      <c r="AP1255" s="34">
        <v>0</v>
      </c>
      <c r="AQ1255" t="s">
        <v>89</v>
      </c>
      <c r="AR1255" s="34" t="s">
        <v>89</v>
      </c>
      <c r="AS1255">
        <v>0</v>
      </c>
      <c r="AT1255" s="17">
        <v>1</v>
      </c>
      <c r="AU1255" t="s">
        <v>89</v>
      </c>
      <c r="AV1255" s="17" t="s">
        <v>89</v>
      </c>
      <c r="AW1255" s="17" t="s">
        <v>131</v>
      </c>
      <c r="AX1255">
        <v>1</v>
      </c>
      <c r="AY1255">
        <v>0</v>
      </c>
      <c r="AZ1255">
        <v>0</v>
      </c>
      <c r="BA1255">
        <v>0</v>
      </c>
      <c r="BB1255">
        <v>0</v>
      </c>
      <c r="BC1255">
        <v>0</v>
      </c>
      <c r="BD1255" s="17">
        <v>0</v>
      </c>
      <c r="BE1255">
        <v>1</v>
      </c>
      <c r="BF1255">
        <v>0</v>
      </c>
      <c r="BG1255" s="17">
        <v>0</v>
      </c>
      <c r="BH1255">
        <v>33391</v>
      </c>
      <c r="BI1255">
        <v>1314</v>
      </c>
      <c r="BJ1255" s="23">
        <v>0.92700000000000005</v>
      </c>
      <c r="BK1255" s="23">
        <v>41</v>
      </c>
      <c r="BL1255">
        <v>1</v>
      </c>
      <c r="BM1255">
        <v>0</v>
      </c>
      <c r="BN1255">
        <v>0</v>
      </c>
      <c r="BO1255">
        <v>0</v>
      </c>
      <c r="BP1255">
        <v>0</v>
      </c>
      <c r="BQ1255" s="17">
        <v>0</v>
      </c>
      <c r="BR1255">
        <v>1</v>
      </c>
      <c r="BS1255">
        <v>0</v>
      </c>
      <c r="BT1255">
        <v>0</v>
      </c>
      <c r="BU1255" s="17">
        <v>0</v>
      </c>
      <c r="BV1255">
        <v>0</v>
      </c>
      <c r="BW1255">
        <v>0</v>
      </c>
      <c r="BX1255" s="17">
        <v>0</v>
      </c>
      <c r="BY1255">
        <v>1</v>
      </c>
      <c r="BZ1255">
        <v>1</v>
      </c>
      <c r="CA1255">
        <v>0</v>
      </c>
      <c r="CB1255">
        <v>0</v>
      </c>
      <c r="CC1255">
        <v>1</v>
      </c>
      <c r="CD1255">
        <v>0</v>
      </c>
      <c r="CE1255">
        <v>0</v>
      </c>
      <c r="CF1255">
        <v>0</v>
      </c>
      <c r="CG1255">
        <v>0</v>
      </c>
      <c r="CH1255">
        <v>0</v>
      </c>
      <c r="CI1255">
        <v>1</v>
      </c>
      <c r="CJ1255" s="17">
        <v>0</v>
      </c>
      <c r="CK1255">
        <v>0.52800000000000002</v>
      </c>
      <c r="CL1255">
        <v>17</v>
      </c>
      <c r="CM1255">
        <v>1</v>
      </c>
      <c r="CN1255">
        <v>0</v>
      </c>
      <c r="CO1255">
        <v>35</v>
      </c>
      <c r="CP1255" s="31" t="s">
        <v>80</v>
      </c>
    </row>
    <row r="1256" spans="1:94" x14ac:dyDescent="0.25">
      <c r="A1256">
        <v>1255</v>
      </c>
      <c r="B1256">
        <v>81</v>
      </c>
      <c r="C1256" s="23" t="s">
        <v>259</v>
      </c>
      <c r="D1256" s="12">
        <v>6.0550160277257126</v>
      </c>
      <c r="E1256" s="13">
        <v>0.23891929150187199</v>
      </c>
      <c r="F1256" s="7">
        <v>25.343353354445512</v>
      </c>
      <c r="G1256" s="7">
        <f t="shared" si="295"/>
        <v>5.8160967362238409</v>
      </c>
      <c r="H1256" s="15">
        <f t="shared" si="296"/>
        <v>6.2939353192275842</v>
      </c>
      <c r="I1256" s="11">
        <f t="shared" si="297"/>
        <v>7.2328062871886104E-2</v>
      </c>
      <c r="J1256" s="30">
        <f t="shared" si="298"/>
        <v>2.8539263080273837E-3</v>
      </c>
      <c r="K1256" s="30">
        <f t="shared" si="299"/>
        <v>350.39447135942129</v>
      </c>
      <c r="L1256" s="8">
        <v>0</v>
      </c>
      <c r="M1256" s="9">
        <v>0</v>
      </c>
      <c r="N1256" s="9">
        <v>0</v>
      </c>
      <c r="O1256" s="9">
        <v>1</v>
      </c>
      <c r="P1256" s="9">
        <v>0</v>
      </c>
      <c r="Q1256" s="8">
        <v>122141</v>
      </c>
      <c r="R1256" s="9">
        <v>6</v>
      </c>
      <c r="S1256" s="9">
        <f t="shared" si="300"/>
        <v>122134</v>
      </c>
      <c r="T1256" s="9">
        <f t="shared" si="301"/>
        <v>62</v>
      </c>
      <c r="U1256" s="7">
        <v>14</v>
      </c>
      <c r="V1256" s="7">
        <f t="shared" si="302"/>
        <v>21</v>
      </c>
      <c r="W1256" s="9">
        <v>0</v>
      </c>
      <c r="X1256" s="9">
        <v>1</v>
      </c>
      <c r="Y1256" s="9">
        <v>1</v>
      </c>
      <c r="Z1256" s="9">
        <v>0</v>
      </c>
      <c r="AA1256" s="9">
        <v>0</v>
      </c>
      <c r="AB1256" s="27">
        <v>0</v>
      </c>
      <c r="AC1256" s="9">
        <v>0</v>
      </c>
      <c r="AD1256" s="9">
        <v>1</v>
      </c>
      <c r="AE1256" s="27">
        <v>0</v>
      </c>
      <c r="AF1256" s="9">
        <v>1</v>
      </c>
      <c r="AG1256" s="27">
        <v>0</v>
      </c>
      <c r="AH1256" s="19">
        <v>2004</v>
      </c>
      <c r="AI1256" s="30">
        <v>0</v>
      </c>
      <c r="AJ1256" s="30">
        <v>0</v>
      </c>
      <c r="AK1256" s="30">
        <v>0.5</v>
      </c>
      <c r="AL1256" s="37">
        <v>0.5</v>
      </c>
      <c r="AM1256" s="36">
        <v>1</v>
      </c>
      <c r="AN1256" s="17">
        <v>0</v>
      </c>
      <c r="AO1256">
        <v>1</v>
      </c>
      <c r="AP1256" s="34">
        <v>0</v>
      </c>
      <c r="AQ1256" t="s">
        <v>89</v>
      </c>
      <c r="AR1256" s="34" t="s">
        <v>89</v>
      </c>
      <c r="AS1256">
        <v>0</v>
      </c>
      <c r="AT1256" s="17">
        <v>1</v>
      </c>
      <c r="AU1256" t="s">
        <v>89</v>
      </c>
      <c r="AV1256" s="17" t="s">
        <v>89</v>
      </c>
      <c r="AW1256" s="17" t="s">
        <v>131</v>
      </c>
      <c r="AX1256">
        <v>1</v>
      </c>
      <c r="AY1256">
        <v>0</v>
      </c>
      <c r="AZ1256">
        <v>0</v>
      </c>
      <c r="BA1256">
        <v>0</v>
      </c>
      <c r="BB1256">
        <v>0</v>
      </c>
      <c r="BC1256">
        <v>0</v>
      </c>
      <c r="BD1256" s="17">
        <v>0</v>
      </c>
      <c r="BE1256">
        <v>1</v>
      </c>
      <c r="BF1256">
        <v>0</v>
      </c>
      <c r="BG1256" s="17">
        <v>0</v>
      </c>
      <c r="BH1256">
        <v>34330</v>
      </c>
      <c r="BI1256">
        <v>1280</v>
      </c>
      <c r="BJ1256" s="23">
        <v>0.92700000000000005</v>
      </c>
      <c r="BK1256" s="23">
        <v>41</v>
      </c>
      <c r="BL1256">
        <v>1</v>
      </c>
      <c r="BM1256">
        <v>0</v>
      </c>
      <c r="BN1256">
        <v>0</v>
      </c>
      <c r="BO1256">
        <v>0</v>
      </c>
      <c r="BP1256">
        <v>0</v>
      </c>
      <c r="BQ1256" s="17">
        <v>0</v>
      </c>
      <c r="BR1256">
        <v>1</v>
      </c>
      <c r="BS1256">
        <v>0</v>
      </c>
      <c r="BT1256">
        <v>0</v>
      </c>
      <c r="BU1256" s="17">
        <v>0</v>
      </c>
      <c r="BV1256">
        <v>0</v>
      </c>
      <c r="BW1256">
        <v>0</v>
      </c>
      <c r="BX1256" s="17">
        <v>0</v>
      </c>
      <c r="BY1256">
        <v>1</v>
      </c>
      <c r="BZ1256">
        <v>1</v>
      </c>
      <c r="CA1256">
        <v>0</v>
      </c>
      <c r="CB1256">
        <v>0</v>
      </c>
      <c r="CC1256">
        <v>1</v>
      </c>
      <c r="CD1256">
        <v>0</v>
      </c>
      <c r="CE1256">
        <v>0</v>
      </c>
      <c r="CF1256">
        <v>0</v>
      </c>
      <c r="CG1256">
        <v>0</v>
      </c>
      <c r="CH1256">
        <v>0</v>
      </c>
      <c r="CI1256">
        <v>1</v>
      </c>
      <c r="CJ1256" s="17">
        <v>0</v>
      </c>
      <c r="CK1256">
        <v>0.52800000000000002</v>
      </c>
      <c r="CL1256">
        <v>17</v>
      </c>
      <c r="CM1256">
        <v>1</v>
      </c>
      <c r="CN1256">
        <v>0</v>
      </c>
      <c r="CO1256">
        <v>35</v>
      </c>
      <c r="CP1256" s="31" t="s">
        <v>80</v>
      </c>
    </row>
    <row r="1257" spans="1:94" x14ac:dyDescent="0.25">
      <c r="A1257">
        <v>1256</v>
      </c>
      <c r="B1257">
        <v>81</v>
      </c>
      <c r="C1257" s="23" t="s">
        <v>259</v>
      </c>
      <c r="D1257" s="12">
        <v>6.1031862143922533</v>
      </c>
      <c r="E1257" s="13">
        <v>0.23650110545657099</v>
      </c>
      <c r="F1257" s="7">
        <v>25.806163580546091</v>
      </c>
      <c r="G1257" s="7">
        <f t="shared" si="295"/>
        <v>5.8666851089356822</v>
      </c>
      <c r="H1257" s="15">
        <f t="shared" si="296"/>
        <v>6.3396873198488244</v>
      </c>
      <c r="I1257" s="11">
        <f t="shared" si="297"/>
        <v>7.3641790050025815E-2</v>
      </c>
      <c r="J1257" s="30">
        <f t="shared" si="298"/>
        <v>2.8536512147640763E-3</v>
      </c>
      <c r="K1257" s="30">
        <f t="shared" si="299"/>
        <v>350.42824954439089</v>
      </c>
      <c r="L1257" s="8">
        <v>0</v>
      </c>
      <c r="M1257" s="9">
        <v>0</v>
      </c>
      <c r="N1257" s="9">
        <v>0</v>
      </c>
      <c r="O1257" s="9">
        <v>1</v>
      </c>
      <c r="P1257" s="9">
        <v>0</v>
      </c>
      <c r="Q1257" s="8">
        <v>122141</v>
      </c>
      <c r="R1257" s="9">
        <v>6</v>
      </c>
      <c r="S1257" s="9">
        <f t="shared" si="300"/>
        <v>122134</v>
      </c>
      <c r="T1257" s="9">
        <f t="shared" si="301"/>
        <v>62</v>
      </c>
      <c r="U1257" s="7">
        <v>14</v>
      </c>
      <c r="V1257" s="7">
        <f t="shared" si="302"/>
        <v>21</v>
      </c>
      <c r="W1257" s="9">
        <v>0</v>
      </c>
      <c r="X1257" s="9">
        <v>1</v>
      </c>
      <c r="Y1257" s="9">
        <v>1</v>
      </c>
      <c r="Z1257" s="9">
        <v>0</v>
      </c>
      <c r="AA1257" s="9">
        <v>0</v>
      </c>
      <c r="AB1257" s="27">
        <v>0</v>
      </c>
      <c r="AC1257" s="9">
        <v>0</v>
      </c>
      <c r="AD1257" s="9">
        <v>1</v>
      </c>
      <c r="AE1257" s="27">
        <v>0</v>
      </c>
      <c r="AF1257" s="9">
        <v>1</v>
      </c>
      <c r="AG1257" s="27">
        <v>0</v>
      </c>
      <c r="AH1257" s="19">
        <v>2005</v>
      </c>
      <c r="AI1257" s="30">
        <v>0</v>
      </c>
      <c r="AJ1257" s="30">
        <v>0</v>
      </c>
      <c r="AK1257" s="30">
        <v>0.5</v>
      </c>
      <c r="AL1257" s="37">
        <v>0.5</v>
      </c>
      <c r="AM1257" s="36">
        <v>1</v>
      </c>
      <c r="AN1257" s="17">
        <v>0</v>
      </c>
      <c r="AO1257">
        <v>1</v>
      </c>
      <c r="AP1257" s="34">
        <v>0</v>
      </c>
      <c r="AQ1257" t="s">
        <v>89</v>
      </c>
      <c r="AR1257" s="34" t="s">
        <v>89</v>
      </c>
      <c r="AS1257">
        <v>0</v>
      </c>
      <c r="AT1257" s="17">
        <v>1</v>
      </c>
      <c r="AU1257" t="s">
        <v>89</v>
      </c>
      <c r="AV1257" s="17" t="s">
        <v>89</v>
      </c>
      <c r="AW1257" s="17" t="s">
        <v>131</v>
      </c>
      <c r="AX1257">
        <v>1</v>
      </c>
      <c r="AY1257">
        <v>0</v>
      </c>
      <c r="AZ1257">
        <v>0</v>
      </c>
      <c r="BA1257">
        <v>0</v>
      </c>
      <c r="BB1257">
        <v>0</v>
      </c>
      <c r="BC1257">
        <v>0</v>
      </c>
      <c r="BD1257" s="17">
        <v>0</v>
      </c>
      <c r="BE1257">
        <v>1</v>
      </c>
      <c r="BF1257">
        <v>0</v>
      </c>
      <c r="BG1257" s="17">
        <v>0</v>
      </c>
      <c r="BH1257">
        <v>35220</v>
      </c>
      <c r="BI1257">
        <v>1238</v>
      </c>
      <c r="BJ1257" s="23">
        <v>0.92700000000000005</v>
      </c>
      <c r="BK1257" s="23">
        <v>41</v>
      </c>
      <c r="BL1257">
        <v>1</v>
      </c>
      <c r="BM1257">
        <v>0</v>
      </c>
      <c r="BN1257">
        <v>0</v>
      </c>
      <c r="BO1257">
        <v>0</v>
      </c>
      <c r="BP1257">
        <v>0</v>
      </c>
      <c r="BQ1257" s="17">
        <v>0</v>
      </c>
      <c r="BR1257">
        <v>1</v>
      </c>
      <c r="BS1257">
        <v>0</v>
      </c>
      <c r="BT1257">
        <v>0</v>
      </c>
      <c r="BU1257" s="17">
        <v>0</v>
      </c>
      <c r="BV1257">
        <v>0</v>
      </c>
      <c r="BW1257">
        <v>0</v>
      </c>
      <c r="BX1257" s="17">
        <v>0</v>
      </c>
      <c r="BY1257">
        <v>1</v>
      </c>
      <c r="BZ1257">
        <v>1</v>
      </c>
      <c r="CA1257">
        <v>0</v>
      </c>
      <c r="CB1257">
        <v>0</v>
      </c>
      <c r="CC1257">
        <v>1</v>
      </c>
      <c r="CD1257">
        <v>0</v>
      </c>
      <c r="CE1257">
        <v>0</v>
      </c>
      <c r="CF1257">
        <v>0</v>
      </c>
      <c r="CG1257">
        <v>0</v>
      </c>
      <c r="CH1257">
        <v>0</v>
      </c>
      <c r="CI1257">
        <v>1</v>
      </c>
      <c r="CJ1257" s="17">
        <v>0</v>
      </c>
      <c r="CK1257">
        <v>0.52800000000000002</v>
      </c>
      <c r="CL1257">
        <v>17</v>
      </c>
      <c r="CM1257">
        <v>1</v>
      </c>
      <c r="CN1257">
        <v>0</v>
      </c>
      <c r="CO1257">
        <v>35</v>
      </c>
      <c r="CP1257" s="31" t="s">
        <v>80</v>
      </c>
    </row>
    <row r="1258" spans="1:94" x14ac:dyDescent="0.25">
      <c r="A1258">
        <v>1257</v>
      </c>
      <c r="B1258">
        <v>81</v>
      </c>
      <c r="C1258" s="23" t="s">
        <v>259</v>
      </c>
      <c r="D1258" s="12">
        <v>5.956376686582443</v>
      </c>
      <c r="E1258" s="13">
        <v>0.24379045730806809</v>
      </c>
      <c r="F1258" s="7">
        <v>24.432361924058458</v>
      </c>
      <c r="G1258" s="7">
        <f t="shared" si="295"/>
        <v>5.7125862292743745</v>
      </c>
      <c r="H1258" s="15">
        <f t="shared" si="296"/>
        <v>6.2001671438905115</v>
      </c>
      <c r="I1258" s="11">
        <f t="shared" si="297"/>
        <v>6.9741040461720569E-2</v>
      </c>
      <c r="J1258" s="30">
        <f t="shared" si="298"/>
        <v>2.8544534776658989E-3</v>
      </c>
      <c r="K1258" s="30">
        <f t="shared" si="299"/>
        <v>350.32975938276809</v>
      </c>
      <c r="L1258" s="8">
        <v>0</v>
      </c>
      <c r="M1258" s="9">
        <v>0</v>
      </c>
      <c r="N1258" s="9">
        <v>0</v>
      </c>
      <c r="O1258" s="9">
        <v>1</v>
      </c>
      <c r="P1258" s="9">
        <v>0</v>
      </c>
      <c r="Q1258" s="8">
        <v>122141</v>
      </c>
      <c r="R1258" s="9">
        <v>6</v>
      </c>
      <c r="S1258" s="9">
        <f t="shared" si="300"/>
        <v>122134</v>
      </c>
      <c r="T1258" s="9">
        <f t="shared" si="301"/>
        <v>62</v>
      </c>
      <c r="U1258" s="7">
        <v>14</v>
      </c>
      <c r="V1258" s="7">
        <f t="shared" si="302"/>
        <v>21</v>
      </c>
      <c r="W1258" s="9">
        <v>0</v>
      </c>
      <c r="X1258" s="9">
        <v>1</v>
      </c>
      <c r="Y1258" s="9">
        <v>1</v>
      </c>
      <c r="Z1258" s="9">
        <v>0</v>
      </c>
      <c r="AA1258" s="9">
        <v>0</v>
      </c>
      <c r="AB1258" s="27">
        <v>0</v>
      </c>
      <c r="AC1258" s="9">
        <v>0</v>
      </c>
      <c r="AD1258" s="9">
        <v>1</v>
      </c>
      <c r="AE1258" s="27">
        <v>0</v>
      </c>
      <c r="AF1258" s="9">
        <v>1</v>
      </c>
      <c r="AG1258" s="27">
        <v>0</v>
      </c>
      <c r="AH1258" s="19">
        <v>2006</v>
      </c>
      <c r="AI1258" s="30">
        <v>0</v>
      </c>
      <c r="AJ1258" s="30">
        <v>0</v>
      </c>
      <c r="AK1258" s="30">
        <v>0.5</v>
      </c>
      <c r="AL1258" s="37">
        <v>0.5</v>
      </c>
      <c r="AM1258" s="36">
        <v>1</v>
      </c>
      <c r="AN1258" s="17">
        <v>0</v>
      </c>
      <c r="AO1258">
        <v>1</v>
      </c>
      <c r="AP1258" s="34">
        <v>0</v>
      </c>
      <c r="AQ1258" t="s">
        <v>89</v>
      </c>
      <c r="AR1258" s="34" t="s">
        <v>89</v>
      </c>
      <c r="AS1258">
        <v>0</v>
      </c>
      <c r="AT1258" s="17">
        <v>1</v>
      </c>
      <c r="AU1258" t="s">
        <v>89</v>
      </c>
      <c r="AV1258" s="17" t="s">
        <v>89</v>
      </c>
      <c r="AW1258" s="17" t="s">
        <v>131</v>
      </c>
      <c r="AX1258">
        <v>1</v>
      </c>
      <c r="AY1258">
        <v>0</v>
      </c>
      <c r="AZ1258">
        <v>0</v>
      </c>
      <c r="BA1258">
        <v>0</v>
      </c>
      <c r="BB1258">
        <v>0</v>
      </c>
      <c r="BC1258">
        <v>0</v>
      </c>
      <c r="BD1258" s="17">
        <v>0</v>
      </c>
      <c r="BE1258">
        <v>1</v>
      </c>
      <c r="BF1258">
        <v>0</v>
      </c>
      <c r="BG1258" s="17">
        <v>0</v>
      </c>
      <c r="BH1258">
        <v>35893</v>
      </c>
      <c r="BI1258">
        <v>1199</v>
      </c>
      <c r="BJ1258" s="23">
        <v>0.92700000000000005</v>
      </c>
      <c r="BK1258" s="23">
        <v>41</v>
      </c>
      <c r="BL1258">
        <v>1</v>
      </c>
      <c r="BM1258">
        <v>0</v>
      </c>
      <c r="BN1258">
        <v>0</v>
      </c>
      <c r="BO1258">
        <v>0</v>
      </c>
      <c r="BP1258">
        <v>0</v>
      </c>
      <c r="BQ1258" s="17">
        <v>0</v>
      </c>
      <c r="BR1258">
        <v>1</v>
      </c>
      <c r="BS1258">
        <v>0</v>
      </c>
      <c r="BT1258">
        <v>0</v>
      </c>
      <c r="BU1258" s="17">
        <v>0</v>
      </c>
      <c r="BV1258">
        <v>0</v>
      </c>
      <c r="BW1258">
        <v>0</v>
      </c>
      <c r="BX1258" s="17">
        <v>0</v>
      </c>
      <c r="BY1258">
        <v>1</v>
      </c>
      <c r="BZ1258">
        <v>1</v>
      </c>
      <c r="CA1258">
        <v>0</v>
      </c>
      <c r="CB1258">
        <v>0</v>
      </c>
      <c r="CC1258">
        <v>1</v>
      </c>
      <c r="CD1258">
        <v>0</v>
      </c>
      <c r="CE1258">
        <v>0</v>
      </c>
      <c r="CF1258">
        <v>0</v>
      </c>
      <c r="CG1258">
        <v>0</v>
      </c>
      <c r="CH1258">
        <v>0</v>
      </c>
      <c r="CI1258">
        <v>1</v>
      </c>
      <c r="CJ1258" s="17">
        <v>0</v>
      </c>
      <c r="CK1258">
        <v>0.52800000000000002</v>
      </c>
      <c r="CL1258">
        <v>17</v>
      </c>
      <c r="CM1258">
        <v>1</v>
      </c>
      <c r="CN1258">
        <v>0</v>
      </c>
      <c r="CO1258">
        <v>35</v>
      </c>
      <c r="CP1258" s="31" t="s">
        <v>80</v>
      </c>
    </row>
    <row r="1259" spans="1:94" x14ac:dyDescent="0.25">
      <c r="A1259">
        <v>1258</v>
      </c>
      <c r="B1259">
        <v>81</v>
      </c>
      <c r="C1259" s="23" t="s">
        <v>259</v>
      </c>
      <c r="D1259" s="12">
        <v>5.9227343973171864</v>
      </c>
      <c r="E1259" s="13">
        <v>0.2356082430191358</v>
      </c>
      <c r="F1259" s="7">
        <v>25.138061051778021</v>
      </c>
      <c r="G1259" s="7">
        <f t="shared" si="295"/>
        <v>5.6871261542980509</v>
      </c>
      <c r="H1259" s="15">
        <f t="shared" si="296"/>
        <v>6.1583426403363219</v>
      </c>
      <c r="I1259" s="11">
        <f t="shared" si="297"/>
        <v>7.1745201809258266E-2</v>
      </c>
      <c r="J1259" s="30">
        <f t="shared" si="298"/>
        <v>2.8540467644454109E-3</v>
      </c>
      <c r="K1259" s="30">
        <f t="shared" si="299"/>
        <v>350.37968279202909</v>
      </c>
      <c r="L1259" s="8">
        <v>0</v>
      </c>
      <c r="M1259" s="9">
        <v>0</v>
      </c>
      <c r="N1259" s="9">
        <v>0</v>
      </c>
      <c r="O1259" s="9">
        <v>1</v>
      </c>
      <c r="P1259" s="9">
        <v>0</v>
      </c>
      <c r="Q1259" s="8">
        <v>122141</v>
      </c>
      <c r="R1259" s="9">
        <v>6</v>
      </c>
      <c r="S1259" s="9">
        <f t="shared" si="300"/>
        <v>122134</v>
      </c>
      <c r="T1259" s="9">
        <f t="shared" si="301"/>
        <v>62</v>
      </c>
      <c r="U1259" s="7">
        <v>14</v>
      </c>
      <c r="V1259" s="7">
        <f t="shared" si="302"/>
        <v>21</v>
      </c>
      <c r="W1259" s="9">
        <v>0</v>
      </c>
      <c r="X1259" s="9">
        <v>1</v>
      </c>
      <c r="Y1259" s="9">
        <v>1</v>
      </c>
      <c r="Z1259" s="9">
        <v>0</v>
      </c>
      <c r="AA1259" s="9">
        <v>0</v>
      </c>
      <c r="AB1259" s="27">
        <v>0</v>
      </c>
      <c r="AC1259" s="9">
        <v>0</v>
      </c>
      <c r="AD1259" s="9">
        <v>1</v>
      </c>
      <c r="AE1259" s="27">
        <v>0</v>
      </c>
      <c r="AF1259" s="9">
        <v>1</v>
      </c>
      <c r="AG1259" s="27">
        <v>0</v>
      </c>
      <c r="AH1259" s="19">
        <v>2007</v>
      </c>
      <c r="AI1259" s="30">
        <v>0</v>
      </c>
      <c r="AJ1259" s="30">
        <v>0</v>
      </c>
      <c r="AK1259" s="30">
        <v>0.5</v>
      </c>
      <c r="AL1259" s="37">
        <v>0.5</v>
      </c>
      <c r="AM1259" s="36">
        <v>1</v>
      </c>
      <c r="AN1259" s="17">
        <v>0</v>
      </c>
      <c r="AO1259">
        <v>1</v>
      </c>
      <c r="AP1259" s="34">
        <v>0</v>
      </c>
      <c r="AQ1259" t="s">
        <v>89</v>
      </c>
      <c r="AR1259" s="34" t="s">
        <v>89</v>
      </c>
      <c r="AS1259">
        <v>0</v>
      </c>
      <c r="AT1259" s="17">
        <v>1</v>
      </c>
      <c r="AU1259" t="s">
        <v>89</v>
      </c>
      <c r="AV1259" s="17" t="s">
        <v>89</v>
      </c>
      <c r="AW1259" s="17" t="s">
        <v>131</v>
      </c>
      <c r="AX1259">
        <v>1</v>
      </c>
      <c r="AY1259">
        <v>0</v>
      </c>
      <c r="AZ1259">
        <v>0</v>
      </c>
      <c r="BA1259">
        <v>0</v>
      </c>
      <c r="BB1259">
        <v>0</v>
      </c>
      <c r="BC1259">
        <v>0</v>
      </c>
      <c r="BD1259" s="17">
        <v>0</v>
      </c>
      <c r="BE1259">
        <v>1</v>
      </c>
      <c r="BF1259">
        <v>0</v>
      </c>
      <c r="BG1259" s="17">
        <v>0</v>
      </c>
      <c r="BH1259">
        <v>36417</v>
      </c>
      <c r="BI1259">
        <v>1236</v>
      </c>
      <c r="BJ1259" s="23">
        <v>0.92700000000000005</v>
      </c>
      <c r="BK1259" s="23">
        <v>41</v>
      </c>
      <c r="BL1259">
        <v>1</v>
      </c>
      <c r="BM1259">
        <v>0</v>
      </c>
      <c r="BN1259">
        <v>0</v>
      </c>
      <c r="BO1259">
        <v>0</v>
      </c>
      <c r="BP1259">
        <v>0</v>
      </c>
      <c r="BQ1259" s="17">
        <v>0</v>
      </c>
      <c r="BR1259">
        <v>1</v>
      </c>
      <c r="BS1259">
        <v>0</v>
      </c>
      <c r="BT1259">
        <v>0</v>
      </c>
      <c r="BU1259" s="17">
        <v>0</v>
      </c>
      <c r="BV1259">
        <v>0</v>
      </c>
      <c r="BW1259">
        <v>0</v>
      </c>
      <c r="BX1259" s="17">
        <v>0</v>
      </c>
      <c r="BY1259">
        <v>1</v>
      </c>
      <c r="BZ1259">
        <v>1</v>
      </c>
      <c r="CA1259">
        <v>0</v>
      </c>
      <c r="CB1259">
        <v>0</v>
      </c>
      <c r="CC1259">
        <v>1</v>
      </c>
      <c r="CD1259">
        <v>0</v>
      </c>
      <c r="CE1259">
        <v>0</v>
      </c>
      <c r="CF1259">
        <v>0</v>
      </c>
      <c r="CG1259">
        <v>0</v>
      </c>
      <c r="CH1259">
        <v>0</v>
      </c>
      <c r="CI1259">
        <v>1</v>
      </c>
      <c r="CJ1259" s="17">
        <v>0</v>
      </c>
      <c r="CK1259">
        <v>0.52800000000000002</v>
      </c>
      <c r="CL1259">
        <v>17</v>
      </c>
      <c r="CM1259">
        <v>1</v>
      </c>
      <c r="CN1259">
        <v>0</v>
      </c>
      <c r="CO1259">
        <v>35</v>
      </c>
      <c r="CP1259" s="31" t="s">
        <v>80</v>
      </c>
    </row>
    <row r="1260" spans="1:94" x14ac:dyDescent="0.25">
      <c r="A1260">
        <v>1259</v>
      </c>
      <c r="B1260">
        <v>81</v>
      </c>
      <c r="C1260" s="23" t="s">
        <v>259</v>
      </c>
      <c r="D1260" s="12">
        <v>6.4261131413112293</v>
      </c>
      <c r="E1260" s="13">
        <v>0.2385026699518823</v>
      </c>
      <c r="F1260" s="7">
        <v>26.943568986492661</v>
      </c>
      <c r="G1260" s="7">
        <f t="shared" si="295"/>
        <v>6.1876104713593474</v>
      </c>
      <c r="H1260" s="15">
        <f t="shared" si="296"/>
        <v>6.6646158112631113</v>
      </c>
      <c r="I1260" s="11">
        <f t="shared" si="297"/>
        <v>7.6868772317931128E-2</v>
      </c>
      <c r="J1260" s="30">
        <f t="shared" si="298"/>
        <v>2.8529543490124474E-3</v>
      </c>
      <c r="K1260" s="30">
        <f t="shared" si="299"/>
        <v>350.51384553214137</v>
      </c>
      <c r="L1260" s="8">
        <v>0</v>
      </c>
      <c r="M1260" s="9">
        <v>0</v>
      </c>
      <c r="N1260" s="9">
        <v>0</v>
      </c>
      <c r="O1260" s="9">
        <v>1</v>
      </c>
      <c r="P1260" s="9">
        <v>0</v>
      </c>
      <c r="Q1260" s="8">
        <v>122141</v>
      </c>
      <c r="R1260" s="9">
        <v>6</v>
      </c>
      <c r="S1260" s="9">
        <f t="shared" si="300"/>
        <v>122134</v>
      </c>
      <c r="T1260" s="9">
        <f t="shared" si="301"/>
        <v>62</v>
      </c>
      <c r="U1260" s="7">
        <v>14</v>
      </c>
      <c r="V1260" s="7">
        <f t="shared" si="302"/>
        <v>21</v>
      </c>
      <c r="W1260" s="9">
        <v>0</v>
      </c>
      <c r="X1260" s="9">
        <v>1</v>
      </c>
      <c r="Y1260" s="9">
        <v>1</v>
      </c>
      <c r="Z1260" s="9">
        <v>0</v>
      </c>
      <c r="AA1260" s="9">
        <v>0</v>
      </c>
      <c r="AB1260" s="27">
        <v>0</v>
      </c>
      <c r="AC1260" s="9">
        <v>0</v>
      </c>
      <c r="AD1260" s="9">
        <v>1</v>
      </c>
      <c r="AE1260" s="27">
        <v>0</v>
      </c>
      <c r="AF1260" s="9">
        <v>1</v>
      </c>
      <c r="AG1260" s="27">
        <v>0</v>
      </c>
      <c r="AH1260" s="19">
        <v>2008</v>
      </c>
      <c r="AI1260" s="30">
        <v>0</v>
      </c>
      <c r="AJ1260" s="30">
        <v>0</v>
      </c>
      <c r="AK1260" s="30">
        <v>0.5</v>
      </c>
      <c r="AL1260" s="37">
        <v>0.5</v>
      </c>
      <c r="AM1260" s="36">
        <v>1</v>
      </c>
      <c r="AN1260" s="17">
        <v>0</v>
      </c>
      <c r="AO1260">
        <v>1</v>
      </c>
      <c r="AP1260" s="34">
        <v>0</v>
      </c>
      <c r="AQ1260" t="s">
        <v>89</v>
      </c>
      <c r="AR1260" s="34" t="s">
        <v>89</v>
      </c>
      <c r="AS1260">
        <v>0</v>
      </c>
      <c r="AT1260" s="17">
        <v>1</v>
      </c>
      <c r="AU1260" t="s">
        <v>89</v>
      </c>
      <c r="AV1260" s="17" t="s">
        <v>89</v>
      </c>
      <c r="AW1260" s="17" t="s">
        <v>131</v>
      </c>
      <c r="AX1260">
        <v>1</v>
      </c>
      <c r="AY1260">
        <v>0</v>
      </c>
      <c r="AZ1260">
        <v>0</v>
      </c>
      <c r="BA1260">
        <v>0</v>
      </c>
      <c r="BB1260">
        <v>0</v>
      </c>
      <c r="BC1260">
        <v>0</v>
      </c>
      <c r="BD1260" s="17">
        <v>0</v>
      </c>
      <c r="BE1260">
        <v>1</v>
      </c>
      <c r="BF1260">
        <v>0</v>
      </c>
      <c r="BG1260" s="17">
        <v>0</v>
      </c>
      <c r="BH1260">
        <v>36129</v>
      </c>
      <c r="BI1260">
        <v>1343</v>
      </c>
      <c r="BJ1260" s="23">
        <v>0.92700000000000005</v>
      </c>
      <c r="BK1260" s="23">
        <v>41</v>
      </c>
      <c r="BL1260">
        <v>1</v>
      </c>
      <c r="BM1260">
        <v>0</v>
      </c>
      <c r="BN1260">
        <v>0</v>
      </c>
      <c r="BO1260">
        <v>0</v>
      </c>
      <c r="BP1260">
        <v>0</v>
      </c>
      <c r="BQ1260" s="17">
        <v>0</v>
      </c>
      <c r="BR1260">
        <v>1</v>
      </c>
      <c r="BS1260">
        <v>0</v>
      </c>
      <c r="BT1260">
        <v>0</v>
      </c>
      <c r="BU1260" s="17">
        <v>0</v>
      </c>
      <c r="BV1260">
        <v>0</v>
      </c>
      <c r="BW1260">
        <v>0</v>
      </c>
      <c r="BX1260" s="17">
        <v>0</v>
      </c>
      <c r="BY1260">
        <v>1</v>
      </c>
      <c r="BZ1260">
        <v>1</v>
      </c>
      <c r="CA1260">
        <v>0</v>
      </c>
      <c r="CB1260">
        <v>0</v>
      </c>
      <c r="CC1260">
        <v>1</v>
      </c>
      <c r="CD1260">
        <v>0</v>
      </c>
      <c r="CE1260">
        <v>0</v>
      </c>
      <c r="CF1260">
        <v>0</v>
      </c>
      <c r="CG1260">
        <v>0</v>
      </c>
      <c r="CH1260">
        <v>0</v>
      </c>
      <c r="CI1260">
        <v>1</v>
      </c>
      <c r="CJ1260" s="17">
        <v>0</v>
      </c>
      <c r="CK1260">
        <v>0.52800000000000002</v>
      </c>
      <c r="CL1260">
        <v>17</v>
      </c>
      <c r="CM1260">
        <v>1</v>
      </c>
      <c r="CN1260">
        <v>0</v>
      </c>
      <c r="CO1260">
        <v>35</v>
      </c>
      <c r="CP1260" s="31" t="s">
        <v>80</v>
      </c>
    </row>
    <row r="1261" spans="1:94" x14ac:dyDescent="0.25">
      <c r="A1261">
        <v>1260</v>
      </c>
      <c r="B1261">
        <v>81</v>
      </c>
      <c r="C1261" s="23" t="s">
        <v>259</v>
      </c>
      <c r="D1261" s="12">
        <v>6.126200956654837</v>
      </c>
      <c r="E1261" s="13">
        <v>0.2363472744994482</v>
      </c>
      <c r="F1261" s="7">
        <v>25.920336799437649</v>
      </c>
      <c r="G1261" s="7">
        <f t="shared" si="295"/>
        <v>5.8898536821553886</v>
      </c>
      <c r="H1261" s="15">
        <f t="shared" si="296"/>
        <v>6.3625482311542854</v>
      </c>
      <c r="I1261" s="11">
        <f t="shared" si="297"/>
        <v>7.3965822008297821E-2</v>
      </c>
      <c r="J1261" s="30">
        <f t="shared" si="298"/>
        <v>2.8535825973489098E-3</v>
      </c>
      <c r="K1261" s="30">
        <f t="shared" si="299"/>
        <v>350.43667596271411</v>
      </c>
      <c r="L1261" s="8">
        <v>0</v>
      </c>
      <c r="M1261" s="9">
        <v>0</v>
      </c>
      <c r="N1261" s="9">
        <v>0</v>
      </c>
      <c r="O1261" s="9">
        <v>1</v>
      </c>
      <c r="P1261" s="9">
        <v>0</v>
      </c>
      <c r="Q1261" s="8">
        <v>122141</v>
      </c>
      <c r="R1261" s="9">
        <v>6</v>
      </c>
      <c r="S1261" s="9">
        <f t="shared" si="300"/>
        <v>122134</v>
      </c>
      <c r="T1261" s="9">
        <f t="shared" si="301"/>
        <v>62</v>
      </c>
      <c r="U1261" s="7">
        <v>14</v>
      </c>
      <c r="V1261" s="7">
        <f t="shared" si="302"/>
        <v>21</v>
      </c>
      <c r="W1261" s="9">
        <v>0</v>
      </c>
      <c r="X1261" s="9">
        <v>1</v>
      </c>
      <c r="Y1261" s="9">
        <v>1</v>
      </c>
      <c r="Z1261" s="9">
        <v>0</v>
      </c>
      <c r="AA1261" s="9">
        <v>0</v>
      </c>
      <c r="AB1261" s="27">
        <v>0</v>
      </c>
      <c r="AC1261" s="9">
        <v>0</v>
      </c>
      <c r="AD1261" s="9">
        <v>1</v>
      </c>
      <c r="AE1261" s="27">
        <v>0</v>
      </c>
      <c r="AF1261" s="9">
        <v>1</v>
      </c>
      <c r="AG1261" s="27">
        <v>0</v>
      </c>
      <c r="AH1261" s="19">
        <v>2009</v>
      </c>
      <c r="AI1261" s="30">
        <v>0</v>
      </c>
      <c r="AJ1261" s="30">
        <v>0</v>
      </c>
      <c r="AK1261" s="30">
        <v>0.5</v>
      </c>
      <c r="AL1261" s="37">
        <v>0.5</v>
      </c>
      <c r="AM1261" s="36">
        <v>1</v>
      </c>
      <c r="AN1261" s="17">
        <v>0</v>
      </c>
      <c r="AO1261">
        <v>1</v>
      </c>
      <c r="AP1261" s="34">
        <v>0</v>
      </c>
      <c r="AQ1261" t="s">
        <v>89</v>
      </c>
      <c r="AR1261" s="34" t="s">
        <v>89</v>
      </c>
      <c r="AS1261">
        <v>0</v>
      </c>
      <c r="AT1261" s="17">
        <v>1</v>
      </c>
      <c r="AU1261" t="s">
        <v>89</v>
      </c>
      <c r="AV1261" s="17" t="s">
        <v>89</v>
      </c>
      <c r="AW1261" s="17" t="s">
        <v>131</v>
      </c>
      <c r="AX1261">
        <v>1</v>
      </c>
      <c r="AY1261">
        <v>0</v>
      </c>
      <c r="AZ1261">
        <v>0</v>
      </c>
      <c r="BA1261">
        <v>0</v>
      </c>
      <c r="BB1261">
        <v>0</v>
      </c>
      <c r="BC1261">
        <v>0</v>
      </c>
      <c r="BD1261" s="17">
        <v>0</v>
      </c>
      <c r="BE1261">
        <v>1</v>
      </c>
      <c r="BF1261">
        <v>0</v>
      </c>
      <c r="BG1261" s="17">
        <v>0</v>
      </c>
      <c r="BH1261">
        <v>35346</v>
      </c>
      <c r="BI1261">
        <v>1501</v>
      </c>
      <c r="BJ1261" s="23">
        <v>0.92500000000000004</v>
      </c>
      <c r="BK1261" s="23">
        <v>41</v>
      </c>
      <c r="BL1261">
        <v>1</v>
      </c>
      <c r="BM1261">
        <v>0</v>
      </c>
      <c r="BN1261">
        <v>0</v>
      </c>
      <c r="BO1261">
        <v>0</v>
      </c>
      <c r="BP1261">
        <v>0</v>
      </c>
      <c r="BQ1261" s="17">
        <v>0</v>
      </c>
      <c r="BR1261">
        <v>1</v>
      </c>
      <c r="BS1261">
        <v>0</v>
      </c>
      <c r="BT1261">
        <v>0</v>
      </c>
      <c r="BU1261" s="17">
        <v>0</v>
      </c>
      <c r="BV1261">
        <v>0</v>
      </c>
      <c r="BW1261">
        <v>0</v>
      </c>
      <c r="BX1261" s="17">
        <v>0</v>
      </c>
      <c r="BY1261">
        <v>1</v>
      </c>
      <c r="BZ1261">
        <v>1</v>
      </c>
      <c r="CA1261">
        <v>0</v>
      </c>
      <c r="CB1261">
        <v>0</v>
      </c>
      <c r="CC1261">
        <v>1</v>
      </c>
      <c r="CD1261">
        <v>0</v>
      </c>
      <c r="CE1261">
        <v>0</v>
      </c>
      <c r="CF1261">
        <v>0</v>
      </c>
      <c r="CG1261">
        <v>0</v>
      </c>
      <c r="CH1261">
        <v>0</v>
      </c>
      <c r="CI1261">
        <v>1</v>
      </c>
      <c r="CJ1261" s="17">
        <v>0</v>
      </c>
      <c r="CK1261">
        <v>0.52800000000000002</v>
      </c>
      <c r="CL1261">
        <v>17</v>
      </c>
      <c r="CM1261">
        <v>1</v>
      </c>
      <c r="CN1261">
        <v>0</v>
      </c>
      <c r="CO1261">
        <v>35</v>
      </c>
      <c r="CP1261" s="31" t="s">
        <v>80</v>
      </c>
    </row>
    <row r="1262" spans="1:94" x14ac:dyDescent="0.25">
      <c r="A1262">
        <v>1261</v>
      </c>
      <c r="B1262">
        <v>81</v>
      </c>
      <c r="C1262" s="23" t="s">
        <v>259</v>
      </c>
      <c r="D1262" s="12">
        <v>6.2535572200919542</v>
      </c>
      <c r="E1262" s="13">
        <v>0.23758248711537899</v>
      </c>
      <c r="F1262" s="7">
        <v>26.321625369023899</v>
      </c>
      <c r="G1262" s="7">
        <f t="shared" si="295"/>
        <v>6.0159747329765754</v>
      </c>
      <c r="H1262" s="15">
        <f t="shared" si="296"/>
        <v>6.4911397072073331</v>
      </c>
      <c r="I1262" s="11">
        <f t="shared" si="297"/>
        <v>7.5104521840609409E-2</v>
      </c>
      <c r="J1262" s="30">
        <f t="shared" si="298"/>
        <v>2.8533390619940487E-3</v>
      </c>
      <c r="K1262" s="30">
        <f t="shared" si="299"/>
        <v>350.46658608498933</v>
      </c>
      <c r="L1262" s="8">
        <v>0</v>
      </c>
      <c r="M1262" s="9">
        <v>0</v>
      </c>
      <c r="N1262" s="9">
        <v>0</v>
      </c>
      <c r="O1262" s="9">
        <v>1</v>
      </c>
      <c r="P1262" s="9">
        <v>0</v>
      </c>
      <c r="Q1262" s="8">
        <v>122141</v>
      </c>
      <c r="R1262" s="9">
        <v>6</v>
      </c>
      <c r="S1262" s="9">
        <f t="shared" si="300"/>
        <v>122134</v>
      </c>
      <c r="T1262" s="9">
        <f t="shared" si="301"/>
        <v>62</v>
      </c>
      <c r="U1262" s="7">
        <v>14</v>
      </c>
      <c r="V1262" s="7">
        <f t="shared" si="302"/>
        <v>21</v>
      </c>
      <c r="W1262" s="9">
        <v>0</v>
      </c>
      <c r="X1262" s="9">
        <v>1</v>
      </c>
      <c r="Y1262" s="9">
        <v>1</v>
      </c>
      <c r="Z1262" s="9">
        <v>0</v>
      </c>
      <c r="AA1262" s="9">
        <v>0</v>
      </c>
      <c r="AB1262" s="27">
        <v>0</v>
      </c>
      <c r="AC1262" s="9">
        <v>0</v>
      </c>
      <c r="AD1262" s="9">
        <v>1</v>
      </c>
      <c r="AE1262" s="27">
        <v>0</v>
      </c>
      <c r="AF1262" s="9">
        <v>1</v>
      </c>
      <c r="AG1262" s="27">
        <v>0</v>
      </c>
      <c r="AH1262" s="19">
        <v>2010</v>
      </c>
      <c r="AI1262" s="30">
        <v>0</v>
      </c>
      <c r="AJ1262" s="30">
        <v>0</v>
      </c>
      <c r="AK1262" s="30">
        <v>0.5</v>
      </c>
      <c r="AL1262" s="37">
        <v>0.5</v>
      </c>
      <c r="AM1262" s="36">
        <v>1</v>
      </c>
      <c r="AN1262" s="17">
        <v>0</v>
      </c>
      <c r="AO1262">
        <v>1</v>
      </c>
      <c r="AP1262" s="34">
        <v>0</v>
      </c>
      <c r="AQ1262" t="s">
        <v>89</v>
      </c>
      <c r="AR1262" s="34" t="s">
        <v>89</v>
      </c>
      <c r="AS1262">
        <v>0</v>
      </c>
      <c r="AT1262" s="17">
        <v>1</v>
      </c>
      <c r="AU1262" t="s">
        <v>89</v>
      </c>
      <c r="AV1262" s="17" t="s">
        <v>89</v>
      </c>
      <c r="AW1262" s="17" t="s">
        <v>131</v>
      </c>
      <c r="AX1262">
        <v>1</v>
      </c>
      <c r="AY1262">
        <v>0</v>
      </c>
      <c r="AZ1262">
        <v>0</v>
      </c>
      <c r="BA1262">
        <v>0</v>
      </c>
      <c r="BB1262">
        <v>0</v>
      </c>
      <c r="BC1262">
        <v>0</v>
      </c>
      <c r="BD1262" s="17">
        <v>0</v>
      </c>
      <c r="BE1262">
        <v>1</v>
      </c>
      <c r="BF1262">
        <v>0</v>
      </c>
      <c r="BG1262" s="17">
        <v>0</v>
      </c>
      <c r="BH1262">
        <v>35722</v>
      </c>
      <c r="BI1262">
        <v>1561</v>
      </c>
      <c r="BJ1262" s="23">
        <v>0.92700000000000005</v>
      </c>
      <c r="BK1262" s="23">
        <v>41</v>
      </c>
      <c r="BL1262">
        <v>1</v>
      </c>
      <c r="BM1262">
        <v>0</v>
      </c>
      <c r="BN1262">
        <v>0</v>
      </c>
      <c r="BO1262">
        <v>0</v>
      </c>
      <c r="BP1262">
        <v>0</v>
      </c>
      <c r="BQ1262" s="17">
        <v>0</v>
      </c>
      <c r="BR1262">
        <v>1</v>
      </c>
      <c r="BS1262">
        <v>0</v>
      </c>
      <c r="BT1262">
        <v>0</v>
      </c>
      <c r="BU1262" s="17">
        <v>0</v>
      </c>
      <c r="BV1262">
        <v>0</v>
      </c>
      <c r="BW1262">
        <v>0</v>
      </c>
      <c r="BX1262" s="17">
        <v>0</v>
      </c>
      <c r="BY1262">
        <v>1</v>
      </c>
      <c r="BZ1262">
        <v>1</v>
      </c>
      <c r="CA1262">
        <v>0</v>
      </c>
      <c r="CB1262">
        <v>0</v>
      </c>
      <c r="CC1262">
        <v>1</v>
      </c>
      <c r="CD1262">
        <v>0</v>
      </c>
      <c r="CE1262">
        <v>0</v>
      </c>
      <c r="CF1262">
        <v>0</v>
      </c>
      <c r="CG1262">
        <v>0</v>
      </c>
      <c r="CH1262">
        <v>0</v>
      </c>
      <c r="CI1262">
        <v>1</v>
      </c>
      <c r="CJ1262" s="17">
        <v>0</v>
      </c>
      <c r="CK1262">
        <v>0.52800000000000002</v>
      </c>
      <c r="CL1262">
        <v>17</v>
      </c>
      <c r="CM1262">
        <v>1</v>
      </c>
      <c r="CN1262">
        <v>0</v>
      </c>
      <c r="CO1262">
        <v>35</v>
      </c>
      <c r="CP1262" s="31" t="s">
        <v>80</v>
      </c>
    </row>
    <row r="1263" spans="1:94" x14ac:dyDescent="0.25">
      <c r="A1263">
        <v>1262</v>
      </c>
      <c r="B1263">
        <v>82</v>
      </c>
      <c r="C1263" s="23" t="s">
        <v>260</v>
      </c>
      <c r="D1263" s="12">
        <v>7.4</v>
      </c>
      <c r="E1263" s="13">
        <v>0.4</v>
      </c>
      <c r="F1263" s="7">
        <f t="shared" ref="F1263:F1303" si="303">D1263/E1263</f>
        <v>18.5</v>
      </c>
      <c r="G1263" s="7">
        <f t="shared" si="295"/>
        <v>7</v>
      </c>
      <c r="H1263" s="15">
        <f t="shared" si="296"/>
        <v>7.8000000000000007</v>
      </c>
      <c r="I1263" s="11">
        <f t="shared" si="297"/>
        <v>0.319858163020873</v>
      </c>
      <c r="J1263" s="30">
        <f t="shared" si="298"/>
        <v>1.7289630433560702E-2</v>
      </c>
      <c r="K1263" s="30">
        <f t="shared" si="299"/>
        <v>57.838136207868942</v>
      </c>
      <c r="L1263" s="8">
        <v>0</v>
      </c>
      <c r="M1263" s="9">
        <v>0</v>
      </c>
      <c r="N1263" s="9">
        <v>1</v>
      </c>
      <c r="O1263" s="9">
        <v>0</v>
      </c>
      <c r="P1263" s="9">
        <v>0</v>
      </c>
      <c r="Q1263" s="8">
        <v>3010</v>
      </c>
      <c r="R1263" s="9">
        <v>6</v>
      </c>
      <c r="S1263" s="9">
        <f t="shared" si="300"/>
        <v>3003</v>
      </c>
      <c r="T1263" s="9">
        <f t="shared" si="301"/>
        <v>24</v>
      </c>
      <c r="U1263" s="7">
        <v>13.3</v>
      </c>
      <c r="V1263" s="7">
        <v>1</v>
      </c>
      <c r="W1263" s="9">
        <v>1</v>
      </c>
      <c r="X1263" s="9">
        <v>0</v>
      </c>
      <c r="Y1263" s="9">
        <v>1</v>
      </c>
      <c r="Z1263" s="9">
        <v>0</v>
      </c>
      <c r="AA1263" s="9">
        <v>0</v>
      </c>
      <c r="AB1263" s="27">
        <v>0</v>
      </c>
      <c r="AC1263" s="9">
        <v>0</v>
      </c>
      <c r="AD1263" s="9">
        <v>1</v>
      </c>
      <c r="AE1263" s="27">
        <v>0</v>
      </c>
      <c r="AF1263" s="9">
        <v>0</v>
      </c>
      <c r="AG1263" s="27">
        <v>1</v>
      </c>
      <c r="AH1263" s="19">
        <v>1976</v>
      </c>
      <c r="AI1263" s="30">
        <v>8.5000000000000006E-2</v>
      </c>
      <c r="AJ1263" s="30">
        <v>8.5000000000000006E-2</v>
      </c>
      <c r="AK1263" s="30">
        <v>0.33</v>
      </c>
      <c r="AL1263" s="37">
        <v>0.5</v>
      </c>
      <c r="AM1263" s="36">
        <v>1</v>
      </c>
      <c r="AN1263" s="17">
        <v>0</v>
      </c>
      <c r="AO1263" s="30">
        <v>1</v>
      </c>
      <c r="AP1263" s="34">
        <v>0</v>
      </c>
      <c r="AQ1263" t="s">
        <v>89</v>
      </c>
      <c r="AR1263" s="34" t="s">
        <v>89</v>
      </c>
      <c r="AS1263">
        <v>0</v>
      </c>
      <c r="AT1263" s="17">
        <v>1</v>
      </c>
      <c r="AU1263" t="s">
        <v>89</v>
      </c>
      <c r="AV1263" s="17" t="s">
        <v>89</v>
      </c>
      <c r="AW1263" s="17" t="s">
        <v>131</v>
      </c>
      <c r="AX1263">
        <v>1</v>
      </c>
      <c r="AY1263">
        <v>0</v>
      </c>
      <c r="AZ1263">
        <v>0</v>
      </c>
      <c r="BA1263">
        <v>0</v>
      </c>
      <c r="BB1263">
        <v>0</v>
      </c>
      <c r="BC1263">
        <v>0</v>
      </c>
      <c r="BD1263" s="17">
        <v>0</v>
      </c>
      <c r="BE1263">
        <v>1</v>
      </c>
      <c r="BF1263">
        <v>0</v>
      </c>
      <c r="BG1263" s="17">
        <v>0</v>
      </c>
      <c r="BH1263">
        <v>18108</v>
      </c>
      <c r="BI1263">
        <v>1898</v>
      </c>
      <c r="BJ1263" s="23">
        <v>0.91600000000000004</v>
      </c>
      <c r="BK1263" s="23">
        <f t="shared" ref="BK1263:BK1276" si="304">14.5*0.255+16.5*0.241+19*0.246+22.5*0.258</f>
        <v>18.152999999999999</v>
      </c>
      <c r="BL1263">
        <v>1</v>
      </c>
      <c r="BM1263">
        <v>0</v>
      </c>
      <c r="BN1263">
        <v>0</v>
      </c>
      <c r="BO1263">
        <v>0</v>
      </c>
      <c r="BP1263">
        <v>0</v>
      </c>
      <c r="BQ1263" s="17">
        <v>0</v>
      </c>
      <c r="BR1263">
        <v>0</v>
      </c>
      <c r="BS1263">
        <v>0</v>
      </c>
      <c r="BT1263">
        <v>1</v>
      </c>
      <c r="BU1263" s="17">
        <v>0</v>
      </c>
      <c r="BV1263">
        <v>0</v>
      </c>
      <c r="BW1263">
        <v>0</v>
      </c>
      <c r="BX1263" s="17">
        <v>0</v>
      </c>
      <c r="BY1263">
        <v>0</v>
      </c>
      <c r="BZ1263">
        <v>0</v>
      </c>
      <c r="CA1263">
        <v>1</v>
      </c>
      <c r="CB1263">
        <v>1</v>
      </c>
      <c r="CC1263">
        <v>1</v>
      </c>
      <c r="CD1263">
        <v>0</v>
      </c>
      <c r="CE1263">
        <v>0</v>
      </c>
      <c r="CF1263">
        <v>0</v>
      </c>
      <c r="CG1263">
        <v>0</v>
      </c>
      <c r="CH1263">
        <v>0</v>
      </c>
      <c r="CI1263">
        <v>1</v>
      </c>
      <c r="CJ1263" s="17">
        <v>1</v>
      </c>
      <c r="CK1263">
        <v>3.5000000000000003E-2</v>
      </c>
      <c r="CL1263">
        <v>1789</v>
      </c>
      <c r="CM1263">
        <v>1</v>
      </c>
      <c r="CN1263">
        <v>0</v>
      </c>
      <c r="CO1263">
        <v>16</v>
      </c>
      <c r="CP1263" s="31" t="s">
        <v>80</v>
      </c>
    </row>
    <row r="1264" spans="1:94" x14ac:dyDescent="0.25">
      <c r="A1264">
        <v>1263</v>
      </c>
      <c r="B1264">
        <v>82</v>
      </c>
      <c r="C1264" s="23" t="s">
        <v>260</v>
      </c>
      <c r="D1264" s="12">
        <v>7.5</v>
      </c>
      <c r="E1264" s="13">
        <v>0.3</v>
      </c>
      <c r="F1264" s="7">
        <f t="shared" si="303"/>
        <v>25</v>
      </c>
      <c r="G1264" s="7">
        <f t="shared" si="295"/>
        <v>7.2</v>
      </c>
      <c r="H1264" s="15">
        <f t="shared" si="296"/>
        <v>7.8</v>
      </c>
      <c r="I1264" s="11">
        <f t="shared" si="297"/>
        <v>0.41557146290950631</v>
      </c>
      <c r="J1264" s="30">
        <f t="shared" si="298"/>
        <v>1.6622858516380252E-2</v>
      </c>
      <c r="K1264" s="30">
        <f t="shared" si="299"/>
        <v>60.158124970780129</v>
      </c>
      <c r="L1264" s="8">
        <v>0</v>
      </c>
      <c r="M1264" s="9">
        <v>0</v>
      </c>
      <c r="N1264" s="9">
        <v>1</v>
      </c>
      <c r="O1264" s="9">
        <v>0</v>
      </c>
      <c r="P1264" s="9">
        <v>0</v>
      </c>
      <c r="Q1264" s="8">
        <v>3010</v>
      </c>
      <c r="R1264" s="9">
        <v>15</v>
      </c>
      <c r="S1264" s="9">
        <f t="shared" si="300"/>
        <v>2994</v>
      </c>
      <c r="T1264" s="9">
        <f t="shared" si="301"/>
        <v>24</v>
      </c>
      <c r="U1264" s="7">
        <v>13.3</v>
      </c>
      <c r="V1264" s="7">
        <v>1</v>
      </c>
      <c r="W1264" s="9">
        <v>1</v>
      </c>
      <c r="X1264" s="9">
        <v>0</v>
      </c>
      <c r="Y1264" s="9">
        <v>1</v>
      </c>
      <c r="Z1264" s="9">
        <v>0</v>
      </c>
      <c r="AA1264" s="9">
        <v>0</v>
      </c>
      <c r="AB1264" s="27">
        <v>0</v>
      </c>
      <c r="AC1264" s="9">
        <v>0</v>
      </c>
      <c r="AD1264" s="9">
        <v>1</v>
      </c>
      <c r="AE1264" s="27">
        <v>0</v>
      </c>
      <c r="AF1264" s="9">
        <v>0</v>
      </c>
      <c r="AG1264" s="27">
        <v>1</v>
      </c>
      <c r="AH1264" s="19">
        <v>1976</v>
      </c>
      <c r="AI1264" s="30">
        <v>8.5000000000000006E-2</v>
      </c>
      <c r="AJ1264" s="30">
        <v>8.5000000000000006E-2</v>
      </c>
      <c r="AK1264" s="30">
        <v>0.33</v>
      </c>
      <c r="AL1264" s="37">
        <v>0.5</v>
      </c>
      <c r="AM1264" s="36">
        <v>1</v>
      </c>
      <c r="AN1264" s="17">
        <v>0</v>
      </c>
      <c r="AO1264" s="30">
        <v>1</v>
      </c>
      <c r="AP1264" s="34">
        <v>0</v>
      </c>
      <c r="AQ1264" t="s">
        <v>89</v>
      </c>
      <c r="AR1264" s="34" t="s">
        <v>89</v>
      </c>
      <c r="AS1264">
        <v>0</v>
      </c>
      <c r="AT1264" s="17">
        <v>1</v>
      </c>
      <c r="AU1264" t="s">
        <v>89</v>
      </c>
      <c r="AV1264" s="17" t="s">
        <v>89</v>
      </c>
      <c r="AW1264" s="17" t="s">
        <v>131</v>
      </c>
      <c r="AX1264">
        <v>1</v>
      </c>
      <c r="AY1264">
        <v>0</v>
      </c>
      <c r="AZ1264">
        <v>0</v>
      </c>
      <c r="BA1264">
        <v>0</v>
      </c>
      <c r="BB1264">
        <v>0</v>
      </c>
      <c r="BC1264">
        <v>0</v>
      </c>
      <c r="BD1264" s="17">
        <v>0</v>
      </c>
      <c r="BE1264">
        <v>1</v>
      </c>
      <c r="BF1264">
        <v>0</v>
      </c>
      <c r="BG1264" s="17">
        <v>0</v>
      </c>
      <c r="BH1264">
        <v>18108</v>
      </c>
      <c r="BI1264">
        <v>1898</v>
      </c>
      <c r="BJ1264" s="23">
        <v>0.91600000000000004</v>
      </c>
      <c r="BK1264" s="23">
        <f t="shared" si="304"/>
        <v>18.152999999999999</v>
      </c>
      <c r="BL1264">
        <v>1</v>
      </c>
      <c r="BM1264">
        <v>0</v>
      </c>
      <c r="BN1264">
        <v>0</v>
      </c>
      <c r="BO1264">
        <v>0</v>
      </c>
      <c r="BP1264">
        <v>0</v>
      </c>
      <c r="BQ1264" s="17">
        <v>0</v>
      </c>
      <c r="BR1264">
        <v>0</v>
      </c>
      <c r="BS1264">
        <v>0</v>
      </c>
      <c r="BT1264">
        <v>1</v>
      </c>
      <c r="BU1264" s="17">
        <v>0</v>
      </c>
      <c r="BV1264">
        <v>0</v>
      </c>
      <c r="BW1264">
        <v>0</v>
      </c>
      <c r="BX1264" s="17">
        <v>0</v>
      </c>
      <c r="BY1264">
        <v>0</v>
      </c>
      <c r="BZ1264">
        <v>0</v>
      </c>
      <c r="CA1264">
        <v>1</v>
      </c>
      <c r="CB1264">
        <v>1</v>
      </c>
      <c r="CC1264">
        <v>1</v>
      </c>
      <c r="CD1264">
        <v>0</v>
      </c>
      <c r="CE1264">
        <v>0</v>
      </c>
      <c r="CF1264">
        <v>0</v>
      </c>
      <c r="CG1264">
        <v>0</v>
      </c>
      <c r="CH1264">
        <v>0</v>
      </c>
      <c r="CI1264">
        <v>1</v>
      </c>
      <c r="CJ1264" s="17">
        <v>1</v>
      </c>
      <c r="CK1264">
        <v>3.5000000000000003E-2</v>
      </c>
      <c r="CL1264">
        <v>1789</v>
      </c>
      <c r="CM1264">
        <v>1</v>
      </c>
      <c r="CN1264">
        <v>0</v>
      </c>
      <c r="CO1264">
        <v>16</v>
      </c>
      <c r="CP1264" s="31" t="s">
        <v>80</v>
      </c>
    </row>
    <row r="1265" spans="1:94" x14ac:dyDescent="0.25">
      <c r="A1265">
        <v>1264</v>
      </c>
      <c r="B1265">
        <v>82</v>
      </c>
      <c r="C1265" s="23" t="s">
        <v>260</v>
      </c>
      <c r="D1265" s="12">
        <v>7.3</v>
      </c>
      <c r="E1265" s="13">
        <v>0.4</v>
      </c>
      <c r="F1265" s="7">
        <f t="shared" si="303"/>
        <v>18.25</v>
      </c>
      <c r="G1265" s="7">
        <f t="shared" si="295"/>
        <v>6.8999999999999995</v>
      </c>
      <c r="H1265" s="15">
        <f t="shared" si="296"/>
        <v>7.7</v>
      </c>
      <c r="I1265" s="11">
        <f t="shared" si="297"/>
        <v>0.31644458315990853</v>
      </c>
      <c r="J1265" s="30">
        <f t="shared" si="298"/>
        <v>1.7339429214241565E-2</v>
      </c>
      <c r="K1265" s="30">
        <f t="shared" si="299"/>
        <v>57.672025280893337</v>
      </c>
      <c r="L1265" s="8">
        <v>0</v>
      </c>
      <c r="M1265" s="9">
        <v>0</v>
      </c>
      <c r="N1265" s="9">
        <v>1</v>
      </c>
      <c r="O1265" s="9">
        <v>0</v>
      </c>
      <c r="P1265" s="9">
        <v>0</v>
      </c>
      <c r="Q1265" s="8">
        <v>3010</v>
      </c>
      <c r="R1265" s="9">
        <v>16</v>
      </c>
      <c r="S1265" s="9">
        <f t="shared" si="300"/>
        <v>2993</v>
      </c>
      <c r="T1265" s="9">
        <f t="shared" si="301"/>
        <v>24</v>
      </c>
      <c r="U1265" s="7">
        <v>13.3</v>
      </c>
      <c r="V1265" s="7">
        <v>1</v>
      </c>
      <c r="W1265" s="9">
        <v>1</v>
      </c>
      <c r="X1265" s="9">
        <v>0</v>
      </c>
      <c r="Y1265" s="9">
        <v>1</v>
      </c>
      <c r="Z1265" s="9">
        <v>0</v>
      </c>
      <c r="AA1265" s="9">
        <v>0</v>
      </c>
      <c r="AB1265" s="27">
        <v>0</v>
      </c>
      <c r="AC1265" s="9">
        <v>0</v>
      </c>
      <c r="AD1265" s="9">
        <v>1</v>
      </c>
      <c r="AE1265" s="27">
        <v>0</v>
      </c>
      <c r="AF1265" s="9">
        <v>0</v>
      </c>
      <c r="AG1265" s="27">
        <v>1</v>
      </c>
      <c r="AH1265" s="19">
        <v>1976</v>
      </c>
      <c r="AI1265" s="30">
        <v>8.5000000000000006E-2</v>
      </c>
      <c r="AJ1265" s="30">
        <v>8.5000000000000006E-2</v>
      </c>
      <c r="AK1265" s="30">
        <v>0.33</v>
      </c>
      <c r="AL1265" s="37">
        <v>0.5</v>
      </c>
      <c r="AM1265" s="36">
        <v>1</v>
      </c>
      <c r="AN1265" s="17">
        <v>0</v>
      </c>
      <c r="AO1265" s="30">
        <v>1</v>
      </c>
      <c r="AP1265" s="34">
        <v>0</v>
      </c>
      <c r="AQ1265" t="s">
        <v>89</v>
      </c>
      <c r="AR1265" s="34" t="s">
        <v>89</v>
      </c>
      <c r="AS1265">
        <v>0</v>
      </c>
      <c r="AT1265" s="17">
        <v>1</v>
      </c>
      <c r="AU1265" t="s">
        <v>89</v>
      </c>
      <c r="AV1265" s="17" t="s">
        <v>89</v>
      </c>
      <c r="AW1265" s="17" t="s">
        <v>131</v>
      </c>
      <c r="AX1265">
        <v>1</v>
      </c>
      <c r="AY1265">
        <v>0</v>
      </c>
      <c r="AZ1265">
        <v>0</v>
      </c>
      <c r="BA1265">
        <v>0</v>
      </c>
      <c r="BB1265">
        <v>0</v>
      </c>
      <c r="BC1265">
        <v>0</v>
      </c>
      <c r="BD1265" s="17">
        <v>0</v>
      </c>
      <c r="BE1265">
        <v>1</v>
      </c>
      <c r="BF1265">
        <v>0</v>
      </c>
      <c r="BG1265" s="17">
        <v>0</v>
      </c>
      <c r="BH1265">
        <v>18108</v>
      </c>
      <c r="BI1265">
        <v>1898</v>
      </c>
      <c r="BJ1265" s="23">
        <v>0.91600000000000004</v>
      </c>
      <c r="BK1265" s="23">
        <f t="shared" si="304"/>
        <v>18.152999999999999</v>
      </c>
      <c r="BL1265">
        <v>1</v>
      </c>
      <c r="BM1265">
        <v>0</v>
      </c>
      <c r="BN1265">
        <v>0</v>
      </c>
      <c r="BO1265">
        <v>0</v>
      </c>
      <c r="BP1265">
        <v>0</v>
      </c>
      <c r="BQ1265" s="17">
        <v>0</v>
      </c>
      <c r="BR1265">
        <v>0</v>
      </c>
      <c r="BS1265">
        <v>1</v>
      </c>
      <c r="BT1265">
        <v>0</v>
      </c>
      <c r="BU1265" s="17">
        <v>0</v>
      </c>
      <c r="BV1265">
        <v>0</v>
      </c>
      <c r="BW1265">
        <v>0</v>
      </c>
      <c r="BX1265" s="17">
        <v>0</v>
      </c>
      <c r="BY1265">
        <v>0</v>
      </c>
      <c r="BZ1265">
        <v>0</v>
      </c>
      <c r="CA1265">
        <v>1</v>
      </c>
      <c r="CB1265">
        <v>1</v>
      </c>
      <c r="CC1265">
        <v>1</v>
      </c>
      <c r="CD1265">
        <v>0</v>
      </c>
      <c r="CE1265">
        <v>0</v>
      </c>
      <c r="CF1265">
        <v>0</v>
      </c>
      <c r="CG1265">
        <v>0</v>
      </c>
      <c r="CH1265">
        <v>0</v>
      </c>
      <c r="CI1265">
        <v>1</v>
      </c>
      <c r="CJ1265" s="17">
        <v>1</v>
      </c>
      <c r="CK1265">
        <v>3.5000000000000003E-2</v>
      </c>
      <c r="CL1265">
        <v>1789</v>
      </c>
      <c r="CM1265">
        <v>1</v>
      </c>
      <c r="CN1265">
        <v>0</v>
      </c>
      <c r="CO1265">
        <v>16</v>
      </c>
      <c r="CP1265" s="31" t="s">
        <v>80</v>
      </c>
    </row>
    <row r="1266" spans="1:94" x14ac:dyDescent="0.25">
      <c r="A1266">
        <v>1265</v>
      </c>
      <c r="B1266">
        <v>82</v>
      </c>
      <c r="C1266" s="23" t="s">
        <v>260</v>
      </c>
      <c r="D1266" s="12">
        <v>7.4</v>
      </c>
      <c r="E1266" s="13">
        <v>0.4</v>
      </c>
      <c r="F1266" s="7">
        <f t="shared" si="303"/>
        <v>18.5</v>
      </c>
      <c r="G1266" s="7">
        <f t="shared" si="295"/>
        <v>7</v>
      </c>
      <c r="H1266" s="15">
        <f t="shared" si="296"/>
        <v>7.8000000000000007</v>
      </c>
      <c r="I1266" s="11">
        <f t="shared" si="297"/>
        <v>0.3203853494429203</v>
      </c>
      <c r="J1266" s="30">
        <f t="shared" si="298"/>
        <v>1.731812699691461E-2</v>
      </c>
      <c r="K1266" s="30">
        <f t="shared" si="299"/>
        <v>57.742964939462539</v>
      </c>
      <c r="L1266" s="8">
        <v>0</v>
      </c>
      <c r="M1266" s="9">
        <v>0</v>
      </c>
      <c r="N1266" s="9">
        <v>1</v>
      </c>
      <c r="O1266" s="9">
        <v>0</v>
      </c>
      <c r="P1266" s="9">
        <v>0</v>
      </c>
      <c r="Q1266" s="8">
        <v>3010</v>
      </c>
      <c r="R1266" s="9">
        <v>17</v>
      </c>
      <c r="S1266" s="9">
        <f t="shared" si="300"/>
        <v>2992</v>
      </c>
      <c r="T1266" s="9">
        <f t="shared" si="301"/>
        <v>24</v>
      </c>
      <c r="U1266" s="7">
        <v>13.3</v>
      </c>
      <c r="V1266" s="7">
        <v>1</v>
      </c>
      <c r="W1266" s="9">
        <v>1</v>
      </c>
      <c r="X1266" s="9">
        <v>0</v>
      </c>
      <c r="Y1266" s="9">
        <v>1</v>
      </c>
      <c r="Z1266" s="9">
        <v>0</v>
      </c>
      <c r="AA1266" s="9">
        <v>0</v>
      </c>
      <c r="AB1266" s="27">
        <v>0</v>
      </c>
      <c r="AC1266" s="9">
        <v>0</v>
      </c>
      <c r="AD1266" s="9">
        <v>1</v>
      </c>
      <c r="AE1266" s="27">
        <v>0</v>
      </c>
      <c r="AF1266" s="9">
        <v>0</v>
      </c>
      <c r="AG1266" s="27">
        <v>1</v>
      </c>
      <c r="AH1266" s="19">
        <v>1976</v>
      </c>
      <c r="AI1266" s="30">
        <v>8.5000000000000006E-2</v>
      </c>
      <c r="AJ1266" s="30">
        <v>8.5000000000000006E-2</v>
      </c>
      <c r="AK1266" s="30">
        <v>0.33</v>
      </c>
      <c r="AL1266" s="37">
        <v>0.5</v>
      </c>
      <c r="AM1266" s="36">
        <v>1</v>
      </c>
      <c r="AN1266" s="17">
        <v>0</v>
      </c>
      <c r="AO1266" s="30">
        <v>1</v>
      </c>
      <c r="AP1266" s="34">
        <v>0</v>
      </c>
      <c r="AQ1266" t="s">
        <v>89</v>
      </c>
      <c r="AR1266" s="34" t="s">
        <v>89</v>
      </c>
      <c r="AS1266">
        <v>0</v>
      </c>
      <c r="AT1266" s="17">
        <v>1</v>
      </c>
      <c r="AU1266" t="s">
        <v>89</v>
      </c>
      <c r="AV1266" s="17" t="s">
        <v>89</v>
      </c>
      <c r="AW1266" s="17" t="s">
        <v>131</v>
      </c>
      <c r="AX1266">
        <v>1</v>
      </c>
      <c r="AY1266">
        <v>0</v>
      </c>
      <c r="AZ1266">
        <v>0</v>
      </c>
      <c r="BA1266">
        <v>0</v>
      </c>
      <c r="BB1266">
        <v>0</v>
      </c>
      <c r="BC1266">
        <v>0</v>
      </c>
      <c r="BD1266" s="17">
        <v>0</v>
      </c>
      <c r="BE1266">
        <v>1</v>
      </c>
      <c r="BF1266">
        <v>0</v>
      </c>
      <c r="BG1266" s="17">
        <v>0</v>
      </c>
      <c r="BH1266">
        <v>18108</v>
      </c>
      <c r="BI1266">
        <v>1898</v>
      </c>
      <c r="BJ1266" s="23">
        <v>0.91600000000000004</v>
      </c>
      <c r="BK1266" s="23">
        <f t="shared" si="304"/>
        <v>18.152999999999999</v>
      </c>
      <c r="BL1266">
        <v>1</v>
      </c>
      <c r="BM1266">
        <v>0</v>
      </c>
      <c r="BN1266">
        <v>0</v>
      </c>
      <c r="BO1266">
        <v>0</v>
      </c>
      <c r="BP1266">
        <v>0</v>
      </c>
      <c r="BQ1266" s="17">
        <v>0</v>
      </c>
      <c r="BR1266">
        <v>0</v>
      </c>
      <c r="BS1266">
        <v>1</v>
      </c>
      <c r="BT1266">
        <v>0</v>
      </c>
      <c r="BU1266" s="17">
        <v>0</v>
      </c>
      <c r="BV1266">
        <v>0</v>
      </c>
      <c r="BW1266">
        <v>0</v>
      </c>
      <c r="BX1266" s="17">
        <v>0</v>
      </c>
      <c r="BY1266">
        <v>0</v>
      </c>
      <c r="BZ1266">
        <v>0</v>
      </c>
      <c r="CA1266">
        <v>1</v>
      </c>
      <c r="CB1266">
        <v>1</v>
      </c>
      <c r="CC1266">
        <v>1</v>
      </c>
      <c r="CD1266">
        <v>0</v>
      </c>
      <c r="CE1266">
        <v>0</v>
      </c>
      <c r="CF1266">
        <v>0</v>
      </c>
      <c r="CG1266">
        <v>0</v>
      </c>
      <c r="CH1266">
        <v>0</v>
      </c>
      <c r="CI1266">
        <v>1</v>
      </c>
      <c r="CJ1266" s="17">
        <v>1</v>
      </c>
      <c r="CK1266">
        <v>3.5000000000000003E-2</v>
      </c>
      <c r="CL1266">
        <v>1789</v>
      </c>
      <c r="CM1266">
        <v>1</v>
      </c>
      <c r="CN1266">
        <v>0</v>
      </c>
      <c r="CO1266">
        <v>16</v>
      </c>
      <c r="CP1266" s="31" t="s">
        <v>80</v>
      </c>
    </row>
    <row r="1267" spans="1:94" x14ac:dyDescent="0.25">
      <c r="A1267">
        <v>1266</v>
      </c>
      <c r="B1267">
        <v>82</v>
      </c>
      <c r="C1267" s="23" t="s">
        <v>260</v>
      </c>
      <c r="D1267" s="12">
        <v>7.3</v>
      </c>
      <c r="E1267" s="13">
        <v>0.4</v>
      </c>
      <c r="F1267" s="7">
        <f t="shared" si="303"/>
        <v>18.25</v>
      </c>
      <c r="G1267" s="7">
        <f t="shared" si="295"/>
        <v>6.8999999999999995</v>
      </c>
      <c r="H1267" s="15">
        <f t="shared" si="296"/>
        <v>7.7</v>
      </c>
      <c r="I1267" s="11">
        <f t="shared" si="297"/>
        <v>0.31658739112482909</v>
      </c>
      <c r="J1267" s="30">
        <f t="shared" si="298"/>
        <v>1.7347254308209811E-2</v>
      </c>
      <c r="K1267" s="30">
        <f t="shared" si="299"/>
        <v>57.646010269575463</v>
      </c>
      <c r="L1267" s="8">
        <v>0</v>
      </c>
      <c r="M1267" s="9">
        <v>0</v>
      </c>
      <c r="N1267" s="9">
        <v>1</v>
      </c>
      <c r="O1267" s="9">
        <v>0</v>
      </c>
      <c r="P1267" s="9">
        <v>0</v>
      </c>
      <c r="Q1267" s="8">
        <v>3010</v>
      </c>
      <c r="R1267" s="9">
        <v>19</v>
      </c>
      <c r="S1267" s="9">
        <f t="shared" si="300"/>
        <v>2990</v>
      </c>
      <c r="T1267" s="9">
        <f t="shared" si="301"/>
        <v>24</v>
      </c>
      <c r="U1267" s="7">
        <v>13.3</v>
      </c>
      <c r="V1267" s="7">
        <v>1</v>
      </c>
      <c r="W1267" s="9">
        <v>1</v>
      </c>
      <c r="X1267" s="9">
        <v>0</v>
      </c>
      <c r="Y1267" s="9">
        <v>1</v>
      </c>
      <c r="Z1267" s="9">
        <v>0</v>
      </c>
      <c r="AA1267" s="9">
        <v>0</v>
      </c>
      <c r="AB1267" s="27">
        <v>0</v>
      </c>
      <c r="AC1267" s="9">
        <v>0</v>
      </c>
      <c r="AD1267" s="9">
        <v>1</v>
      </c>
      <c r="AE1267" s="27">
        <v>0</v>
      </c>
      <c r="AF1267" s="9">
        <v>0</v>
      </c>
      <c r="AG1267" s="27">
        <v>1</v>
      </c>
      <c r="AH1267" s="19">
        <v>1976</v>
      </c>
      <c r="AI1267" s="30">
        <v>8.5000000000000006E-2</v>
      </c>
      <c r="AJ1267" s="30">
        <v>8.5000000000000006E-2</v>
      </c>
      <c r="AK1267" s="30">
        <v>0.33</v>
      </c>
      <c r="AL1267" s="37">
        <v>0.5</v>
      </c>
      <c r="AM1267" s="36">
        <v>1</v>
      </c>
      <c r="AN1267" s="17">
        <v>0</v>
      </c>
      <c r="AO1267" s="30">
        <v>1</v>
      </c>
      <c r="AP1267" s="34">
        <v>0</v>
      </c>
      <c r="AQ1267" t="s">
        <v>89</v>
      </c>
      <c r="AR1267" s="34" t="s">
        <v>89</v>
      </c>
      <c r="AS1267">
        <v>0</v>
      </c>
      <c r="AT1267" s="17">
        <v>1</v>
      </c>
      <c r="AU1267" t="s">
        <v>89</v>
      </c>
      <c r="AV1267" s="17" t="s">
        <v>89</v>
      </c>
      <c r="AW1267" s="17" t="s">
        <v>131</v>
      </c>
      <c r="AX1267">
        <v>1</v>
      </c>
      <c r="AY1267">
        <v>0</v>
      </c>
      <c r="AZ1267">
        <v>0</v>
      </c>
      <c r="BA1267">
        <v>0</v>
      </c>
      <c r="BB1267">
        <v>0</v>
      </c>
      <c r="BC1267">
        <v>0</v>
      </c>
      <c r="BD1267" s="17">
        <v>0</v>
      </c>
      <c r="BE1267">
        <v>1</v>
      </c>
      <c r="BF1267">
        <v>0</v>
      </c>
      <c r="BG1267" s="17">
        <v>0</v>
      </c>
      <c r="BH1267">
        <v>18108</v>
      </c>
      <c r="BI1267">
        <v>1898</v>
      </c>
      <c r="BJ1267" s="23">
        <v>0.91600000000000004</v>
      </c>
      <c r="BK1267" s="23">
        <f t="shared" si="304"/>
        <v>18.152999999999999</v>
      </c>
      <c r="BL1267">
        <v>1</v>
      </c>
      <c r="BM1267">
        <v>0</v>
      </c>
      <c r="BN1267">
        <v>0</v>
      </c>
      <c r="BO1267">
        <v>0</v>
      </c>
      <c r="BP1267">
        <v>0</v>
      </c>
      <c r="BQ1267" s="17">
        <v>0</v>
      </c>
      <c r="BR1267">
        <v>0</v>
      </c>
      <c r="BS1267">
        <v>1</v>
      </c>
      <c r="BT1267">
        <v>0</v>
      </c>
      <c r="BU1267" s="17">
        <v>0</v>
      </c>
      <c r="BV1267">
        <v>0</v>
      </c>
      <c r="BW1267">
        <v>0</v>
      </c>
      <c r="BX1267" s="17">
        <v>0</v>
      </c>
      <c r="BY1267">
        <v>0</v>
      </c>
      <c r="BZ1267">
        <v>0</v>
      </c>
      <c r="CA1267">
        <v>1</v>
      </c>
      <c r="CB1267">
        <v>1</v>
      </c>
      <c r="CC1267">
        <v>1</v>
      </c>
      <c r="CD1267">
        <v>0</v>
      </c>
      <c r="CE1267">
        <v>0</v>
      </c>
      <c r="CF1267">
        <v>0</v>
      </c>
      <c r="CG1267">
        <v>0</v>
      </c>
      <c r="CH1267">
        <v>0</v>
      </c>
      <c r="CI1267">
        <v>1</v>
      </c>
      <c r="CJ1267" s="17">
        <v>1</v>
      </c>
      <c r="CK1267">
        <v>3.5000000000000003E-2</v>
      </c>
      <c r="CL1267">
        <v>1789</v>
      </c>
      <c r="CM1267">
        <v>1</v>
      </c>
      <c r="CN1267">
        <v>0</v>
      </c>
      <c r="CO1267">
        <v>16</v>
      </c>
      <c r="CP1267" s="31" t="s">
        <v>80</v>
      </c>
    </row>
    <row r="1268" spans="1:94" x14ac:dyDescent="0.25">
      <c r="A1268">
        <v>1267</v>
      </c>
      <c r="B1268">
        <v>82</v>
      </c>
      <c r="C1268" s="23" t="s">
        <v>260</v>
      </c>
      <c r="D1268" s="12">
        <v>13.2</v>
      </c>
      <c r="E1268" s="13">
        <v>5.5</v>
      </c>
      <c r="F1268" s="7">
        <f t="shared" si="303"/>
        <v>2.4</v>
      </c>
      <c r="G1268" s="7">
        <f t="shared" si="295"/>
        <v>7.6999999999999993</v>
      </c>
      <c r="H1268" s="15">
        <f t="shared" si="296"/>
        <v>18.7</v>
      </c>
      <c r="I1268" s="11">
        <f t="shared" si="297"/>
        <v>4.3753970368696458E-2</v>
      </c>
      <c r="J1268" s="30">
        <f t="shared" si="298"/>
        <v>1.8230820986956858E-2</v>
      </c>
      <c r="K1268" s="30">
        <f t="shared" si="299"/>
        <v>54.852164952716315</v>
      </c>
      <c r="L1268" s="8">
        <v>0</v>
      </c>
      <c r="M1268" s="9">
        <v>0</v>
      </c>
      <c r="N1268" s="9">
        <v>1</v>
      </c>
      <c r="O1268" s="9">
        <v>0</v>
      </c>
      <c r="P1268" s="9">
        <v>0</v>
      </c>
      <c r="Q1268" s="8">
        <v>3010</v>
      </c>
      <c r="R1268" s="9">
        <v>6</v>
      </c>
      <c r="S1268" s="9">
        <f t="shared" si="300"/>
        <v>3003</v>
      </c>
      <c r="T1268" s="9">
        <f t="shared" si="301"/>
        <v>24</v>
      </c>
      <c r="U1268" s="7">
        <v>13.3</v>
      </c>
      <c r="V1268" s="7">
        <v>1</v>
      </c>
      <c r="W1268" s="9">
        <v>1</v>
      </c>
      <c r="X1268" s="9">
        <v>0</v>
      </c>
      <c r="Y1268" s="9">
        <v>1</v>
      </c>
      <c r="Z1268" s="9">
        <v>0</v>
      </c>
      <c r="AA1268" s="9">
        <v>0</v>
      </c>
      <c r="AB1268" s="27">
        <v>0</v>
      </c>
      <c r="AC1268" s="9">
        <v>0</v>
      </c>
      <c r="AD1268" s="9">
        <v>1</v>
      </c>
      <c r="AE1268" s="27">
        <v>0</v>
      </c>
      <c r="AF1268" s="9">
        <v>0</v>
      </c>
      <c r="AG1268" s="27">
        <v>1</v>
      </c>
      <c r="AH1268" s="19">
        <v>1976</v>
      </c>
      <c r="AI1268" s="30">
        <v>8.5000000000000006E-2</v>
      </c>
      <c r="AJ1268" s="30">
        <v>8.5000000000000006E-2</v>
      </c>
      <c r="AK1268" s="30">
        <v>0.33</v>
      </c>
      <c r="AL1268" s="37">
        <v>0.5</v>
      </c>
      <c r="AM1268" s="36">
        <v>1</v>
      </c>
      <c r="AN1268" s="17">
        <v>0</v>
      </c>
      <c r="AO1268" s="30">
        <v>1</v>
      </c>
      <c r="AP1268" s="34">
        <v>0</v>
      </c>
      <c r="AQ1268" t="s">
        <v>89</v>
      </c>
      <c r="AR1268" s="34" t="s">
        <v>89</v>
      </c>
      <c r="AS1268">
        <v>0</v>
      </c>
      <c r="AT1268" s="17">
        <v>1</v>
      </c>
      <c r="AU1268" t="s">
        <v>89</v>
      </c>
      <c r="AV1268" s="17" t="s">
        <v>89</v>
      </c>
      <c r="AW1268" s="17" t="s">
        <v>131</v>
      </c>
      <c r="AX1268">
        <v>1</v>
      </c>
      <c r="AY1268">
        <v>0</v>
      </c>
      <c r="AZ1268">
        <v>0</v>
      </c>
      <c r="BA1268">
        <v>0</v>
      </c>
      <c r="BB1268">
        <v>0</v>
      </c>
      <c r="BC1268">
        <v>0</v>
      </c>
      <c r="BD1268" s="17">
        <v>0</v>
      </c>
      <c r="BE1268">
        <v>1</v>
      </c>
      <c r="BF1268">
        <v>0</v>
      </c>
      <c r="BG1268" s="17">
        <v>0</v>
      </c>
      <c r="BH1268">
        <v>18108</v>
      </c>
      <c r="BI1268">
        <v>1898</v>
      </c>
      <c r="BJ1268" s="23">
        <v>0.91600000000000004</v>
      </c>
      <c r="BK1268" s="23">
        <f t="shared" si="304"/>
        <v>18.152999999999999</v>
      </c>
      <c r="BL1268">
        <v>1</v>
      </c>
      <c r="BM1268">
        <v>0</v>
      </c>
      <c r="BN1268">
        <v>0</v>
      </c>
      <c r="BO1268">
        <v>0</v>
      </c>
      <c r="BP1268">
        <v>0</v>
      </c>
      <c r="BQ1268" s="17">
        <v>0</v>
      </c>
      <c r="BR1268">
        <v>0</v>
      </c>
      <c r="BS1268">
        <v>1</v>
      </c>
      <c r="BT1268">
        <v>0</v>
      </c>
      <c r="BU1268" s="17">
        <v>0</v>
      </c>
      <c r="BV1268">
        <v>0</v>
      </c>
      <c r="BW1268">
        <v>0</v>
      </c>
      <c r="BX1268" s="17">
        <v>0</v>
      </c>
      <c r="BY1268">
        <v>0</v>
      </c>
      <c r="BZ1268">
        <v>0</v>
      </c>
      <c r="CA1268">
        <v>1</v>
      </c>
      <c r="CB1268">
        <v>1</v>
      </c>
      <c r="CC1268">
        <v>1</v>
      </c>
      <c r="CD1268">
        <v>0</v>
      </c>
      <c r="CE1268">
        <v>0</v>
      </c>
      <c r="CF1268">
        <v>0</v>
      </c>
      <c r="CG1268">
        <v>0</v>
      </c>
      <c r="CH1268">
        <v>0</v>
      </c>
      <c r="CI1268">
        <v>1</v>
      </c>
      <c r="CJ1268" s="17">
        <v>1</v>
      </c>
      <c r="CK1268">
        <v>3.5000000000000003E-2</v>
      </c>
      <c r="CL1268">
        <v>1789</v>
      </c>
      <c r="CM1268">
        <v>1</v>
      </c>
      <c r="CN1268">
        <v>0</v>
      </c>
      <c r="CO1268">
        <v>16</v>
      </c>
      <c r="CP1268" s="31" t="s">
        <v>80</v>
      </c>
    </row>
    <row r="1269" spans="1:94" x14ac:dyDescent="0.25">
      <c r="A1269">
        <v>1268</v>
      </c>
      <c r="B1269">
        <v>82</v>
      </c>
      <c r="C1269" s="23" t="s">
        <v>260</v>
      </c>
      <c r="D1269" s="12">
        <v>14</v>
      </c>
      <c r="E1269" s="13">
        <v>5.5</v>
      </c>
      <c r="F1269" s="7">
        <f t="shared" si="303"/>
        <v>2.5454545454545454</v>
      </c>
      <c r="G1269" s="7">
        <f t="shared" si="295"/>
        <v>8.5</v>
      </c>
      <c r="H1269" s="15">
        <f t="shared" si="296"/>
        <v>19.5</v>
      </c>
      <c r="I1269" s="11">
        <f t="shared" si="297"/>
        <v>4.6508483848575408E-2</v>
      </c>
      <c r="J1269" s="30">
        <f t="shared" si="298"/>
        <v>1.8271190083368912E-2</v>
      </c>
      <c r="K1269" s="30">
        <f t="shared" si="299"/>
        <v>54.730972390804233</v>
      </c>
      <c r="L1269" s="8">
        <v>0</v>
      </c>
      <c r="M1269" s="9">
        <v>0</v>
      </c>
      <c r="N1269" s="9">
        <v>1</v>
      </c>
      <c r="O1269" s="9">
        <v>0</v>
      </c>
      <c r="P1269" s="9">
        <v>0</v>
      </c>
      <c r="Q1269" s="8">
        <v>3010</v>
      </c>
      <c r="R1269" s="9">
        <v>20</v>
      </c>
      <c r="S1269" s="9">
        <f t="shared" si="300"/>
        <v>2989</v>
      </c>
      <c r="T1269" s="9">
        <f t="shared" si="301"/>
        <v>24</v>
      </c>
      <c r="U1269" s="7">
        <v>13.3</v>
      </c>
      <c r="V1269" s="7">
        <v>1</v>
      </c>
      <c r="W1269" s="9">
        <v>1</v>
      </c>
      <c r="X1269" s="9">
        <v>0</v>
      </c>
      <c r="Y1269" s="9">
        <v>1</v>
      </c>
      <c r="Z1269" s="9">
        <v>0</v>
      </c>
      <c r="AA1269" s="9">
        <v>0</v>
      </c>
      <c r="AB1269" s="27">
        <v>0</v>
      </c>
      <c r="AC1269" s="9">
        <v>0</v>
      </c>
      <c r="AD1269" s="9">
        <v>1</v>
      </c>
      <c r="AE1269" s="27">
        <v>0</v>
      </c>
      <c r="AF1269" s="9">
        <v>0</v>
      </c>
      <c r="AG1269" s="27">
        <v>1</v>
      </c>
      <c r="AH1269" s="19">
        <v>1976</v>
      </c>
      <c r="AI1269" s="30">
        <v>8.5000000000000006E-2</v>
      </c>
      <c r="AJ1269" s="30">
        <v>8.5000000000000006E-2</v>
      </c>
      <c r="AK1269" s="30">
        <v>0.33</v>
      </c>
      <c r="AL1269" s="37">
        <v>0.5</v>
      </c>
      <c r="AM1269" s="36">
        <v>1</v>
      </c>
      <c r="AN1269" s="17">
        <v>0</v>
      </c>
      <c r="AO1269" s="30">
        <v>1</v>
      </c>
      <c r="AP1269" s="34">
        <v>0</v>
      </c>
      <c r="AQ1269" t="s">
        <v>89</v>
      </c>
      <c r="AR1269" s="34" t="s">
        <v>89</v>
      </c>
      <c r="AS1269">
        <v>0</v>
      </c>
      <c r="AT1269" s="17">
        <v>1</v>
      </c>
      <c r="AU1269" t="s">
        <v>89</v>
      </c>
      <c r="AV1269" s="17" t="s">
        <v>89</v>
      </c>
      <c r="AW1269" s="17" t="s">
        <v>131</v>
      </c>
      <c r="AX1269">
        <v>1</v>
      </c>
      <c r="AY1269">
        <v>0</v>
      </c>
      <c r="AZ1269">
        <v>0</v>
      </c>
      <c r="BA1269">
        <v>0</v>
      </c>
      <c r="BB1269">
        <v>0</v>
      </c>
      <c r="BC1269">
        <v>0</v>
      </c>
      <c r="BD1269" s="17">
        <v>0</v>
      </c>
      <c r="BE1269">
        <v>1</v>
      </c>
      <c r="BF1269">
        <v>0</v>
      </c>
      <c r="BG1269" s="17">
        <v>0</v>
      </c>
      <c r="BH1269">
        <v>18108</v>
      </c>
      <c r="BI1269">
        <v>1898</v>
      </c>
      <c r="BJ1269" s="23">
        <v>0.91600000000000004</v>
      </c>
      <c r="BK1269" s="23">
        <f t="shared" si="304"/>
        <v>18.152999999999999</v>
      </c>
      <c r="BL1269">
        <v>1</v>
      </c>
      <c r="BM1269">
        <v>0</v>
      </c>
      <c r="BN1269">
        <v>0</v>
      </c>
      <c r="BO1269">
        <v>0</v>
      </c>
      <c r="BP1269">
        <v>0</v>
      </c>
      <c r="BQ1269" s="17">
        <v>0</v>
      </c>
      <c r="BR1269">
        <v>0</v>
      </c>
      <c r="BS1269">
        <v>1</v>
      </c>
      <c r="BT1269">
        <v>0</v>
      </c>
      <c r="BU1269" s="17">
        <v>0</v>
      </c>
      <c r="BV1269">
        <v>0</v>
      </c>
      <c r="BW1269">
        <v>0</v>
      </c>
      <c r="BX1269" s="17">
        <v>0</v>
      </c>
      <c r="BY1269">
        <v>0</v>
      </c>
      <c r="BZ1269">
        <v>0</v>
      </c>
      <c r="CA1269">
        <v>1</v>
      </c>
      <c r="CB1269">
        <v>1</v>
      </c>
      <c r="CC1269">
        <v>1</v>
      </c>
      <c r="CD1269">
        <v>0</v>
      </c>
      <c r="CE1269">
        <v>0</v>
      </c>
      <c r="CF1269">
        <v>0</v>
      </c>
      <c r="CG1269">
        <v>0</v>
      </c>
      <c r="CH1269">
        <v>0</v>
      </c>
      <c r="CI1269">
        <v>1</v>
      </c>
      <c r="CJ1269" s="17">
        <v>1</v>
      </c>
      <c r="CK1269">
        <v>3.5000000000000003E-2</v>
      </c>
      <c r="CL1269">
        <v>1789</v>
      </c>
      <c r="CM1269">
        <v>1</v>
      </c>
      <c r="CN1269">
        <v>0</v>
      </c>
      <c r="CO1269">
        <v>16</v>
      </c>
      <c r="CP1269" s="31" t="s">
        <v>80</v>
      </c>
    </row>
    <row r="1270" spans="1:94" x14ac:dyDescent="0.25">
      <c r="A1270">
        <v>1269</v>
      </c>
      <c r="B1270">
        <v>82</v>
      </c>
      <c r="C1270" s="23" t="s">
        <v>260</v>
      </c>
      <c r="D1270" s="12">
        <v>12.2</v>
      </c>
      <c r="E1270" s="13">
        <v>4.5999999999999996</v>
      </c>
      <c r="F1270" s="7">
        <f t="shared" si="303"/>
        <v>2.6521739130434785</v>
      </c>
      <c r="G1270" s="7">
        <f t="shared" si="295"/>
        <v>7.6</v>
      </c>
      <c r="H1270" s="15">
        <f t="shared" si="296"/>
        <v>16.799999999999997</v>
      </c>
      <c r="I1270" s="11">
        <f t="shared" si="297"/>
        <v>4.8341074169019026E-2</v>
      </c>
      <c r="J1270" s="30">
        <f t="shared" si="298"/>
        <v>1.8226962391597337E-2</v>
      </c>
      <c r="K1270" s="30">
        <f t="shared" si="299"/>
        <v>54.863776997806383</v>
      </c>
      <c r="L1270" s="8">
        <v>0</v>
      </c>
      <c r="M1270" s="9">
        <v>0</v>
      </c>
      <c r="N1270" s="9">
        <v>1</v>
      </c>
      <c r="O1270" s="9">
        <v>0</v>
      </c>
      <c r="P1270" s="9">
        <v>0</v>
      </c>
      <c r="Q1270" s="8">
        <v>3010</v>
      </c>
      <c r="R1270" s="9">
        <v>6</v>
      </c>
      <c r="S1270" s="9">
        <f t="shared" si="300"/>
        <v>3003</v>
      </c>
      <c r="T1270" s="9">
        <f t="shared" si="301"/>
        <v>24</v>
      </c>
      <c r="U1270" s="7">
        <v>13.3</v>
      </c>
      <c r="V1270" s="7">
        <v>1</v>
      </c>
      <c r="W1270" s="9">
        <v>1</v>
      </c>
      <c r="X1270" s="9">
        <v>0</v>
      </c>
      <c r="Y1270" s="9">
        <v>1</v>
      </c>
      <c r="Z1270" s="9">
        <v>0</v>
      </c>
      <c r="AA1270" s="9">
        <v>0</v>
      </c>
      <c r="AB1270" s="27">
        <v>0</v>
      </c>
      <c r="AC1270" s="9">
        <v>0</v>
      </c>
      <c r="AD1270" s="9">
        <v>1</v>
      </c>
      <c r="AE1270" s="27">
        <v>0</v>
      </c>
      <c r="AF1270" s="9">
        <v>0</v>
      </c>
      <c r="AG1270" s="27">
        <v>1</v>
      </c>
      <c r="AH1270" s="19">
        <v>1976</v>
      </c>
      <c r="AI1270" s="30">
        <v>8.5000000000000006E-2</v>
      </c>
      <c r="AJ1270" s="30">
        <v>8.5000000000000006E-2</v>
      </c>
      <c r="AK1270" s="30">
        <v>0.33</v>
      </c>
      <c r="AL1270" s="37">
        <v>0.5</v>
      </c>
      <c r="AM1270" s="36">
        <v>1</v>
      </c>
      <c r="AN1270" s="17">
        <v>0</v>
      </c>
      <c r="AO1270" s="30">
        <v>1</v>
      </c>
      <c r="AP1270" s="34">
        <v>0</v>
      </c>
      <c r="AQ1270" t="s">
        <v>89</v>
      </c>
      <c r="AR1270" s="34" t="s">
        <v>89</v>
      </c>
      <c r="AS1270">
        <v>0</v>
      </c>
      <c r="AT1270" s="17">
        <v>1</v>
      </c>
      <c r="AU1270" t="s">
        <v>89</v>
      </c>
      <c r="AV1270" s="17" t="s">
        <v>89</v>
      </c>
      <c r="AW1270" s="17" t="s">
        <v>131</v>
      </c>
      <c r="AX1270">
        <v>1</v>
      </c>
      <c r="AY1270">
        <v>0</v>
      </c>
      <c r="AZ1270">
        <v>0</v>
      </c>
      <c r="BA1270">
        <v>0</v>
      </c>
      <c r="BB1270">
        <v>0</v>
      </c>
      <c r="BC1270">
        <v>0</v>
      </c>
      <c r="BD1270" s="17">
        <v>0</v>
      </c>
      <c r="BE1270">
        <v>1</v>
      </c>
      <c r="BF1270">
        <v>0</v>
      </c>
      <c r="BG1270" s="17">
        <v>0</v>
      </c>
      <c r="BH1270">
        <v>18108</v>
      </c>
      <c r="BI1270">
        <v>1898</v>
      </c>
      <c r="BJ1270" s="23">
        <v>0.91600000000000004</v>
      </c>
      <c r="BK1270" s="23">
        <f t="shared" si="304"/>
        <v>18.152999999999999</v>
      </c>
      <c r="BL1270">
        <v>1</v>
      </c>
      <c r="BM1270">
        <v>0</v>
      </c>
      <c r="BN1270">
        <v>0</v>
      </c>
      <c r="BO1270">
        <v>0</v>
      </c>
      <c r="BP1270">
        <v>0</v>
      </c>
      <c r="BQ1270" s="17">
        <v>0</v>
      </c>
      <c r="BR1270">
        <v>0</v>
      </c>
      <c r="BS1270">
        <v>1</v>
      </c>
      <c r="BT1270">
        <v>0</v>
      </c>
      <c r="BU1270" s="17">
        <v>0</v>
      </c>
      <c r="BV1270">
        <v>0</v>
      </c>
      <c r="BW1270">
        <v>0</v>
      </c>
      <c r="BX1270" s="17">
        <v>0</v>
      </c>
      <c r="BY1270">
        <v>0</v>
      </c>
      <c r="BZ1270">
        <v>0</v>
      </c>
      <c r="CA1270">
        <v>1</v>
      </c>
      <c r="CB1270">
        <v>1</v>
      </c>
      <c r="CC1270">
        <v>1</v>
      </c>
      <c r="CD1270">
        <v>0</v>
      </c>
      <c r="CE1270">
        <v>0</v>
      </c>
      <c r="CF1270">
        <v>0</v>
      </c>
      <c r="CG1270">
        <v>0</v>
      </c>
      <c r="CH1270">
        <v>0</v>
      </c>
      <c r="CI1270">
        <v>1</v>
      </c>
      <c r="CJ1270" s="17">
        <v>1</v>
      </c>
      <c r="CK1270">
        <v>3.5000000000000003E-2</v>
      </c>
      <c r="CL1270">
        <v>1789</v>
      </c>
      <c r="CM1270">
        <v>1</v>
      </c>
      <c r="CN1270">
        <v>0</v>
      </c>
      <c r="CO1270">
        <v>16</v>
      </c>
      <c r="CP1270" s="31" t="s">
        <v>80</v>
      </c>
    </row>
    <row r="1271" spans="1:94" x14ac:dyDescent="0.25">
      <c r="A1271">
        <v>1270</v>
      </c>
      <c r="B1271">
        <v>82</v>
      </c>
      <c r="C1271" s="23" t="s">
        <v>260</v>
      </c>
      <c r="D1271" s="12">
        <v>13.2</v>
      </c>
      <c r="E1271" s="13">
        <v>4.9000000000000004</v>
      </c>
      <c r="F1271" s="7">
        <f t="shared" si="303"/>
        <v>2.6938775510204076</v>
      </c>
      <c r="G1271" s="7">
        <f t="shared" si="295"/>
        <v>8.2999999999999989</v>
      </c>
      <c r="H1271" s="15">
        <f t="shared" si="296"/>
        <v>18.100000000000001</v>
      </c>
      <c r="I1271" s="11">
        <f t="shared" si="297"/>
        <v>4.9213961148192452E-2</v>
      </c>
      <c r="J1271" s="30">
        <f t="shared" si="298"/>
        <v>1.8268818911071443E-2</v>
      </c>
      <c r="K1271" s="30">
        <f t="shared" si="299"/>
        <v>54.73807611032646</v>
      </c>
      <c r="L1271" s="8">
        <v>0</v>
      </c>
      <c r="M1271" s="9">
        <v>0</v>
      </c>
      <c r="N1271" s="9">
        <v>1</v>
      </c>
      <c r="O1271" s="9">
        <v>0</v>
      </c>
      <c r="P1271" s="9">
        <v>0</v>
      </c>
      <c r="Q1271" s="8">
        <v>3010</v>
      </c>
      <c r="R1271" s="9">
        <v>20</v>
      </c>
      <c r="S1271" s="9">
        <f t="shared" si="300"/>
        <v>2989</v>
      </c>
      <c r="T1271" s="9">
        <f t="shared" si="301"/>
        <v>24</v>
      </c>
      <c r="U1271" s="7">
        <v>13.3</v>
      </c>
      <c r="V1271" s="7">
        <v>1</v>
      </c>
      <c r="W1271" s="9">
        <v>1</v>
      </c>
      <c r="X1271" s="9">
        <v>0</v>
      </c>
      <c r="Y1271" s="9">
        <v>1</v>
      </c>
      <c r="Z1271" s="9">
        <v>0</v>
      </c>
      <c r="AA1271" s="9">
        <v>0</v>
      </c>
      <c r="AB1271" s="27">
        <v>0</v>
      </c>
      <c r="AC1271" s="9">
        <v>0</v>
      </c>
      <c r="AD1271" s="9">
        <v>1</v>
      </c>
      <c r="AE1271" s="27">
        <v>0</v>
      </c>
      <c r="AF1271" s="9">
        <v>0</v>
      </c>
      <c r="AG1271" s="27">
        <v>1</v>
      </c>
      <c r="AH1271" s="19">
        <v>1976</v>
      </c>
      <c r="AI1271" s="30">
        <v>8.5000000000000006E-2</v>
      </c>
      <c r="AJ1271" s="30">
        <v>8.5000000000000006E-2</v>
      </c>
      <c r="AK1271" s="30">
        <v>0.33</v>
      </c>
      <c r="AL1271" s="37">
        <v>0.5</v>
      </c>
      <c r="AM1271" s="36">
        <v>1</v>
      </c>
      <c r="AN1271" s="17">
        <v>0</v>
      </c>
      <c r="AO1271" s="30">
        <v>1</v>
      </c>
      <c r="AP1271" s="34">
        <v>0</v>
      </c>
      <c r="AQ1271" t="s">
        <v>89</v>
      </c>
      <c r="AR1271" s="34" t="s">
        <v>89</v>
      </c>
      <c r="AS1271">
        <v>0</v>
      </c>
      <c r="AT1271" s="17">
        <v>1</v>
      </c>
      <c r="AU1271" t="s">
        <v>89</v>
      </c>
      <c r="AV1271" s="17" t="s">
        <v>89</v>
      </c>
      <c r="AW1271" s="17" t="s">
        <v>131</v>
      </c>
      <c r="AX1271">
        <v>1</v>
      </c>
      <c r="AY1271">
        <v>0</v>
      </c>
      <c r="AZ1271">
        <v>0</v>
      </c>
      <c r="BA1271">
        <v>0</v>
      </c>
      <c r="BB1271">
        <v>0</v>
      </c>
      <c r="BC1271">
        <v>0</v>
      </c>
      <c r="BD1271" s="17">
        <v>0</v>
      </c>
      <c r="BE1271">
        <v>1</v>
      </c>
      <c r="BF1271">
        <v>0</v>
      </c>
      <c r="BG1271" s="17">
        <v>0</v>
      </c>
      <c r="BH1271">
        <v>18108</v>
      </c>
      <c r="BI1271">
        <v>1898</v>
      </c>
      <c r="BJ1271" s="23">
        <v>0.91600000000000004</v>
      </c>
      <c r="BK1271" s="23">
        <f t="shared" si="304"/>
        <v>18.152999999999999</v>
      </c>
      <c r="BL1271">
        <v>1</v>
      </c>
      <c r="BM1271">
        <v>0</v>
      </c>
      <c r="BN1271">
        <v>0</v>
      </c>
      <c r="BO1271">
        <v>0</v>
      </c>
      <c r="BP1271">
        <v>0</v>
      </c>
      <c r="BQ1271" s="17">
        <v>0</v>
      </c>
      <c r="BR1271">
        <v>0</v>
      </c>
      <c r="BS1271">
        <v>1</v>
      </c>
      <c r="BT1271">
        <v>0</v>
      </c>
      <c r="BU1271" s="17">
        <v>0</v>
      </c>
      <c r="BV1271">
        <v>0</v>
      </c>
      <c r="BW1271">
        <v>0</v>
      </c>
      <c r="BX1271" s="17">
        <v>0</v>
      </c>
      <c r="BY1271">
        <v>0</v>
      </c>
      <c r="BZ1271">
        <v>0</v>
      </c>
      <c r="CA1271">
        <v>1</v>
      </c>
      <c r="CB1271">
        <v>1</v>
      </c>
      <c r="CC1271">
        <v>1</v>
      </c>
      <c r="CD1271">
        <v>0</v>
      </c>
      <c r="CE1271">
        <v>0</v>
      </c>
      <c r="CF1271">
        <v>0</v>
      </c>
      <c r="CG1271">
        <v>0</v>
      </c>
      <c r="CH1271">
        <v>0</v>
      </c>
      <c r="CI1271">
        <v>1</v>
      </c>
      <c r="CJ1271" s="17">
        <v>1</v>
      </c>
      <c r="CK1271">
        <v>3.5000000000000003E-2</v>
      </c>
      <c r="CL1271">
        <v>1789</v>
      </c>
      <c r="CM1271">
        <v>1</v>
      </c>
      <c r="CN1271">
        <v>0</v>
      </c>
      <c r="CO1271">
        <v>16</v>
      </c>
      <c r="CP1271" s="31" t="s">
        <v>80</v>
      </c>
    </row>
    <row r="1272" spans="1:94" x14ac:dyDescent="0.25">
      <c r="A1272">
        <v>1271</v>
      </c>
      <c r="B1272">
        <v>82</v>
      </c>
      <c r="C1272" s="23" t="s">
        <v>260</v>
      </c>
      <c r="D1272" s="12">
        <v>6.6</v>
      </c>
      <c r="E1272" s="13">
        <v>0.6</v>
      </c>
      <c r="F1272" s="7">
        <f t="shared" si="303"/>
        <v>11</v>
      </c>
      <c r="G1272" s="7">
        <f t="shared" si="295"/>
        <v>6</v>
      </c>
      <c r="H1272" s="15">
        <f t="shared" si="296"/>
        <v>7.1999999999999993</v>
      </c>
      <c r="I1272" s="11">
        <f t="shared" si="297"/>
        <v>0.20999097578833345</v>
      </c>
      <c r="J1272" s="30">
        <f t="shared" si="298"/>
        <v>1.9090088708030313E-2</v>
      </c>
      <c r="K1272" s="30">
        <f t="shared" si="299"/>
        <v>52.38320341483518</v>
      </c>
      <c r="L1272" s="8">
        <v>0</v>
      </c>
      <c r="M1272" s="9">
        <v>0</v>
      </c>
      <c r="N1272" s="9">
        <v>1</v>
      </c>
      <c r="O1272" s="9">
        <v>0</v>
      </c>
      <c r="P1272" s="9">
        <v>0</v>
      </c>
      <c r="Q1272" s="8">
        <v>2639</v>
      </c>
      <c r="R1272" s="9">
        <v>15</v>
      </c>
      <c r="S1272" s="9">
        <f t="shared" si="300"/>
        <v>2623</v>
      </c>
      <c r="T1272" s="9">
        <f t="shared" si="301"/>
        <v>24</v>
      </c>
      <c r="U1272" s="7">
        <v>13.3</v>
      </c>
      <c r="V1272" s="7">
        <v>1</v>
      </c>
      <c r="W1272" s="9">
        <v>1</v>
      </c>
      <c r="X1272" s="9">
        <v>0</v>
      </c>
      <c r="Y1272" s="9">
        <v>1</v>
      </c>
      <c r="Z1272" s="9">
        <v>0</v>
      </c>
      <c r="AA1272" s="9">
        <v>0</v>
      </c>
      <c r="AB1272" s="27">
        <v>0</v>
      </c>
      <c r="AC1272" s="9">
        <v>0</v>
      </c>
      <c r="AD1272" s="9">
        <v>1</v>
      </c>
      <c r="AE1272" s="27">
        <v>0</v>
      </c>
      <c r="AF1272" s="9">
        <v>0</v>
      </c>
      <c r="AG1272" s="27">
        <v>1</v>
      </c>
      <c r="AH1272" s="19">
        <v>1978</v>
      </c>
      <c r="AI1272" s="30">
        <v>8.5000000000000006E-2</v>
      </c>
      <c r="AJ1272" s="30">
        <v>8.5000000000000006E-2</v>
      </c>
      <c r="AK1272" s="30">
        <v>0.33</v>
      </c>
      <c r="AL1272" s="37">
        <v>0.5</v>
      </c>
      <c r="AM1272" s="36">
        <v>1</v>
      </c>
      <c r="AN1272" s="17">
        <v>0</v>
      </c>
      <c r="AO1272" s="30">
        <v>1</v>
      </c>
      <c r="AP1272" s="34">
        <v>0</v>
      </c>
      <c r="AQ1272" t="s">
        <v>89</v>
      </c>
      <c r="AR1272" s="34" t="s">
        <v>89</v>
      </c>
      <c r="AS1272">
        <v>0</v>
      </c>
      <c r="AT1272" s="17">
        <v>1</v>
      </c>
      <c r="AU1272" t="s">
        <v>89</v>
      </c>
      <c r="AV1272" s="17" t="s">
        <v>89</v>
      </c>
      <c r="AW1272" s="17" t="s">
        <v>131</v>
      </c>
      <c r="AX1272">
        <v>1</v>
      </c>
      <c r="AY1272">
        <v>0</v>
      </c>
      <c r="AZ1272">
        <v>0</v>
      </c>
      <c r="BA1272">
        <v>0</v>
      </c>
      <c r="BB1272">
        <v>0</v>
      </c>
      <c r="BC1272">
        <v>0</v>
      </c>
      <c r="BD1272" s="17">
        <v>0</v>
      </c>
      <c r="BE1272">
        <v>1</v>
      </c>
      <c r="BF1272">
        <v>0</v>
      </c>
      <c r="BG1272" s="17">
        <v>0</v>
      </c>
      <c r="BH1272">
        <v>19296</v>
      </c>
      <c r="BI1272">
        <v>1908</v>
      </c>
      <c r="BJ1272" s="23">
        <v>0.91600000000000004</v>
      </c>
      <c r="BK1272" s="23">
        <f t="shared" si="304"/>
        <v>18.152999999999999</v>
      </c>
      <c r="BL1272">
        <v>1</v>
      </c>
      <c r="BM1272">
        <v>0</v>
      </c>
      <c r="BN1272">
        <v>0</v>
      </c>
      <c r="BO1272">
        <v>0</v>
      </c>
      <c r="BP1272">
        <v>0</v>
      </c>
      <c r="BQ1272" s="17">
        <v>0</v>
      </c>
      <c r="BR1272">
        <v>0</v>
      </c>
      <c r="BS1272">
        <v>1</v>
      </c>
      <c r="BT1272">
        <v>0</v>
      </c>
      <c r="BU1272" s="17">
        <v>0</v>
      </c>
      <c r="BV1272">
        <v>0</v>
      </c>
      <c r="BW1272">
        <v>0</v>
      </c>
      <c r="BX1272" s="17">
        <v>0</v>
      </c>
      <c r="BY1272">
        <v>0</v>
      </c>
      <c r="BZ1272">
        <v>0</v>
      </c>
      <c r="CA1272">
        <v>1</v>
      </c>
      <c r="CB1272">
        <v>1</v>
      </c>
      <c r="CC1272">
        <v>1</v>
      </c>
      <c r="CD1272">
        <v>0</v>
      </c>
      <c r="CE1272">
        <v>0</v>
      </c>
      <c r="CF1272">
        <v>0</v>
      </c>
      <c r="CG1272">
        <v>0</v>
      </c>
      <c r="CH1272">
        <v>0</v>
      </c>
      <c r="CI1272">
        <v>1</v>
      </c>
      <c r="CJ1272" s="17">
        <v>1</v>
      </c>
      <c r="CK1272">
        <v>3.5000000000000003E-2</v>
      </c>
      <c r="CL1272">
        <v>1789</v>
      </c>
      <c r="CM1272">
        <v>1</v>
      </c>
      <c r="CN1272">
        <v>0</v>
      </c>
      <c r="CO1272">
        <v>16</v>
      </c>
      <c r="CP1272" s="31" t="s">
        <v>80</v>
      </c>
    </row>
    <row r="1273" spans="1:94" x14ac:dyDescent="0.25">
      <c r="A1273">
        <v>1272</v>
      </c>
      <c r="B1273">
        <v>82</v>
      </c>
      <c r="C1273" s="23" t="s">
        <v>260</v>
      </c>
      <c r="D1273" s="12">
        <v>5.5</v>
      </c>
      <c r="E1273" s="13">
        <v>0.4</v>
      </c>
      <c r="F1273" s="7">
        <f t="shared" si="303"/>
        <v>13.75</v>
      </c>
      <c r="G1273" s="7">
        <f t="shared" si="295"/>
        <v>5.0999999999999996</v>
      </c>
      <c r="H1273" s="15">
        <f t="shared" si="296"/>
        <v>5.9</v>
      </c>
      <c r="I1273" s="11">
        <f t="shared" si="297"/>
        <v>0.24553326757768423</v>
      </c>
      <c r="J1273" s="30">
        <f t="shared" si="298"/>
        <v>1.7856964914740672E-2</v>
      </c>
      <c r="K1273" s="30">
        <f t="shared" si="299"/>
        <v>56.000558032933924</v>
      </c>
      <c r="L1273" s="8">
        <v>0</v>
      </c>
      <c r="M1273" s="9">
        <v>0</v>
      </c>
      <c r="N1273" s="9">
        <v>1</v>
      </c>
      <c r="O1273" s="9">
        <v>0</v>
      </c>
      <c r="P1273" s="9">
        <v>0</v>
      </c>
      <c r="Q1273" s="8">
        <v>2963</v>
      </c>
      <c r="R1273" s="9">
        <v>15</v>
      </c>
      <c r="S1273" s="9">
        <f t="shared" si="300"/>
        <v>2947</v>
      </c>
      <c r="T1273" s="9">
        <f t="shared" si="301"/>
        <v>24</v>
      </c>
      <c r="U1273" s="7">
        <v>13.3</v>
      </c>
      <c r="V1273" s="7">
        <v>1</v>
      </c>
      <c r="W1273" s="9">
        <v>1</v>
      </c>
      <c r="X1273" s="9">
        <v>0</v>
      </c>
      <c r="Y1273" s="9">
        <v>1</v>
      </c>
      <c r="Z1273" s="9">
        <v>0</v>
      </c>
      <c r="AA1273" s="9">
        <v>0</v>
      </c>
      <c r="AB1273" s="27">
        <v>0</v>
      </c>
      <c r="AC1273" s="9">
        <v>0</v>
      </c>
      <c r="AD1273" s="9">
        <v>1</v>
      </c>
      <c r="AE1273" s="27">
        <v>0</v>
      </c>
      <c r="AF1273" s="9">
        <v>0</v>
      </c>
      <c r="AG1273" s="27">
        <v>1</v>
      </c>
      <c r="AH1273" s="19">
        <v>1976</v>
      </c>
      <c r="AI1273" s="30">
        <v>8.5000000000000006E-2</v>
      </c>
      <c r="AJ1273" s="30">
        <v>8.5000000000000006E-2</v>
      </c>
      <c r="AK1273" s="30">
        <v>0.33</v>
      </c>
      <c r="AL1273" s="37">
        <v>0.5</v>
      </c>
      <c r="AM1273" s="36">
        <v>1</v>
      </c>
      <c r="AN1273" s="17">
        <v>0</v>
      </c>
      <c r="AO1273" s="30">
        <v>1</v>
      </c>
      <c r="AP1273" s="34">
        <v>0</v>
      </c>
      <c r="AQ1273" t="s">
        <v>89</v>
      </c>
      <c r="AR1273" s="34" t="s">
        <v>89</v>
      </c>
      <c r="AS1273">
        <v>0</v>
      </c>
      <c r="AT1273" s="17">
        <v>1</v>
      </c>
      <c r="AU1273" t="s">
        <v>89</v>
      </c>
      <c r="AV1273" s="17" t="s">
        <v>89</v>
      </c>
      <c r="AW1273" s="17" t="s">
        <v>131</v>
      </c>
      <c r="AX1273">
        <v>1</v>
      </c>
      <c r="AY1273">
        <v>0</v>
      </c>
      <c r="AZ1273">
        <v>0</v>
      </c>
      <c r="BA1273">
        <v>0</v>
      </c>
      <c r="BB1273">
        <v>0</v>
      </c>
      <c r="BC1273">
        <v>0</v>
      </c>
      <c r="BD1273" s="17">
        <v>0</v>
      </c>
      <c r="BE1273">
        <v>1</v>
      </c>
      <c r="BF1273">
        <v>0</v>
      </c>
      <c r="BG1273" s="17">
        <v>0</v>
      </c>
      <c r="BH1273">
        <v>18108</v>
      </c>
      <c r="BI1273">
        <v>1898</v>
      </c>
      <c r="BJ1273" s="23">
        <v>0.91600000000000004</v>
      </c>
      <c r="BK1273" s="23">
        <f t="shared" si="304"/>
        <v>18.152999999999999</v>
      </c>
      <c r="BL1273">
        <v>1</v>
      </c>
      <c r="BM1273">
        <v>0</v>
      </c>
      <c r="BN1273">
        <v>0</v>
      </c>
      <c r="BO1273">
        <v>0</v>
      </c>
      <c r="BP1273">
        <v>0</v>
      </c>
      <c r="BQ1273" s="17">
        <v>0</v>
      </c>
      <c r="BR1273">
        <v>0</v>
      </c>
      <c r="BS1273">
        <v>1</v>
      </c>
      <c r="BT1273">
        <v>0</v>
      </c>
      <c r="BU1273" s="17">
        <v>0</v>
      </c>
      <c r="BV1273">
        <v>0</v>
      </c>
      <c r="BW1273">
        <v>0</v>
      </c>
      <c r="BX1273" s="17">
        <v>0</v>
      </c>
      <c r="BY1273">
        <v>0</v>
      </c>
      <c r="BZ1273">
        <v>0</v>
      </c>
      <c r="CA1273">
        <v>1</v>
      </c>
      <c r="CB1273">
        <v>1</v>
      </c>
      <c r="CC1273">
        <v>1</v>
      </c>
      <c r="CD1273">
        <v>0</v>
      </c>
      <c r="CE1273">
        <v>0</v>
      </c>
      <c r="CF1273">
        <v>0</v>
      </c>
      <c r="CG1273">
        <v>0</v>
      </c>
      <c r="CH1273">
        <v>0</v>
      </c>
      <c r="CI1273">
        <v>1</v>
      </c>
      <c r="CJ1273" s="17">
        <v>1</v>
      </c>
      <c r="CK1273">
        <v>3.5000000000000003E-2</v>
      </c>
      <c r="CL1273">
        <v>1789</v>
      </c>
      <c r="CM1273">
        <v>1</v>
      </c>
      <c r="CN1273">
        <v>0</v>
      </c>
      <c r="CO1273">
        <v>16</v>
      </c>
      <c r="CP1273" s="31" t="s">
        <v>80</v>
      </c>
    </row>
    <row r="1274" spans="1:94" x14ac:dyDescent="0.25">
      <c r="A1274">
        <v>1273</v>
      </c>
      <c r="B1274">
        <v>82</v>
      </c>
      <c r="C1274" s="23" t="s">
        <v>260</v>
      </c>
      <c r="D1274" s="12">
        <v>6.1</v>
      </c>
      <c r="E1274" s="13">
        <v>0.5</v>
      </c>
      <c r="F1274" s="7">
        <f t="shared" si="303"/>
        <v>12.2</v>
      </c>
      <c r="G1274" s="7">
        <f t="shared" si="295"/>
        <v>5.6</v>
      </c>
      <c r="H1274" s="15">
        <f t="shared" si="296"/>
        <v>6.6</v>
      </c>
      <c r="I1274" s="11">
        <f t="shared" si="297"/>
        <v>0.26172545100638822</v>
      </c>
      <c r="J1274" s="30">
        <f t="shared" si="298"/>
        <v>2.145290582019576E-2</v>
      </c>
      <c r="K1274" s="30">
        <f t="shared" si="299"/>
        <v>46.613731882354152</v>
      </c>
      <c r="L1274" s="8">
        <v>0</v>
      </c>
      <c r="M1274" s="9">
        <v>0</v>
      </c>
      <c r="N1274" s="9">
        <v>1</v>
      </c>
      <c r="O1274" s="9">
        <v>0</v>
      </c>
      <c r="P1274" s="9">
        <v>0</v>
      </c>
      <c r="Q1274" s="8">
        <v>2040</v>
      </c>
      <c r="R1274" s="9">
        <v>15</v>
      </c>
      <c r="S1274" s="9">
        <f t="shared" si="300"/>
        <v>2024</v>
      </c>
      <c r="T1274" s="9">
        <f t="shared" si="301"/>
        <v>24</v>
      </c>
      <c r="U1274" s="7">
        <v>13.3</v>
      </c>
      <c r="V1274" s="7">
        <v>1</v>
      </c>
      <c r="W1274" s="9">
        <v>1</v>
      </c>
      <c r="X1274" s="9">
        <v>0</v>
      </c>
      <c r="Y1274" s="9">
        <v>1</v>
      </c>
      <c r="Z1274" s="9">
        <v>0</v>
      </c>
      <c r="AA1274" s="9">
        <v>0</v>
      </c>
      <c r="AB1274" s="27">
        <v>0</v>
      </c>
      <c r="AC1274" s="9">
        <v>0</v>
      </c>
      <c r="AD1274" s="9">
        <v>1</v>
      </c>
      <c r="AE1274" s="27">
        <v>0</v>
      </c>
      <c r="AF1274" s="9">
        <v>0</v>
      </c>
      <c r="AG1274" s="27">
        <v>1</v>
      </c>
      <c r="AH1274" s="19">
        <v>1976</v>
      </c>
      <c r="AI1274" s="30">
        <v>8.5000000000000006E-2</v>
      </c>
      <c r="AJ1274" s="30">
        <v>8.5000000000000006E-2</v>
      </c>
      <c r="AK1274" s="30">
        <v>0.33</v>
      </c>
      <c r="AL1274" s="37">
        <v>0.5</v>
      </c>
      <c r="AM1274" s="36">
        <v>1</v>
      </c>
      <c r="AN1274" s="17">
        <v>0</v>
      </c>
      <c r="AO1274" s="30">
        <v>1</v>
      </c>
      <c r="AP1274" s="34">
        <v>0</v>
      </c>
      <c r="AQ1274" t="s">
        <v>89</v>
      </c>
      <c r="AR1274" s="34" t="s">
        <v>89</v>
      </c>
      <c r="AS1274">
        <v>0</v>
      </c>
      <c r="AT1274" s="17">
        <v>1</v>
      </c>
      <c r="AU1274" t="s">
        <v>89</v>
      </c>
      <c r="AV1274" s="17" t="s">
        <v>89</v>
      </c>
      <c r="AW1274" s="17" t="s">
        <v>131</v>
      </c>
      <c r="AX1274">
        <v>1</v>
      </c>
      <c r="AY1274">
        <v>0</v>
      </c>
      <c r="AZ1274">
        <v>0</v>
      </c>
      <c r="BA1274">
        <v>0</v>
      </c>
      <c r="BB1274">
        <v>0</v>
      </c>
      <c r="BC1274">
        <v>0</v>
      </c>
      <c r="BD1274" s="17">
        <v>0</v>
      </c>
      <c r="BE1274">
        <v>1</v>
      </c>
      <c r="BF1274">
        <v>0</v>
      </c>
      <c r="BG1274" s="17">
        <v>0</v>
      </c>
      <c r="BH1274">
        <v>18108</v>
      </c>
      <c r="BI1274">
        <v>1898</v>
      </c>
      <c r="BJ1274" s="23">
        <v>0.91600000000000004</v>
      </c>
      <c r="BK1274" s="23">
        <f t="shared" si="304"/>
        <v>18.152999999999999</v>
      </c>
      <c r="BL1274">
        <v>1</v>
      </c>
      <c r="BM1274">
        <v>0</v>
      </c>
      <c r="BN1274">
        <v>0</v>
      </c>
      <c r="BO1274">
        <v>0</v>
      </c>
      <c r="BP1274">
        <v>0</v>
      </c>
      <c r="BQ1274" s="17">
        <v>0</v>
      </c>
      <c r="BR1274">
        <v>0</v>
      </c>
      <c r="BS1274">
        <v>1</v>
      </c>
      <c r="BT1274">
        <v>0</v>
      </c>
      <c r="BU1274" s="17">
        <v>0</v>
      </c>
      <c r="BV1274">
        <v>0</v>
      </c>
      <c r="BW1274">
        <v>0</v>
      </c>
      <c r="BX1274" s="17">
        <v>1</v>
      </c>
      <c r="BY1274">
        <v>0</v>
      </c>
      <c r="BZ1274">
        <v>0</v>
      </c>
      <c r="CA1274">
        <v>1</v>
      </c>
      <c r="CB1274">
        <v>1</v>
      </c>
      <c r="CC1274">
        <v>1</v>
      </c>
      <c r="CD1274">
        <v>0</v>
      </c>
      <c r="CE1274">
        <v>0</v>
      </c>
      <c r="CF1274">
        <v>0</v>
      </c>
      <c r="CG1274">
        <v>0</v>
      </c>
      <c r="CH1274">
        <v>0</v>
      </c>
      <c r="CI1274">
        <v>1</v>
      </c>
      <c r="CJ1274" s="17">
        <v>1</v>
      </c>
      <c r="CK1274">
        <v>3.5000000000000003E-2</v>
      </c>
      <c r="CL1274">
        <v>1789</v>
      </c>
      <c r="CM1274">
        <v>1</v>
      </c>
      <c r="CN1274">
        <v>0</v>
      </c>
      <c r="CO1274">
        <v>16</v>
      </c>
      <c r="CP1274" s="31" t="s">
        <v>80</v>
      </c>
    </row>
    <row r="1275" spans="1:94" x14ac:dyDescent="0.25">
      <c r="A1275">
        <v>1274</v>
      </c>
      <c r="B1275">
        <v>82</v>
      </c>
      <c r="C1275" s="23" t="s">
        <v>260</v>
      </c>
      <c r="D1275" s="12">
        <v>7.3</v>
      </c>
      <c r="E1275" s="13">
        <v>0.4</v>
      </c>
      <c r="F1275" s="7">
        <f t="shared" si="303"/>
        <v>18.25</v>
      </c>
      <c r="G1275" s="7">
        <f t="shared" si="295"/>
        <v>6.8999999999999995</v>
      </c>
      <c r="H1275" s="15">
        <f t="shared" si="296"/>
        <v>7.7</v>
      </c>
      <c r="I1275" s="11">
        <f t="shared" si="297"/>
        <v>0.31639702343345166</v>
      </c>
      <c r="J1275" s="30">
        <f t="shared" si="298"/>
        <v>1.7336823201832965E-2</v>
      </c>
      <c r="K1275" s="30">
        <f t="shared" si="299"/>
        <v>57.680694343948396</v>
      </c>
      <c r="L1275" s="8">
        <v>0</v>
      </c>
      <c r="M1275" s="9">
        <v>0</v>
      </c>
      <c r="N1275" s="9">
        <v>1</v>
      </c>
      <c r="O1275" s="9">
        <v>0</v>
      </c>
      <c r="P1275" s="9">
        <v>0</v>
      </c>
      <c r="Q1275" s="8">
        <v>3010</v>
      </c>
      <c r="R1275" s="9">
        <v>15</v>
      </c>
      <c r="S1275" s="9">
        <f t="shared" si="300"/>
        <v>2994</v>
      </c>
      <c r="T1275" s="9">
        <f t="shared" si="301"/>
        <v>24</v>
      </c>
      <c r="U1275" s="7">
        <v>13.3</v>
      </c>
      <c r="V1275" s="7">
        <v>1</v>
      </c>
      <c r="W1275" s="9">
        <v>1</v>
      </c>
      <c r="X1275" s="9">
        <v>0</v>
      </c>
      <c r="Y1275" s="9">
        <v>1</v>
      </c>
      <c r="Z1275" s="9">
        <v>0</v>
      </c>
      <c r="AA1275" s="9">
        <v>0</v>
      </c>
      <c r="AB1275" s="27">
        <v>0</v>
      </c>
      <c r="AC1275" s="9">
        <v>0</v>
      </c>
      <c r="AD1275" s="9">
        <v>1</v>
      </c>
      <c r="AE1275" s="27">
        <v>0</v>
      </c>
      <c r="AF1275" s="9">
        <v>0</v>
      </c>
      <c r="AG1275" s="27">
        <v>1</v>
      </c>
      <c r="AH1275" s="19">
        <v>1976</v>
      </c>
      <c r="AI1275" s="30">
        <v>8.5000000000000006E-2</v>
      </c>
      <c r="AJ1275" s="30">
        <v>8.5000000000000006E-2</v>
      </c>
      <c r="AK1275" s="30">
        <v>0.33</v>
      </c>
      <c r="AL1275" s="37">
        <v>0.5</v>
      </c>
      <c r="AM1275" s="36">
        <v>1</v>
      </c>
      <c r="AN1275" s="17">
        <v>0</v>
      </c>
      <c r="AO1275" s="30">
        <v>1</v>
      </c>
      <c r="AP1275" s="34">
        <v>0</v>
      </c>
      <c r="AQ1275" t="s">
        <v>89</v>
      </c>
      <c r="AR1275" s="34" t="s">
        <v>89</v>
      </c>
      <c r="AS1275">
        <v>0</v>
      </c>
      <c r="AT1275" s="17">
        <v>1</v>
      </c>
      <c r="AU1275" t="s">
        <v>89</v>
      </c>
      <c r="AV1275" s="17" t="s">
        <v>89</v>
      </c>
      <c r="AW1275" s="17" t="s">
        <v>131</v>
      </c>
      <c r="AX1275">
        <v>1</v>
      </c>
      <c r="AY1275">
        <v>0</v>
      </c>
      <c r="AZ1275">
        <v>0</v>
      </c>
      <c r="BA1275">
        <v>0</v>
      </c>
      <c r="BB1275">
        <v>0</v>
      </c>
      <c r="BC1275">
        <v>0</v>
      </c>
      <c r="BD1275" s="17">
        <v>0</v>
      </c>
      <c r="BE1275">
        <v>1</v>
      </c>
      <c r="BF1275">
        <v>0</v>
      </c>
      <c r="BG1275" s="17">
        <v>0</v>
      </c>
      <c r="BH1275">
        <v>18108</v>
      </c>
      <c r="BI1275">
        <v>1898</v>
      </c>
      <c r="BJ1275" s="23">
        <v>0.91600000000000004</v>
      </c>
      <c r="BK1275" s="23">
        <f t="shared" si="304"/>
        <v>18.152999999999999</v>
      </c>
      <c r="BL1275">
        <v>1</v>
      </c>
      <c r="BM1275">
        <v>0</v>
      </c>
      <c r="BN1275">
        <v>0</v>
      </c>
      <c r="BO1275">
        <v>0</v>
      </c>
      <c r="BP1275">
        <v>0</v>
      </c>
      <c r="BQ1275" s="17">
        <v>0</v>
      </c>
      <c r="BR1275">
        <v>0</v>
      </c>
      <c r="BS1275">
        <v>1</v>
      </c>
      <c r="BT1275">
        <v>0</v>
      </c>
      <c r="BU1275" s="17">
        <v>0</v>
      </c>
      <c r="BV1275">
        <v>0</v>
      </c>
      <c r="BW1275">
        <v>0</v>
      </c>
      <c r="BX1275" s="17">
        <v>1</v>
      </c>
      <c r="BY1275">
        <v>0</v>
      </c>
      <c r="BZ1275">
        <v>0</v>
      </c>
      <c r="CA1275">
        <v>1</v>
      </c>
      <c r="CB1275">
        <v>1</v>
      </c>
      <c r="CC1275">
        <v>1</v>
      </c>
      <c r="CD1275">
        <v>0</v>
      </c>
      <c r="CE1275">
        <v>0</v>
      </c>
      <c r="CF1275">
        <v>0</v>
      </c>
      <c r="CG1275">
        <v>0</v>
      </c>
      <c r="CH1275">
        <v>0</v>
      </c>
      <c r="CI1275">
        <v>1</v>
      </c>
      <c r="CJ1275" s="17">
        <v>1</v>
      </c>
      <c r="CK1275">
        <v>3.5000000000000003E-2</v>
      </c>
      <c r="CL1275">
        <v>1789</v>
      </c>
      <c r="CM1275">
        <v>1</v>
      </c>
      <c r="CN1275">
        <v>0</v>
      </c>
      <c r="CO1275">
        <v>16</v>
      </c>
      <c r="CP1275" s="31" t="s">
        <v>80</v>
      </c>
    </row>
    <row r="1276" spans="1:94" x14ac:dyDescent="0.25">
      <c r="A1276">
        <v>1275</v>
      </c>
      <c r="B1276">
        <v>82</v>
      </c>
      <c r="C1276" s="23" t="s">
        <v>260</v>
      </c>
      <c r="D1276" s="12">
        <v>7.3</v>
      </c>
      <c r="E1276" s="13">
        <v>0.4</v>
      </c>
      <c r="F1276" s="7">
        <f t="shared" si="303"/>
        <v>18.25</v>
      </c>
      <c r="G1276" s="7">
        <f t="shared" si="295"/>
        <v>6.8999999999999995</v>
      </c>
      <c r="H1276" s="15">
        <f t="shared" si="296"/>
        <v>7.7</v>
      </c>
      <c r="I1276" s="11">
        <f t="shared" si="297"/>
        <v>0.31639702343345166</v>
      </c>
      <c r="J1276" s="30">
        <f t="shared" si="298"/>
        <v>1.7336823201832965E-2</v>
      </c>
      <c r="K1276" s="30">
        <f t="shared" si="299"/>
        <v>57.680694343948396</v>
      </c>
      <c r="L1276" s="8">
        <v>0</v>
      </c>
      <c r="M1276" s="9">
        <v>0</v>
      </c>
      <c r="N1276" s="9">
        <v>1</v>
      </c>
      <c r="O1276" s="9">
        <v>0</v>
      </c>
      <c r="P1276" s="9">
        <v>0</v>
      </c>
      <c r="Q1276" s="8">
        <v>3010</v>
      </c>
      <c r="R1276" s="9">
        <v>15</v>
      </c>
      <c r="S1276" s="9">
        <f t="shared" si="300"/>
        <v>2994</v>
      </c>
      <c r="T1276" s="9">
        <f t="shared" si="301"/>
        <v>24</v>
      </c>
      <c r="U1276" s="7">
        <v>13.3</v>
      </c>
      <c r="V1276" s="7">
        <v>1</v>
      </c>
      <c r="W1276" s="9">
        <v>1</v>
      </c>
      <c r="X1276" s="9">
        <v>0</v>
      </c>
      <c r="Y1276" s="9">
        <v>1</v>
      </c>
      <c r="Z1276" s="9">
        <v>0</v>
      </c>
      <c r="AA1276" s="9">
        <v>0</v>
      </c>
      <c r="AB1276" s="27">
        <v>0</v>
      </c>
      <c r="AC1276" s="9">
        <v>0</v>
      </c>
      <c r="AD1276" s="9">
        <v>1</v>
      </c>
      <c r="AE1276" s="27">
        <v>0</v>
      </c>
      <c r="AF1276" s="9">
        <v>0</v>
      </c>
      <c r="AG1276" s="27">
        <v>1</v>
      </c>
      <c r="AH1276" s="19">
        <v>1976</v>
      </c>
      <c r="AI1276" s="30">
        <v>8.5000000000000006E-2</v>
      </c>
      <c r="AJ1276" s="30">
        <v>8.5000000000000006E-2</v>
      </c>
      <c r="AK1276" s="30">
        <v>0.33</v>
      </c>
      <c r="AL1276" s="37">
        <v>0.5</v>
      </c>
      <c r="AM1276" s="36">
        <v>1</v>
      </c>
      <c r="AN1276" s="17">
        <v>0</v>
      </c>
      <c r="AO1276" s="30">
        <v>1</v>
      </c>
      <c r="AP1276" s="34">
        <v>0</v>
      </c>
      <c r="AQ1276" t="s">
        <v>89</v>
      </c>
      <c r="AR1276" s="34" t="s">
        <v>89</v>
      </c>
      <c r="AS1276">
        <v>0</v>
      </c>
      <c r="AT1276" s="17">
        <v>1</v>
      </c>
      <c r="AU1276" t="s">
        <v>89</v>
      </c>
      <c r="AV1276" s="17" t="s">
        <v>89</v>
      </c>
      <c r="AW1276" s="17" t="s">
        <v>131</v>
      </c>
      <c r="AX1276">
        <v>1</v>
      </c>
      <c r="AY1276">
        <v>0</v>
      </c>
      <c r="AZ1276">
        <v>0</v>
      </c>
      <c r="BA1276">
        <v>0</v>
      </c>
      <c r="BB1276">
        <v>0</v>
      </c>
      <c r="BC1276">
        <v>0</v>
      </c>
      <c r="BD1276" s="17">
        <v>0</v>
      </c>
      <c r="BE1276">
        <v>1</v>
      </c>
      <c r="BF1276">
        <v>0</v>
      </c>
      <c r="BG1276" s="17">
        <v>0</v>
      </c>
      <c r="BH1276">
        <v>18108</v>
      </c>
      <c r="BI1276">
        <v>1898</v>
      </c>
      <c r="BJ1276" s="23">
        <v>0.91600000000000004</v>
      </c>
      <c r="BK1276" s="23">
        <f t="shared" si="304"/>
        <v>18.152999999999999</v>
      </c>
      <c r="BL1276">
        <v>1</v>
      </c>
      <c r="BM1276">
        <v>0</v>
      </c>
      <c r="BN1276">
        <v>0</v>
      </c>
      <c r="BO1276">
        <v>0</v>
      </c>
      <c r="BP1276">
        <v>0</v>
      </c>
      <c r="BQ1276" s="17">
        <v>0</v>
      </c>
      <c r="BR1276">
        <v>0</v>
      </c>
      <c r="BS1276">
        <v>1</v>
      </c>
      <c r="BT1276">
        <v>0</v>
      </c>
      <c r="BU1276" s="17">
        <v>0</v>
      </c>
      <c r="BV1276">
        <v>0</v>
      </c>
      <c r="BW1276">
        <v>0</v>
      </c>
      <c r="BX1276" s="17">
        <v>1</v>
      </c>
      <c r="BY1276">
        <v>0</v>
      </c>
      <c r="BZ1276">
        <v>0</v>
      </c>
      <c r="CA1276">
        <v>1</v>
      </c>
      <c r="CB1276">
        <v>1</v>
      </c>
      <c r="CC1276">
        <v>1</v>
      </c>
      <c r="CD1276">
        <v>0</v>
      </c>
      <c r="CE1276">
        <v>0</v>
      </c>
      <c r="CF1276">
        <v>0</v>
      </c>
      <c r="CG1276">
        <v>0</v>
      </c>
      <c r="CH1276">
        <v>0</v>
      </c>
      <c r="CI1276">
        <v>1</v>
      </c>
      <c r="CJ1276" s="17">
        <v>1</v>
      </c>
      <c r="CK1276">
        <v>3.5000000000000003E-2</v>
      </c>
      <c r="CL1276">
        <v>1789</v>
      </c>
      <c r="CM1276">
        <v>1</v>
      </c>
      <c r="CN1276">
        <v>0</v>
      </c>
      <c r="CO1276">
        <v>16</v>
      </c>
      <c r="CP1276" s="31" t="s">
        <v>80</v>
      </c>
    </row>
    <row r="1277" spans="1:94" x14ac:dyDescent="0.25">
      <c r="A1277">
        <v>1276</v>
      </c>
      <c r="B1277">
        <v>82</v>
      </c>
      <c r="C1277" s="23" t="s">
        <v>260</v>
      </c>
      <c r="D1277" s="12">
        <v>7.6</v>
      </c>
      <c r="E1277" s="13">
        <v>0.6</v>
      </c>
      <c r="F1277" s="7">
        <f t="shared" si="303"/>
        <v>12.666666666666666</v>
      </c>
      <c r="G1277" s="7">
        <f t="shared" si="295"/>
        <v>7</v>
      </c>
      <c r="H1277" s="15">
        <f t="shared" si="296"/>
        <v>8.1999999999999993</v>
      </c>
      <c r="I1277" s="11">
        <f t="shared" si="297"/>
        <v>0.27120036101975686</v>
      </c>
      <c r="J1277" s="30">
        <f t="shared" si="298"/>
        <v>2.1410554817349228E-2</v>
      </c>
      <c r="K1277" s="30">
        <f t="shared" si="299"/>
        <v>46.705935858779711</v>
      </c>
      <c r="L1277" s="8">
        <v>0</v>
      </c>
      <c r="M1277" s="9">
        <v>0</v>
      </c>
      <c r="N1277" s="9">
        <v>1</v>
      </c>
      <c r="O1277" s="9">
        <v>0</v>
      </c>
      <c r="P1277" s="9">
        <v>0</v>
      </c>
      <c r="Q1277" s="8">
        <v>2037</v>
      </c>
      <c r="R1277" s="9">
        <v>15</v>
      </c>
      <c r="S1277" s="9">
        <f t="shared" si="300"/>
        <v>2021</v>
      </c>
      <c r="T1277" s="9">
        <f t="shared" si="301"/>
        <v>24</v>
      </c>
      <c r="U1277" s="7">
        <v>13.3</v>
      </c>
      <c r="V1277" s="7">
        <v>1</v>
      </c>
      <c r="W1277" s="9">
        <v>1</v>
      </c>
      <c r="X1277" s="9">
        <v>0</v>
      </c>
      <c r="Y1277" s="9">
        <v>1</v>
      </c>
      <c r="Z1277" s="9">
        <v>0</v>
      </c>
      <c r="AA1277" s="9">
        <v>0</v>
      </c>
      <c r="AB1277" s="27">
        <v>0</v>
      </c>
      <c r="AC1277" s="9">
        <v>0</v>
      </c>
      <c r="AD1277" s="9">
        <v>1</v>
      </c>
      <c r="AE1277" s="27">
        <v>0</v>
      </c>
      <c r="AF1277" s="9">
        <v>0</v>
      </c>
      <c r="AG1277" s="27">
        <v>1</v>
      </c>
      <c r="AH1277" s="19">
        <v>1976</v>
      </c>
      <c r="AI1277" s="30">
        <v>8.5000000000000006E-2</v>
      </c>
      <c r="AJ1277" s="30">
        <v>8.5000000000000006E-2</v>
      </c>
      <c r="AK1277" s="30">
        <v>0.33</v>
      </c>
      <c r="AL1277" s="37">
        <v>0.5</v>
      </c>
      <c r="AM1277" s="36">
        <v>1</v>
      </c>
      <c r="AN1277" s="17">
        <v>0</v>
      </c>
      <c r="AO1277" s="30">
        <v>1</v>
      </c>
      <c r="AP1277" s="34">
        <v>0</v>
      </c>
      <c r="AQ1277" t="s">
        <v>89</v>
      </c>
      <c r="AR1277" s="34" t="s">
        <v>89</v>
      </c>
      <c r="AS1277">
        <v>0</v>
      </c>
      <c r="AT1277" s="17">
        <v>1</v>
      </c>
      <c r="AU1277" t="s">
        <v>89</v>
      </c>
      <c r="AV1277" s="17" t="s">
        <v>89</v>
      </c>
      <c r="AW1277" s="17" t="s">
        <v>131</v>
      </c>
      <c r="AX1277">
        <v>1</v>
      </c>
      <c r="AY1277">
        <v>0</v>
      </c>
      <c r="AZ1277">
        <v>0</v>
      </c>
      <c r="BA1277">
        <v>0</v>
      </c>
      <c r="BB1277">
        <v>0</v>
      </c>
      <c r="BC1277">
        <v>0</v>
      </c>
      <c r="BD1277" s="17">
        <v>0</v>
      </c>
      <c r="BE1277">
        <v>1</v>
      </c>
      <c r="BF1277">
        <v>0</v>
      </c>
      <c r="BG1277" s="17">
        <v>0</v>
      </c>
      <c r="BH1277">
        <v>18108</v>
      </c>
      <c r="BI1277">
        <v>1898</v>
      </c>
      <c r="BJ1277" s="23">
        <v>0.91600000000000004</v>
      </c>
      <c r="BK1277" s="23">
        <v>16.5</v>
      </c>
      <c r="BL1277">
        <v>1</v>
      </c>
      <c r="BM1277">
        <v>0</v>
      </c>
      <c r="BN1277">
        <v>0</v>
      </c>
      <c r="BO1277">
        <v>0</v>
      </c>
      <c r="BP1277">
        <v>0</v>
      </c>
      <c r="BQ1277" s="17">
        <v>0</v>
      </c>
      <c r="BR1277">
        <v>0</v>
      </c>
      <c r="BS1277">
        <v>1</v>
      </c>
      <c r="BT1277">
        <v>0</v>
      </c>
      <c r="BU1277" s="17">
        <v>0</v>
      </c>
      <c r="BV1277">
        <v>0</v>
      </c>
      <c r="BW1277">
        <v>0</v>
      </c>
      <c r="BX1277" s="17">
        <v>0</v>
      </c>
      <c r="BY1277">
        <v>0</v>
      </c>
      <c r="BZ1277">
        <v>0</v>
      </c>
      <c r="CA1277">
        <v>1</v>
      </c>
      <c r="CB1277">
        <v>1</v>
      </c>
      <c r="CC1277">
        <v>1</v>
      </c>
      <c r="CD1277">
        <v>0</v>
      </c>
      <c r="CE1277">
        <v>0</v>
      </c>
      <c r="CF1277">
        <v>0</v>
      </c>
      <c r="CG1277">
        <v>0</v>
      </c>
      <c r="CH1277">
        <v>0</v>
      </c>
      <c r="CI1277">
        <v>1</v>
      </c>
      <c r="CJ1277" s="17">
        <v>1</v>
      </c>
      <c r="CK1277">
        <v>3.5000000000000003E-2</v>
      </c>
      <c r="CL1277">
        <v>1789</v>
      </c>
      <c r="CM1277">
        <v>1</v>
      </c>
      <c r="CN1277">
        <v>0</v>
      </c>
      <c r="CO1277">
        <v>16</v>
      </c>
      <c r="CP1277" s="31" t="s">
        <v>80</v>
      </c>
    </row>
    <row r="1278" spans="1:94" x14ac:dyDescent="0.25">
      <c r="A1278">
        <v>1277</v>
      </c>
      <c r="B1278">
        <v>82</v>
      </c>
      <c r="C1278" s="23" t="s">
        <v>260</v>
      </c>
      <c r="D1278" s="12">
        <v>13.2</v>
      </c>
      <c r="E1278" s="13">
        <v>4.9000000000000004</v>
      </c>
      <c r="F1278" s="7">
        <f t="shared" si="303"/>
        <v>2.6938775510204076</v>
      </c>
      <c r="G1278" s="7">
        <f t="shared" si="295"/>
        <v>8.2999999999999989</v>
      </c>
      <c r="H1278" s="15">
        <f t="shared" si="296"/>
        <v>18.100000000000001</v>
      </c>
      <c r="I1278" s="11">
        <f t="shared" si="297"/>
        <v>4.9172949602148346E-2</v>
      </c>
      <c r="J1278" s="30">
        <f t="shared" si="298"/>
        <v>1.8253594928070223E-2</v>
      </c>
      <c r="K1278" s="30">
        <f t="shared" si="299"/>
        <v>54.783729119692936</v>
      </c>
      <c r="L1278" s="8">
        <v>0</v>
      </c>
      <c r="M1278" s="9">
        <v>0</v>
      </c>
      <c r="N1278" s="9">
        <v>1</v>
      </c>
      <c r="O1278" s="9">
        <v>0</v>
      </c>
      <c r="P1278" s="9">
        <v>0</v>
      </c>
      <c r="Q1278" s="8">
        <v>3010</v>
      </c>
      <c r="R1278" s="9">
        <v>15</v>
      </c>
      <c r="S1278" s="9">
        <f t="shared" si="300"/>
        <v>2994</v>
      </c>
      <c r="T1278" s="9">
        <f t="shared" si="301"/>
        <v>24</v>
      </c>
      <c r="U1278" s="7">
        <v>13.3</v>
      </c>
      <c r="V1278" s="7">
        <v>1</v>
      </c>
      <c r="W1278" s="9">
        <v>1</v>
      </c>
      <c r="X1278" s="9">
        <v>0</v>
      </c>
      <c r="Y1278" s="9">
        <v>1</v>
      </c>
      <c r="Z1278" s="9">
        <v>0</v>
      </c>
      <c r="AA1278" s="9">
        <v>0</v>
      </c>
      <c r="AB1278" s="27">
        <v>0</v>
      </c>
      <c r="AC1278" s="9">
        <v>0</v>
      </c>
      <c r="AD1278" s="9">
        <v>1</v>
      </c>
      <c r="AE1278" s="27">
        <v>0</v>
      </c>
      <c r="AF1278" s="9">
        <v>0</v>
      </c>
      <c r="AG1278" s="27">
        <v>1</v>
      </c>
      <c r="AH1278" s="19">
        <v>1976</v>
      </c>
      <c r="AI1278" s="30">
        <v>8.5000000000000006E-2</v>
      </c>
      <c r="AJ1278" s="30">
        <v>8.5000000000000006E-2</v>
      </c>
      <c r="AK1278" s="30">
        <v>0.33</v>
      </c>
      <c r="AL1278" s="37">
        <v>0.5</v>
      </c>
      <c r="AM1278" s="36">
        <v>1</v>
      </c>
      <c r="AN1278" s="17">
        <v>0</v>
      </c>
      <c r="AO1278" s="30">
        <v>1</v>
      </c>
      <c r="AP1278" s="34">
        <v>0</v>
      </c>
      <c r="AQ1278" t="s">
        <v>89</v>
      </c>
      <c r="AR1278" s="34" t="s">
        <v>89</v>
      </c>
      <c r="AS1278">
        <v>0</v>
      </c>
      <c r="AT1278" s="17">
        <v>1</v>
      </c>
      <c r="AU1278" t="s">
        <v>89</v>
      </c>
      <c r="AV1278" s="17" t="s">
        <v>89</v>
      </c>
      <c r="AW1278" s="17" t="s">
        <v>131</v>
      </c>
      <c r="AX1278">
        <v>1</v>
      </c>
      <c r="AY1278">
        <v>0</v>
      </c>
      <c r="AZ1278">
        <v>0</v>
      </c>
      <c r="BA1278">
        <v>0</v>
      </c>
      <c r="BB1278">
        <v>0</v>
      </c>
      <c r="BC1278">
        <v>0</v>
      </c>
      <c r="BD1278" s="17">
        <v>0</v>
      </c>
      <c r="BE1278">
        <v>1</v>
      </c>
      <c r="BF1278">
        <v>0</v>
      </c>
      <c r="BG1278" s="17">
        <v>0</v>
      </c>
      <c r="BH1278">
        <v>18108</v>
      </c>
      <c r="BI1278">
        <v>1898</v>
      </c>
      <c r="BJ1278" s="23">
        <v>0.91600000000000004</v>
      </c>
      <c r="BK1278" s="23">
        <f t="shared" ref="BK1278:BK1283" si="305">14.5*0.255+16.5*0.241+19*0.246+22.5*0.258</f>
        <v>18.152999999999999</v>
      </c>
      <c r="BL1278">
        <v>0</v>
      </c>
      <c r="BM1278">
        <v>0</v>
      </c>
      <c r="BN1278">
        <v>0</v>
      </c>
      <c r="BO1278">
        <v>0</v>
      </c>
      <c r="BP1278">
        <v>0</v>
      </c>
      <c r="BQ1278" s="17">
        <v>1</v>
      </c>
      <c r="BR1278">
        <v>0</v>
      </c>
      <c r="BS1278">
        <v>1</v>
      </c>
      <c r="BT1278">
        <v>0</v>
      </c>
      <c r="BU1278" s="17">
        <v>0</v>
      </c>
      <c r="BV1278">
        <v>0</v>
      </c>
      <c r="BW1278">
        <v>0</v>
      </c>
      <c r="BX1278" s="17">
        <v>0</v>
      </c>
      <c r="BY1278">
        <v>0</v>
      </c>
      <c r="BZ1278">
        <v>0</v>
      </c>
      <c r="CA1278">
        <v>1</v>
      </c>
      <c r="CB1278">
        <v>1</v>
      </c>
      <c r="CC1278">
        <v>1</v>
      </c>
      <c r="CD1278">
        <v>0</v>
      </c>
      <c r="CE1278">
        <v>0</v>
      </c>
      <c r="CF1278">
        <v>0</v>
      </c>
      <c r="CG1278">
        <v>0</v>
      </c>
      <c r="CH1278">
        <v>0</v>
      </c>
      <c r="CI1278">
        <v>1</v>
      </c>
      <c r="CJ1278" s="17">
        <v>1</v>
      </c>
      <c r="CK1278">
        <v>3.5000000000000003E-2</v>
      </c>
      <c r="CL1278">
        <v>1789</v>
      </c>
      <c r="CM1278">
        <v>1</v>
      </c>
      <c r="CN1278">
        <v>0</v>
      </c>
      <c r="CO1278">
        <v>16</v>
      </c>
      <c r="CP1278" s="31" t="s">
        <v>80</v>
      </c>
    </row>
    <row r="1279" spans="1:94" x14ac:dyDescent="0.25">
      <c r="A1279">
        <v>1278</v>
      </c>
      <c r="B1279">
        <v>82</v>
      </c>
      <c r="C1279" s="23" t="s">
        <v>260</v>
      </c>
      <c r="D1279" s="12">
        <v>11.7</v>
      </c>
      <c r="E1279" s="13">
        <v>6.1</v>
      </c>
      <c r="F1279" s="7">
        <f t="shared" si="303"/>
        <v>1.9180327868852458</v>
      </c>
      <c r="G1279" s="7">
        <f t="shared" si="295"/>
        <v>5.6</v>
      </c>
      <c r="H1279" s="15">
        <f t="shared" si="296"/>
        <v>17.799999999999997</v>
      </c>
      <c r="I1279" s="11">
        <f t="shared" si="297"/>
        <v>3.7424201100622667E-2</v>
      </c>
      <c r="J1279" s="30">
        <f t="shared" si="298"/>
        <v>1.9511762966991308E-2</v>
      </c>
      <c r="K1279" s="30">
        <f t="shared" si="299"/>
        <v>51.25113510715218</v>
      </c>
      <c r="L1279" s="8">
        <v>0</v>
      </c>
      <c r="M1279" s="9">
        <v>0</v>
      </c>
      <c r="N1279" s="9">
        <v>1</v>
      </c>
      <c r="O1279" s="9">
        <v>0</v>
      </c>
      <c r="P1279" s="9">
        <v>0</v>
      </c>
      <c r="Q1279" s="8">
        <v>2639</v>
      </c>
      <c r="R1279" s="9">
        <v>15</v>
      </c>
      <c r="S1279" s="9">
        <f t="shared" si="300"/>
        <v>2623</v>
      </c>
      <c r="T1279" s="9">
        <f t="shared" si="301"/>
        <v>24</v>
      </c>
      <c r="U1279" s="7">
        <v>13.3</v>
      </c>
      <c r="V1279" s="7">
        <v>1</v>
      </c>
      <c r="W1279" s="9">
        <v>1</v>
      </c>
      <c r="X1279" s="9">
        <v>0</v>
      </c>
      <c r="Y1279" s="9">
        <v>1</v>
      </c>
      <c r="Z1279" s="9">
        <v>0</v>
      </c>
      <c r="AA1279" s="9">
        <v>0</v>
      </c>
      <c r="AB1279" s="27">
        <v>0</v>
      </c>
      <c r="AC1279" s="9">
        <v>0</v>
      </c>
      <c r="AD1279" s="9">
        <v>1</v>
      </c>
      <c r="AE1279" s="27">
        <v>0</v>
      </c>
      <c r="AF1279" s="9">
        <v>0</v>
      </c>
      <c r="AG1279" s="27">
        <v>1</v>
      </c>
      <c r="AH1279" s="19">
        <v>1978</v>
      </c>
      <c r="AI1279" s="30">
        <v>8.5000000000000006E-2</v>
      </c>
      <c r="AJ1279" s="30">
        <v>8.5000000000000006E-2</v>
      </c>
      <c r="AK1279" s="30">
        <v>0.33</v>
      </c>
      <c r="AL1279" s="37">
        <v>0.5</v>
      </c>
      <c r="AM1279" s="36">
        <v>1</v>
      </c>
      <c r="AN1279" s="17">
        <v>0</v>
      </c>
      <c r="AO1279" s="30">
        <v>1</v>
      </c>
      <c r="AP1279" s="34">
        <v>0</v>
      </c>
      <c r="AQ1279" t="s">
        <v>89</v>
      </c>
      <c r="AR1279" s="34" t="s">
        <v>89</v>
      </c>
      <c r="AS1279">
        <v>0</v>
      </c>
      <c r="AT1279" s="17">
        <v>1</v>
      </c>
      <c r="AU1279" t="s">
        <v>89</v>
      </c>
      <c r="AV1279" s="17" t="s">
        <v>89</v>
      </c>
      <c r="AW1279" s="17" t="s">
        <v>131</v>
      </c>
      <c r="AX1279">
        <v>1</v>
      </c>
      <c r="AY1279">
        <v>0</v>
      </c>
      <c r="AZ1279">
        <v>0</v>
      </c>
      <c r="BA1279">
        <v>0</v>
      </c>
      <c r="BB1279">
        <v>0</v>
      </c>
      <c r="BC1279">
        <v>0</v>
      </c>
      <c r="BD1279" s="17">
        <v>0</v>
      </c>
      <c r="BE1279">
        <v>1</v>
      </c>
      <c r="BF1279">
        <v>0</v>
      </c>
      <c r="BG1279" s="17">
        <v>0</v>
      </c>
      <c r="BH1279">
        <v>19296</v>
      </c>
      <c r="BI1279">
        <v>1908</v>
      </c>
      <c r="BJ1279" s="23">
        <v>0.91600000000000004</v>
      </c>
      <c r="BK1279" s="23">
        <f t="shared" si="305"/>
        <v>18.152999999999999</v>
      </c>
      <c r="BL1279">
        <v>0</v>
      </c>
      <c r="BM1279">
        <v>0</v>
      </c>
      <c r="BN1279">
        <v>0</v>
      </c>
      <c r="BO1279">
        <v>0</v>
      </c>
      <c r="BP1279">
        <v>0</v>
      </c>
      <c r="BQ1279" s="17">
        <v>1</v>
      </c>
      <c r="BR1279">
        <v>0</v>
      </c>
      <c r="BS1279">
        <v>1</v>
      </c>
      <c r="BT1279">
        <v>0</v>
      </c>
      <c r="BU1279" s="17">
        <v>0</v>
      </c>
      <c r="BV1279">
        <v>0</v>
      </c>
      <c r="BW1279">
        <v>0</v>
      </c>
      <c r="BX1279" s="17">
        <v>0</v>
      </c>
      <c r="BY1279">
        <v>0</v>
      </c>
      <c r="BZ1279">
        <v>0</v>
      </c>
      <c r="CA1279">
        <v>1</v>
      </c>
      <c r="CB1279">
        <v>1</v>
      </c>
      <c r="CC1279">
        <v>1</v>
      </c>
      <c r="CD1279">
        <v>0</v>
      </c>
      <c r="CE1279">
        <v>0</v>
      </c>
      <c r="CF1279">
        <v>0</v>
      </c>
      <c r="CG1279">
        <v>0</v>
      </c>
      <c r="CH1279">
        <v>0</v>
      </c>
      <c r="CI1279">
        <v>1</v>
      </c>
      <c r="CJ1279" s="17">
        <v>1</v>
      </c>
      <c r="CK1279">
        <v>3.5000000000000003E-2</v>
      </c>
      <c r="CL1279">
        <v>1789</v>
      </c>
      <c r="CM1279">
        <v>1</v>
      </c>
      <c r="CN1279">
        <v>0</v>
      </c>
      <c r="CO1279">
        <v>16</v>
      </c>
      <c r="CP1279" s="31" t="s">
        <v>80</v>
      </c>
    </row>
    <row r="1280" spans="1:94" x14ac:dyDescent="0.25">
      <c r="A1280">
        <v>1279</v>
      </c>
      <c r="B1280">
        <v>82</v>
      </c>
      <c r="C1280" s="23" t="s">
        <v>260</v>
      </c>
      <c r="D1280" s="12">
        <v>13.6</v>
      </c>
      <c r="E1280" s="13">
        <v>7.8</v>
      </c>
      <c r="F1280" s="7">
        <f t="shared" si="303"/>
        <v>1.7435897435897436</v>
      </c>
      <c r="G1280" s="7">
        <f t="shared" si="295"/>
        <v>5.8</v>
      </c>
      <c r="H1280" s="15">
        <f t="shared" si="296"/>
        <v>21.4</v>
      </c>
      <c r="I1280" s="11">
        <f t="shared" si="297"/>
        <v>3.2101871028109567E-2</v>
      </c>
      <c r="J1280" s="30">
        <f t="shared" si="298"/>
        <v>1.8411367207298135E-2</v>
      </c>
      <c r="K1280" s="30">
        <f t="shared" si="299"/>
        <v>54.314271652982249</v>
      </c>
      <c r="L1280" s="8">
        <v>0</v>
      </c>
      <c r="M1280" s="9">
        <v>0</v>
      </c>
      <c r="N1280" s="9">
        <v>1</v>
      </c>
      <c r="O1280" s="9">
        <v>0</v>
      </c>
      <c r="P1280" s="9">
        <v>0</v>
      </c>
      <c r="Q1280" s="8">
        <v>2963</v>
      </c>
      <c r="R1280" s="9">
        <v>15</v>
      </c>
      <c r="S1280" s="9">
        <f t="shared" si="300"/>
        <v>2947</v>
      </c>
      <c r="T1280" s="9">
        <f t="shared" si="301"/>
        <v>24</v>
      </c>
      <c r="U1280" s="7">
        <v>13.3</v>
      </c>
      <c r="V1280" s="7">
        <v>1</v>
      </c>
      <c r="W1280" s="9">
        <v>1</v>
      </c>
      <c r="X1280" s="9">
        <v>0</v>
      </c>
      <c r="Y1280" s="9">
        <v>1</v>
      </c>
      <c r="Z1280" s="9">
        <v>0</v>
      </c>
      <c r="AA1280" s="9">
        <v>0</v>
      </c>
      <c r="AB1280" s="27">
        <v>0</v>
      </c>
      <c r="AC1280" s="9">
        <v>0</v>
      </c>
      <c r="AD1280" s="9">
        <v>1</v>
      </c>
      <c r="AE1280" s="27">
        <v>0</v>
      </c>
      <c r="AF1280" s="9">
        <v>0</v>
      </c>
      <c r="AG1280" s="27">
        <v>1</v>
      </c>
      <c r="AH1280" s="19">
        <v>1976</v>
      </c>
      <c r="AI1280" s="30">
        <v>8.5000000000000006E-2</v>
      </c>
      <c r="AJ1280" s="30">
        <v>8.5000000000000006E-2</v>
      </c>
      <c r="AK1280" s="30">
        <v>0.33</v>
      </c>
      <c r="AL1280" s="37">
        <v>0.5</v>
      </c>
      <c r="AM1280" s="36">
        <v>1</v>
      </c>
      <c r="AN1280" s="17">
        <v>0</v>
      </c>
      <c r="AO1280" s="30">
        <v>1</v>
      </c>
      <c r="AP1280" s="34">
        <v>0</v>
      </c>
      <c r="AQ1280" t="s">
        <v>89</v>
      </c>
      <c r="AR1280" s="34" t="s">
        <v>89</v>
      </c>
      <c r="AS1280">
        <v>0</v>
      </c>
      <c r="AT1280" s="17">
        <v>1</v>
      </c>
      <c r="AU1280" t="s">
        <v>89</v>
      </c>
      <c r="AV1280" s="17" t="s">
        <v>89</v>
      </c>
      <c r="AW1280" s="17" t="s">
        <v>131</v>
      </c>
      <c r="AX1280">
        <v>1</v>
      </c>
      <c r="AY1280">
        <v>0</v>
      </c>
      <c r="AZ1280">
        <v>0</v>
      </c>
      <c r="BA1280">
        <v>0</v>
      </c>
      <c r="BB1280">
        <v>0</v>
      </c>
      <c r="BC1280">
        <v>0</v>
      </c>
      <c r="BD1280" s="17">
        <v>0</v>
      </c>
      <c r="BE1280">
        <v>1</v>
      </c>
      <c r="BF1280">
        <v>0</v>
      </c>
      <c r="BG1280" s="17">
        <v>0</v>
      </c>
      <c r="BH1280">
        <v>18108</v>
      </c>
      <c r="BI1280">
        <v>1898</v>
      </c>
      <c r="BJ1280" s="23">
        <v>0.91600000000000004</v>
      </c>
      <c r="BK1280" s="23">
        <f t="shared" si="305"/>
        <v>18.152999999999999</v>
      </c>
      <c r="BL1280">
        <v>0</v>
      </c>
      <c r="BM1280">
        <v>0</v>
      </c>
      <c r="BN1280">
        <v>0</v>
      </c>
      <c r="BO1280">
        <v>0</v>
      </c>
      <c r="BP1280">
        <v>0</v>
      </c>
      <c r="BQ1280" s="17">
        <v>1</v>
      </c>
      <c r="BR1280">
        <v>0</v>
      </c>
      <c r="BS1280">
        <v>1</v>
      </c>
      <c r="BT1280">
        <v>0</v>
      </c>
      <c r="BU1280" s="17">
        <v>0</v>
      </c>
      <c r="BV1280">
        <v>0</v>
      </c>
      <c r="BW1280">
        <v>0</v>
      </c>
      <c r="BX1280" s="17">
        <v>0</v>
      </c>
      <c r="BY1280">
        <v>0</v>
      </c>
      <c r="BZ1280">
        <v>0</v>
      </c>
      <c r="CA1280">
        <v>1</v>
      </c>
      <c r="CB1280">
        <v>1</v>
      </c>
      <c r="CC1280">
        <v>1</v>
      </c>
      <c r="CD1280">
        <v>0</v>
      </c>
      <c r="CE1280">
        <v>0</v>
      </c>
      <c r="CF1280">
        <v>0</v>
      </c>
      <c r="CG1280">
        <v>0</v>
      </c>
      <c r="CH1280">
        <v>0</v>
      </c>
      <c r="CI1280">
        <v>1</v>
      </c>
      <c r="CJ1280" s="17">
        <v>1</v>
      </c>
      <c r="CK1280">
        <v>3.5000000000000003E-2</v>
      </c>
      <c r="CL1280">
        <v>1789</v>
      </c>
      <c r="CM1280">
        <v>1</v>
      </c>
      <c r="CN1280">
        <v>0</v>
      </c>
      <c r="CO1280">
        <v>16</v>
      </c>
      <c r="CP1280" s="31" t="s">
        <v>80</v>
      </c>
    </row>
    <row r="1281" spans="1:94" x14ac:dyDescent="0.25">
      <c r="A1281">
        <v>1280</v>
      </c>
      <c r="B1281">
        <v>82</v>
      </c>
      <c r="C1281" s="23" t="s">
        <v>260</v>
      </c>
      <c r="D1281" s="12">
        <v>8.9</v>
      </c>
      <c r="E1281" s="13">
        <v>8.5</v>
      </c>
      <c r="F1281" s="7">
        <f t="shared" si="303"/>
        <v>1.0470588235294118</v>
      </c>
      <c r="G1281" s="7">
        <f t="shared" si="295"/>
        <v>0.40000000000000036</v>
      </c>
      <c r="H1281" s="15">
        <f t="shared" si="296"/>
        <v>17.399999999999999</v>
      </c>
      <c r="I1281" s="11">
        <f t="shared" si="297"/>
        <v>2.3267420430363377E-2</v>
      </c>
      <c r="J1281" s="30">
        <f t="shared" si="298"/>
        <v>2.2221693669448168E-2</v>
      </c>
      <c r="K1281" s="30">
        <f t="shared" si="299"/>
        <v>45.001070344825479</v>
      </c>
      <c r="L1281" s="8">
        <v>0</v>
      </c>
      <c r="M1281" s="9">
        <v>0</v>
      </c>
      <c r="N1281" s="9">
        <v>1</v>
      </c>
      <c r="O1281" s="9">
        <v>0</v>
      </c>
      <c r="P1281" s="9">
        <v>0</v>
      </c>
      <c r="Q1281" s="8">
        <v>2040</v>
      </c>
      <c r="R1281" s="9">
        <v>15</v>
      </c>
      <c r="S1281" s="9">
        <f t="shared" si="300"/>
        <v>2024</v>
      </c>
      <c r="T1281" s="9">
        <f t="shared" si="301"/>
        <v>24</v>
      </c>
      <c r="U1281" s="7">
        <v>13.3</v>
      </c>
      <c r="V1281" s="7">
        <v>1</v>
      </c>
      <c r="W1281" s="9">
        <v>1</v>
      </c>
      <c r="X1281" s="9">
        <v>0</v>
      </c>
      <c r="Y1281" s="9">
        <v>1</v>
      </c>
      <c r="Z1281" s="9">
        <v>0</v>
      </c>
      <c r="AA1281" s="9">
        <v>0</v>
      </c>
      <c r="AB1281" s="27">
        <v>0</v>
      </c>
      <c r="AC1281" s="9">
        <v>0</v>
      </c>
      <c r="AD1281" s="9">
        <v>1</v>
      </c>
      <c r="AE1281" s="27">
        <v>0</v>
      </c>
      <c r="AF1281" s="9">
        <v>0</v>
      </c>
      <c r="AG1281" s="27">
        <v>1</v>
      </c>
      <c r="AH1281" s="19">
        <v>1976</v>
      </c>
      <c r="AI1281" s="30">
        <v>8.5000000000000006E-2</v>
      </c>
      <c r="AJ1281" s="30">
        <v>8.5000000000000006E-2</v>
      </c>
      <c r="AK1281" s="30">
        <v>0.33</v>
      </c>
      <c r="AL1281" s="37">
        <v>0.5</v>
      </c>
      <c r="AM1281" s="36">
        <v>1</v>
      </c>
      <c r="AN1281" s="17">
        <v>0</v>
      </c>
      <c r="AO1281" s="30">
        <v>1</v>
      </c>
      <c r="AP1281" s="34">
        <v>0</v>
      </c>
      <c r="AQ1281" t="s">
        <v>89</v>
      </c>
      <c r="AR1281" s="34" t="s">
        <v>89</v>
      </c>
      <c r="AS1281">
        <v>0</v>
      </c>
      <c r="AT1281" s="17">
        <v>1</v>
      </c>
      <c r="AU1281" t="s">
        <v>89</v>
      </c>
      <c r="AV1281" s="17" t="s">
        <v>89</v>
      </c>
      <c r="AW1281" s="17" t="s">
        <v>131</v>
      </c>
      <c r="AX1281">
        <v>1</v>
      </c>
      <c r="AY1281">
        <v>0</v>
      </c>
      <c r="AZ1281">
        <v>0</v>
      </c>
      <c r="BA1281">
        <v>0</v>
      </c>
      <c r="BB1281">
        <v>0</v>
      </c>
      <c r="BC1281">
        <v>0</v>
      </c>
      <c r="BD1281" s="17">
        <v>0</v>
      </c>
      <c r="BE1281">
        <v>1</v>
      </c>
      <c r="BF1281">
        <v>0</v>
      </c>
      <c r="BG1281" s="17">
        <v>0</v>
      </c>
      <c r="BH1281">
        <v>18108</v>
      </c>
      <c r="BI1281">
        <v>1898</v>
      </c>
      <c r="BJ1281" s="23">
        <v>0.91600000000000004</v>
      </c>
      <c r="BK1281" s="23">
        <f t="shared" si="305"/>
        <v>18.152999999999999</v>
      </c>
      <c r="BL1281">
        <v>0</v>
      </c>
      <c r="BM1281">
        <v>0</v>
      </c>
      <c r="BN1281">
        <v>0</v>
      </c>
      <c r="BO1281">
        <v>0</v>
      </c>
      <c r="BP1281">
        <v>0</v>
      </c>
      <c r="BQ1281" s="17">
        <v>1</v>
      </c>
      <c r="BR1281">
        <v>0</v>
      </c>
      <c r="BS1281">
        <v>1</v>
      </c>
      <c r="BT1281">
        <v>0</v>
      </c>
      <c r="BU1281" s="17">
        <v>0</v>
      </c>
      <c r="BV1281">
        <v>0</v>
      </c>
      <c r="BW1281">
        <v>0</v>
      </c>
      <c r="BX1281" s="17">
        <v>1</v>
      </c>
      <c r="BY1281">
        <v>0</v>
      </c>
      <c r="BZ1281">
        <v>0</v>
      </c>
      <c r="CA1281">
        <v>1</v>
      </c>
      <c r="CB1281">
        <v>1</v>
      </c>
      <c r="CC1281">
        <v>1</v>
      </c>
      <c r="CD1281">
        <v>0</v>
      </c>
      <c r="CE1281">
        <v>0</v>
      </c>
      <c r="CF1281">
        <v>0</v>
      </c>
      <c r="CG1281">
        <v>0</v>
      </c>
      <c r="CH1281">
        <v>0</v>
      </c>
      <c r="CI1281">
        <v>1</v>
      </c>
      <c r="CJ1281" s="17">
        <v>1</v>
      </c>
      <c r="CK1281">
        <v>3.5000000000000003E-2</v>
      </c>
      <c r="CL1281">
        <v>1789</v>
      </c>
      <c r="CM1281">
        <v>1</v>
      </c>
      <c r="CN1281">
        <v>0</v>
      </c>
      <c r="CO1281">
        <v>16</v>
      </c>
      <c r="CP1281" s="31" t="s">
        <v>80</v>
      </c>
    </row>
    <row r="1282" spans="1:94" x14ac:dyDescent="0.25">
      <c r="A1282">
        <v>1281</v>
      </c>
      <c r="B1282">
        <v>82</v>
      </c>
      <c r="C1282" s="23" t="s">
        <v>260</v>
      </c>
      <c r="D1282" s="12">
        <v>19.399999999999999</v>
      </c>
      <c r="E1282" s="13">
        <v>5.9</v>
      </c>
      <c r="F1282" s="7">
        <f t="shared" si="303"/>
        <v>3.2881355932203387</v>
      </c>
      <c r="G1282" s="7">
        <f t="shared" ref="G1282:G1345" si="306">D1282-E1282</f>
        <v>13.499999999999998</v>
      </c>
      <c r="H1282" s="15">
        <f t="shared" ref="H1282:H1345" si="307">D1282+E1282</f>
        <v>25.299999999999997</v>
      </c>
      <c r="I1282" s="11">
        <f t="shared" ref="I1282:I1345" si="308">IFERROR(F1282/SQRT(F1282^2+S1282), "X")</f>
        <v>5.998478100762164E-2</v>
      </c>
      <c r="J1282" s="30">
        <f t="shared" ref="J1282:J1345" si="309">IFERROR(SQRT((1-I1282^2)/S1282), "X")</f>
        <v>1.8242794223967407E-2</v>
      </c>
      <c r="K1282" s="30">
        <f t="shared" ref="K1282:K1345" si="310">IFERROR(1/J1282, "X")</f>
        <v>54.816164000041105</v>
      </c>
      <c r="L1282" s="8">
        <v>0</v>
      </c>
      <c r="M1282" s="9">
        <v>0</v>
      </c>
      <c r="N1282" s="9">
        <v>1</v>
      </c>
      <c r="O1282" s="9">
        <v>0</v>
      </c>
      <c r="P1282" s="9">
        <v>0</v>
      </c>
      <c r="Q1282" s="8">
        <v>3010</v>
      </c>
      <c r="R1282" s="9">
        <v>15</v>
      </c>
      <c r="S1282" s="9">
        <f t="shared" ref="S1282:S1345" si="311">Q1282-R1282-1</f>
        <v>2994</v>
      </c>
      <c r="T1282" s="9">
        <f t="shared" ref="T1282:T1345" si="312">COUNTIF(B:B,B1282)</f>
        <v>24</v>
      </c>
      <c r="U1282" s="7">
        <v>13.3</v>
      </c>
      <c r="V1282" s="7">
        <v>1</v>
      </c>
      <c r="W1282" s="9">
        <v>1</v>
      </c>
      <c r="X1282" s="9">
        <v>0</v>
      </c>
      <c r="Y1282" s="9">
        <v>1</v>
      </c>
      <c r="Z1282" s="9">
        <v>0</v>
      </c>
      <c r="AA1282" s="9">
        <v>0</v>
      </c>
      <c r="AB1282" s="27">
        <v>0</v>
      </c>
      <c r="AC1282" s="9">
        <v>0</v>
      </c>
      <c r="AD1282" s="9">
        <v>1</v>
      </c>
      <c r="AE1282" s="27">
        <v>0</v>
      </c>
      <c r="AF1282" s="9">
        <v>0</v>
      </c>
      <c r="AG1282" s="27">
        <v>1</v>
      </c>
      <c r="AH1282" s="19">
        <v>1976</v>
      </c>
      <c r="AI1282" s="30">
        <v>8.5000000000000006E-2</v>
      </c>
      <c r="AJ1282" s="30">
        <v>8.5000000000000006E-2</v>
      </c>
      <c r="AK1282" s="30">
        <v>0.33</v>
      </c>
      <c r="AL1282" s="37">
        <v>0.5</v>
      </c>
      <c r="AM1282" s="36">
        <v>1</v>
      </c>
      <c r="AN1282" s="17">
        <v>0</v>
      </c>
      <c r="AO1282" s="30">
        <v>1</v>
      </c>
      <c r="AP1282" s="34">
        <v>0</v>
      </c>
      <c r="AQ1282" t="s">
        <v>89</v>
      </c>
      <c r="AR1282" s="34" t="s">
        <v>89</v>
      </c>
      <c r="AS1282">
        <v>0</v>
      </c>
      <c r="AT1282" s="17">
        <v>1</v>
      </c>
      <c r="AU1282" t="s">
        <v>89</v>
      </c>
      <c r="AV1282" s="17" t="s">
        <v>89</v>
      </c>
      <c r="AW1282" s="17" t="s">
        <v>131</v>
      </c>
      <c r="AX1282">
        <v>1</v>
      </c>
      <c r="AY1282">
        <v>0</v>
      </c>
      <c r="AZ1282">
        <v>0</v>
      </c>
      <c r="BA1282">
        <v>0</v>
      </c>
      <c r="BB1282">
        <v>0</v>
      </c>
      <c r="BC1282">
        <v>0</v>
      </c>
      <c r="BD1282" s="17">
        <v>0</v>
      </c>
      <c r="BE1282">
        <v>1</v>
      </c>
      <c r="BF1282">
        <v>0</v>
      </c>
      <c r="BG1282" s="17">
        <v>0</v>
      </c>
      <c r="BH1282">
        <v>18108</v>
      </c>
      <c r="BI1282">
        <v>1898</v>
      </c>
      <c r="BJ1282" s="23">
        <v>0.91600000000000004</v>
      </c>
      <c r="BK1282" s="23">
        <f t="shared" si="305"/>
        <v>18.152999999999999</v>
      </c>
      <c r="BL1282">
        <v>0</v>
      </c>
      <c r="BM1282">
        <v>0</v>
      </c>
      <c r="BN1282">
        <v>0</v>
      </c>
      <c r="BO1282">
        <v>0</v>
      </c>
      <c r="BP1282">
        <v>0</v>
      </c>
      <c r="BQ1282" s="17">
        <v>1</v>
      </c>
      <c r="BR1282">
        <v>0</v>
      </c>
      <c r="BS1282">
        <v>1</v>
      </c>
      <c r="BT1282">
        <v>0</v>
      </c>
      <c r="BU1282" s="17">
        <v>0</v>
      </c>
      <c r="BV1282">
        <v>0</v>
      </c>
      <c r="BW1282">
        <v>0</v>
      </c>
      <c r="BX1282" s="17">
        <v>1</v>
      </c>
      <c r="BY1282">
        <v>0</v>
      </c>
      <c r="BZ1282">
        <v>0</v>
      </c>
      <c r="CA1282">
        <v>1</v>
      </c>
      <c r="CB1282">
        <v>1</v>
      </c>
      <c r="CC1282">
        <v>1</v>
      </c>
      <c r="CD1282">
        <v>0</v>
      </c>
      <c r="CE1282">
        <v>0</v>
      </c>
      <c r="CF1282">
        <v>0</v>
      </c>
      <c r="CG1282">
        <v>0</v>
      </c>
      <c r="CH1282">
        <v>0</v>
      </c>
      <c r="CI1282">
        <v>1</v>
      </c>
      <c r="CJ1282" s="17">
        <v>1</v>
      </c>
      <c r="CK1282">
        <v>3.5000000000000003E-2</v>
      </c>
      <c r="CL1282">
        <v>1789</v>
      </c>
      <c r="CM1282">
        <v>1</v>
      </c>
      <c r="CN1282">
        <v>0</v>
      </c>
      <c r="CO1282">
        <v>16</v>
      </c>
      <c r="CP1282" s="31" t="s">
        <v>80</v>
      </c>
    </row>
    <row r="1283" spans="1:94" x14ac:dyDescent="0.25">
      <c r="A1283">
        <v>1282</v>
      </c>
      <c r="B1283">
        <v>82</v>
      </c>
      <c r="C1283" s="23" t="s">
        <v>260</v>
      </c>
      <c r="D1283" s="12">
        <v>11.7</v>
      </c>
      <c r="E1283" s="13">
        <v>4.7</v>
      </c>
      <c r="F1283" s="7">
        <f t="shared" si="303"/>
        <v>2.4893617021276593</v>
      </c>
      <c r="G1283" s="7">
        <f t="shared" si="306"/>
        <v>6.9999999999999991</v>
      </c>
      <c r="H1283" s="15">
        <f t="shared" si="307"/>
        <v>16.399999999999999</v>
      </c>
      <c r="I1283" s="11">
        <f t="shared" si="308"/>
        <v>4.5447827015530746E-2</v>
      </c>
      <c r="J1283" s="30">
        <f t="shared" si="309"/>
        <v>1.8256819399401242E-2</v>
      </c>
      <c r="K1283" s="30">
        <f t="shared" si="310"/>
        <v>54.774053361824699</v>
      </c>
      <c r="L1283" s="8">
        <v>0</v>
      </c>
      <c r="M1283" s="9">
        <v>0</v>
      </c>
      <c r="N1283" s="9">
        <v>1</v>
      </c>
      <c r="O1283" s="9">
        <v>0</v>
      </c>
      <c r="P1283" s="9">
        <v>0</v>
      </c>
      <c r="Q1283" s="8">
        <v>3010</v>
      </c>
      <c r="R1283" s="9">
        <v>15</v>
      </c>
      <c r="S1283" s="9">
        <f t="shared" si="311"/>
        <v>2994</v>
      </c>
      <c r="T1283" s="9">
        <f t="shared" si="312"/>
        <v>24</v>
      </c>
      <c r="U1283" s="7">
        <v>13.3</v>
      </c>
      <c r="V1283" s="7">
        <v>1</v>
      </c>
      <c r="W1283" s="9">
        <v>1</v>
      </c>
      <c r="X1283" s="9">
        <v>0</v>
      </c>
      <c r="Y1283" s="9">
        <v>1</v>
      </c>
      <c r="Z1283" s="9">
        <v>0</v>
      </c>
      <c r="AA1283" s="9">
        <v>0</v>
      </c>
      <c r="AB1283" s="27">
        <v>0</v>
      </c>
      <c r="AC1283" s="9">
        <v>0</v>
      </c>
      <c r="AD1283" s="9">
        <v>1</v>
      </c>
      <c r="AE1283" s="27">
        <v>0</v>
      </c>
      <c r="AF1283" s="9">
        <v>0</v>
      </c>
      <c r="AG1283" s="27">
        <v>1</v>
      </c>
      <c r="AH1283" s="19">
        <v>1976</v>
      </c>
      <c r="AI1283" s="30">
        <v>8.5000000000000006E-2</v>
      </c>
      <c r="AJ1283" s="30">
        <v>8.5000000000000006E-2</v>
      </c>
      <c r="AK1283" s="30">
        <v>0.33</v>
      </c>
      <c r="AL1283" s="37">
        <v>0.5</v>
      </c>
      <c r="AM1283" s="36">
        <v>1</v>
      </c>
      <c r="AN1283" s="17">
        <v>0</v>
      </c>
      <c r="AO1283" s="30">
        <v>1</v>
      </c>
      <c r="AP1283" s="34">
        <v>0</v>
      </c>
      <c r="AQ1283" t="s">
        <v>89</v>
      </c>
      <c r="AR1283" s="34" t="s">
        <v>89</v>
      </c>
      <c r="AS1283">
        <v>0</v>
      </c>
      <c r="AT1283" s="17">
        <v>1</v>
      </c>
      <c r="AU1283" t="s">
        <v>89</v>
      </c>
      <c r="AV1283" s="17" t="s">
        <v>89</v>
      </c>
      <c r="AW1283" s="17" t="s">
        <v>131</v>
      </c>
      <c r="AX1283">
        <v>1</v>
      </c>
      <c r="AY1283">
        <v>0</v>
      </c>
      <c r="AZ1283">
        <v>0</v>
      </c>
      <c r="BA1283">
        <v>0</v>
      </c>
      <c r="BB1283">
        <v>0</v>
      </c>
      <c r="BC1283">
        <v>0</v>
      </c>
      <c r="BD1283" s="17">
        <v>0</v>
      </c>
      <c r="BE1283">
        <v>1</v>
      </c>
      <c r="BF1283">
        <v>0</v>
      </c>
      <c r="BG1283" s="17">
        <v>0</v>
      </c>
      <c r="BH1283">
        <v>18108</v>
      </c>
      <c r="BI1283">
        <v>1898</v>
      </c>
      <c r="BJ1283" s="23">
        <v>0.91600000000000004</v>
      </c>
      <c r="BK1283" s="23">
        <f t="shared" si="305"/>
        <v>18.152999999999999</v>
      </c>
      <c r="BL1283">
        <v>0</v>
      </c>
      <c r="BM1283">
        <v>0</v>
      </c>
      <c r="BN1283">
        <v>0</v>
      </c>
      <c r="BO1283">
        <v>0</v>
      </c>
      <c r="BP1283">
        <v>0</v>
      </c>
      <c r="BQ1283" s="17">
        <v>1</v>
      </c>
      <c r="BR1283">
        <v>0</v>
      </c>
      <c r="BS1283">
        <v>1</v>
      </c>
      <c r="BT1283">
        <v>0</v>
      </c>
      <c r="BU1283" s="17">
        <v>0</v>
      </c>
      <c r="BV1283">
        <v>0</v>
      </c>
      <c r="BW1283">
        <v>0</v>
      </c>
      <c r="BX1283" s="17">
        <v>1</v>
      </c>
      <c r="BY1283">
        <v>0</v>
      </c>
      <c r="BZ1283">
        <v>0</v>
      </c>
      <c r="CA1283">
        <v>1</v>
      </c>
      <c r="CB1283">
        <v>1</v>
      </c>
      <c r="CC1283">
        <v>1</v>
      </c>
      <c r="CD1283">
        <v>0</v>
      </c>
      <c r="CE1283">
        <v>0</v>
      </c>
      <c r="CF1283">
        <v>0</v>
      </c>
      <c r="CG1283">
        <v>0</v>
      </c>
      <c r="CH1283">
        <v>0</v>
      </c>
      <c r="CI1283">
        <v>1</v>
      </c>
      <c r="CJ1283" s="17">
        <v>1</v>
      </c>
      <c r="CK1283">
        <v>3.5000000000000003E-2</v>
      </c>
      <c r="CL1283">
        <v>1789</v>
      </c>
      <c r="CM1283">
        <v>1</v>
      </c>
      <c r="CN1283">
        <v>0</v>
      </c>
      <c r="CO1283">
        <v>16</v>
      </c>
      <c r="CP1283" s="31" t="s">
        <v>80</v>
      </c>
    </row>
    <row r="1284" spans="1:94" x14ac:dyDescent="0.25">
      <c r="A1284">
        <v>1283</v>
      </c>
      <c r="B1284">
        <v>82</v>
      </c>
      <c r="C1284" s="23" t="s">
        <v>260</v>
      </c>
      <c r="D1284" s="12">
        <v>9.4</v>
      </c>
      <c r="E1284" s="13">
        <v>6.4</v>
      </c>
      <c r="F1284" s="7">
        <f t="shared" si="303"/>
        <v>1.46875</v>
      </c>
      <c r="G1284" s="7">
        <f t="shared" si="306"/>
        <v>3</v>
      </c>
      <c r="H1284" s="15">
        <f t="shared" si="307"/>
        <v>15.8</v>
      </c>
      <c r="I1284" s="11">
        <f t="shared" si="308"/>
        <v>3.2653749915765161E-2</v>
      </c>
      <c r="J1284" s="30">
        <f t="shared" si="309"/>
        <v>2.2232340368180534E-2</v>
      </c>
      <c r="K1284" s="30">
        <f t="shared" si="310"/>
        <v>44.979520079281635</v>
      </c>
      <c r="L1284" s="8">
        <v>0</v>
      </c>
      <c r="M1284" s="9">
        <v>0</v>
      </c>
      <c r="N1284" s="9">
        <v>1</v>
      </c>
      <c r="O1284" s="9">
        <v>0</v>
      </c>
      <c r="P1284" s="9">
        <v>0</v>
      </c>
      <c r="Q1284" s="8">
        <v>2037</v>
      </c>
      <c r="R1284" s="9">
        <v>15</v>
      </c>
      <c r="S1284" s="9">
        <f t="shared" si="311"/>
        <v>2021</v>
      </c>
      <c r="T1284" s="9">
        <f t="shared" si="312"/>
        <v>24</v>
      </c>
      <c r="U1284" s="7">
        <v>13.3</v>
      </c>
      <c r="V1284" s="7">
        <v>1</v>
      </c>
      <c r="W1284" s="9">
        <v>1</v>
      </c>
      <c r="X1284" s="9">
        <v>0</v>
      </c>
      <c r="Y1284" s="9">
        <v>1</v>
      </c>
      <c r="Z1284" s="9">
        <v>0</v>
      </c>
      <c r="AA1284" s="9">
        <v>0</v>
      </c>
      <c r="AB1284" s="27">
        <v>0</v>
      </c>
      <c r="AC1284" s="9">
        <v>0</v>
      </c>
      <c r="AD1284" s="9">
        <v>1</v>
      </c>
      <c r="AE1284" s="27">
        <v>0</v>
      </c>
      <c r="AF1284" s="9">
        <v>0</v>
      </c>
      <c r="AG1284" s="27">
        <v>1</v>
      </c>
      <c r="AH1284" s="19">
        <v>1976</v>
      </c>
      <c r="AI1284" s="30">
        <v>8.5000000000000006E-2</v>
      </c>
      <c r="AJ1284" s="30">
        <v>8.5000000000000006E-2</v>
      </c>
      <c r="AK1284" s="30">
        <v>0.33</v>
      </c>
      <c r="AL1284" s="37">
        <v>0.5</v>
      </c>
      <c r="AM1284" s="36">
        <v>1</v>
      </c>
      <c r="AN1284" s="17">
        <v>0</v>
      </c>
      <c r="AO1284" s="30">
        <v>1</v>
      </c>
      <c r="AP1284" s="34">
        <v>0</v>
      </c>
      <c r="AQ1284" t="s">
        <v>89</v>
      </c>
      <c r="AR1284" s="34" t="s">
        <v>89</v>
      </c>
      <c r="AS1284">
        <v>0</v>
      </c>
      <c r="AT1284" s="17">
        <v>1</v>
      </c>
      <c r="AU1284" t="s">
        <v>89</v>
      </c>
      <c r="AV1284" s="17" t="s">
        <v>89</v>
      </c>
      <c r="AW1284" s="17" t="s">
        <v>131</v>
      </c>
      <c r="AX1284">
        <v>1</v>
      </c>
      <c r="AY1284">
        <v>0</v>
      </c>
      <c r="AZ1284">
        <v>0</v>
      </c>
      <c r="BA1284">
        <v>0</v>
      </c>
      <c r="BB1284">
        <v>0</v>
      </c>
      <c r="BC1284">
        <v>0</v>
      </c>
      <c r="BD1284" s="17">
        <v>0</v>
      </c>
      <c r="BE1284">
        <v>1</v>
      </c>
      <c r="BF1284">
        <v>0</v>
      </c>
      <c r="BG1284" s="17">
        <v>0</v>
      </c>
      <c r="BH1284">
        <v>18108</v>
      </c>
      <c r="BI1284">
        <v>1898</v>
      </c>
      <c r="BJ1284" s="23">
        <v>0.91600000000000004</v>
      </c>
      <c r="BK1284" s="23">
        <v>16.5</v>
      </c>
      <c r="BL1284">
        <v>0</v>
      </c>
      <c r="BM1284">
        <v>0</v>
      </c>
      <c r="BN1284">
        <v>0</v>
      </c>
      <c r="BO1284">
        <v>0</v>
      </c>
      <c r="BP1284">
        <v>0</v>
      </c>
      <c r="BQ1284" s="17">
        <v>1</v>
      </c>
      <c r="BR1284">
        <v>0</v>
      </c>
      <c r="BS1284">
        <v>1</v>
      </c>
      <c r="BT1284">
        <v>0</v>
      </c>
      <c r="BU1284" s="17">
        <v>0</v>
      </c>
      <c r="BV1284">
        <v>0</v>
      </c>
      <c r="BW1284">
        <v>0</v>
      </c>
      <c r="BX1284" s="17">
        <v>0</v>
      </c>
      <c r="BY1284">
        <v>0</v>
      </c>
      <c r="BZ1284">
        <v>0</v>
      </c>
      <c r="CA1284">
        <v>1</v>
      </c>
      <c r="CB1284">
        <v>1</v>
      </c>
      <c r="CC1284">
        <v>1</v>
      </c>
      <c r="CD1284">
        <v>0</v>
      </c>
      <c r="CE1284">
        <v>0</v>
      </c>
      <c r="CF1284">
        <v>0</v>
      </c>
      <c r="CG1284">
        <v>0</v>
      </c>
      <c r="CH1284">
        <v>0</v>
      </c>
      <c r="CI1284">
        <v>1</v>
      </c>
      <c r="CJ1284" s="17">
        <v>1</v>
      </c>
      <c r="CK1284">
        <v>3.5000000000000003E-2</v>
      </c>
      <c r="CL1284">
        <v>1789</v>
      </c>
      <c r="CM1284">
        <v>1</v>
      </c>
      <c r="CN1284">
        <v>0</v>
      </c>
      <c r="CO1284">
        <v>16</v>
      </c>
      <c r="CP1284" s="31" t="s">
        <v>80</v>
      </c>
    </row>
    <row r="1285" spans="1:94" x14ac:dyDescent="0.25">
      <c r="A1285">
        <v>1284</v>
      </c>
      <c r="B1285">
        <v>82</v>
      </c>
      <c r="C1285" s="23" t="s">
        <v>260</v>
      </c>
      <c r="D1285" s="12">
        <v>9.3000000000000007</v>
      </c>
      <c r="E1285" s="13">
        <v>6.5</v>
      </c>
      <c r="F1285" s="7">
        <f t="shared" si="303"/>
        <v>1.4307692307692308</v>
      </c>
      <c r="G1285" s="7">
        <f t="shared" si="306"/>
        <v>2.8000000000000007</v>
      </c>
      <c r="H1285" s="15">
        <f t="shared" si="307"/>
        <v>15.8</v>
      </c>
      <c r="I1285" s="11">
        <f t="shared" si="308"/>
        <v>2.6161218369627631E-2</v>
      </c>
      <c r="J1285" s="30">
        <f t="shared" si="309"/>
        <v>1.8284722516406407E-2</v>
      </c>
      <c r="K1285" s="30">
        <f t="shared" si="310"/>
        <v>54.690466267821456</v>
      </c>
      <c r="L1285" s="8">
        <v>0</v>
      </c>
      <c r="M1285" s="9">
        <v>0</v>
      </c>
      <c r="N1285" s="9">
        <v>1</v>
      </c>
      <c r="O1285" s="9">
        <v>0</v>
      </c>
      <c r="P1285" s="9">
        <v>0</v>
      </c>
      <c r="Q1285" s="8">
        <v>3010</v>
      </c>
      <c r="R1285" s="9">
        <v>20</v>
      </c>
      <c r="S1285" s="9">
        <f t="shared" si="311"/>
        <v>2989</v>
      </c>
      <c r="T1285" s="9">
        <f t="shared" si="312"/>
        <v>24</v>
      </c>
      <c r="U1285" s="7">
        <v>13.3</v>
      </c>
      <c r="V1285" s="7">
        <v>1</v>
      </c>
      <c r="W1285" s="9">
        <v>1</v>
      </c>
      <c r="X1285" s="9">
        <v>0</v>
      </c>
      <c r="Y1285" s="9">
        <v>1</v>
      </c>
      <c r="Z1285" s="9">
        <v>0</v>
      </c>
      <c r="AA1285" s="9">
        <v>0</v>
      </c>
      <c r="AB1285" s="27">
        <v>0</v>
      </c>
      <c r="AC1285" s="9">
        <v>0</v>
      </c>
      <c r="AD1285" s="9">
        <v>1</v>
      </c>
      <c r="AE1285" s="27">
        <v>0</v>
      </c>
      <c r="AF1285" s="9">
        <v>0</v>
      </c>
      <c r="AG1285" s="27">
        <v>1</v>
      </c>
      <c r="AH1285" s="19">
        <v>1976</v>
      </c>
      <c r="AI1285" s="30">
        <v>8.5000000000000006E-2</v>
      </c>
      <c r="AJ1285" s="30">
        <v>8.5000000000000006E-2</v>
      </c>
      <c r="AK1285" s="30">
        <v>0.33</v>
      </c>
      <c r="AL1285" s="37">
        <v>0.5</v>
      </c>
      <c r="AM1285" s="36">
        <v>1</v>
      </c>
      <c r="AN1285" s="17">
        <v>0</v>
      </c>
      <c r="AO1285" s="30">
        <v>1</v>
      </c>
      <c r="AP1285" s="34">
        <v>0</v>
      </c>
      <c r="AQ1285" t="s">
        <v>89</v>
      </c>
      <c r="AR1285" s="34" t="s">
        <v>89</v>
      </c>
      <c r="AS1285">
        <v>0</v>
      </c>
      <c r="AT1285" s="17">
        <v>1</v>
      </c>
      <c r="AU1285" t="s">
        <v>89</v>
      </c>
      <c r="AV1285" s="17" t="s">
        <v>89</v>
      </c>
      <c r="AW1285" s="17" t="s">
        <v>131</v>
      </c>
      <c r="AX1285">
        <v>1</v>
      </c>
      <c r="AY1285">
        <v>0</v>
      </c>
      <c r="AZ1285">
        <v>0</v>
      </c>
      <c r="BA1285">
        <v>0</v>
      </c>
      <c r="BB1285">
        <v>0</v>
      </c>
      <c r="BC1285">
        <v>0</v>
      </c>
      <c r="BD1285" s="17">
        <v>0</v>
      </c>
      <c r="BE1285">
        <v>1</v>
      </c>
      <c r="BF1285">
        <v>0</v>
      </c>
      <c r="BG1285" s="17">
        <v>0</v>
      </c>
      <c r="BH1285">
        <v>18108</v>
      </c>
      <c r="BI1285">
        <v>1898</v>
      </c>
      <c r="BJ1285" s="23">
        <v>0.91600000000000004</v>
      </c>
      <c r="BK1285" s="23">
        <f>14.5*0.255+16.5*0.241+19*0.246+22.5*0.258</f>
        <v>18.152999999999999</v>
      </c>
      <c r="BL1285">
        <v>0</v>
      </c>
      <c r="BM1285">
        <v>0</v>
      </c>
      <c r="BN1285">
        <v>0</v>
      </c>
      <c r="BO1285">
        <v>0</v>
      </c>
      <c r="BP1285">
        <v>0</v>
      </c>
      <c r="BQ1285" s="17">
        <v>1</v>
      </c>
      <c r="BR1285">
        <v>0</v>
      </c>
      <c r="BS1285">
        <v>1</v>
      </c>
      <c r="BT1285">
        <v>0</v>
      </c>
      <c r="BU1285" s="17">
        <v>0</v>
      </c>
      <c r="BV1285">
        <v>1</v>
      </c>
      <c r="BW1285">
        <v>0</v>
      </c>
      <c r="BX1285" s="17">
        <v>0</v>
      </c>
      <c r="BY1285">
        <v>0</v>
      </c>
      <c r="BZ1285">
        <v>0</v>
      </c>
      <c r="CA1285">
        <v>1</v>
      </c>
      <c r="CB1285">
        <v>1</v>
      </c>
      <c r="CC1285">
        <v>1</v>
      </c>
      <c r="CD1285">
        <v>0</v>
      </c>
      <c r="CE1285">
        <v>0</v>
      </c>
      <c r="CF1285">
        <v>0</v>
      </c>
      <c r="CG1285">
        <v>0</v>
      </c>
      <c r="CH1285">
        <v>0</v>
      </c>
      <c r="CI1285">
        <v>1</v>
      </c>
      <c r="CJ1285" s="17">
        <v>1</v>
      </c>
      <c r="CK1285">
        <v>3.5000000000000003E-2</v>
      </c>
      <c r="CL1285">
        <v>1789</v>
      </c>
      <c r="CM1285">
        <v>1</v>
      </c>
      <c r="CN1285">
        <v>0</v>
      </c>
      <c r="CO1285">
        <v>16</v>
      </c>
      <c r="CP1285" s="31" t="s">
        <v>80</v>
      </c>
    </row>
    <row r="1286" spans="1:94" x14ac:dyDescent="0.25">
      <c r="A1286">
        <v>1285</v>
      </c>
      <c r="B1286">
        <v>82</v>
      </c>
      <c r="C1286" s="23" t="s">
        <v>260</v>
      </c>
      <c r="D1286" s="12">
        <v>9.6999999999999993</v>
      </c>
      <c r="E1286" s="13">
        <v>4.8</v>
      </c>
      <c r="F1286" s="7">
        <f t="shared" si="303"/>
        <v>2.0208333333333335</v>
      </c>
      <c r="G1286" s="7">
        <f t="shared" si="306"/>
        <v>4.8999999999999995</v>
      </c>
      <c r="H1286" s="15">
        <f t="shared" si="307"/>
        <v>14.5</v>
      </c>
      <c r="I1286" s="11">
        <f t="shared" si="308"/>
        <v>3.6937803029162775E-2</v>
      </c>
      <c r="J1286" s="30">
        <f t="shared" si="309"/>
        <v>1.8278500468039312E-2</v>
      </c>
      <c r="K1286" s="30">
        <f t="shared" si="310"/>
        <v>54.709083042590933</v>
      </c>
      <c r="L1286" s="8">
        <v>0</v>
      </c>
      <c r="M1286" s="9">
        <v>0</v>
      </c>
      <c r="N1286" s="9">
        <v>1</v>
      </c>
      <c r="O1286" s="9">
        <v>0</v>
      </c>
      <c r="P1286" s="9">
        <v>0</v>
      </c>
      <c r="Q1286" s="8">
        <v>3010</v>
      </c>
      <c r="R1286" s="9">
        <v>20</v>
      </c>
      <c r="S1286" s="9">
        <f t="shared" si="311"/>
        <v>2989</v>
      </c>
      <c r="T1286" s="9">
        <f t="shared" si="312"/>
        <v>24</v>
      </c>
      <c r="U1286" s="7">
        <v>13.3</v>
      </c>
      <c r="V1286" s="7">
        <v>1</v>
      </c>
      <c r="W1286" s="9">
        <v>1</v>
      </c>
      <c r="X1286" s="9">
        <v>0</v>
      </c>
      <c r="Y1286" s="9">
        <v>1</v>
      </c>
      <c r="Z1286" s="9">
        <v>0</v>
      </c>
      <c r="AA1286" s="9">
        <v>0</v>
      </c>
      <c r="AB1286" s="27">
        <v>0</v>
      </c>
      <c r="AC1286" s="9">
        <v>0</v>
      </c>
      <c r="AD1286" s="9">
        <v>1</v>
      </c>
      <c r="AE1286" s="27">
        <v>0</v>
      </c>
      <c r="AF1286" s="9">
        <v>0</v>
      </c>
      <c r="AG1286" s="27">
        <v>1</v>
      </c>
      <c r="AH1286" s="19">
        <v>1976</v>
      </c>
      <c r="AI1286" s="30">
        <v>8.5000000000000006E-2</v>
      </c>
      <c r="AJ1286" s="30">
        <v>8.5000000000000006E-2</v>
      </c>
      <c r="AK1286" s="30">
        <v>0.33</v>
      </c>
      <c r="AL1286" s="37">
        <v>0.5</v>
      </c>
      <c r="AM1286" s="36">
        <v>1</v>
      </c>
      <c r="AN1286" s="17">
        <v>0</v>
      </c>
      <c r="AO1286" s="30">
        <v>1</v>
      </c>
      <c r="AP1286" s="34">
        <v>0</v>
      </c>
      <c r="AQ1286" t="s">
        <v>89</v>
      </c>
      <c r="AR1286" s="34" t="s">
        <v>89</v>
      </c>
      <c r="AS1286">
        <v>0</v>
      </c>
      <c r="AT1286" s="17">
        <v>1</v>
      </c>
      <c r="AU1286" t="s">
        <v>89</v>
      </c>
      <c r="AV1286" s="17" t="s">
        <v>89</v>
      </c>
      <c r="AW1286" s="17" t="s">
        <v>131</v>
      </c>
      <c r="AX1286">
        <v>1</v>
      </c>
      <c r="AY1286">
        <v>0</v>
      </c>
      <c r="AZ1286">
        <v>0</v>
      </c>
      <c r="BA1286">
        <v>0</v>
      </c>
      <c r="BB1286">
        <v>0</v>
      </c>
      <c r="BC1286">
        <v>0</v>
      </c>
      <c r="BD1286" s="17">
        <v>0</v>
      </c>
      <c r="BE1286">
        <v>1</v>
      </c>
      <c r="BF1286">
        <v>0</v>
      </c>
      <c r="BG1286" s="17">
        <v>0</v>
      </c>
      <c r="BH1286">
        <v>18108</v>
      </c>
      <c r="BI1286">
        <v>1898</v>
      </c>
      <c r="BJ1286" s="23">
        <v>0.91600000000000004</v>
      </c>
      <c r="BK1286" s="23">
        <f>14.5*0.255+16.5*0.241+19*0.246+22.5*0.258</f>
        <v>18.152999999999999</v>
      </c>
      <c r="BL1286">
        <v>0</v>
      </c>
      <c r="BM1286">
        <v>0</v>
      </c>
      <c r="BN1286">
        <v>0</v>
      </c>
      <c r="BO1286">
        <v>0</v>
      </c>
      <c r="BP1286">
        <v>0</v>
      </c>
      <c r="BQ1286" s="17">
        <v>1</v>
      </c>
      <c r="BR1286">
        <v>0</v>
      </c>
      <c r="BS1286">
        <v>1</v>
      </c>
      <c r="BT1286">
        <v>0</v>
      </c>
      <c r="BU1286" s="17">
        <v>0</v>
      </c>
      <c r="BV1286">
        <v>1</v>
      </c>
      <c r="BW1286">
        <v>0</v>
      </c>
      <c r="BX1286" s="17">
        <v>0</v>
      </c>
      <c r="BY1286">
        <v>0</v>
      </c>
      <c r="BZ1286">
        <v>0</v>
      </c>
      <c r="CA1286">
        <v>1</v>
      </c>
      <c r="CB1286">
        <v>1</v>
      </c>
      <c r="CC1286">
        <v>1</v>
      </c>
      <c r="CD1286">
        <v>0</v>
      </c>
      <c r="CE1286">
        <v>0</v>
      </c>
      <c r="CF1286">
        <v>0</v>
      </c>
      <c r="CG1286">
        <v>0</v>
      </c>
      <c r="CH1286">
        <v>0</v>
      </c>
      <c r="CI1286">
        <v>1</v>
      </c>
      <c r="CJ1286" s="17">
        <v>1</v>
      </c>
      <c r="CK1286">
        <v>3.5000000000000003E-2</v>
      </c>
      <c r="CL1286">
        <v>1789</v>
      </c>
      <c r="CM1286">
        <v>1</v>
      </c>
      <c r="CN1286">
        <v>0</v>
      </c>
      <c r="CO1286">
        <v>16</v>
      </c>
      <c r="CP1286" s="31" t="s">
        <v>80</v>
      </c>
    </row>
    <row r="1287" spans="1:94" x14ac:dyDescent="0.25">
      <c r="A1287">
        <v>1286</v>
      </c>
      <c r="B1287">
        <v>83</v>
      </c>
      <c r="C1287" s="23" t="s">
        <v>261</v>
      </c>
      <c r="D1287" s="12">
        <v>6.7</v>
      </c>
      <c r="E1287" s="13">
        <v>3.78</v>
      </c>
      <c r="F1287" s="7">
        <f t="shared" si="303"/>
        <v>1.7724867724867726</v>
      </c>
      <c r="G1287" s="7">
        <f t="shared" si="306"/>
        <v>2.9200000000000004</v>
      </c>
      <c r="H1287" s="15">
        <f t="shared" si="307"/>
        <v>10.48</v>
      </c>
      <c r="I1287" s="11">
        <f t="shared" si="308"/>
        <v>4.2551564072008149E-2</v>
      </c>
      <c r="J1287" s="30">
        <f t="shared" si="309"/>
        <v>2.4006703312267286E-2</v>
      </c>
      <c r="K1287" s="30">
        <f t="shared" si="310"/>
        <v>41.655032221313192</v>
      </c>
      <c r="L1287" s="8">
        <v>0</v>
      </c>
      <c r="M1287" s="9">
        <v>0</v>
      </c>
      <c r="N1287" s="9">
        <v>0</v>
      </c>
      <c r="O1287" s="9">
        <v>1</v>
      </c>
      <c r="P1287" s="9">
        <v>0</v>
      </c>
      <c r="Q1287" s="8">
        <v>1747</v>
      </c>
      <c r="R1287" s="9">
        <v>14</v>
      </c>
      <c r="S1287" s="9">
        <f t="shared" si="311"/>
        <v>1732</v>
      </c>
      <c r="T1287" s="9">
        <f t="shared" si="312"/>
        <v>17</v>
      </c>
      <c r="U1287" s="7">
        <f t="shared" ref="U1287:U1303" si="313">BK1287-V1287-6</f>
        <v>16.527699999999999</v>
      </c>
      <c r="V1287" s="7">
        <v>8.4723000000000006</v>
      </c>
      <c r="W1287" s="9">
        <v>1</v>
      </c>
      <c r="X1287" s="9">
        <v>0</v>
      </c>
      <c r="Y1287" s="9">
        <v>0</v>
      </c>
      <c r="Z1287" s="9">
        <v>0</v>
      </c>
      <c r="AA1287" s="9">
        <v>0</v>
      </c>
      <c r="AB1287" s="27">
        <v>1</v>
      </c>
      <c r="AC1287" s="9">
        <v>0</v>
      </c>
      <c r="AD1287" s="9">
        <v>1</v>
      </c>
      <c r="AE1287" s="27">
        <v>0</v>
      </c>
      <c r="AF1287" s="9">
        <v>0</v>
      </c>
      <c r="AG1287" s="27">
        <v>1</v>
      </c>
      <c r="AH1287" s="19">
        <v>1991</v>
      </c>
      <c r="AI1287" s="30">
        <v>0</v>
      </c>
      <c r="AJ1287" s="30">
        <v>0.23749999999999999</v>
      </c>
      <c r="AK1287" s="30">
        <v>0.23749999999999999</v>
      </c>
      <c r="AL1287" s="37">
        <v>0.52544999999999997</v>
      </c>
      <c r="AM1287" s="36">
        <v>1</v>
      </c>
      <c r="AN1287" s="17">
        <v>0</v>
      </c>
      <c r="AO1287" s="30">
        <v>1</v>
      </c>
      <c r="AP1287" s="34">
        <v>0</v>
      </c>
      <c r="AQ1287" t="s">
        <v>89</v>
      </c>
      <c r="AR1287" s="34" t="s">
        <v>89</v>
      </c>
      <c r="AS1287">
        <v>0</v>
      </c>
      <c r="AT1287" s="17">
        <v>1</v>
      </c>
      <c r="AU1287">
        <f t="shared" ref="AU1287:AU1303" si="314">1-AV1287</f>
        <v>0.25549999999999995</v>
      </c>
      <c r="AV1287" s="17">
        <v>0.74450000000000005</v>
      </c>
      <c r="AW1287" s="17" t="s">
        <v>131</v>
      </c>
      <c r="AX1287">
        <v>1</v>
      </c>
      <c r="AY1287">
        <v>0</v>
      </c>
      <c r="AZ1287">
        <v>0</v>
      </c>
      <c r="BA1287">
        <v>0</v>
      </c>
      <c r="BB1287">
        <v>0</v>
      </c>
      <c r="BC1287">
        <v>0</v>
      </c>
      <c r="BD1287" s="17">
        <v>0</v>
      </c>
      <c r="BE1287">
        <v>1</v>
      </c>
      <c r="BF1287">
        <v>0</v>
      </c>
      <c r="BG1287" s="17">
        <v>0</v>
      </c>
      <c r="BH1287">
        <v>24597</v>
      </c>
      <c r="BI1287">
        <v>1426</v>
      </c>
      <c r="BJ1287" s="23">
        <v>0.92100000000000004</v>
      </c>
      <c r="BK1287" s="23">
        <v>31</v>
      </c>
      <c r="BL1287">
        <v>0</v>
      </c>
      <c r="BM1287">
        <v>0</v>
      </c>
      <c r="BN1287">
        <v>0</v>
      </c>
      <c r="BO1287">
        <v>1</v>
      </c>
      <c r="BP1287">
        <v>0</v>
      </c>
      <c r="BQ1287" s="17">
        <v>0</v>
      </c>
      <c r="BR1287">
        <v>1</v>
      </c>
      <c r="BS1287">
        <v>0</v>
      </c>
      <c r="BT1287">
        <v>0</v>
      </c>
      <c r="BU1287" s="17">
        <v>0</v>
      </c>
      <c r="BV1287">
        <v>0</v>
      </c>
      <c r="BW1287">
        <v>0</v>
      </c>
      <c r="BX1287" s="17">
        <v>0</v>
      </c>
      <c r="BY1287">
        <v>0</v>
      </c>
      <c r="BZ1287">
        <v>0</v>
      </c>
      <c r="CA1287">
        <v>1</v>
      </c>
      <c r="CB1287">
        <v>0</v>
      </c>
      <c r="CC1287">
        <v>0</v>
      </c>
      <c r="CD1287">
        <v>0</v>
      </c>
      <c r="CE1287">
        <v>0</v>
      </c>
      <c r="CF1287">
        <v>0</v>
      </c>
      <c r="CG1287">
        <v>0</v>
      </c>
      <c r="CH1287">
        <v>0</v>
      </c>
      <c r="CI1287">
        <v>0</v>
      </c>
      <c r="CJ1287" s="17">
        <v>1</v>
      </c>
      <c r="CK1287">
        <v>3.0070000000000001</v>
      </c>
      <c r="CL1287">
        <v>783</v>
      </c>
      <c r="CM1287">
        <v>1</v>
      </c>
      <c r="CN1287">
        <v>0</v>
      </c>
      <c r="CO1287">
        <v>32</v>
      </c>
      <c r="CP1287" s="31" t="s">
        <v>80</v>
      </c>
    </row>
    <row r="1288" spans="1:94" x14ac:dyDescent="0.25">
      <c r="A1288">
        <v>1287</v>
      </c>
      <c r="B1288">
        <v>83</v>
      </c>
      <c r="C1288" s="23" t="s">
        <v>261</v>
      </c>
      <c r="D1288" s="12">
        <v>14.33</v>
      </c>
      <c r="E1288" s="13">
        <v>3.46</v>
      </c>
      <c r="F1288" s="7">
        <f t="shared" si="303"/>
        <v>4.1416184971098264</v>
      </c>
      <c r="G1288" s="7">
        <f t="shared" si="306"/>
        <v>10.870000000000001</v>
      </c>
      <c r="H1288" s="15">
        <f t="shared" si="307"/>
        <v>17.79</v>
      </c>
      <c r="I1288" s="11">
        <f t="shared" si="308"/>
        <v>9.9027585803224447E-2</v>
      </c>
      <c r="J1288" s="30">
        <f t="shared" si="309"/>
        <v>2.3910359168119791E-2</v>
      </c>
      <c r="K1288" s="30">
        <f t="shared" si="310"/>
        <v>41.822876560270245</v>
      </c>
      <c r="L1288" s="8">
        <v>0</v>
      </c>
      <c r="M1288" s="9">
        <v>0</v>
      </c>
      <c r="N1288" s="9">
        <v>0</v>
      </c>
      <c r="O1288" s="9">
        <v>1</v>
      </c>
      <c r="P1288" s="9">
        <v>0</v>
      </c>
      <c r="Q1288" s="8">
        <v>1747</v>
      </c>
      <c r="R1288" s="9">
        <v>14</v>
      </c>
      <c r="S1288" s="9">
        <f t="shared" si="311"/>
        <v>1732</v>
      </c>
      <c r="T1288" s="9">
        <f t="shared" si="312"/>
        <v>17</v>
      </c>
      <c r="U1288" s="7">
        <f t="shared" si="313"/>
        <v>16.527699999999999</v>
      </c>
      <c r="V1288" s="7">
        <v>8.4723000000000006</v>
      </c>
      <c r="W1288" s="9">
        <v>1</v>
      </c>
      <c r="X1288" s="9">
        <v>0</v>
      </c>
      <c r="Y1288" s="9">
        <v>0</v>
      </c>
      <c r="Z1288" s="9">
        <v>0</v>
      </c>
      <c r="AA1288" s="9">
        <v>0</v>
      </c>
      <c r="AB1288" s="27">
        <v>1</v>
      </c>
      <c r="AC1288" s="9">
        <v>0</v>
      </c>
      <c r="AD1288" s="9">
        <v>1</v>
      </c>
      <c r="AE1288" s="27">
        <v>0</v>
      </c>
      <c r="AF1288" s="9">
        <v>0</v>
      </c>
      <c r="AG1288" s="27">
        <v>1</v>
      </c>
      <c r="AH1288" s="19">
        <v>1991</v>
      </c>
      <c r="AI1288" s="30">
        <v>0</v>
      </c>
      <c r="AJ1288" s="30">
        <v>0.23749999999999999</v>
      </c>
      <c r="AK1288" s="30">
        <v>0.23749999999999999</v>
      </c>
      <c r="AL1288" s="37">
        <v>0.52544999999999997</v>
      </c>
      <c r="AM1288" s="36">
        <v>1</v>
      </c>
      <c r="AN1288" s="17">
        <v>0</v>
      </c>
      <c r="AO1288" s="30">
        <v>1</v>
      </c>
      <c r="AP1288" s="34">
        <v>0</v>
      </c>
      <c r="AQ1288" t="s">
        <v>89</v>
      </c>
      <c r="AR1288" s="34" t="s">
        <v>89</v>
      </c>
      <c r="AS1288">
        <v>0</v>
      </c>
      <c r="AT1288" s="17">
        <v>1</v>
      </c>
      <c r="AU1288">
        <f t="shared" si="314"/>
        <v>0.25549999999999995</v>
      </c>
      <c r="AV1288" s="17">
        <v>0.74450000000000005</v>
      </c>
      <c r="AW1288" s="17" t="s">
        <v>131</v>
      </c>
      <c r="AX1288">
        <v>1</v>
      </c>
      <c r="AY1288">
        <v>0</v>
      </c>
      <c r="AZ1288">
        <v>0</v>
      </c>
      <c r="BA1288">
        <v>0</v>
      </c>
      <c r="BB1288">
        <v>0</v>
      </c>
      <c r="BC1288">
        <v>0</v>
      </c>
      <c r="BD1288" s="17">
        <v>0</v>
      </c>
      <c r="BE1288">
        <v>1</v>
      </c>
      <c r="BF1288">
        <v>0</v>
      </c>
      <c r="BG1288" s="17">
        <v>0</v>
      </c>
      <c r="BH1288">
        <v>24597</v>
      </c>
      <c r="BI1288">
        <v>1426</v>
      </c>
      <c r="BJ1288" s="23">
        <v>0.92100000000000004</v>
      </c>
      <c r="BK1288" s="23">
        <v>31</v>
      </c>
      <c r="BL1288">
        <v>0</v>
      </c>
      <c r="BM1288">
        <v>0</v>
      </c>
      <c r="BN1288">
        <v>0</v>
      </c>
      <c r="BO1288">
        <v>1</v>
      </c>
      <c r="BP1288">
        <v>0</v>
      </c>
      <c r="BQ1288" s="17">
        <v>0</v>
      </c>
      <c r="BR1288">
        <v>1</v>
      </c>
      <c r="BS1288">
        <v>0</v>
      </c>
      <c r="BT1288">
        <v>0</v>
      </c>
      <c r="BU1288" s="17">
        <v>0</v>
      </c>
      <c r="BV1288">
        <v>0</v>
      </c>
      <c r="BW1288">
        <v>0</v>
      </c>
      <c r="BX1288" s="17">
        <v>0</v>
      </c>
      <c r="BY1288">
        <v>0</v>
      </c>
      <c r="BZ1288">
        <v>0</v>
      </c>
      <c r="CA1288">
        <v>1</v>
      </c>
      <c r="CB1288">
        <v>0</v>
      </c>
      <c r="CC1288">
        <v>0</v>
      </c>
      <c r="CD1288">
        <v>0</v>
      </c>
      <c r="CE1288">
        <v>0</v>
      </c>
      <c r="CF1288">
        <v>0</v>
      </c>
      <c r="CG1288">
        <v>0</v>
      </c>
      <c r="CH1288">
        <v>0</v>
      </c>
      <c r="CI1288">
        <v>0</v>
      </c>
      <c r="CJ1288" s="17">
        <v>1</v>
      </c>
      <c r="CK1288">
        <v>3.0070000000000001</v>
      </c>
      <c r="CL1288">
        <v>783</v>
      </c>
      <c r="CM1288">
        <v>1</v>
      </c>
      <c r="CN1288">
        <v>0</v>
      </c>
      <c r="CO1288">
        <v>32</v>
      </c>
      <c r="CP1288" s="31" t="s">
        <v>80</v>
      </c>
    </row>
    <row r="1289" spans="1:94" x14ac:dyDescent="0.25">
      <c r="A1289">
        <v>1288</v>
      </c>
      <c r="B1289">
        <v>83</v>
      </c>
      <c r="C1289" s="23" t="s">
        <v>261</v>
      </c>
      <c r="D1289" s="12">
        <v>-0.66</v>
      </c>
      <c r="E1289" s="13">
        <v>7.07</v>
      </c>
      <c r="F1289" s="7">
        <f t="shared" si="303"/>
        <v>-9.3352192362093356E-2</v>
      </c>
      <c r="G1289" s="7">
        <f t="shared" si="306"/>
        <v>-7.73</v>
      </c>
      <c r="H1289" s="15">
        <f t="shared" si="307"/>
        <v>6.41</v>
      </c>
      <c r="I1289" s="11">
        <f t="shared" si="308"/>
        <v>-2.243104389961793E-3</v>
      </c>
      <c r="J1289" s="30">
        <f t="shared" si="309"/>
        <v>2.4028406116711934E-2</v>
      </c>
      <c r="K1289" s="30">
        <f t="shared" si="310"/>
        <v>41.617408792857574</v>
      </c>
      <c r="L1289" s="8">
        <v>0</v>
      </c>
      <c r="M1289" s="9">
        <v>0</v>
      </c>
      <c r="N1289" s="9">
        <v>0</v>
      </c>
      <c r="O1289" s="9">
        <v>1</v>
      </c>
      <c r="P1289" s="9">
        <v>0</v>
      </c>
      <c r="Q1289" s="8">
        <v>1747</v>
      </c>
      <c r="R1289" s="9">
        <v>14</v>
      </c>
      <c r="S1289" s="9">
        <f t="shared" si="311"/>
        <v>1732</v>
      </c>
      <c r="T1289" s="9">
        <f t="shared" si="312"/>
        <v>17</v>
      </c>
      <c r="U1289" s="7">
        <f t="shared" si="313"/>
        <v>16.527699999999999</v>
      </c>
      <c r="V1289" s="7">
        <v>8.4723000000000006</v>
      </c>
      <c r="W1289" s="9">
        <v>1</v>
      </c>
      <c r="X1289" s="9">
        <v>0</v>
      </c>
      <c r="Y1289" s="9">
        <v>0</v>
      </c>
      <c r="Z1289" s="9">
        <v>0</v>
      </c>
      <c r="AA1289" s="9">
        <v>0</v>
      </c>
      <c r="AB1289" s="27">
        <v>1</v>
      </c>
      <c r="AC1289" s="9">
        <v>0</v>
      </c>
      <c r="AD1289" s="9">
        <v>1</v>
      </c>
      <c r="AE1289" s="27">
        <v>0</v>
      </c>
      <c r="AF1289" s="9">
        <v>0</v>
      </c>
      <c r="AG1289" s="27">
        <v>1</v>
      </c>
      <c r="AH1289" s="19">
        <v>1991</v>
      </c>
      <c r="AI1289" s="30">
        <v>0</v>
      </c>
      <c r="AJ1289" s="30">
        <v>0.23749999999999999</v>
      </c>
      <c r="AK1289" s="30">
        <v>0.23749999999999999</v>
      </c>
      <c r="AL1289" s="37">
        <v>0.52544999999999997</v>
      </c>
      <c r="AM1289" s="36">
        <v>1</v>
      </c>
      <c r="AN1289" s="17">
        <v>0</v>
      </c>
      <c r="AO1289" s="30">
        <v>1</v>
      </c>
      <c r="AP1289" s="34">
        <v>0</v>
      </c>
      <c r="AQ1289" t="s">
        <v>89</v>
      </c>
      <c r="AR1289" s="34" t="s">
        <v>89</v>
      </c>
      <c r="AS1289">
        <v>0</v>
      </c>
      <c r="AT1289" s="17">
        <v>1</v>
      </c>
      <c r="AU1289">
        <f t="shared" si="314"/>
        <v>0.25549999999999995</v>
      </c>
      <c r="AV1289" s="17">
        <v>0.74450000000000005</v>
      </c>
      <c r="AW1289" s="17" t="s">
        <v>131</v>
      </c>
      <c r="AX1289">
        <v>1</v>
      </c>
      <c r="AY1289">
        <v>0</v>
      </c>
      <c r="AZ1289">
        <v>0</v>
      </c>
      <c r="BA1289">
        <v>0</v>
      </c>
      <c r="BB1289">
        <v>0</v>
      </c>
      <c r="BC1289">
        <v>0</v>
      </c>
      <c r="BD1289" s="17">
        <v>0</v>
      </c>
      <c r="BE1289">
        <v>1</v>
      </c>
      <c r="BF1289">
        <v>0</v>
      </c>
      <c r="BG1289" s="17">
        <v>0</v>
      </c>
      <c r="BH1289">
        <v>24597</v>
      </c>
      <c r="BI1289">
        <v>1426</v>
      </c>
      <c r="BJ1289" s="23">
        <v>0.92100000000000004</v>
      </c>
      <c r="BK1289" s="23">
        <v>31</v>
      </c>
      <c r="BL1289">
        <v>0</v>
      </c>
      <c r="BM1289">
        <v>0</v>
      </c>
      <c r="BN1289">
        <v>0</v>
      </c>
      <c r="BO1289">
        <v>1</v>
      </c>
      <c r="BP1289">
        <v>0</v>
      </c>
      <c r="BQ1289" s="17">
        <v>0</v>
      </c>
      <c r="BR1289">
        <v>1</v>
      </c>
      <c r="BS1289">
        <v>0</v>
      </c>
      <c r="BT1289">
        <v>0</v>
      </c>
      <c r="BU1289" s="17">
        <v>0</v>
      </c>
      <c r="BV1289">
        <v>0</v>
      </c>
      <c r="BW1289">
        <v>0</v>
      </c>
      <c r="BX1289" s="17">
        <v>0</v>
      </c>
      <c r="BY1289">
        <v>0</v>
      </c>
      <c r="BZ1289">
        <v>0</v>
      </c>
      <c r="CA1289">
        <v>1</v>
      </c>
      <c r="CB1289">
        <v>0</v>
      </c>
      <c r="CC1289">
        <v>0</v>
      </c>
      <c r="CD1289">
        <v>0</v>
      </c>
      <c r="CE1289">
        <v>0</v>
      </c>
      <c r="CF1289">
        <v>0</v>
      </c>
      <c r="CG1289">
        <v>0</v>
      </c>
      <c r="CH1289">
        <v>0</v>
      </c>
      <c r="CI1289">
        <v>0</v>
      </c>
      <c r="CJ1289" s="17">
        <v>1</v>
      </c>
      <c r="CK1289">
        <v>3.0070000000000001</v>
      </c>
      <c r="CL1289">
        <v>783</v>
      </c>
      <c r="CM1289">
        <v>1</v>
      </c>
      <c r="CN1289">
        <v>0</v>
      </c>
      <c r="CO1289">
        <v>32</v>
      </c>
      <c r="CP1289" s="31" t="s">
        <v>80</v>
      </c>
    </row>
    <row r="1290" spans="1:94" x14ac:dyDescent="0.25">
      <c r="A1290">
        <v>1289</v>
      </c>
      <c r="B1290">
        <v>83</v>
      </c>
      <c r="C1290" s="23" t="s">
        <v>261</v>
      </c>
      <c r="D1290" s="12">
        <v>6.62</v>
      </c>
      <c r="E1290" s="13">
        <v>3.73</v>
      </c>
      <c r="F1290" s="7">
        <f t="shared" si="303"/>
        <v>1.7747989276139411</v>
      </c>
      <c r="G1290" s="7">
        <f t="shared" si="306"/>
        <v>2.89</v>
      </c>
      <c r="H1290" s="15">
        <f t="shared" si="307"/>
        <v>10.35</v>
      </c>
      <c r="I1290" s="11">
        <f t="shared" si="308"/>
        <v>4.2606970594421409E-2</v>
      </c>
      <c r="J1290" s="30">
        <f t="shared" si="309"/>
        <v>2.4006646573593932E-2</v>
      </c>
      <c r="K1290" s="30">
        <f t="shared" si="310"/>
        <v>41.655130671184544</v>
      </c>
      <c r="L1290" s="8">
        <v>0</v>
      </c>
      <c r="M1290" s="9">
        <v>0</v>
      </c>
      <c r="N1290" s="9">
        <v>0</v>
      </c>
      <c r="O1290" s="9">
        <v>1</v>
      </c>
      <c r="P1290" s="9">
        <v>0</v>
      </c>
      <c r="Q1290" s="8">
        <v>1747</v>
      </c>
      <c r="R1290" s="9">
        <v>14</v>
      </c>
      <c r="S1290" s="9">
        <f t="shared" si="311"/>
        <v>1732</v>
      </c>
      <c r="T1290" s="9">
        <f t="shared" si="312"/>
        <v>17</v>
      </c>
      <c r="U1290" s="7">
        <f t="shared" si="313"/>
        <v>16.527699999999999</v>
      </c>
      <c r="V1290" s="7">
        <v>8.4723000000000006</v>
      </c>
      <c r="W1290" s="9">
        <v>1</v>
      </c>
      <c r="X1290" s="9">
        <v>0</v>
      </c>
      <c r="Y1290" s="9">
        <v>0</v>
      </c>
      <c r="Z1290" s="9">
        <v>0</v>
      </c>
      <c r="AA1290" s="9">
        <v>0</v>
      </c>
      <c r="AB1290" s="27">
        <v>1</v>
      </c>
      <c r="AC1290" s="9">
        <v>0</v>
      </c>
      <c r="AD1290" s="9">
        <v>1</v>
      </c>
      <c r="AE1290" s="27">
        <v>0</v>
      </c>
      <c r="AF1290" s="9">
        <v>0</v>
      </c>
      <c r="AG1290" s="27">
        <v>1</v>
      </c>
      <c r="AH1290" s="19">
        <v>1991</v>
      </c>
      <c r="AI1290" s="30">
        <v>0</v>
      </c>
      <c r="AJ1290" s="30">
        <v>0.23749999999999999</v>
      </c>
      <c r="AK1290" s="30">
        <v>0.23749999999999999</v>
      </c>
      <c r="AL1290" s="37">
        <v>0.52544999999999997</v>
      </c>
      <c r="AM1290" s="36">
        <v>1</v>
      </c>
      <c r="AN1290" s="17">
        <v>0</v>
      </c>
      <c r="AO1290" s="30">
        <v>1</v>
      </c>
      <c r="AP1290" s="34">
        <v>0</v>
      </c>
      <c r="AQ1290" t="s">
        <v>89</v>
      </c>
      <c r="AR1290" s="34" t="s">
        <v>89</v>
      </c>
      <c r="AS1290">
        <v>0</v>
      </c>
      <c r="AT1290" s="17">
        <v>1</v>
      </c>
      <c r="AU1290">
        <f t="shared" si="314"/>
        <v>0.25549999999999995</v>
      </c>
      <c r="AV1290" s="17">
        <v>0.74450000000000005</v>
      </c>
      <c r="AW1290" s="17" t="s">
        <v>131</v>
      </c>
      <c r="AX1290">
        <v>1</v>
      </c>
      <c r="AY1290">
        <v>0</v>
      </c>
      <c r="AZ1290">
        <v>0</v>
      </c>
      <c r="BA1290">
        <v>0</v>
      </c>
      <c r="BB1290">
        <v>0</v>
      </c>
      <c r="BC1290">
        <v>0</v>
      </c>
      <c r="BD1290" s="17">
        <v>0</v>
      </c>
      <c r="BE1290">
        <v>1</v>
      </c>
      <c r="BF1290">
        <v>0</v>
      </c>
      <c r="BG1290" s="17">
        <v>0</v>
      </c>
      <c r="BH1290">
        <v>24597</v>
      </c>
      <c r="BI1290">
        <v>1426</v>
      </c>
      <c r="BJ1290" s="23">
        <v>0.92100000000000004</v>
      </c>
      <c r="BK1290" s="23">
        <v>31</v>
      </c>
      <c r="BL1290">
        <v>0</v>
      </c>
      <c r="BM1290">
        <v>0</v>
      </c>
      <c r="BN1290">
        <v>0</v>
      </c>
      <c r="BO1290">
        <v>1</v>
      </c>
      <c r="BP1290">
        <v>0</v>
      </c>
      <c r="BQ1290" s="17">
        <v>0</v>
      </c>
      <c r="BR1290">
        <v>1</v>
      </c>
      <c r="BS1290">
        <v>0</v>
      </c>
      <c r="BT1290">
        <v>0</v>
      </c>
      <c r="BU1290" s="17">
        <v>0</v>
      </c>
      <c r="BV1290">
        <v>0</v>
      </c>
      <c r="BW1290">
        <v>0</v>
      </c>
      <c r="BX1290" s="17">
        <v>0</v>
      </c>
      <c r="BY1290">
        <v>0</v>
      </c>
      <c r="BZ1290">
        <v>0</v>
      </c>
      <c r="CA1290">
        <v>1</v>
      </c>
      <c r="CB1290">
        <v>0</v>
      </c>
      <c r="CC1290">
        <v>0</v>
      </c>
      <c r="CD1290">
        <v>0</v>
      </c>
      <c r="CE1290">
        <v>0</v>
      </c>
      <c r="CF1290">
        <v>0</v>
      </c>
      <c r="CG1290">
        <v>0</v>
      </c>
      <c r="CH1290">
        <v>0</v>
      </c>
      <c r="CI1290">
        <v>0</v>
      </c>
      <c r="CJ1290" s="17">
        <v>1</v>
      </c>
      <c r="CK1290">
        <v>3.0070000000000001</v>
      </c>
      <c r="CL1290">
        <v>783</v>
      </c>
      <c r="CM1290">
        <v>1</v>
      </c>
      <c r="CN1290">
        <v>0</v>
      </c>
      <c r="CO1290">
        <v>32</v>
      </c>
      <c r="CP1290" s="31" t="s">
        <v>80</v>
      </c>
    </row>
    <row r="1291" spans="1:94" x14ac:dyDescent="0.25">
      <c r="A1291">
        <v>1290</v>
      </c>
      <c r="B1291">
        <v>83</v>
      </c>
      <c r="C1291" s="23" t="s">
        <v>261</v>
      </c>
      <c r="D1291" s="12">
        <v>6.37</v>
      </c>
      <c r="E1291" s="13">
        <v>3.79</v>
      </c>
      <c r="F1291" s="7">
        <f t="shared" si="303"/>
        <v>1.6807387862796834</v>
      </c>
      <c r="G1291" s="7">
        <f t="shared" si="306"/>
        <v>2.58</v>
      </c>
      <c r="H1291" s="15">
        <f t="shared" si="307"/>
        <v>10.16</v>
      </c>
      <c r="I1291" s="11">
        <f t="shared" si="308"/>
        <v>4.0352681634898191E-2</v>
      </c>
      <c r="J1291" s="30">
        <f t="shared" si="309"/>
        <v>2.4008895352631732E-2</v>
      </c>
      <c r="K1291" s="30">
        <f t="shared" si="310"/>
        <v>41.651229067912325</v>
      </c>
      <c r="L1291" s="8">
        <v>0</v>
      </c>
      <c r="M1291" s="9">
        <v>0</v>
      </c>
      <c r="N1291" s="9">
        <v>0</v>
      </c>
      <c r="O1291" s="9">
        <v>1</v>
      </c>
      <c r="P1291" s="9">
        <v>0</v>
      </c>
      <c r="Q1291" s="8">
        <v>1747</v>
      </c>
      <c r="R1291" s="9">
        <v>14</v>
      </c>
      <c r="S1291" s="9">
        <f t="shared" si="311"/>
        <v>1732</v>
      </c>
      <c r="T1291" s="9">
        <f t="shared" si="312"/>
        <v>17</v>
      </c>
      <c r="U1291" s="7">
        <f t="shared" si="313"/>
        <v>16.527699999999999</v>
      </c>
      <c r="V1291" s="7">
        <v>8.4723000000000006</v>
      </c>
      <c r="W1291" s="9">
        <v>1</v>
      </c>
      <c r="X1291" s="9">
        <v>0</v>
      </c>
      <c r="Y1291" s="9">
        <v>0</v>
      </c>
      <c r="Z1291" s="9">
        <v>0</v>
      </c>
      <c r="AA1291" s="9">
        <v>0</v>
      </c>
      <c r="AB1291" s="27">
        <v>1</v>
      </c>
      <c r="AC1291" s="9">
        <v>0</v>
      </c>
      <c r="AD1291" s="9">
        <v>1</v>
      </c>
      <c r="AE1291" s="27">
        <v>0</v>
      </c>
      <c r="AF1291" s="9">
        <v>0</v>
      </c>
      <c r="AG1291" s="27">
        <v>1</v>
      </c>
      <c r="AH1291" s="19">
        <v>1991</v>
      </c>
      <c r="AI1291" s="30">
        <v>0</v>
      </c>
      <c r="AJ1291" s="30">
        <v>0.23749999999999999</v>
      </c>
      <c r="AK1291" s="30">
        <v>0.23749999999999999</v>
      </c>
      <c r="AL1291" s="37">
        <v>0.52544999999999997</v>
      </c>
      <c r="AM1291" s="36">
        <v>1</v>
      </c>
      <c r="AN1291" s="17">
        <v>0</v>
      </c>
      <c r="AO1291" s="30">
        <v>1</v>
      </c>
      <c r="AP1291" s="34">
        <v>0</v>
      </c>
      <c r="AQ1291" t="s">
        <v>89</v>
      </c>
      <c r="AR1291" s="34" t="s">
        <v>89</v>
      </c>
      <c r="AS1291">
        <v>0</v>
      </c>
      <c r="AT1291" s="17">
        <v>1</v>
      </c>
      <c r="AU1291">
        <f t="shared" si="314"/>
        <v>0.25549999999999995</v>
      </c>
      <c r="AV1291" s="17">
        <v>0.74450000000000005</v>
      </c>
      <c r="AW1291" s="17" t="s">
        <v>131</v>
      </c>
      <c r="AX1291">
        <v>1</v>
      </c>
      <c r="AY1291">
        <v>0</v>
      </c>
      <c r="AZ1291">
        <v>0</v>
      </c>
      <c r="BA1291">
        <v>0</v>
      </c>
      <c r="BB1291">
        <v>0</v>
      </c>
      <c r="BC1291">
        <v>0</v>
      </c>
      <c r="BD1291" s="17">
        <v>0</v>
      </c>
      <c r="BE1291">
        <v>1</v>
      </c>
      <c r="BF1291">
        <v>0</v>
      </c>
      <c r="BG1291" s="17">
        <v>0</v>
      </c>
      <c r="BH1291">
        <v>24597</v>
      </c>
      <c r="BI1291">
        <v>1426</v>
      </c>
      <c r="BJ1291" s="23">
        <v>0.92100000000000004</v>
      </c>
      <c r="BK1291" s="23">
        <v>31</v>
      </c>
      <c r="BL1291">
        <v>0</v>
      </c>
      <c r="BM1291">
        <v>0</v>
      </c>
      <c r="BN1291">
        <v>0</v>
      </c>
      <c r="BO1291">
        <v>1</v>
      </c>
      <c r="BP1291">
        <v>0</v>
      </c>
      <c r="BQ1291" s="17">
        <v>0</v>
      </c>
      <c r="BR1291">
        <v>1</v>
      </c>
      <c r="BS1291">
        <v>0</v>
      </c>
      <c r="BT1291">
        <v>0</v>
      </c>
      <c r="BU1291" s="17">
        <v>0</v>
      </c>
      <c r="BV1291">
        <v>0</v>
      </c>
      <c r="BW1291">
        <v>0</v>
      </c>
      <c r="BX1291" s="17">
        <v>0</v>
      </c>
      <c r="BY1291">
        <v>0</v>
      </c>
      <c r="BZ1291">
        <v>0</v>
      </c>
      <c r="CA1291">
        <v>1</v>
      </c>
      <c r="CB1291">
        <v>0</v>
      </c>
      <c r="CC1291">
        <v>0</v>
      </c>
      <c r="CD1291">
        <v>0</v>
      </c>
      <c r="CE1291">
        <v>0</v>
      </c>
      <c r="CF1291">
        <v>0</v>
      </c>
      <c r="CG1291">
        <v>0</v>
      </c>
      <c r="CH1291">
        <v>0</v>
      </c>
      <c r="CI1291">
        <v>0</v>
      </c>
      <c r="CJ1291" s="17">
        <v>1</v>
      </c>
      <c r="CK1291">
        <v>3.0070000000000001</v>
      </c>
      <c r="CL1291">
        <v>783</v>
      </c>
      <c r="CM1291">
        <v>1</v>
      </c>
      <c r="CN1291">
        <v>0</v>
      </c>
      <c r="CO1291">
        <v>32</v>
      </c>
      <c r="CP1291" s="31" t="s">
        <v>80</v>
      </c>
    </row>
    <row r="1292" spans="1:94" x14ac:dyDescent="0.25">
      <c r="A1292">
        <v>1291</v>
      </c>
      <c r="B1292">
        <v>83</v>
      </c>
      <c r="C1292" s="23" t="s">
        <v>261</v>
      </c>
      <c r="D1292" s="12">
        <v>3.63</v>
      </c>
      <c r="E1292" s="13">
        <v>5.69</v>
      </c>
      <c r="F1292" s="7">
        <f t="shared" si="303"/>
        <v>0.63796133567662561</v>
      </c>
      <c r="G1292" s="7">
        <f t="shared" si="306"/>
        <v>-2.0600000000000005</v>
      </c>
      <c r="H1292" s="15">
        <f t="shared" si="307"/>
        <v>9.32</v>
      </c>
      <c r="I1292" s="11">
        <f t="shared" si="308"/>
        <v>1.5327431869731086E-2</v>
      </c>
      <c r="J1292" s="30">
        <f t="shared" si="309"/>
        <v>2.4025643894977928E-2</v>
      </c>
      <c r="K1292" s="30">
        <f t="shared" si="310"/>
        <v>41.622193535009885</v>
      </c>
      <c r="L1292" s="8">
        <v>0</v>
      </c>
      <c r="M1292" s="9">
        <v>0</v>
      </c>
      <c r="N1292" s="9">
        <v>0</v>
      </c>
      <c r="O1292" s="9">
        <v>1</v>
      </c>
      <c r="P1292" s="9">
        <v>0</v>
      </c>
      <c r="Q1292" s="8">
        <v>1747</v>
      </c>
      <c r="R1292" s="9">
        <v>14</v>
      </c>
      <c r="S1292" s="9">
        <f t="shared" si="311"/>
        <v>1732</v>
      </c>
      <c r="T1292" s="9">
        <f t="shared" si="312"/>
        <v>17</v>
      </c>
      <c r="U1292" s="7">
        <f t="shared" si="313"/>
        <v>16.527699999999999</v>
      </c>
      <c r="V1292" s="7">
        <v>8.4723000000000006</v>
      </c>
      <c r="W1292" s="9">
        <v>1</v>
      </c>
      <c r="X1292" s="9">
        <v>0</v>
      </c>
      <c r="Y1292" s="9">
        <v>0</v>
      </c>
      <c r="Z1292" s="9">
        <v>0</v>
      </c>
      <c r="AA1292" s="9">
        <v>0</v>
      </c>
      <c r="AB1292" s="27">
        <v>1</v>
      </c>
      <c r="AC1292" s="9">
        <v>0</v>
      </c>
      <c r="AD1292" s="9">
        <v>1</v>
      </c>
      <c r="AE1292" s="27">
        <v>0</v>
      </c>
      <c r="AF1292" s="9">
        <v>0</v>
      </c>
      <c r="AG1292" s="27">
        <v>1</v>
      </c>
      <c r="AH1292" s="19">
        <v>1991</v>
      </c>
      <c r="AI1292" s="30">
        <v>0</v>
      </c>
      <c r="AJ1292" s="30">
        <v>0.23749999999999999</v>
      </c>
      <c r="AK1292" s="30">
        <v>0.23749999999999999</v>
      </c>
      <c r="AL1292" s="37">
        <v>0.52544999999999997</v>
      </c>
      <c r="AM1292" s="36">
        <v>1</v>
      </c>
      <c r="AN1292" s="17">
        <v>0</v>
      </c>
      <c r="AO1292" s="30">
        <v>1</v>
      </c>
      <c r="AP1292" s="34">
        <v>0</v>
      </c>
      <c r="AQ1292" t="s">
        <v>89</v>
      </c>
      <c r="AR1292" s="34" t="s">
        <v>89</v>
      </c>
      <c r="AS1292">
        <v>0</v>
      </c>
      <c r="AT1292" s="17">
        <v>1</v>
      </c>
      <c r="AU1292">
        <f t="shared" si="314"/>
        <v>0.25549999999999995</v>
      </c>
      <c r="AV1292" s="17">
        <v>0.74450000000000005</v>
      </c>
      <c r="AW1292" s="17" t="s">
        <v>131</v>
      </c>
      <c r="AX1292">
        <v>1</v>
      </c>
      <c r="AY1292">
        <v>0</v>
      </c>
      <c r="AZ1292">
        <v>0</v>
      </c>
      <c r="BA1292">
        <v>0</v>
      </c>
      <c r="BB1292">
        <v>0</v>
      </c>
      <c r="BC1292">
        <v>0</v>
      </c>
      <c r="BD1292" s="17">
        <v>0</v>
      </c>
      <c r="BE1292">
        <v>1</v>
      </c>
      <c r="BF1292">
        <v>0</v>
      </c>
      <c r="BG1292" s="17">
        <v>0</v>
      </c>
      <c r="BH1292">
        <v>24597</v>
      </c>
      <c r="BI1292">
        <v>1426</v>
      </c>
      <c r="BJ1292" s="23">
        <v>0.92100000000000004</v>
      </c>
      <c r="BK1292" s="23">
        <v>31</v>
      </c>
      <c r="BL1292">
        <v>0</v>
      </c>
      <c r="BM1292">
        <v>0</v>
      </c>
      <c r="BN1292">
        <v>0</v>
      </c>
      <c r="BO1292">
        <v>1</v>
      </c>
      <c r="BP1292">
        <v>0</v>
      </c>
      <c r="BQ1292" s="17">
        <v>0</v>
      </c>
      <c r="BR1292">
        <v>1</v>
      </c>
      <c r="BS1292">
        <v>0</v>
      </c>
      <c r="BT1292">
        <v>0</v>
      </c>
      <c r="BU1292" s="17">
        <v>0</v>
      </c>
      <c r="BV1292">
        <v>0</v>
      </c>
      <c r="BW1292">
        <v>0</v>
      </c>
      <c r="BX1292" s="17">
        <v>0</v>
      </c>
      <c r="BY1292">
        <v>0</v>
      </c>
      <c r="BZ1292">
        <v>0</v>
      </c>
      <c r="CA1292">
        <v>1</v>
      </c>
      <c r="CB1292">
        <v>0</v>
      </c>
      <c r="CC1292">
        <v>0</v>
      </c>
      <c r="CD1292">
        <v>0</v>
      </c>
      <c r="CE1292">
        <v>0</v>
      </c>
      <c r="CF1292">
        <v>0</v>
      </c>
      <c r="CG1292">
        <v>0</v>
      </c>
      <c r="CH1292">
        <v>0</v>
      </c>
      <c r="CI1292">
        <v>0</v>
      </c>
      <c r="CJ1292" s="17">
        <v>1</v>
      </c>
      <c r="CK1292">
        <v>3.0070000000000001</v>
      </c>
      <c r="CL1292">
        <v>783</v>
      </c>
      <c r="CM1292">
        <v>1</v>
      </c>
      <c r="CN1292">
        <v>0</v>
      </c>
      <c r="CO1292">
        <v>32</v>
      </c>
      <c r="CP1292" s="31" t="s">
        <v>80</v>
      </c>
    </row>
    <row r="1293" spans="1:94" x14ac:dyDescent="0.25">
      <c r="A1293">
        <v>1292</v>
      </c>
      <c r="B1293">
        <v>83</v>
      </c>
      <c r="C1293" s="23" t="s">
        <v>261</v>
      </c>
      <c r="D1293" s="12">
        <v>8.02</v>
      </c>
      <c r="E1293" s="13">
        <v>4.24</v>
      </c>
      <c r="F1293" s="7">
        <f t="shared" si="303"/>
        <v>1.891509433962264</v>
      </c>
      <c r="G1293" s="7">
        <f t="shared" si="306"/>
        <v>3.7799999999999994</v>
      </c>
      <c r="H1293" s="15">
        <f t="shared" si="307"/>
        <v>12.26</v>
      </c>
      <c r="I1293" s="11">
        <f t="shared" si="308"/>
        <v>4.5403200487920133E-2</v>
      </c>
      <c r="J1293" s="30">
        <f t="shared" si="309"/>
        <v>2.4003687040995186E-2</v>
      </c>
      <c r="K1293" s="30">
        <f t="shared" si="310"/>
        <v>41.660266537058646</v>
      </c>
      <c r="L1293" s="8">
        <v>0</v>
      </c>
      <c r="M1293" s="9">
        <v>0</v>
      </c>
      <c r="N1293" s="9">
        <v>0</v>
      </c>
      <c r="O1293" s="9">
        <v>1</v>
      </c>
      <c r="P1293" s="9">
        <v>0</v>
      </c>
      <c r="Q1293" s="8">
        <v>1747</v>
      </c>
      <c r="R1293" s="9">
        <v>14</v>
      </c>
      <c r="S1293" s="9">
        <f t="shared" si="311"/>
        <v>1732</v>
      </c>
      <c r="T1293" s="9">
        <f t="shared" si="312"/>
        <v>17</v>
      </c>
      <c r="U1293" s="7">
        <f t="shared" si="313"/>
        <v>16.527699999999999</v>
      </c>
      <c r="V1293" s="7">
        <v>8.4723000000000006</v>
      </c>
      <c r="W1293" s="9">
        <v>1</v>
      </c>
      <c r="X1293" s="9">
        <v>0</v>
      </c>
      <c r="Y1293" s="9">
        <v>0</v>
      </c>
      <c r="Z1293" s="9">
        <v>0</v>
      </c>
      <c r="AA1293" s="9">
        <v>0</v>
      </c>
      <c r="AB1293" s="27">
        <v>1</v>
      </c>
      <c r="AC1293" s="9">
        <v>0</v>
      </c>
      <c r="AD1293" s="9">
        <v>1</v>
      </c>
      <c r="AE1293" s="27">
        <v>0</v>
      </c>
      <c r="AF1293" s="9">
        <v>0</v>
      </c>
      <c r="AG1293" s="27">
        <v>1</v>
      </c>
      <c r="AH1293" s="19">
        <v>1991</v>
      </c>
      <c r="AI1293" s="30">
        <v>0</v>
      </c>
      <c r="AJ1293" s="30">
        <v>0.23749999999999999</v>
      </c>
      <c r="AK1293" s="30">
        <v>0.23749999999999999</v>
      </c>
      <c r="AL1293" s="37">
        <v>0.52544999999999997</v>
      </c>
      <c r="AM1293" s="36">
        <v>1</v>
      </c>
      <c r="AN1293" s="17">
        <v>0</v>
      </c>
      <c r="AO1293" s="30">
        <v>1</v>
      </c>
      <c r="AP1293" s="34">
        <v>0</v>
      </c>
      <c r="AQ1293" t="s">
        <v>89</v>
      </c>
      <c r="AR1293" s="34" t="s">
        <v>89</v>
      </c>
      <c r="AS1293">
        <v>0</v>
      </c>
      <c r="AT1293" s="17">
        <v>1</v>
      </c>
      <c r="AU1293">
        <f t="shared" si="314"/>
        <v>0.25549999999999995</v>
      </c>
      <c r="AV1293" s="17">
        <v>0.74450000000000005</v>
      </c>
      <c r="AW1293" s="17" t="s">
        <v>131</v>
      </c>
      <c r="AX1293">
        <v>1</v>
      </c>
      <c r="AY1293">
        <v>0</v>
      </c>
      <c r="AZ1293">
        <v>0</v>
      </c>
      <c r="BA1293">
        <v>0</v>
      </c>
      <c r="BB1293">
        <v>0</v>
      </c>
      <c r="BC1293">
        <v>0</v>
      </c>
      <c r="BD1293" s="17">
        <v>0</v>
      </c>
      <c r="BE1293">
        <v>1</v>
      </c>
      <c r="BF1293">
        <v>0</v>
      </c>
      <c r="BG1293" s="17">
        <v>0</v>
      </c>
      <c r="BH1293">
        <v>24597</v>
      </c>
      <c r="BI1293">
        <v>1426</v>
      </c>
      <c r="BJ1293" s="23">
        <v>0.92100000000000004</v>
      </c>
      <c r="BK1293" s="23">
        <v>31</v>
      </c>
      <c r="BL1293">
        <v>0</v>
      </c>
      <c r="BM1293">
        <v>0</v>
      </c>
      <c r="BN1293">
        <v>0</v>
      </c>
      <c r="BO1293">
        <v>1</v>
      </c>
      <c r="BP1293">
        <v>0</v>
      </c>
      <c r="BQ1293" s="17">
        <v>0</v>
      </c>
      <c r="BR1293">
        <v>1</v>
      </c>
      <c r="BS1293">
        <v>0</v>
      </c>
      <c r="BT1293">
        <v>0</v>
      </c>
      <c r="BU1293" s="17">
        <v>0</v>
      </c>
      <c r="BV1293">
        <v>0</v>
      </c>
      <c r="BW1293">
        <v>0</v>
      </c>
      <c r="BX1293" s="17">
        <v>0</v>
      </c>
      <c r="BY1293">
        <v>0</v>
      </c>
      <c r="BZ1293">
        <v>0</v>
      </c>
      <c r="CA1293">
        <v>1</v>
      </c>
      <c r="CB1293">
        <v>0</v>
      </c>
      <c r="CC1293">
        <v>0</v>
      </c>
      <c r="CD1293">
        <v>0</v>
      </c>
      <c r="CE1293">
        <v>0</v>
      </c>
      <c r="CF1293">
        <v>0</v>
      </c>
      <c r="CG1293">
        <v>0</v>
      </c>
      <c r="CH1293">
        <v>0</v>
      </c>
      <c r="CI1293">
        <v>0</v>
      </c>
      <c r="CJ1293" s="17">
        <v>1</v>
      </c>
      <c r="CK1293">
        <v>3.0070000000000001</v>
      </c>
      <c r="CL1293">
        <v>783</v>
      </c>
      <c r="CM1293">
        <v>1</v>
      </c>
      <c r="CN1293">
        <v>0</v>
      </c>
      <c r="CO1293">
        <v>32</v>
      </c>
      <c r="CP1293" s="31" t="s">
        <v>80</v>
      </c>
    </row>
    <row r="1294" spans="1:94" x14ac:dyDescent="0.25">
      <c r="A1294">
        <v>1293</v>
      </c>
      <c r="B1294">
        <v>83</v>
      </c>
      <c r="C1294" s="23" t="s">
        <v>261</v>
      </c>
      <c r="D1294" s="12">
        <v>8.65</v>
      </c>
      <c r="E1294" s="13">
        <v>4.55</v>
      </c>
      <c r="F1294" s="7">
        <f t="shared" si="303"/>
        <v>1.9010989010989012</v>
      </c>
      <c r="G1294" s="7">
        <f t="shared" si="306"/>
        <v>4.1000000000000005</v>
      </c>
      <c r="H1294" s="15">
        <f t="shared" si="307"/>
        <v>13.2</v>
      </c>
      <c r="I1294" s="11">
        <f t="shared" si="308"/>
        <v>4.5632904938911999E-2</v>
      </c>
      <c r="J1294" s="30">
        <f t="shared" si="309"/>
        <v>2.4003435545901685E-2</v>
      </c>
      <c r="K1294" s="30">
        <f t="shared" si="310"/>
        <v>41.660703030935032</v>
      </c>
      <c r="L1294" s="8">
        <v>0</v>
      </c>
      <c r="M1294" s="9">
        <v>0</v>
      </c>
      <c r="N1294" s="9">
        <v>0</v>
      </c>
      <c r="O1294" s="9">
        <v>1</v>
      </c>
      <c r="P1294" s="9">
        <v>0</v>
      </c>
      <c r="Q1294" s="8">
        <v>1747</v>
      </c>
      <c r="R1294" s="9">
        <v>14</v>
      </c>
      <c r="S1294" s="9">
        <f t="shared" si="311"/>
        <v>1732</v>
      </c>
      <c r="T1294" s="9">
        <f t="shared" si="312"/>
        <v>17</v>
      </c>
      <c r="U1294" s="7">
        <f t="shared" si="313"/>
        <v>16.527699999999999</v>
      </c>
      <c r="V1294" s="7">
        <v>8.4723000000000006</v>
      </c>
      <c r="W1294" s="9">
        <v>1</v>
      </c>
      <c r="X1294" s="9">
        <v>0</v>
      </c>
      <c r="Y1294" s="9">
        <v>0</v>
      </c>
      <c r="Z1294" s="9">
        <v>0</v>
      </c>
      <c r="AA1294" s="9">
        <v>0</v>
      </c>
      <c r="AB1294" s="27">
        <v>1</v>
      </c>
      <c r="AC1294" s="9">
        <v>0</v>
      </c>
      <c r="AD1294" s="9">
        <v>1</v>
      </c>
      <c r="AE1294" s="27">
        <v>0</v>
      </c>
      <c r="AF1294" s="9">
        <v>0</v>
      </c>
      <c r="AG1294" s="27">
        <v>1</v>
      </c>
      <c r="AH1294" s="19">
        <v>1991</v>
      </c>
      <c r="AI1294" s="30">
        <v>0</v>
      </c>
      <c r="AJ1294" s="30">
        <v>0.23749999999999999</v>
      </c>
      <c r="AK1294" s="30">
        <v>0.23749999999999999</v>
      </c>
      <c r="AL1294" s="37">
        <v>0.52544999999999997</v>
      </c>
      <c r="AM1294" s="36">
        <v>1</v>
      </c>
      <c r="AN1294" s="17">
        <v>0</v>
      </c>
      <c r="AO1294" s="30">
        <v>1</v>
      </c>
      <c r="AP1294" s="34">
        <v>0</v>
      </c>
      <c r="AQ1294" t="s">
        <v>89</v>
      </c>
      <c r="AR1294" s="34" t="s">
        <v>89</v>
      </c>
      <c r="AS1294">
        <v>0</v>
      </c>
      <c r="AT1294" s="17">
        <v>1</v>
      </c>
      <c r="AU1294">
        <f t="shared" si="314"/>
        <v>0.25549999999999995</v>
      </c>
      <c r="AV1294" s="17">
        <v>0.74450000000000005</v>
      </c>
      <c r="AW1294" s="17" t="s">
        <v>131</v>
      </c>
      <c r="AX1294">
        <v>1</v>
      </c>
      <c r="AY1294">
        <v>0</v>
      </c>
      <c r="AZ1294">
        <v>0</v>
      </c>
      <c r="BA1294">
        <v>0</v>
      </c>
      <c r="BB1294">
        <v>0</v>
      </c>
      <c r="BC1294">
        <v>0</v>
      </c>
      <c r="BD1294" s="17">
        <v>0</v>
      </c>
      <c r="BE1294">
        <v>1</v>
      </c>
      <c r="BF1294">
        <v>0</v>
      </c>
      <c r="BG1294" s="17">
        <v>0</v>
      </c>
      <c r="BH1294">
        <v>24597</v>
      </c>
      <c r="BI1294">
        <v>1426</v>
      </c>
      <c r="BJ1294" s="23">
        <v>0.92100000000000004</v>
      </c>
      <c r="BK1294" s="23">
        <v>31</v>
      </c>
      <c r="BL1294">
        <v>0</v>
      </c>
      <c r="BM1294">
        <v>0</v>
      </c>
      <c r="BN1294">
        <v>0</v>
      </c>
      <c r="BO1294">
        <v>1</v>
      </c>
      <c r="BP1294">
        <v>0</v>
      </c>
      <c r="BQ1294" s="17">
        <v>0</v>
      </c>
      <c r="BR1294">
        <v>1</v>
      </c>
      <c r="BS1294">
        <v>0</v>
      </c>
      <c r="BT1294">
        <v>0</v>
      </c>
      <c r="BU1294" s="17">
        <v>0</v>
      </c>
      <c r="BV1294">
        <v>0</v>
      </c>
      <c r="BW1294">
        <v>0</v>
      </c>
      <c r="BX1294" s="17">
        <v>0</v>
      </c>
      <c r="BY1294">
        <v>0</v>
      </c>
      <c r="BZ1294">
        <v>0</v>
      </c>
      <c r="CA1294">
        <v>1</v>
      </c>
      <c r="CB1294">
        <v>0</v>
      </c>
      <c r="CC1294">
        <v>0</v>
      </c>
      <c r="CD1294">
        <v>0</v>
      </c>
      <c r="CE1294">
        <v>0</v>
      </c>
      <c r="CF1294">
        <v>0</v>
      </c>
      <c r="CG1294">
        <v>0</v>
      </c>
      <c r="CH1294">
        <v>0</v>
      </c>
      <c r="CI1294">
        <v>0</v>
      </c>
      <c r="CJ1294" s="17">
        <v>1</v>
      </c>
      <c r="CK1294">
        <v>3.0070000000000001</v>
      </c>
      <c r="CL1294">
        <v>783</v>
      </c>
      <c r="CM1294">
        <v>1</v>
      </c>
      <c r="CN1294">
        <v>0</v>
      </c>
      <c r="CO1294">
        <v>32</v>
      </c>
      <c r="CP1294" s="31" t="s">
        <v>80</v>
      </c>
    </row>
    <row r="1295" spans="1:94" x14ac:dyDescent="0.25">
      <c r="A1295">
        <v>1294</v>
      </c>
      <c r="B1295">
        <v>83</v>
      </c>
      <c r="C1295" s="23" t="s">
        <v>261</v>
      </c>
      <c r="D1295" s="12">
        <v>1.48</v>
      </c>
      <c r="E1295" s="13">
        <v>5.89</v>
      </c>
      <c r="F1295" s="7">
        <f t="shared" si="303"/>
        <v>0.25127334465195245</v>
      </c>
      <c r="G1295" s="7">
        <f t="shared" si="306"/>
        <v>-4.41</v>
      </c>
      <c r="H1295" s="15">
        <f t="shared" si="307"/>
        <v>7.3699999999999992</v>
      </c>
      <c r="I1295" s="11">
        <f t="shared" si="308"/>
        <v>6.0376031147205229E-3</v>
      </c>
      <c r="J1295" s="30">
        <f t="shared" si="309"/>
        <v>2.4028028611962085E-2</v>
      </c>
      <c r="K1295" s="30">
        <f t="shared" si="310"/>
        <v>41.618062644646642</v>
      </c>
      <c r="L1295" s="8">
        <v>0</v>
      </c>
      <c r="M1295" s="9">
        <v>0</v>
      </c>
      <c r="N1295" s="9">
        <v>0</v>
      </c>
      <c r="O1295" s="9">
        <v>1</v>
      </c>
      <c r="P1295" s="9">
        <v>0</v>
      </c>
      <c r="Q1295" s="8">
        <v>1747</v>
      </c>
      <c r="R1295" s="9">
        <v>14</v>
      </c>
      <c r="S1295" s="9">
        <f t="shared" si="311"/>
        <v>1732</v>
      </c>
      <c r="T1295" s="9">
        <f t="shared" si="312"/>
        <v>17</v>
      </c>
      <c r="U1295" s="7">
        <f t="shared" si="313"/>
        <v>16.527699999999999</v>
      </c>
      <c r="V1295" s="7">
        <v>8.4723000000000006</v>
      </c>
      <c r="W1295" s="9">
        <v>1</v>
      </c>
      <c r="X1295" s="9">
        <v>0</v>
      </c>
      <c r="Y1295" s="9">
        <v>0</v>
      </c>
      <c r="Z1295" s="9">
        <v>0</v>
      </c>
      <c r="AA1295" s="9">
        <v>0</v>
      </c>
      <c r="AB1295" s="27">
        <v>1</v>
      </c>
      <c r="AC1295" s="9">
        <v>0</v>
      </c>
      <c r="AD1295" s="9">
        <v>1</v>
      </c>
      <c r="AE1295" s="27">
        <v>0</v>
      </c>
      <c r="AF1295" s="9">
        <v>0</v>
      </c>
      <c r="AG1295" s="27">
        <v>1</v>
      </c>
      <c r="AH1295" s="19">
        <v>1991</v>
      </c>
      <c r="AI1295" s="30">
        <v>0</v>
      </c>
      <c r="AJ1295" s="30">
        <v>0.23749999999999999</v>
      </c>
      <c r="AK1295" s="30">
        <v>0.23749999999999999</v>
      </c>
      <c r="AL1295" s="37">
        <v>0.52544999999999997</v>
      </c>
      <c r="AM1295" s="36">
        <v>1</v>
      </c>
      <c r="AN1295" s="17">
        <v>0</v>
      </c>
      <c r="AO1295" s="30">
        <v>1</v>
      </c>
      <c r="AP1295" s="34">
        <v>0</v>
      </c>
      <c r="AQ1295" t="s">
        <v>89</v>
      </c>
      <c r="AR1295" s="34" t="s">
        <v>89</v>
      </c>
      <c r="AS1295">
        <v>0</v>
      </c>
      <c r="AT1295" s="17">
        <v>1</v>
      </c>
      <c r="AU1295">
        <f t="shared" si="314"/>
        <v>0.25549999999999995</v>
      </c>
      <c r="AV1295" s="17">
        <v>0.74450000000000005</v>
      </c>
      <c r="AW1295" s="17" t="s">
        <v>131</v>
      </c>
      <c r="AX1295">
        <v>1</v>
      </c>
      <c r="AY1295">
        <v>0</v>
      </c>
      <c r="AZ1295">
        <v>0</v>
      </c>
      <c r="BA1295">
        <v>0</v>
      </c>
      <c r="BB1295">
        <v>0</v>
      </c>
      <c r="BC1295">
        <v>0</v>
      </c>
      <c r="BD1295" s="17">
        <v>0</v>
      </c>
      <c r="BE1295">
        <v>1</v>
      </c>
      <c r="BF1295">
        <v>0</v>
      </c>
      <c r="BG1295" s="17">
        <v>0</v>
      </c>
      <c r="BH1295">
        <v>24597</v>
      </c>
      <c r="BI1295">
        <v>1426</v>
      </c>
      <c r="BJ1295" s="23">
        <v>0.92100000000000004</v>
      </c>
      <c r="BK1295" s="23">
        <v>31</v>
      </c>
      <c r="BL1295">
        <v>0</v>
      </c>
      <c r="BM1295">
        <v>0</v>
      </c>
      <c r="BN1295">
        <v>0</v>
      </c>
      <c r="BO1295">
        <v>1</v>
      </c>
      <c r="BP1295">
        <v>0</v>
      </c>
      <c r="BQ1295" s="17">
        <v>0</v>
      </c>
      <c r="BR1295">
        <v>1</v>
      </c>
      <c r="BS1295">
        <v>0</v>
      </c>
      <c r="BT1295">
        <v>0</v>
      </c>
      <c r="BU1295" s="17">
        <v>0</v>
      </c>
      <c r="BV1295">
        <v>0</v>
      </c>
      <c r="BW1295">
        <v>0</v>
      </c>
      <c r="BX1295" s="17">
        <v>0</v>
      </c>
      <c r="BY1295">
        <v>0</v>
      </c>
      <c r="BZ1295">
        <v>0</v>
      </c>
      <c r="CA1295">
        <v>1</v>
      </c>
      <c r="CB1295">
        <v>0</v>
      </c>
      <c r="CC1295">
        <v>0</v>
      </c>
      <c r="CD1295">
        <v>0</v>
      </c>
      <c r="CE1295">
        <v>0</v>
      </c>
      <c r="CF1295">
        <v>0</v>
      </c>
      <c r="CG1295">
        <v>0</v>
      </c>
      <c r="CH1295">
        <v>0</v>
      </c>
      <c r="CI1295">
        <v>0</v>
      </c>
      <c r="CJ1295" s="17">
        <v>1</v>
      </c>
      <c r="CK1295">
        <v>3.0070000000000001</v>
      </c>
      <c r="CL1295">
        <v>783</v>
      </c>
      <c r="CM1295">
        <v>1</v>
      </c>
      <c r="CN1295">
        <v>0</v>
      </c>
      <c r="CO1295">
        <v>32</v>
      </c>
      <c r="CP1295" s="31" t="s">
        <v>80</v>
      </c>
    </row>
    <row r="1296" spans="1:94" x14ac:dyDescent="0.25">
      <c r="A1296">
        <v>1295</v>
      </c>
      <c r="B1296">
        <v>83</v>
      </c>
      <c r="C1296" s="23" t="s">
        <v>261</v>
      </c>
      <c r="D1296" s="12">
        <v>9.51</v>
      </c>
      <c r="E1296" s="13">
        <v>3.86</v>
      </c>
      <c r="F1296" s="7">
        <f t="shared" si="303"/>
        <v>2.4637305699481864</v>
      </c>
      <c r="G1296" s="7">
        <f t="shared" si="306"/>
        <v>5.65</v>
      </c>
      <c r="H1296" s="15">
        <f t="shared" si="307"/>
        <v>13.37</v>
      </c>
      <c r="I1296" s="11">
        <f t="shared" si="308"/>
        <v>5.9096203902385971E-2</v>
      </c>
      <c r="J1296" s="30">
        <f t="shared" si="309"/>
        <v>2.3986471825784422E-2</v>
      </c>
      <c r="K1296" s="30">
        <f t="shared" si="310"/>
        <v>41.690166326380819</v>
      </c>
      <c r="L1296" s="8">
        <v>0</v>
      </c>
      <c r="M1296" s="9">
        <v>0</v>
      </c>
      <c r="N1296" s="9">
        <v>0</v>
      </c>
      <c r="O1296" s="9">
        <v>1</v>
      </c>
      <c r="P1296" s="9">
        <v>0</v>
      </c>
      <c r="Q1296" s="8">
        <v>1747</v>
      </c>
      <c r="R1296" s="9">
        <v>14</v>
      </c>
      <c r="S1296" s="9">
        <f t="shared" si="311"/>
        <v>1732</v>
      </c>
      <c r="T1296" s="9">
        <f t="shared" si="312"/>
        <v>17</v>
      </c>
      <c r="U1296" s="7">
        <f t="shared" si="313"/>
        <v>16.527699999999999</v>
      </c>
      <c r="V1296" s="7">
        <v>8.4723000000000006</v>
      </c>
      <c r="W1296" s="9">
        <v>1</v>
      </c>
      <c r="X1296" s="9">
        <v>0</v>
      </c>
      <c r="Y1296" s="9">
        <v>0</v>
      </c>
      <c r="Z1296" s="9">
        <v>0</v>
      </c>
      <c r="AA1296" s="9">
        <v>0</v>
      </c>
      <c r="AB1296" s="27">
        <v>1</v>
      </c>
      <c r="AC1296" s="9">
        <v>0</v>
      </c>
      <c r="AD1296" s="9">
        <v>1</v>
      </c>
      <c r="AE1296" s="27">
        <v>0</v>
      </c>
      <c r="AF1296" s="9">
        <v>0</v>
      </c>
      <c r="AG1296" s="27">
        <v>1</v>
      </c>
      <c r="AH1296" s="19">
        <v>1991</v>
      </c>
      <c r="AI1296" s="30">
        <v>0</v>
      </c>
      <c r="AJ1296" s="30">
        <v>0.23749999999999999</v>
      </c>
      <c r="AK1296" s="30">
        <v>0.23749999999999999</v>
      </c>
      <c r="AL1296" s="37">
        <v>0.52544999999999997</v>
      </c>
      <c r="AM1296" s="36">
        <v>1</v>
      </c>
      <c r="AN1296" s="17">
        <v>0</v>
      </c>
      <c r="AO1296" s="30">
        <v>1</v>
      </c>
      <c r="AP1296" s="34">
        <v>0</v>
      </c>
      <c r="AQ1296" t="s">
        <v>89</v>
      </c>
      <c r="AR1296" s="34" t="s">
        <v>89</v>
      </c>
      <c r="AS1296">
        <v>0</v>
      </c>
      <c r="AT1296" s="17">
        <v>1</v>
      </c>
      <c r="AU1296">
        <f t="shared" si="314"/>
        <v>0.25549999999999995</v>
      </c>
      <c r="AV1296" s="17">
        <v>0.74450000000000005</v>
      </c>
      <c r="AW1296" s="17" t="s">
        <v>131</v>
      </c>
      <c r="AX1296">
        <v>1</v>
      </c>
      <c r="AY1296">
        <v>0</v>
      </c>
      <c r="AZ1296">
        <v>0</v>
      </c>
      <c r="BA1296">
        <v>0</v>
      </c>
      <c r="BB1296">
        <v>0</v>
      </c>
      <c r="BC1296">
        <v>0</v>
      </c>
      <c r="BD1296" s="17">
        <v>0</v>
      </c>
      <c r="BE1296">
        <v>1</v>
      </c>
      <c r="BF1296">
        <v>0</v>
      </c>
      <c r="BG1296" s="17">
        <v>0</v>
      </c>
      <c r="BH1296">
        <v>24597</v>
      </c>
      <c r="BI1296">
        <v>1426</v>
      </c>
      <c r="BJ1296" s="23">
        <v>0.92100000000000004</v>
      </c>
      <c r="BK1296" s="23">
        <v>31</v>
      </c>
      <c r="BL1296">
        <v>1</v>
      </c>
      <c r="BM1296">
        <v>0</v>
      </c>
      <c r="BN1296">
        <v>0</v>
      </c>
      <c r="BO1296">
        <v>0</v>
      </c>
      <c r="BP1296">
        <v>0</v>
      </c>
      <c r="BQ1296" s="17">
        <v>0</v>
      </c>
      <c r="BR1296">
        <v>1</v>
      </c>
      <c r="BS1296">
        <v>0</v>
      </c>
      <c r="BT1296">
        <v>0</v>
      </c>
      <c r="BU1296" s="17">
        <v>0</v>
      </c>
      <c r="BV1296">
        <v>1</v>
      </c>
      <c r="BW1296">
        <v>0</v>
      </c>
      <c r="BX1296" s="17">
        <v>0</v>
      </c>
      <c r="BY1296">
        <v>0</v>
      </c>
      <c r="BZ1296">
        <v>0</v>
      </c>
      <c r="CA1296">
        <v>1</v>
      </c>
      <c r="CB1296">
        <v>0</v>
      </c>
      <c r="CC1296">
        <v>0</v>
      </c>
      <c r="CD1296">
        <v>0</v>
      </c>
      <c r="CE1296">
        <v>0</v>
      </c>
      <c r="CF1296">
        <v>0</v>
      </c>
      <c r="CG1296">
        <v>0</v>
      </c>
      <c r="CH1296">
        <v>0</v>
      </c>
      <c r="CI1296">
        <v>0</v>
      </c>
      <c r="CJ1296" s="17">
        <v>1</v>
      </c>
      <c r="CK1296">
        <v>3.0070000000000001</v>
      </c>
      <c r="CL1296">
        <v>783</v>
      </c>
      <c r="CM1296">
        <v>1</v>
      </c>
      <c r="CN1296">
        <v>0</v>
      </c>
      <c r="CO1296">
        <v>32</v>
      </c>
      <c r="CP1296" s="31" t="s">
        <v>80</v>
      </c>
    </row>
    <row r="1297" spans="1:94" x14ac:dyDescent="0.25">
      <c r="A1297">
        <v>1296</v>
      </c>
      <c r="B1297">
        <v>83</v>
      </c>
      <c r="C1297" s="23" t="s">
        <v>261</v>
      </c>
      <c r="D1297" s="12">
        <v>8.36</v>
      </c>
      <c r="E1297" s="13">
        <v>0.68</v>
      </c>
      <c r="F1297" s="7">
        <f t="shared" si="303"/>
        <v>12.294117647058822</v>
      </c>
      <c r="G1297" s="7">
        <f t="shared" si="306"/>
        <v>7.68</v>
      </c>
      <c r="H1297" s="15">
        <f t="shared" si="307"/>
        <v>9.0399999999999991</v>
      </c>
      <c r="I1297" s="11">
        <f t="shared" si="308"/>
        <v>0.28330578718084959</v>
      </c>
      <c r="J1297" s="30">
        <f t="shared" si="309"/>
        <v>2.3044011397485381E-2</v>
      </c>
      <c r="K1297" s="30">
        <f t="shared" si="310"/>
        <v>43.395222418138644</v>
      </c>
      <c r="L1297" s="8">
        <v>0</v>
      </c>
      <c r="M1297" s="9">
        <v>0</v>
      </c>
      <c r="N1297" s="9">
        <v>0</v>
      </c>
      <c r="O1297" s="9">
        <v>1</v>
      </c>
      <c r="P1297" s="9">
        <v>0</v>
      </c>
      <c r="Q1297" s="8">
        <v>1747</v>
      </c>
      <c r="R1297" s="9">
        <v>14</v>
      </c>
      <c r="S1297" s="9">
        <f t="shared" si="311"/>
        <v>1732</v>
      </c>
      <c r="T1297" s="9">
        <f t="shared" si="312"/>
        <v>17</v>
      </c>
      <c r="U1297" s="7">
        <f t="shared" si="313"/>
        <v>16.527699999999999</v>
      </c>
      <c r="V1297" s="7">
        <v>8.4723000000000006</v>
      </c>
      <c r="W1297" s="9">
        <v>1</v>
      </c>
      <c r="X1297" s="9">
        <v>0</v>
      </c>
      <c r="Y1297" s="9">
        <v>0</v>
      </c>
      <c r="Z1297" s="9">
        <v>0</v>
      </c>
      <c r="AA1297" s="9">
        <v>0</v>
      </c>
      <c r="AB1297" s="27">
        <v>1</v>
      </c>
      <c r="AC1297" s="9">
        <v>0</v>
      </c>
      <c r="AD1297" s="9">
        <v>1</v>
      </c>
      <c r="AE1297" s="27">
        <v>0</v>
      </c>
      <c r="AF1297" s="9">
        <v>0</v>
      </c>
      <c r="AG1297" s="27">
        <v>1</v>
      </c>
      <c r="AH1297" s="19">
        <v>1991</v>
      </c>
      <c r="AI1297" s="30">
        <v>0</v>
      </c>
      <c r="AJ1297" s="30">
        <v>0.23749999999999999</v>
      </c>
      <c r="AK1297" s="30">
        <v>0.23749999999999999</v>
      </c>
      <c r="AL1297" s="37">
        <v>0.52544999999999997</v>
      </c>
      <c r="AM1297" s="36">
        <v>1</v>
      </c>
      <c r="AN1297" s="17">
        <v>0</v>
      </c>
      <c r="AO1297" s="30">
        <v>1</v>
      </c>
      <c r="AP1297" s="34">
        <v>0</v>
      </c>
      <c r="AQ1297" t="s">
        <v>89</v>
      </c>
      <c r="AR1297" s="34" t="s">
        <v>89</v>
      </c>
      <c r="AS1297">
        <v>0</v>
      </c>
      <c r="AT1297" s="17">
        <v>1</v>
      </c>
      <c r="AU1297">
        <f t="shared" si="314"/>
        <v>0.25549999999999995</v>
      </c>
      <c r="AV1297" s="17">
        <v>0.74450000000000005</v>
      </c>
      <c r="AW1297" s="17" t="s">
        <v>131</v>
      </c>
      <c r="AX1297">
        <v>1</v>
      </c>
      <c r="AY1297">
        <v>0</v>
      </c>
      <c r="AZ1297">
        <v>0</v>
      </c>
      <c r="BA1297">
        <v>0</v>
      </c>
      <c r="BB1297">
        <v>0</v>
      </c>
      <c r="BC1297">
        <v>0</v>
      </c>
      <c r="BD1297" s="17">
        <v>0</v>
      </c>
      <c r="BE1297">
        <v>1</v>
      </c>
      <c r="BF1297">
        <v>0</v>
      </c>
      <c r="BG1297" s="17">
        <v>0</v>
      </c>
      <c r="BH1297">
        <v>24597</v>
      </c>
      <c r="BI1297">
        <v>1426</v>
      </c>
      <c r="BJ1297" s="23">
        <v>0.92100000000000004</v>
      </c>
      <c r="BK1297" s="23">
        <v>31</v>
      </c>
      <c r="BL1297">
        <v>0</v>
      </c>
      <c r="BM1297">
        <v>0</v>
      </c>
      <c r="BN1297">
        <v>0</v>
      </c>
      <c r="BO1297">
        <v>0</v>
      </c>
      <c r="BP1297">
        <v>0</v>
      </c>
      <c r="BQ1297" s="17">
        <v>1</v>
      </c>
      <c r="BR1297">
        <v>1</v>
      </c>
      <c r="BS1297">
        <v>0</v>
      </c>
      <c r="BT1297">
        <v>0</v>
      </c>
      <c r="BU1297" s="17">
        <v>0</v>
      </c>
      <c r="BV1297">
        <v>0</v>
      </c>
      <c r="BW1297">
        <v>0</v>
      </c>
      <c r="BX1297" s="17">
        <v>0</v>
      </c>
      <c r="BY1297">
        <v>0</v>
      </c>
      <c r="BZ1297">
        <v>0</v>
      </c>
      <c r="CA1297">
        <v>1</v>
      </c>
      <c r="CB1297">
        <v>0</v>
      </c>
      <c r="CC1297">
        <v>0</v>
      </c>
      <c r="CD1297">
        <v>0</v>
      </c>
      <c r="CE1297">
        <v>0</v>
      </c>
      <c r="CF1297">
        <v>0</v>
      </c>
      <c r="CG1297">
        <v>0</v>
      </c>
      <c r="CH1297">
        <v>0</v>
      </c>
      <c r="CI1297">
        <v>0</v>
      </c>
      <c r="CJ1297" s="17">
        <v>1</v>
      </c>
      <c r="CK1297">
        <v>3.0070000000000001</v>
      </c>
      <c r="CL1297">
        <v>783</v>
      </c>
      <c r="CM1297">
        <v>1</v>
      </c>
      <c r="CN1297">
        <v>0</v>
      </c>
      <c r="CO1297">
        <v>32</v>
      </c>
      <c r="CP1297" s="31" t="s">
        <v>80</v>
      </c>
    </row>
    <row r="1298" spans="1:94" x14ac:dyDescent="0.25">
      <c r="A1298">
        <v>1297</v>
      </c>
      <c r="B1298">
        <v>83</v>
      </c>
      <c r="C1298" s="23" t="s">
        <v>261</v>
      </c>
      <c r="D1298" s="12">
        <v>5.76</v>
      </c>
      <c r="E1298" s="13">
        <v>7.27</v>
      </c>
      <c r="F1298" s="7">
        <f t="shared" si="303"/>
        <v>0.79229711141678127</v>
      </c>
      <c r="G1298" s="7">
        <f t="shared" si="306"/>
        <v>-1.5099999999999998</v>
      </c>
      <c r="H1298" s="15">
        <f t="shared" si="307"/>
        <v>13.03</v>
      </c>
      <c r="I1298" s="11">
        <f t="shared" si="308"/>
        <v>1.9034235643259328E-2</v>
      </c>
      <c r="J1298" s="30">
        <f t="shared" si="309"/>
        <v>2.4024113390016547E-2</v>
      </c>
      <c r="K1298" s="30">
        <f t="shared" si="310"/>
        <v>41.62484516142684</v>
      </c>
      <c r="L1298" s="8">
        <v>0</v>
      </c>
      <c r="M1298" s="9">
        <v>0</v>
      </c>
      <c r="N1298" s="9">
        <v>0</v>
      </c>
      <c r="O1298" s="9">
        <v>1</v>
      </c>
      <c r="P1298" s="9">
        <v>0</v>
      </c>
      <c r="Q1298" s="8">
        <v>1747</v>
      </c>
      <c r="R1298" s="9">
        <v>14</v>
      </c>
      <c r="S1298" s="9">
        <f t="shared" si="311"/>
        <v>1732</v>
      </c>
      <c r="T1298" s="9">
        <f t="shared" si="312"/>
        <v>17</v>
      </c>
      <c r="U1298" s="7">
        <f t="shared" si="313"/>
        <v>16.527699999999999</v>
      </c>
      <c r="V1298" s="7">
        <v>8.4723000000000006</v>
      </c>
      <c r="W1298" s="9">
        <v>1</v>
      </c>
      <c r="X1298" s="9">
        <v>0</v>
      </c>
      <c r="Y1298" s="9">
        <v>0</v>
      </c>
      <c r="Z1298" s="9">
        <v>0</v>
      </c>
      <c r="AA1298" s="9">
        <v>0</v>
      </c>
      <c r="AB1298" s="27">
        <v>1</v>
      </c>
      <c r="AC1298" s="9">
        <v>0</v>
      </c>
      <c r="AD1298" s="9">
        <v>1</v>
      </c>
      <c r="AE1298" s="27">
        <v>0</v>
      </c>
      <c r="AF1298" s="9">
        <v>0</v>
      </c>
      <c r="AG1298" s="27">
        <v>1</v>
      </c>
      <c r="AH1298" s="19">
        <v>1991</v>
      </c>
      <c r="AI1298" s="30">
        <v>0</v>
      </c>
      <c r="AJ1298" s="30">
        <v>0.23749999999999999</v>
      </c>
      <c r="AK1298" s="30">
        <v>0.23749999999999999</v>
      </c>
      <c r="AL1298" s="37">
        <v>0.52544999999999997</v>
      </c>
      <c r="AM1298" s="36">
        <v>1</v>
      </c>
      <c r="AN1298" s="17">
        <v>0</v>
      </c>
      <c r="AO1298" s="30">
        <v>1</v>
      </c>
      <c r="AP1298" s="34">
        <v>0</v>
      </c>
      <c r="AQ1298" t="s">
        <v>89</v>
      </c>
      <c r="AR1298" s="34" t="s">
        <v>89</v>
      </c>
      <c r="AS1298">
        <v>0</v>
      </c>
      <c r="AT1298" s="17">
        <v>1</v>
      </c>
      <c r="AU1298">
        <f t="shared" si="314"/>
        <v>0.25549999999999995</v>
      </c>
      <c r="AV1298" s="17">
        <v>0.74450000000000005</v>
      </c>
      <c r="AW1298" s="17" t="s">
        <v>131</v>
      </c>
      <c r="AX1298">
        <v>1</v>
      </c>
      <c r="AY1298">
        <v>0</v>
      </c>
      <c r="AZ1298">
        <v>0</v>
      </c>
      <c r="BA1298">
        <v>0</v>
      </c>
      <c r="BB1298">
        <v>0</v>
      </c>
      <c r="BC1298">
        <v>0</v>
      </c>
      <c r="BD1298" s="17">
        <v>0</v>
      </c>
      <c r="BE1298">
        <v>1</v>
      </c>
      <c r="BF1298">
        <v>0</v>
      </c>
      <c r="BG1298" s="17">
        <v>0</v>
      </c>
      <c r="BH1298">
        <v>24597</v>
      </c>
      <c r="BI1298">
        <v>1426</v>
      </c>
      <c r="BJ1298" s="23">
        <v>0.92100000000000004</v>
      </c>
      <c r="BK1298" s="23">
        <v>31</v>
      </c>
      <c r="BL1298">
        <v>0</v>
      </c>
      <c r="BM1298">
        <v>0</v>
      </c>
      <c r="BN1298">
        <v>0</v>
      </c>
      <c r="BO1298">
        <v>0</v>
      </c>
      <c r="BP1298">
        <v>0</v>
      </c>
      <c r="BQ1298" s="17">
        <v>1</v>
      </c>
      <c r="BR1298">
        <v>0</v>
      </c>
      <c r="BS1298">
        <v>1</v>
      </c>
      <c r="BT1298">
        <v>0</v>
      </c>
      <c r="BU1298" s="17">
        <v>0</v>
      </c>
      <c r="BV1298">
        <v>0</v>
      </c>
      <c r="BW1298">
        <v>1</v>
      </c>
      <c r="BX1298" s="17">
        <v>0</v>
      </c>
      <c r="BY1298">
        <v>0</v>
      </c>
      <c r="BZ1298">
        <v>0</v>
      </c>
      <c r="CA1298">
        <v>1</v>
      </c>
      <c r="CB1298">
        <v>0</v>
      </c>
      <c r="CC1298">
        <v>0</v>
      </c>
      <c r="CD1298">
        <v>0</v>
      </c>
      <c r="CE1298">
        <v>0</v>
      </c>
      <c r="CF1298">
        <v>0</v>
      </c>
      <c r="CG1298">
        <v>0</v>
      </c>
      <c r="CH1298">
        <v>0</v>
      </c>
      <c r="CI1298">
        <v>0</v>
      </c>
      <c r="CJ1298" s="17">
        <v>1</v>
      </c>
      <c r="CK1298">
        <v>3.0070000000000001</v>
      </c>
      <c r="CL1298">
        <v>783</v>
      </c>
      <c r="CM1298">
        <v>1</v>
      </c>
      <c r="CN1298">
        <v>0</v>
      </c>
      <c r="CO1298">
        <v>32</v>
      </c>
      <c r="CP1298" s="31" t="s">
        <v>80</v>
      </c>
    </row>
    <row r="1299" spans="1:94" x14ac:dyDescent="0.25">
      <c r="A1299">
        <v>1298</v>
      </c>
      <c r="B1299">
        <v>83</v>
      </c>
      <c r="C1299" s="23" t="s">
        <v>261</v>
      </c>
      <c r="D1299" s="12">
        <v>17.36</v>
      </c>
      <c r="E1299" s="13">
        <v>7.88</v>
      </c>
      <c r="F1299" s="7">
        <f t="shared" si="303"/>
        <v>2.203045685279188</v>
      </c>
      <c r="G1299" s="7">
        <f t="shared" si="306"/>
        <v>9.48</v>
      </c>
      <c r="H1299" s="15">
        <f t="shared" si="307"/>
        <v>25.24</v>
      </c>
      <c r="I1299" s="11">
        <f t="shared" si="308"/>
        <v>5.2861796745111309E-2</v>
      </c>
      <c r="J1299" s="30">
        <f t="shared" si="309"/>
        <v>2.3994870872780939E-2</v>
      </c>
      <c r="K1299" s="30">
        <f t="shared" si="310"/>
        <v>41.675573304892005</v>
      </c>
      <c r="L1299" s="8">
        <v>0</v>
      </c>
      <c r="M1299" s="9">
        <v>0</v>
      </c>
      <c r="N1299" s="9">
        <v>0</v>
      </c>
      <c r="O1299" s="9">
        <v>1</v>
      </c>
      <c r="P1299" s="9">
        <v>0</v>
      </c>
      <c r="Q1299" s="8">
        <v>1747</v>
      </c>
      <c r="R1299" s="9">
        <v>14</v>
      </c>
      <c r="S1299" s="9">
        <f t="shared" si="311"/>
        <v>1732</v>
      </c>
      <c r="T1299" s="9">
        <f t="shared" si="312"/>
        <v>17</v>
      </c>
      <c r="U1299" s="7">
        <f t="shared" si="313"/>
        <v>16.527699999999999</v>
      </c>
      <c r="V1299" s="7">
        <v>8.4723000000000006</v>
      </c>
      <c r="W1299" s="9">
        <v>1</v>
      </c>
      <c r="X1299" s="9">
        <v>0</v>
      </c>
      <c r="Y1299" s="9">
        <v>0</v>
      </c>
      <c r="Z1299" s="9">
        <v>0</v>
      </c>
      <c r="AA1299" s="9">
        <v>0</v>
      </c>
      <c r="AB1299" s="27">
        <v>1</v>
      </c>
      <c r="AC1299" s="9">
        <v>0</v>
      </c>
      <c r="AD1299" s="9">
        <v>1</v>
      </c>
      <c r="AE1299" s="27">
        <v>0</v>
      </c>
      <c r="AF1299" s="9">
        <v>0</v>
      </c>
      <c r="AG1299" s="27">
        <v>1</v>
      </c>
      <c r="AH1299" s="19">
        <v>1991</v>
      </c>
      <c r="AI1299" s="30">
        <v>0</v>
      </c>
      <c r="AJ1299" s="30">
        <v>0.23749999999999999</v>
      </c>
      <c r="AK1299" s="30">
        <v>0.23749999999999999</v>
      </c>
      <c r="AL1299" s="37">
        <v>0.52544999999999997</v>
      </c>
      <c r="AM1299" s="36">
        <v>1</v>
      </c>
      <c r="AN1299" s="17">
        <v>0</v>
      </c>
      <c r="AO1299" s="30">
        <v>1</v>
      </c>
      <c r="AP1299" s="34">
        <v>0</v>
      </c>
      <c r="AQ1299" t="s">
        <v>89</v>
      </c>
      <c r="AR1299" s="34" t="s">
        <v>89</v>
      </c>
      <c r="AS1299">
        <v>0</v>
      </c>
      <c r="AT1299" s="17">
        <v>1</v>
      </c>
      <c r="AU1299">
        <f t="shared" si="314"/>
        <v>0.25549999999999995</v>
      </c>
      <c r="AV1299" s="17">
        <v>0.74450000000000005</v>
      </c>
      <c r="AW1299" s="17" t="s">
        <v>131</v>
      </c>
      <c r="AX1299">
        <v>1</v>
      </c>
      <c r="AY1299">
        <v>0</v>
      </c>
      <c r="AZ1299">
        <v>0</v>
      </c>
      <c r="BA1299">
        <v>0</v>
      </c>
      <c r="BB1299">
        <v>0</v>
      </c>
      <c r="BC1299">
        <v>0</v>
      </c>
      <c r="BD1299" s="17">
        <v>0</v>
      </c>
      <c r="BE1299">
        <v>1</v>
      </c>
      <c r="BF1299">
        <v>0</v>
      </c>
      <c r="BG1299" s="17">
        <v>0</v>
      </c>
      <c r="BH1299">
        <v>24597</v>
      </c>
      <c r="BI1299">
        <v>1426</v>
      </c>
      <c r="BJ1299" s="23">
        <v>0.92100000000000004</v>
      </c>
      <c r="BK1299" s="23">
        <v>31</v>
      </c>
      <c r="BL1299">
        <v>0</v>
      </c>
      <c r="BM1299">
        <v>0</v>
      </c>
      <c r="BN1299">
        <v>0</v>
      </c>
      <c r="BO1299">
        <v>0</v>
      </c>
      <c r="BP1299">
        <v>0</v>
      </c>
      <c r="BQ1299" s="17">
        <v>1</v>
      </c>
      <c r="BR1299">
        <v>0</v>
      </c>
      <c r="BS1299">
        <v>1</v>
      </c>
      <c r="BT1299">
        <v>0</v>
      </c>
      <c r="BU1299" s="17">
        <v>0</v>
      </c>
      <c r="BV1299">
        <v>0</v>
      </c>
      <c r="BW1299">
        <v>1</v>
      </c>
      <c r="BX1299" s="17">
        <v>1</v>
      </c>
      <c r="BY1299">
        <v>0</v>
      </c>
      <c r="BZ1299">
        <v>0</v>
      </c>
      <c r="CA1299">
        <v>1</v>
      </c>
      <c r="CB1299">
        <v>0</v>
      </c>
      <c r="CC1299">
        <v>0</v>
      </c>
      <c r="CD1299">
        <v>0</v>
      </c>
      <c r="CE1299">
        <v>0</v>
      </c>
      <c r="CF1299">
        <v>0</v>
      </c>
      <c r="CG1299">
        <v>0</v>
      </c>
      <c r="CH1299">
        <v>0</v>
      </c>
      <c r="CI1299">
        <v>0</v>
      </c>
      <c r="CJ1299" s="17">
        <v>1</v>
      </c>
      <c r="CK1299">
        <v>3.0070000000000001</v>
      </c>
      <c r="CL1299">
        <v>783</v>
      </c>
      <c r="CM1299">
        <v>1</v>
      </c>
      <c r="CN1299">
        <v>0</v>
      </c>
      <c r="CO1299">
        <v>32</v>
      </c>
      <c r="CP1299" s="31" t="s">
        <v>80</v>
      </c>
    </row>
    <row r="1300" spans="1:94" x14ac:dyDescent="0.25">
      <c r="A1300">
        <v>1299</v>
      </c>
      <c r="B1300">
        <v>83</v>
      </c>
      <c r="C1300" s="23" t="s">
        <v>261</v>
      </c>
      <c r="D1300" s="12">
        <v>15.82</v>
      </c>
      <c r="E1300" s="13">
        <v>18.97</v>
      </c>
      <c r="F1300" s="7">
        <f t="shared" si="303"/>
        <v>0.83394833948339486</v>
      </c>
      <c r="G1300" s="7">
        <f t="shared" si="306"/>
        <v>-3.1499999999999986</v>
      </c>
      <c r="H1300" s="15">
        <f t="shared" si="307"/>
        <v>34.79</v>
      </c>
      <c r="I1300" s="11">
        <f t="shared" si="308"/>
        <v>2.0034477860374732E-2</v>
      </c>
      <c r="J1300" s="30">
        <f t="shared" si="309"/>
        <v>2.4023643806024567E-2</v>
      </c>
      <c r="K1300" s="30">
        <f t="shared" si="310"/>
        <v>41.62565879157863</v>
      </c>
      <c r="L1300" s="8">
        <v>0</v>
      </c>
      <c r="M1300" s="9">
        <v>0</v>
      </c>
      <c r="N1300" s="9">
        <v>0</v>
      </c>
      <c r="O1300" s="9">
        <v>1</v>
      </c>
      <c r="P1300" s="9">
        <v>0</v>
      </c>
      <c r="Q1300" s="8">
        <v>1747</v>
      </c>
      <c r="R1300" s="9">
        <v>14</v>
      </c>
      <c r="S1300" s="9">
        <f t="shared" si="311"/>
        <v>1732</v>
      </c>
      <c r="T1300" s="9">
        <f t="shared" si="312"/>
        <v>17</v>
      </c>
      <c r="U1300" s="7">
        <f t="shared" si="313"/>
        <v>16.527699999999999</v>
      </c>
      <c r="V1300" s="7">
        <v>8.4723000000000006</v>
      </c>
      <c r="W1300" s="9">
        <v>1</v>
      </c>
      <c r="X1300" s="9">
        <v>0</v>
      </c>
      <c r="Y1300" s="9">
        <v>0</v>
      </c>
      <c r="Z1300" s="9">
        <v>0</v>
      </c>
      <c r="AA1300" s="9">
        <v>0</v>
      </c>
      <c r="AB1300" s="27">
        <v>1</v>
      </c>
      <c r="AC1300" s="9">
        <v>0</v>
      </c>
      <c r="AD1300" s="9">
        <v>1</v>
      </c>
      <c r="AE1300" s="27">
        <v>0</v>
      </c>
      <c r="AF1300" s="9">
        <v>0</v>
      </c>
      <c r="AG1300" s="27">
        <v>1</v>
      </c>
      <c r="AH1300" s="19">
        <v>1991</v>
      </c>
      <c r="AI1300" s="30">
        <v>0</v>
      </c>
      <c r="AJ1300" s="30">
        <v>0.23749999999999999</v>
      </c>
      <c r="AK1300" s="30">
        <v>0.23749999999999999</v>
      </c>
      <c r="AL1300" s="37">
        <v>0.52544999999999997</v>
      </c>
      <c r="AM1300" s="36">
        <v>1</v>
      </c>
      <c r="AN1300" s="17">
        <v>0</v>
      </c>
      <c r="AO1300" s="30">
        <v>1</v>
      </c>
      <c r="AP1300" s="34">
        <v>0</v>
      </c>
      <c r="AQ1300" t="s">
        <v>89</v>
      </c>
      <c r="AR1300" s="34" t="s">
        <v>89</v>
      </c>
      <c r="AS1300">
        <v>0</v>
      </c>
      <c r="AT1300" s="17">
        <v>1</v>
      </c>
      <c r="AU1300">
        <f t="shared" si="314"/>
        <v>0.25549999999999995</v>
      </c>
      <c r="AV1300" s="17">
        <v>0.74450000000000005</v>
      </c>
      <c r="AW1300" s="17" t="s">
        <v>131</v>
      </c>
      <c r="AX1300">
        <v>1</v>
      </c>
      <c r="AY1300">
        <v>0</v>
      </c>
      <c r="AZ1300">
        <v>0</v>
      </c>
      <c r="BA1300">
        <v>0</v>
      </c>
      <c r="BB1300">
        <v>0</v>
      </c>
      <c r="BC1300">
        <v>0</v>
      </c>
      <c r="BD1300" s="17">
        <v>0</v>
      </c>
      <c r="BE1300">
        <v>1</v>
      </c>
      <c r="BF1300">
        <v>0</v>
      </c>
      <c r="BG1300" s="17">
        <v>0</v>
      </c>
      <c r="BH1300">
        <v>24597</v>
      </c>
      <c r="BI1300">
        <v>1426</v>
      </c>
      <c r="BJ1300" s="23">
        <v>0.92100000000000004</v>
      </c>
      <c r="BK1300" s="23">
        <v>31</v>
      </c>
      <c r="BL1300">
        <v>0</v>
      </c>
      <c r="BM1300">
        <v>0</v>
      </c>
      <c r="BN1300">
        <v>0</v>
      </c>
      <c r="BO1300">
        <v>0</v>
      </c>
      <c r="BP1300">
        <v>0</v>
      </c>
      <c r="BQ1300" s="17">
        <v>1</v>
      </c>
      <c r="BR1300">
        <v>0</v>
      </c>
      <c r="BS1300">
        <v>1</v>
      </c>
      <c r="BT1300">
        <v>0</v>
      </c>
      <c r="BU1300" s="17">
        <v>0</v>
      </c>
      <c r="BV1300">
        <v>0</v>
      </c>
      <c r="BW1300">
        <v>1</v>
      </c>
      <c r="BX1300" s="17">
        <v>1</v>
      </c>
      <c r="BY1300">
        <v>0</v>
      </c>
      <c r="BZ1300">
        <v>0</v>
      </c>
      <c r="CA1300">
        <v>1</v>
      </c>
      <c r="CB1300">
        <v>0</v>
      </c>
      <c r="CC1300">
        <v>0</v>
      </c>
      <c r="CD1300">
        <v>0</v>
      </c>
      <c r="CE1300">
        <v>0</v>
      </c>
      <c r="CF1300">
        <v>0</v>
      </c>
      <c r="CG1300">
        <v>0</v>
      </c>
      <c r="CH1300">
        <v>0</v>
      </c>
      <c r="CI1300">
        <v>0</v>
      </c>
      <c r="CJ1300" s="17">
        <v>1</v>
      </c>
      <c r="CK1300">
        <v>3.0070000000000001</v>
      </c>
      <c r="CL1300">
        <v>783</v>
      </c>
      <c r="CM1300">
        <v>1</v>
      </c>
      <c r="CN1300">
        <v>0</v>
      </c>
      <c r="CO1300">
        <v>32</v>
      </c>
      <c r="CP1300" s="31" t="s">
        <v>80</v>
      </c>
    </row>
    <row r="1301" spans="1:94" x14ac:dyDescent="0.25">
      <c r="A1301">
        <v>1300</v>
      </c>
      <c r="B1301">
        <v>83</v>
      </c>
      <c r="C1301" s="23" t="s">
        <v>261</v>
      </c>
      <c r="D1301" s="12">
        <v>12.11</v>
      </c>
      <c r="E1301" s="13">
        <v>9.09</v>
      </c>
      <c r="F1301" s="7">
        <f t="shared" si="303"/>
        <v>1.3322332233223322</v>
      </c>
      <c r="G1301" s="7">
        <f t="shared" si="306"/>
        <v>3.0199999999999996</v>
      </c>
      <c r="H1301" s="15">
        <f t="shared" si="307"/>
        <v>21.2</v>
      </c>
      <c r="I1301" s="11">
        <f t="shared" si="308"/>
        <v>3.1995132357010618E-2</v>
      </c>
      <c r="J1301" s="30">
        <f t="shared" si="309"/>
        <v>2.4016164585072382E-2</v>
      </c>
      <c r="K1301" s="30">
        <f t="shared" si="310"/>
        <v>41.638622039655964</v>
      </c>
      <c r="L1301" s="8">
        <v>0</v>
      </c>
      <c r="M1301" s="9">
        <v>0</v>
      </c>
      <c r="N1301" s="9">
        <v>0</v>
      </c>
      <c r="O1301" s="9">
        <v>1</v>
      </c>
      <c r="P1301" s="9">
        <v>0</v>
      </c>
      <c r="Q1301" s="8">
        <v>1747</v>
      </c>
      <c r="R1301" s="9">
        <v>14</v>
      </c>
      <c r="S1301" s="9">
        <f t="shared" si="311"/>
        <v>1732</v>
      </c>
      <c r="T1301" s="9">
        <f t="shared" si="312"/>
        <v>17</v>
      </c>
      <c r="U1301" s="7">
        <f t="shared" si="313"/>
        <v>16.527699999999999</v>
      </c>
      <c r="V1301" s="7">
        <v>8.4723000000000006</v>
      </c>
      <c r="W1301" s="9">
        <v>1</v>
      </c>
      <c r="X1301" s="9">
        <v>0</v>
      </c>
      <c r="Y1301" s="9">
        <v>0</v>
      </c>
      <c r="Z1301" s="9">
        <v>0</v>
      </c>
      <c r="AA1301" s="9">
        <v>0</v>
      </c>
      <c r="AB1301" s="27">
        <v>1</v>
      </c>
      <c r="AC1301" s="9">
        <v>0</v>
      </c>
      <c r="AD1301" s="9">
        <v>1</v>
      </c>
      <c r="AE1301" s="27">
        <v>0</v>
      </c>
      <c r="AF1301" s="9">
        <v>0</v>
      </c>
      <c r="AG1301" s="27">
        <v>1</v>
      </c>
      <c r="AH1301" s="19">
        <v>1991</v>
      </c>
      <c r="AI1301" s="30">
        <v>0</v>
      </c>
      <c r="AJ1301" s="30">
        <v>0.23749999999999999</v>
      </c>
      <c r="AK1301" s="30">
        <v>0.23749999999999999</v>
      </c>
      <c r="AL1301" s="37">
        <v>0.52544999999999997</v>
      </c>
      <c r="AM1301" s="36">
        <v>1</v>
      </c>
      <c r="AN1301" s="17">
        <v>0</v>
      </c>
      <c r="AO1301" s="30">
        <v>1</v>
      </c>
      <c r="AP1301" s="34">
        <v>0</v>
      </c>
      <c r="AQ1301" t="s">
        <v>89</v>
      </c>
      <c r="AR1301" s="34" t="s">
        <v>89</v>
      </c>
      <c r="AS1301">
        <v>0</v>
      </c>
      <c r="AT1301" s="17">
        <v>1</v>
      </c>
      <c r="AU1301">
        <f t="shared" si="314"/>
        <v>0.25549999999999995</v>
      </c>
      <c r="AV1301" s="17">
        <v>0.74450000000000005</v>
      </c>
      <c r="AW1301" s="17" t="s">
        <v>131</v>
      </c>
      <c r="AX1301">
        <v>1</v>
      </c>
      <c r="AY1301">
        <v>0</v>
      </c>
      <c r="AZ1301">
        <v>0</v>
      </c>
      <c r="BA1301">
        <v>0</v>
      </c>
      <c r="BB1301">
        <v>0</v>
      </c>
      <c r="BC1301">
        <v>0</v>
      </c>
      <c r="BD1301" s="17">
        <v>0</v>
      </c>
      <c r="BE1301">
        <v>1</v>
      </c>
      <c r="BF1301">
        <v>0</v>
      </c>
      <c r="BG1301" s="17">
        <v>0</v>
      </c>
      <c r="BH1301">
        <v>24597</v>
      </c>
      <c r="BI1301">
        <v>1426</v>
      </c>
      <c r="BJ1301" s="23">
        <v>0.92100000000000004</v>
      </c>
      <c r="BK1301" s="23">
        <v>31</v>
      </c>
      <c r="BL1301">
        <v>0</v>
      </c>
      <c r="BM1301">
        <v>0</v>
      </c>
      <c r="BN1301">
        <v>0</v>
      </c>
      <c r="BO1301">
        <v>0</v>
      </c>
      <c r="BP1301">
        <v>0</v>
      </c>
      <c r="BQ1301" s="17">
        <v>1</v>
      </c>
      <c r="BR1301">
        <v>0</v>
      </c>
      <c r="BS1301">
        <v>1</v>
      </c>
      <c r="BT1301">
        <v>0</v>
      </c>
      <c r="BU1301" s="17">
        <v>0</v>
      </c>
      <c r="BV1301">
        <v>0</v>
      </c>
      <c r="BW1301">
        <v>1</v>
      </c>
      <c r="BX1301" s="17">
        <v>1</v>
      </c>
      <c r="BY1301">
        <v>0</v>
      </c>
      <c r="BZ1301">
        <v>0</v>
      </c>
      <c r="CA1301">
        <v>1</v>
      </c>
      <c r="CB1301">
        <v>0</v>
      </c>
      <c r="CC1301">
        <v>0</v>
      </c>
      <c r="CD1301">
        <v>0</v>
      </c>
      <c r="CE1301">
        <v>0</v>
      </c>
      <c r="CF1301">
        <v>0</v>
      </c>
      <c r="CG1301">
        <v>0</v>
      </c>
      <c r="CH1301">
        <v>0</v>
      </c>
      <c r="CI1301">
        <v>0</v>
      </c>
      <c r="CJ1301" s="17">
        <v>1</v>
      </c>
      <c r="CK1301">
        <v>3.0070000000000001</v>
      </c>
      <c r="CL1301">
        <v>783</v>
      </c>
      <c r="CM1301">
        <v>1</v>
      </c>
      <c r="CN1301">
        <v>0</v>
      </c>
      <c r="CO1301">
        <v>32</v>
      </c>
      <c r="CP1301" s="31" t="s">
        <v>80</v>
      </c>
    </row>
    <row r="1302" spans="1:94" x14ac:dyDescent="0.25">
      <c r="A1302">
        <v>1301</v>
      </c>
      <c r="B1302">
        <v>83</v>
      </c>
      <c r="C1302" s="23" t="s">
        <v>261</v>
      </c>
      <c r="D1302" s="12">
        <v>12.53</v>
      </c>
      <c r="E1302" s="13">
        <v>4.33</v>
      </c>
      <c r="F1302" s="7">
        <f t="shared" si="303"/>
        <v>2.8937644341801385</v>
      </c>
      <c r="G1302" s="7">
        <f t="shared" si="306"/>
        <v>8.1999999999999993</v>
      </c>
      <c r="H1302" s="15">
        <f t="shared" si="307"/>
        <v>16.86</v>
      </c>
      <c r="I1302" s="11">
        <f t="shared" si="308"/>
        <v>6.9365240636201433E-2</v>
      </c>
      <c r="J1302" s="30">
        <f t="shared" si="309"/>
        <v>2.3970589940522917E-2</v>
      </c>
      <c r="K1302" s="30">
        <f t="shared" si="310"/>
        <v>41.717788443307086</v>
      </c>
      <c r="L1302" s="8">
        <v>0</v>
      </c>
      <c r="M1302" s="9">
        <v>0</v>
      </c>
      <c r="N1302" s="9">
        <v>0</v>
      </c>
      <c r="O1302" s="9">
        <v>1</v>
      </c>
      <c r="P1302" s="9">
        <v>0</v>
      </c>
      <c r="Q1302" s="8">
        <v>1747</v>
      </c>
      <c r="R1302" s="9">
        <v>14</v>
      </c>
      <c r="S1302" s="9">
        <f t="shared" si="311"/>
        <v>1732</v>
      </c>
      <c r="T1302" s="9">
        <f t="shared" si="312"/>
        <v>17</v>
      </c>
      <c r="U1302" s="7">
        <f t="shared" si="313"/>
        <v>16.527699999999999</v>
      </c>
      <c r="V1302" s="7">
        <v>8.4723000000000006</v>
      </c>
      <c r="W1302" s="9">
        <v>1</v>
      </c>
      <c r="X1302" s="9">
        <v>0</v>
      </c>
      <c r="Y1302" s="9">
        <v>0</v>
      </c>
      <c r="Z1302" s="9">
        <v>0</v>
      </c>
      <c r="AA1302" s="9">
        <v>0</v>
      </c>
      <c r="AB1302" s="27">
        <v>1</v>
      </c>
      <c r="AC1302" s="9">
        <v>0</v>
      </c>
      <c r="AD1302" s="9">
        <v>1</v>
      </c>
      <c r="AE1302" s="27">
        <v>0</v>
      </c>
      <c r="AF1302" s="9">
        <v>0</v>
      </c>
      <c r="AG1302" s="27">
        <v>1</v>
      </c>
      <c r="AH1302" s="19">
        <v>1991</v>
      </c>
      <c r="AI1302" s="30">
        <v>0</v>
      </c>
      <c r="AJ1302" s="30">
        <v>0.23749999999999999</v>
      </c>
      <c r="AK1302" s="30">
        <v>0.23749999999999999</v>
      </c>
      <c r="AL1302" s="37">
        <v>0.52544999999999997</v>
      </c>
      <c r="AM1302" s="36">
        <v>1</v>
      </c>
      <c r="AN1302" s="17">
        <v>0</v>
      </c>
      <c r="AO1302" s="30">
        <v>1</v>
      </c>
      <c r="AP1302" s="34">
        <v>0</v>
      </c>
      <c r="AQ1302" t="s">
        <v>89</v>
      </c>
      <c r="AR1302" s="34" t="s">
        <v>89</v>
      </c>
      <c r="AS1302">
        <v>0</v>
      </c>
      <c r="AT1302" s="17">
        <v>1</v>
      </c>
      <c r="AU1302">
        <f t="shared" si="314"/>
        <v>0.25549999999999995</v>
      </c>
      <c r="AV1302" s="17">
        <v>0.74450000000000005</v>
      </c>
      <c r="AW1302" s="17" t="s">
        <v>131</v>
      </c>
      <c r="AX1302">
        <v>1</v>
      </c>
      <c r="AY1302">
        <v>0</v>
      </c>
      <c r="AZ1302">
        <v>0</v>
      </c>
      <c r="BA1302">
        <v>0</v>
      </c>
      <c r="BB1302">
        <v>0</v>
      </c>
      <c r="BC1302">
        <v>0</v>
      </c>
      <c r="BD1302" s="17">
        <v>0</v>
      </c>
      <c r="BE1302">
        <v>1</v>
      </c>
      <c r="BF1302">
        <v>0</v>
      </c>
      <c r="BG1302" s="17">
        <v>0</v>
      </c>
      <c r="BH1302">
        <v>24597</v>
      </c>
      <c r="BI1302">
        <v>1426</v>
      </c>
      <c r="BJ1302" s="23">
        <v>0.92100000000000004</v>
      </c>
      <c r="BK1302" s="23">
        <v>31</v>
      </c>
      <c r="BL1302">
        <v>0</v>
      </c>
      <c r="BM1302">
        <v>0</v>
      </c>
      <c r="BN1302">
        <v>1</v>
      </c>
      <c r="BO1302">
        <v>0</v>
      </c>
      <c r="BP1302">
        <v>0</v>
      </c>
      <c r="BQ1302" s="17">
        <v>1</v>
      </c>
      <c r="BR1302">
        <v>0</v>
      </c>
      <c r="BS1302">
        <v>1</v>
      </c>
      <c r="BT1302">
        <v>0</v>
      </c>
      <c r="BU1302" s="17">
        <v>0</v>
      </c>
      <c r="BV1302">
        <v>0</v>
      </c>
      <c r="BW1302">
        <v>1</v>
      </c>
      <c r="BX1302" s="17">
        <v>1</v>
      </c>
      <c r="BY1302">
        <v>0</v>
      </c>
      <c r="BZ1302">
        <v>0</v>
      </c>
      <c r="CA1302">
        <v>1</v>
      </c>
      <c r="CB1302">
        <v>0</v>
      </c>
      <c r="CC1302">
        <v>0</v>
      </c>
      <c r="CD1302">
        <v>0</v>
      </c>
      <c r="CE1302">
        <v>0</v>
      </c>
      <c r="CF1302">
        <v>0</v>
      </c>
      <c r="CG1302">
        <v>0</v>
      </c>
      <c r="CH1302">
        <v>0</v>
      </c>
      <c r="CI1302">
        <v>0</v>
      </c>
      <c r="CJ1302" s="17">
        <v>1</v>
      </c>
      <c r="CK1302">
        <v>3.0070000000000001</v>
      </c>
      <c r="CL1302">
        <v>783</v>
      </c>
      <c r="CM1302">
        <v>1</v>
      </c>
      <c r="CN1302">
        <v>0</v>
      </c>
      <c r="CO1302">
        <v>32</v>
      </c>
      <c r="CP1302" s="31" t="s">
        <v>80</v>
      </c>
    </row>
    <row r="1303" spans="1:94" x14ac:dyDescent="0.25">
      <c r="A1303">
        <v>1302</v>
      </c>
      <c r="B1303">
        <v>83</v>
      </c>
      <c r="C1303" s="23" t="s">
        <v>261</v>
      </c>
      <c r="D1303" s="12">
        <v>9.51</v>
      </c>
      <c r="E1303" s="13">
        <v>3.86</v>
      </c>
      <c r="F1303" s="7">
        <f t="shared" si="303"/>
        <v>2.4637305699481864</v>
      </c>
      <c r="G1303" s="7">
        <f t="shared" si="306"/>
        <v>5.65</v>
      </c>
      <c r="H1303" s="15">
        <f t="shared" si="307"/>
        <v>13.37</v>
      </c>
      <c r="I1303" s="11">
        <f t="shared" si="308"/>
        <v>5.9096203902385971E-2</v>
      </c>
      <c r="J1303" s="30">
        <f t="shared" si="309"/>
        <v>2.3986471825784422E-2</v>
      </c>
      <c r="K1303" s="30">
        <f t="shared" si="310"/>
        <v>41.690166326380819</v>
      </c>
      <c r="L1303" s="8">
        <v>0</v>
      </c>
      <c r="M1303" s="9">
        <v>0</v>
      </c>
      <c r="N1303" s="9">
        <v>0</v>
      </c>
      <c r="O1303" s="9">
        <v>1</v>
      </c>
      <c r="P1303" s="9">
        <v>0</v>
      </c>
      <c r="Q1303" s="8">
        <v>1747</v>
      </c>
      <c r="R1303" s="9">
        <v>14</v>
      </c>
      <c r="S1303" s="9">
        <f t="shared" si="311"/>
        <v>1732</v>
      </c>
      <c r="T1303" s="9">
        <f t="shared" si="312"/>
        <v>17</v>
      </c>
      <c r="U1303" s="7">
        <f t="shared" si="313"/>
        <v>16.527699999999999</v>
      </c>
      <c r="V1303" s="7">
        <v>8.4723000000000006</v>
      </c>
      <c r="W1303" s="9">
        <v>1</v>
      </c>
      <c r="X1303" s="9">
        <v>0</v>
      </c>
      <c r="Y1303" s="9">
        <v>0</v>
      </c>
      <c r="Z1303" s="9">
        <v>0</v>
      </c>
      <c r="AA1303" s="9">
        <v>0</v>
      </c>
      <c r="AB1303" s="27">
        <v>1</v>
      </c>
      <c r="AC1303" s="9">
        <v>0</v>
      </c>
      <c r="AD1303" s="9">
        <v>1</v>
      </c>
      <c r="AE1303" s="27">
        <v>0</v>
      </c>
      <c r="AF1303" s="9">
        <v>0</v>
      </c>
      <c r="AG1303" s="27">
        <v>1</v>
      </c>
      <c r="AH1303" s="19">
        <v>1991</v>
      </c>
      <c r="AI1303" s="30">
        <v>0</v>
      </c>
      <c r="AJ1303" s="30">
        <v>0.23749999999999999</v>
      </c>
      <c r="AK1303" s="30">
        <v>0.23749999999999999</v>
      </c>
      <c r="AL1303" s="37">
        <v>0.52544999999999997</v>
      </c>
      <c r="AM1303" s="36">
        <v>1</v>
      </c>
      <c r="AN1303" s="17">
        <v>0</v>
      </c>
      <c r="AO1303" s="30">
        <v>1</v>
      </c>
      <c r="AP1303" s="34">
        <v>0</v>
      </c>
      <c r="AQ1303" t="s">
        <v>89</v>
      </c>
      <c r="AR1303" s="34" t="s">
        <v>89</v>
      </c>
      <c r="AS1303">
        <v>0</v>
      </c>
      <c r="AT1303" s="17">
        <v>1</v>
      </c>
      <c r="AU1303">
        <f t="shared" si="314"/>
        <v>0.25549999999999995</v>
      </c>
      <c r="AV1303" s="17">
        <v>0.74450000000000005</v>
      </c>
      <c r="AW1303" s="17" t="s">
        <v>131</v>
      </c>
      <c r="AX1303">
        <v>1</v>
      </c>
      <c r="AY1303">
        <v>0</v>
      </c>
      <c r="AZ1303">
        <v>0</v>
      </c>
      <c r="BA1303">
        <v>0</v>
      </c>
      <c r="BB1303">
        <v>0</v>
      </c>
      <c r="BC1303">
        <v>0</v>
      </c>
      <c r="BD1303" s="17">
        <v>0</v>
      </c>
      <c r="BE1303">
        <v>1</v>
      </c>
      <c r="BF1303">
        <v>0</v>
      </c>
      <c r="BG1303" s="17">
        <v>0</v>
      </c>
      <c r="BH1303">
        <v>24597</v>
      </c>
      <c r="BI1303">
        <v>1426</v>
      </c>
      <c r="BJ1303" s="23">
        <v>0.92100000000000004</v>
      </c>
      <c r="BK1303" s="23">
        <v>31</v>
      </c>
      <c r="BL1303">
        <v>0</v>
      </c>
      <c r="BM1303">
        <v>0</v>
      </c>
      <c r="BN1303">
        <v>0</v>
      </c>
      <c r="BO1303">
        <v>0</v>
      </c>
      <c r="BP1303">
        <v>0</v>
      </c>
      <c r="BQ1303" s="17">
        <v>1</v>
      </c>
      <c r="BR1303">
        <v>0</v>
      </c>
      <c r="BS1303">
        <v>1</v>
      </c>
      <c r="BT1303">
        <v>0</v>
      </c>
      <c r="BU1303" s="17">
        <v>0</v>
      </c>
      <c r="BV1303">
        <v>0</v>
      </c>
      <c r="BW1303">
        <v>1</v>
      </c>
      <c r="BX1303" s="17">
        <v>1</v>
      </c>
      <c r="BY1303">
        <v>0</v>
      </c>
      <c r="BZ1303">
        <v>0</v>
      </c>
      <c r="CA1303">
        <v>1</v>
      </c>
      <c r="CB1303">
        <v>0</v>
      </c>
      <c r="CC1303">
        <v>0</v>
      </c>
      <c r="CD1303">
        <v>0</v>
      </c>
      <c r="CE1303">
        <v>0</v>
      </c>
      <c r="CF1303">
        <v>0</v>
      </c>
      <c r="CG1303">
        <v>0</v>
      </c>
      <c r="CH1303">
        <v>0</v>
      </c>
      <c r="CI1303">
        <v>0</v>
      </c>
      <c r="CJ1303" s="17">
        <v>1</v>
      </c>
      <c r="CK1303">
        <v>3.0070000000000001</v>
      </c>
      <c r="CL1303">
        <v>783</v>
      </c>
      <c r="CM1303">
        <v>1</v>
      </c>
      <c r="CN1303">
        <v>0</v>
      </c>
      <c r="CO1303">
        <v>32</v>
      </c>
      <c r="CP1303" s="31" t="s">
        <v>80</v>
      </c>
    </row>
    <row r="1304" spans="1:94" x14ac:dyDescent="0.25">
      <c r="A1304">
        <v>1303</v>
      </c>
      <c r="B1304">
        <v>84</v>
      </c>
      <c r="C1304" s="23" t="s">
        <v>262</v>
      </c>
      <c r="D1304" s="12">
        <v>2.4</v>
      </c>
      <c r="E1304" s="13">
        <f t="shared" ref="E1304:E1327" si="315">D1304/F1304</f>
        <v>0.16666666666666666</v>
      </c>
      <c r="F1304" s="7">
        <v>14.4</v>
      </c>
      <c r="G1304" s="7">
        <f t="shared" si="306"/>
        <v>2.2333333333333334</v>
      </c>
      <c r="H1304" s="15">
        <f t="shared" si="307"/>
        <v>2.5666666666666664</v>
      </c>
      <c r="I1304" s="11">
        <f t="shared" si="308"/>
        <v>0.21510850176015817</v>
      </c>
      <c r="J1304" s="30">
        <f t="shared" si="309"/>
        <v>1.4938090400010985E-2</v>
      </c>
      <c r="K1304" s="30">
        <f t="shared" si="310"/>
        <v>66.942960794993226</v>
      </c>
      <c r="L1304" s="8">
        <v>0</v>
      </c>
      <c r="M1304" s="9">
        <v>0</v>
      </c>
      <c r="N1304" s="9">
        <v>0</v>
      </c>
      <c r="O1304" s="9">
        <v>0</v>
      </c>
      <c r="P1304" s="9">
        <v>1</v>
      </c>
      <c r="Q1304" s="8">
        <v>4278</v>
      </c>
      <c r="R1304" s="9">
        <v>3</v>
      </c>
      <c r="S1304" s="9">
        <f t="shared" si="311"/>
        <v>4274</v>
      </c>
      <c r="T1304" s="9">
        <f t="shared" si="312"/>
        <v>24</v>
      </c>
      <c r="U1304" s="7">
        <v>10.76</v>
      </c>
      <c r="V1304" s="7">
        <v>21.89</v>
      </c>
      <c r="W1304" s="9">
        <v>1</v>
      </c>
      <c r="X1304" s="9">
        <v>0</v>
      </c>
      <c r="Y1304" s="9">
        <v>0</v>
      </c>
      <c r="Z1304" s="9">
        <v>0</v>
      </c>
      <c r="AA1304" s="9">
        <v>1</v>
      </c>
      <c r="AB1304" s="27">
        <v>0</v>
      </c>
      <c r="AC1304" s="9">
        <v>1</v>
      </c>
      <c r="AD1304" s="9">
        <v>0</v>
      </c>
      <c r="AE1304" s="27">
        <v>0</v>
      </c>
      <c r="AF1304" s="9">
        <v>1</v>
      </c>
      <c r="AG1304" s="27">
        <v>0</v>
      </c>
      <c r="AH1304" s="19">
        <v>1984</v>
      </c>
      <c r="AI1304" s="30">
        <v>0</v>
      </c>
      <c r="AJ1304" s="30">
        <v>0.21</v>
      </c>
      <c r="AK1304" s="30">
        <f t="shared" ref="AK1304:AK1327" si="316">1-AJ1304-AL1304</f>
        <v>0.69800000000000006</v>
      </c>
      <c r="AL1304" s="37">
        <v>9.1999999999999998E-2</v>
      </c>
      <c r="AM1304" s="36" t="s">
        <v>89</v>
      </c>
      <c r="AN1304" s="17" t="s">
        <v>89</v>
      </c>
      <c r="AO1304" s="30">
        <v>1</v>
      </c>
      <c r="AP1304" s="34">
        <f t="shared" ref="AP1304:AP1327" si="317">1-AO1304</f>
        <v>0</v>
      </c>
      <c r="AQ1304" t="s">
        <v>89</v>
      </c>
      <c r="AR1304" s="34" t="s">
        <v>89</v>
      </c>
      <c r="AS1304">
        <v>1</v>
      </c>
      <c r="AT1304" s="17">
        <v>0</v>
      </c>
      <c r="AU1304" t="s">
        <v>89</v>
      </c>
      <c r="AV1304" s="17" t="s">
        <v>89</v>
      </c>
      <c r="AW1304" s="17" t="s">
        <v>209</v>
      </c>
      <c r="AX1304">
        <v>1</v>
      </c>
      <c r="AY1304">
        <v>0</v>
      </c>
      <c r="AZ1304">
        <v>0</v>
      </c>
      <c r="BA1304">
        <v>0</v>
      </c>
      <c r="BB1304">
        <v>0</v>
      </c>
      <c r="BC1304">
        <v>0</v>
      </c>
      <c r="BD1304" s="17">
        <v>0</v>
      </c>
      <c r="BE1304">
        <v>1</v>
      </c>
      <c r="BF1304">
        <v>0</v>
      </c>
      <c r="BG1304" s="17">
        <v>0</v>
      </c>
      <c r="BH1304">
        <v>4842</v>
      </c>
      <c r="BI1304">
        <v>396</v>
      </c>
      <c r="BJ1304" s="61">
        <v>4.2999999999999997E-2</v>
      </c>
      <c r="BK1304" s="61">
        <f t="shared" ref="BK1304:BK1327" si="318">U1304+V1304+6</f>
        <v>38.65</v>
      </c>
      <c r="BL1304">
        <v>1</v>
      </c>
      <c r="BM1304">
        <v>0</v>
      </c>
      <c r="BN1304">
        <v>0</v>
      </c>
      <c r="BO1304">
        <v>0</v>
      </c>
      <c r="BP1304">
        <v>0</v>
      </c>
      <c r="BQ1304" s="17">
        <v>0</v>
      </c>
      <c r="BR1304">
        <v>0</v>
      </c>
      <c r="BS1304">
        <v>0</v>
      </c>
      <c r="BT1304">
        <v>0</v>
      </c>
      <c r="BU1304" s="17">
        <v>1</v>
      </c>
      <c r="BV1304">
        <v>0</v>
      </c>
      <c r="BW1304">
        <v>0</v>
      </c>
      <c r="BX1304" s="17">
        <v>0</v>
      </c>
      <c r="BY1304">
        <v>0</v>
      </c>
      <c r="BZ1304">
        <v>0</v>
      </c>
      <c r="CA1304">
        <v>1</v>
      </c>
      <c r="CB1304">
        <v>1</v>
      </c>
      <c r="CC1304">
        <v>0</v>
      </c>
      <c r="CD1304">
        <v>0</v>
      </c>
      <c r="CE1304">
        <v>0</v>
      </c>
      <c r="CF1304">
        <v>0</v>
      </c>
      <c r="CG1304">
        <v>0</v>
      </c>
      <c r="CH1304">
        <v>0</v>
      </c>
      <c r="CI1304">
        <v>0</v>
      </c>
      <c r="CJ1304" s="17">
        <v>0</v>
      </c>
      <c r="CK1304">
        <v>0.186</v>
      </c>
      <c r="CL1304">
        <v>284</v>
      </c>
      <c r="CM1304">
        <v>1</v>
      </c>
      <c r="CN1304">
        <v>0</v>
      </c>
      <c r="CO1304">
        <v>19</v>
      </c>
      <c r="CP1304" s="31" t="s">
        <v>80</v>
      </c>
    </row>
    <row r="1305" spans="1:94" x14ac:dyDescent="0.25">
      <c r="A1305">
        <v>1304</v>
      </c>
      <c r="B1305">
        <v>84</v>
      </c>
      <c r="C1305" s="23" t="s">
        <v>262</v>
      </c>
      <c r="D1305" s="12">
        <v>5.2</v>
      </c>
      <c r="E1305" s="13">
        <f t="shared" si="315"/>
        <v>0.31980319803198032</v>
      </c>
      <c r="F1305" s="7">
        <v>16.260000000000002</v>
      </c>
      <c r="G1305" s="7">
        <f t="shared" si="306"/>
        <v>4.8801968019680197</v>
      </c>
      <c r="H1305" s="15">
        <f t="shared" si="307"/>
        <v>5.5198031980319806</v>
      </c>
      <c r="I1305" s="11">
        <f t="shared" si="308"/>
        <v>0.35294594077304542</v>
      </c>
      <c r="J1305" s="30">
        <f t="shared" si="309"/>
        <v>2.1706392421466505E-2</v>
      </c>
      <c r="K1305" s="30">
        <f t="shared" si="310"/>
        <v>46.069378116054487</v>
      </c>
      <c r="L1305" s="8">
        <v>0</v>
      </c>
      <c r="M1305" s="9">
        <v>0</v>
      </c>
      <c r="N1305" s="9">
        <v>0</v>
      </c>
      <c r="O1305" s="9">
        <v>0</v>
      </c>
      <c r="P1305" s="9">
        <v>1</v>
      </c>
      <c r="Q1305" s="8">
        <v>1862</v>
      </c>
      <c r="R1305" s="9">
        <v>3</v>
      </c>
      <c r="S1305" s="9">
        <f t="shared" si="311"/>
        <v>1858</v>
      </c>
      <c r="T1305" s="9">
        <f t="shared" si="312"/>
        <v>24</v>
      </c>
      <c r="U1305" s="7">
        <v>11.25</v>
      </c>
      <c r="V1305" s="7">
        <v>22.9</v>
      </c>
      <c r="W1305" s="9">
        <v>1</v>
      </c>
      <c r="X1305" s="9">
        <v>0</v>
      </c>
      <c r="Y1305" s="9">
        <v>0</v>
      </c>
      <c r="Z1305" s="9">
        <v>0</v>
      </c>
      <c r="AA1305" s="9">
        <v>1</v>
      </c>
      <c r="AB1305" s="27">
        <v>0</v>
      </c>
      <c r="AC1305" s="9">
        <v>1</v>
      </c>
      <c r="AD1305" s="9">
        <v>0</v>
      </c>
      <c r="AE1305" s="27">
        <v>0</v>
      </c>
      <c r="AF1305" s="9">
        <v>1</v>
      </c>
      <c r="AG1305" s="27">
        <v>0</v>
      </c>
      <c r="AH1305" s="19">
        <v>1993</v>
      </c>
      <c r="AI1305" s="30">
        <v>0</v>
      </c>
      <c r="AJ1305" s="30">
        <v>0.13</v>
      </c>
      <c r="AK1305" s="30">
        <f t="shared" si="316"/>
        <v>0.73</v>
      </c>
      <c r="AL1305" s="37">
        <v>0.14000000000000001</v>
      </c>
      <c r="AM1305" s="36" t="s">
        <v>89</v>
      </c>
      <c r="AN1305" s="17" t="s">
        <v>89</v>
      </c>
      <c r="AO1305" s="30">
        <v>1</v>
      </c>
      <c r="AP1305" s="34">
        <f t="shared" si="317"/>
        <v>0</v>
      </c>
      <c r="AQ1305" t="s">
        <v>89</v>
      </c>
      <c r="AR1305" s="34" t="s">
        <v>89</v>
      </c>
      <c r="AS1305">
        <v>1</v>
      </c>
      <c r="AT1305" s="17">
        <v>0</v>
      </c>
      <c r="AU1305" t="s">
        <v>89</v>
      </c>
      <c r="AV1305" s="17" t="s">
        <v>89</v>
      </c>
      <c r="AW1305" s="17" t="s">
        <v>209</v>
      </c>
      <c r="AX1305">
        <v>1</v>
      </c>
      <c r="AY1305">
        <v>0</v>
      </c>
      <c r="AZ1305">
        <v>0</v>
      </c>
      <c r="BA1305">
        <v>0</v>
      </c>
      <c r="BB1305">
        <v>0</v>
      </c>
      <c r="BC1305">
        <v>0</v>
      </c>
      <c r="BD1305" s="17">
        <v>0</v>
      </c>
      <c r="BE1305">
        <v>1</v>
      </c>
      <c r="BF1305">
        <v>0</v>
      </c>
      <c r="BG1305" s="17">
        <v>0</v>
      </c>
      <c r="BH1305">
        <v>4843</v>
      </c>
      <c r="BI1305">
        <v>397</v>
      </c>
      <c r="BJ1305" s="61">
        <v>0.94099999999999995</v>
      </c>
      <c r="BK1305" s="61">
        <f t="shared" si="318"/>
        <v>40.15</v>
      </c>
      <c r="BL1305">
        <v>1</v>
      </c>
      <c r="BM1305">
        <v>0</v>
      </c>
      <c r="BN1305">
        <v>0</v>
      </c>
      <c r="BO1305">
        <v>0</v>
      </c>
      <c r="BP1305">
        <v>0</v>
      </c>
      <c r="BQ1305" s="17">
        <v>0</v>
      </c>
      <c r="BR1305">
        <v>0</v>
      </c>
      <c r="BS1305">
        <v>0</v>
      </c>
      <c r="BT1305">
        <v>0</v>
      </c>
      <c r="BU1305" s="17">
        <v>1</v>
      </c>
      <c r="BV1305">
        <v>0</v>
      </c>
      <c r="BW1305">
        <v>0</v>
      </c>
      <c r="BX1305" s="17">
        <v>0</v>
      </c>
      <c r="BY1305">
        <v>0</v>
      </c>
      <c r="BZ1305">
        <v>0</v>
      </c>
      <c r="CA1305">
        <v>1</v>
      </c>
      <c r="CB1305">
        <v>1</v>
      </c>
      <c r="CC1305">
        <v>0</v>
      </c>
      <c r="CD1305">
        <v>0</v>
      </c>
      <c r="CE1305">
        <v>0</v>
      </c>
      <c r="CF1305">
        <v>0</v>
      </c>
      <c r="CG1305">
        <v>0</v>
      </c>
      <c r="CH1305">
        <v>0</v>
      </c>
      <c r="CI1305">
        <v>0</v>
      </c>
      <c r="CJ1305" s="17">
        <v>0</v>
      </c>
      <c r="CK1305">
        <v>0.186</v>
      </c>
      <c r="CL1305">
        <v>284</v>
      </c>
      <c r="CM1305">
        <v>1</v>
      </c>
      <c r="CN1305">
        <v>0</v>
      </c>
      <c r="CO1305">
        <v>19</v>
      </c>
      <c r="CP1305" s="31" t="s">
        <v>80</v>
      </c>
    </row>
    <row r="1306" spans="1:94" x14ac:dyDescent="0.25">
      <c r="A1306">
        <v>1305</v>
      </c>
      <c r="B1306">
        <v>84</v>
      </c>
      <c r="C1306" s="23" t="s">
        <v>262</v>
      </c>
      <c r="D1306" s="12">
        <v>4.2</v>
      </c>
      <c r="E1306" s="13">
        <f t="shared" si="315"/>
        <v>0.18584070796460175</v>
      </c>
      <c r="F1306" s="7">
        <v>22.6</v>
      </c>
      <c r="G1306" s="7">
        <f t="shared" si="306"/>
        <v>4.0141592920353988</v>
      </c>
      <c r="H1306" s="15">
        <f t="shared" si="307"/>
        <v>4.3858407079646016</v>
      </c>
      <c r="I1306" s="11">
        <f t="shared" si="308"/>
        <v>0.33139539928017031</v>
      </c>
      <c r="J1306" s="30">
        <f t="shared" si="309"/>
        <v>1.4663513242485413E-2</v>
      </c>
      <c r="K1306" s="30">
        <f t="shared" si="310"/>
        <v>68.196480847621444</v>
      </c>
      <c r="L1306" s="8">
        <v>0</v>
      </c>
      <c r="M1306" s="9">
        <v>0</v>
      </c>
      <c r="N1306" s="9">
        <v>0</v>
      </c>
      <c r="O1306" s="9">
        <v>0</v>
      </c>
      <c r="P1306" s="9">
        <v>1</v>
      </c>
      <c r="Q1306" s="8">
        <v>4144</v>
      </c>
      <c r="R1306" s="9">
        <v>3</v>
      </c>
      <c r="S1306" s="9">
        <f t="shared" si="311"/>
        <v>4140</v>
      </c>
      <c r="T1306" s="9">
        <f t="shared" si="312"/>
        <v>24</v>
      </c>
      <c r="U1306" s="7">
        <v>10.76</v>
      </c>
      <c r="V1306" s="7">
        <v>21.89</v>
      </c>
      <c r="W1306" s="9">
        <v>1</v>
      </c>
      <c r="X1306" s="9">
        <v>0</v>
      </c>
      <c r="Y1306" s="9">
        <v>0</v>
      </c>
      <c r="Z1306" s="9">
        <v>0</v>
      </c>
      <c r="AA1306" s="9">
        <v>1</v>
      </c>
      <c r="AB1306" s="27">
        <v>0</v>
      </c>
      <c r="AC1306" s="9">
        <v>1</v>
      </c>
      <c r="AD1306" s="9">
        <v>0</v>
      </c>
      <c r="AE1306" s="27">
        <v>0</v>
      </c>
      <c r="AF1306" s="9">
        <v>1</v>
      </c>
      <c r="AG1306" s="27">
        <v>0</v>
      </c>
      <c r="AH1306" s="19">
        <v>1984</v>
      </c>
      <c r="AI1306" s="30">
        <v>0</v>
      </c>
      <c r="AJ1306" s="30">
        <v>0.21</v>
      </c>
      <c r="AK1306" s="30">
        <f t="shared" si="316"/>
        <v>0.69800000000000006</v>
      </c>
      <c r="AL1306" s="37">
        <v>9.1999999999999998E-2</v>
      </c>
      <c r="AM1306" s="36" t="s">
        <v>89</v>
      </c>
      <c r="AN1306" s="17" t="s">
        <v>89</v>
      </c>
      <c r="AO1306" s="30">
        <v>0</v>
      </c>
      <c r="AP1306" s="34">
        <f t="shared" si="317"/>
        <v>1</v>
      </c>
      <c r="AQ1306" t="s">
        <v>89</v>
      </c>
      <c r="AR1306" s="34" t="s">
        <v>89</v>
      </c>
      <c r="AS1306">
        <v>1</v>
      </c>
      <c r="AT1306" s="17">
        <v>0</v>
      </c>
      <c r="AU1306" t="s">
        <v>89</v>
      </c>
      <c r="AV1306" s="17" t="s">
        <v>89</v>
      </c>
      <c r="AW1306" s="17" t="s">
        <v>209</v>
      </c>
      <c r="AX1306">
        <v>1</v>
      </c>
      <c r="AY1306">
        <v>0</v>
      </c>
      <c r="AZ1306">
        <v>0</v>
      </c>
      <c r="BA1306">
        <v>0</v>
      </c>
      <c r="BB1306">
        <v>0</v>
      </c>
      <c r="BC1306">
        <v>0</v>
      </c>
      <c r="BD1306" s="17">
        <v>0</v>
      </c>
      <c r="BE1306">
        <v>1</v>
      </c>
      <c r="BF1306">
        <v>0</v>
      </c>
      <c r="BG1306" s="17">
        <v>0</v>
      </c>
      <c r="BH1306">
        <v>4842</v>
      </c>
      <c r="BI1306">
        <v>396</v>
      </c>
      <c r="BJ1306" s="61">
        <v>4.2999999999999997E-2</v>
      </c>
      <c r="BK1306" s="61">
        <f t="shared" si="318"/>
        <v>38.65</v>
      </c>
      <c r="BL1306">
        <v>1</v>
      </c>
      <c r="BM1306">
        <v>0</v>
      </c>
      <c r="BN1306">
        <v>0</v>
      </c>
      <c r="BO1306">
        <v>0</v>
      </c>
      <c r="BP1306">
        <v>0</v>
      </c>
      <c r="BQ1306" s="17">
        <v>0</v>
      </c>
      <c r="BR1306">
        <v>0</v>
      </c>
      <c r="BS1306">
        <v>0</v>
      </c>
      <c r="BT1306">
        <v>0</v>
      </c>
      <c r="BU1306" s="17">
        <v>1</v>
      </c>
      <c r="BV1306">
        <v>0</v>
      </c>
      <c r="BW1306">
        <v>0</v>
      </c>
      <c r="BX1306" s="17">
        <v>0</v>
      </c>
      <c r="BY1306">
        <v>0</v>
      </c>
      <c r="BZ1306">
        <v>0</v>
      </c>
      <c r="CA1306">
        <v>1</v>
      </c>
      <c r="CB1306">
        <v>1</v>
      </c>
      <c r="CC1306">
        <v>0</v>
      </c>
      <c r="CD1306">
        <v>0</v>
      </c>
      <c r="CE1306">
        <v>0</v>
      </c>
      <c r="CF1306">
        <v>0</v>
      </c>
      <c r="CG1306">
        <v>0</v>
      </c>
      <c r="CH1306">
        <v>0</v>
      </c>
      <c r="CI1306">
        <v>0</v>
      </c>
      <c r="CJ1306" s="17">
        <v>0</v>
      </c>
      <c r="CK1306">
        <v>0.186</v>
      </c>
      <c r="CL1306">
        <v>284</v>
      </c>
      <c r="CM1306">
        <v>1</v>
      </c>
      <c r="CN1306">
        <v>0</v>
      </c>
      <c r="CO1306">
        <v>19</v>
      </c>
      <c r="CP1306" s="31" t="s">
        <v>80</v>
      </c>
    </row>
    <row r="1307" spans="1:94" x14ac:dyDescent="0.25">
      <c r="A1307">
        <v>1306</v>
      </c>
      <c r="B1307">
        <v>84</v>
      </c>
      <c r="C1307" s="23" t="s">
        <v>262</v>
      </c>
      <c r="D1307" s="12">
        <v>5.8</v>
      </c>
      <c r="E1307" s="13">
        <f t="shared" si="315"/>
        <v>0.3344867358708189</v>
      </c>
      <c r="F1307" s="7">
        <v>17.34</v>
      </c>
      <c r="G1307" s="7">
        <f t="shared" si="306"/>
        <v>5.4655132641291813</v>
      </c>
      <c r="H1307" s="15">
        <f t="shared" si="307"/>
        <v>6.1344867358708184</v>
      </c>
      <c r="I1307" s="11">
        <f t="shared" si="308"/>
        <v>0.38300683787487133</v>
      </c>
      <c r="J1307" s="30">
        <f t="shared" si="309"/>
        <v>2.2088052933960288E-2</v>
      </c>
      <c r="K1307" s="30">
        <f t="shared" si="310"/>
        <v>45.273343150246809</v>
      </c>
      <c r="L1307" s="8">
        <v>0</v>
      </c>
      <c r="M1307" s="9">
        <v>0</v>
      </c>
      <c r="N1307" s="9">
        <v>0</v>
      </c>
      <c r="O1307" s="9">
        <v>0</v>
      </c>
      <c r="P1307" s="9">
        <v>1</v>
      </c>
      <c r="Q1307" s="8">
        <v>1753</v>
      </c>
      <c r="R1307" s="9">
        <v>3</v>
      </c>
      <c r="S1307" s="9">
        <f t="shared" si="311"/>
        <v>1749</v>
      </c>
      <c r="T1307" s="9">
        <f t="shared" si="312"/>
        <v>24</v>
      </c>
      <c r="U1307" s="7">
        <v>11.25</v>
      </c>
      <c r="V1307" s="7">
        <v>22.9</v>
      </c>
      <c r="W1307" s="9">
        <v>1</v>
      </c>
      <c r="X1307" s="9">
        <v>0</v>
      </c>
      <c r="Y1307" s="9">
        <v>0</v>
      </c>
      <c r="Z1307" s="9">
        <v>0</v>
      </c>
      <c r="AA1307" s="9">
        <v>1</v>
      </c>
      <c r="AB1307" s="27">
        <v>0</v>
      </c>
      <c r="AC1307" s="9">
        <v>1</v>
      </c>
      <c r="AD1307" s="9">
        <v>0</v>
      </c>
      <c r="AE1307" s="27">
        <v>0</v>
      </c>
      <c r="AF1307" s="9">
        <v>1</v>
      </c>
      <c r="AG1307" s="27">
        <v>0</v>
      </c>
      <c r="AH1307" s="19">
        <v>1993</v>
      </c>
      <c r="AI1307" s="30">
        <v>0</v>
      </c>
      <c r="AJ1307" s="30">
        <v>0.13</v>
      </c>
      <c r="AK1307" s="30">
        <f t="shared" si="316"/>
        <v>0.73</v>
      </c>
      <c r="AL1307" s="37">
        <v>0.14000000000000001</v>
      </c>
      <c r="AM1307" s="36" t="s">
        <v>89</v>
      </c>
      <c r="AN1307" s="17" t="s">
        <v>89</v>
      </c>
      <c r="AO1307" s="30">
        <v>0</v>
      </c>
      <c r="AP1307" s="34">
        <f t="shared" si="317"/>
        <v>1</v>
      </c>
      <c r="AQ1307" t="s">
        <v>89</v>
      </c>
      <c r="AR1307" s="34" t="s">
        <v>89</v>
      </c>
      <c r="AS1307">
        <v>1</v>
      </c>
      <c r="AT1307" s="17">
        <v>0</v>
      </c>
      <c r="AU1307" t="s">
        <v>89</v>
      </c>
      <c r="AV1307" s="17" t="s">
        <v>89</v>
      </c>
      <c r="AW1307" s="17" t="s">
        <v>209</v>
      </c>
      <c r="AX1307">
        <v>1</v>
      </c>
      <c r="AY1307">
        <v>0</v>
      </c>
      <c r="AZ1307">
        <v>0</v>
      </c>
      <c r="BA1307">
        <v>0</v>
      </c>
      <c r="BB1307">
        <v>0</v>
      </c>
      <c r="BC1307">
        <v>0</v>
      </c>
      <c r="BD1307" s="17">
        <v>0</v>
      </c>
      <c r="BE1307">
        <v>1</v>
      </c>
      <c r="BF1307">
        <v>0</v>
      </c>
      <c r="BG1307" s="17">
        <v>0</v>
      </c>
      <c r="BH1307">
        <v>4843</v>
      </c>
      <c r="BI1307">
        <v>397</v>
      </c>
      <c r="BJ1307" s="61">
        <v>0.94099999999999995</v>
      </c>
      <c r="BK1307" s="61">
        <f t="shared" si="318"/>
        <v>40.15</v>
      </c>
      <c r="BL1307">
        <v>1</v>
      </c>
      <c r="BM1307">
        <v>0</v>
      </c>
      <c r="BN1307">
        <v>0</v>
      </c>
      <c r="BO1307">
        <v>0</v>
      </c>
      <c r="BP1307">
        <v>0</v>
      </c>
      <c r="BQ1307" s="17">
        <v>0</v>
      </c>
      <c r="BR1307">
        <v>0</v>
      </c>
      <c r="BS1307">
        <v>0</v>
      </c>
      <c r="BT1307">
        <v>0</v>
      </c>
      <c r="BU1307" s="17">
        <v>1</v>
      </c>
      <c r="BV1307">
        <v>0</v>
      </c>
      <c r="BW1307">
        <v>0</v>
      </c>
      <c r="BX1307" s="17">
        <v>0</v>
      </c>
      <c r="BY1307">
        <v>0</v>
      </c>
      <c r="BZ1307">
        <v>0</v>
      </c>
      <c r="CA1307">
        <v>1</v>
      </c>
      <c r="CB1307">
        <v>1</v>
      </c>
      <c r="CC1307">
        <v>0</v>
      </c>
      <c r="CD1307">
        <v>0</v>
      </c>
      <c r="CE1307">
        <v>0</v>
      </c>
      <c r="CF1307">
        <v>0</v>
      </c>
      <c r="CG1307">
        <v>0</v>
      </c>
      <c r="CH1307">
        <v>0</v>
      </c>
      <c r="CI1307">
        <v>0</v>
      </c>
      <c r="CJ1307" s="17">
        <v>0</v>
      </c>
      <c r="CK1307">
        <v>0.186</v>
      </c>
      <c r="CL1307">
        <v>284</v>
      </c>
      <c r="CM1307">
        <v>1</v>
      </c>
      <c r="CN1307">
        <v>0</v>
      </c>
      <c r="CO1307">
        <v>19</v>
      </c>
      <c r="CP1307" s="31" t="s">
        <v>80</v>
      </c>
    </row>
    <row r="1308" spans="1:94" x14ac:dyDescent="0.25">
      <c r="A1308">
        <v>1307</v>
      </c>
      <c r="B1308">
        <v>84</v>
      </c>
      <c r="C1308" s="23" t="s">
        <v>262</v>
      </c>
      <c r="D1308" s="12">
        <v>2.8</v>
      </c>
      <c r="E1308" s="13">
        <f t="shared" si="315"/>
        <v>0.21196063588190761</v>
      </c>
      <c r="F1308" s="7">
        <v>13.21</v>
      </c>
      <c r="G1308" s="7">
        <f t="shared" si="306"/>
        <v>2.5880393641180923</v>
      </c>
      <c r="H1308" s="15">
        <f t="shared" si="307"/>
        <v>3.0119606358819073</v>
      </c>
      <c r="I1308" s="11">
        <f t="shared" si="308"/>
        <v>0.27535751976155043</v>
      </c>
      <c r="J1308" s="30">
        <f t="shared" si="309"/>
        <v>2.0844626779829706E-2</v>
      </c>
      <c r="K1308" s="30">
        <f t="shared" si="310"/>
        <v>47.973993996747858</v>
      </c>
      <c r="L1308" s="8">
        <v>0</v>
      </c>
      <c r="M1308" s="9">
        <v>0</v>
      </c>
      <c r="N1308" s="9">
        <v>0</v>
      </c>
      <c r="O1308" s="9">
        <v>0</v>
      </c>
      <c r="P1308" s="9">
        <v>1</v>
      </c>
      <c r="Q1308" s="8">
        <v>2131</v>
      </c>
      <c r="R1308" s="9">
        <v>3</v>
      </c>
      <c r="S1308" s="9">
        <f t="shared" si="311"/>
        <v>2127</v>
      </c>
      <c r="T1308" s="9">
        <f t="shared" si="312"/>
        <v>24</v>
      </c>
      <c r="U1308" s="7">
        <v>10.75</v>
      </c>
      <c r="V1308" s="7">
        <v>20.11</v>
      </c>
      <c r="W1308" s="9">
        <v>1</v>
      </c>
      <c r="X1308" s="9">
        <v>0</v>
      </c>
      <c r="Y1308" s="9">
        <v>0</v>
      </c>
      <c r="Z1308" s="9">
        <v>0</v>
      </c>
      <c r="AA1308" s="9">
        <v>1</v>
      </c>
      <c r="AB1308" s="27">
        <v>0</v>
      </c>
      <c r="AC1308" s="9">
        <v>1</v>
      </c>
      <c r="AD1308" s="9">
        <v>0</v>
      </c>
      <c r="AE1308" s="27">
        <v>0</v>
      </c>
      <c r="AF1308" s="9">
        <v>1</v>
      </c>
      <c r="AG1308" s="27">
        <v>0</v>
      </c>
      <c r="AH1308" s="19">
        <v>1984</v>
      </c>
      <c r="AI1308" s="30">
        <v>0</v>
      </c>
      <c r="AJ1308" s="30">
        <v>0.28000000000000003</v>
      </c>
      <c r="AK1308" s="30">
        <f t="shared" si="316"/>
        <v>0.61199999999999999</v>
      </c>
      <c r="AL1308" s="37">
        <v>0.108</v>
      </c>
      <c r="AM1308" s="36" t="s">
        <v>89</v>
      </c>
      <c r="AN1308" s="17" t="s">
        <v>89</v>
      </c>
      <c r="AO1308" s="30">
        <v>1</v>
      </c>
      <c r="AP1308" s="34">
        <f t="shared" si="317"/>
        <v>0</v>
      </c>
      <c r="AQ1308" t="s">
        <v>89</v>
      </c>
      <c r="AR1308" s="34" t="s">
        <v>89</v>
      </c>
      <c r="AS1308">
        <v>1</v>
      </c>
      <c r="AT1308" s="17">
        <v>0</v>
      </c>
      <c r="AU1308" t="s">
        <v>89</v>
      </c>
      <c r="AV1308" s="17" t="s">
        <v>89</v>
      </c>
      <c r="AW1308" s="17" t="s">
        <v>210</v>
      </c>
      <c r="AX1308">
        <v>1</v>
      </c>
      <c r="AY1308">
        <v>0</v>
      </c>
      <c r="AZ1308">
        <v>0</v>
      </c>
      <c r="BA1308">
        <v>0</v>
      </c>
      <c r="BB1308">
        <v>0</v>
      </c>
      <c r="BC1308">
        <v>0</v>
      </c>
      <c r="BD1308" s="17">
        <v>0</v>
      </c>
      <c r="BE1308">
        <v>1</v>
      </c>
      <c r="BF1308">
        <v>0</v>
      </c>
      <c r="BG1308" s="17">
        <v>0</v>
      </c>
      <c r="BH1308">
        <v>4455</v>
      </c>
      <c r="BI1308" t="s">
        <v>89</v>
      </c>
      <c r="BJ1308" s="61" t="s">
        <v>89</v>
      </c>
      <c r="BK1308" s="61">
        <f t="shared" si="318"/>
        <v>36.86</v>
      </c>
      <c r="BL1308">
        <v>1</v>
      </c>
      <c r="BM1308">
        <v>0</v>
      </c>
      <c r="BN1308">
        <v>0</v>
      </c>
      <c r="BO1308">
        <v>0</v>
      </c>
      <c r="BP1308">
        <v>0</v>
      </c>
      <c r="BQ1308" s="17">
        <v>0</v>
      </c>
      <c r="BR1308">
        <v>0</v>
      </c>
      <c r="BS1308">
        <v>0</v>
      </c>
      <c r="BT1308">
        <v>0</v>
      </c>
      <c r="BU1308" s="17">
        <v>1</v>
      </c>
      <c r="BV1308">
        <v>0</v>
      </c>
      <c r="BW1308">
        <v>0</v>
      </c>
      <c r="BX1308" s="17">
        <v>0</v>
      </c>
      <c r="BY1308">
        <v>0</v>
      </c>
      <c r="BZ1308">
        <v>0</v>
      </c>
      <c r="CA1308">
        <v>1</v>
      </c>
      <c r="CB1308">
        <v>1</v>
      </c>
      <c r="CC1308">
        <v>0</v>
      </c>
      <c r="CD1308">
        <v>0</v>
      </c>
      <c r="CE1308">
        <v>0</v>
      </c>
      <c r="CF1308">
        <v>0</v>
      </c>
      <c r="CG1308">
        <v>0</v>
      </c>
      <c r="CH1308">
        <v>0</v>
      </c>
      <c r="CI1308">
        <v>0</v>
      </c>
      <c r="CJ1308" s="17">
        <v>0</v>
      </c>
      <c r="CK1308">
        <v>0.186</v>
      </c>
      <c r="CL1308">
        <v>284</v>
      </c>
      <c r="CM1308">
        <v>1</v>
      </c>
      <c r="CN1308">
        <v>0</v>
      </c>
      <c r="CO1308">
        <v>19</v>
      </c>
      <c r="CP1308" s="31" t="s">
        <v>80</v>
      </c>
    </row>
    <row r="1309" spans="1:94" x14ac:dyDescent="0.25">
      <c r="A1309">
        <v>1308</v>
      </c>
      <c r="B1309">
        <v>84</v>
      </c>
      <c r="C1309" s="23" t="s">
        <v>262</v>
      </c>
      <c r="D1309" s="12">
        <v>4.9000000000000004</v>
      </c>
      <c r="E1309" s="13">
        <f t="shared" si="315"/>
        <v>0.28654970760233917</v>
      </c>
      <c r="F1309" s="7">
        <v>17.100000000000001</v>
      </c>
      <c r="G1309" s="7">
        <f t="shared" si="306"/>
        <v>4.613450292397661</v>
      </c>
      <c r="H1309" s="15">
        <f t="shared" si="307"/>
        <v>5.1865497076023397</v>
      </c>
      <c r="I1309" s="11">
        <f t="shared" si="308"/>
        <v>0.37635538405176494</v>
      </c>
      <c r="J1309" s="30">
        <f t="shared" si="309"/>
        <v>2.2009086786652921E-2</v>
      </c>
      <c r="K1309" s="30">
        <f t="shared" si="310"/>
        <v>45.435778853234154</v>
      </c>
      <c r="L1309" s="8">
        <v>0</v>
      </c>
      <c r="M1309" s="9">
        <v>0</v>
      </c>
      <c r="N1309" s="9">
        <v>0</v>
      </c>
      <c r="O1309" s="9">
        <v>0</v>
      </c>
      <c r="P1309" s="9">
        <v>1</v>
      </c>
      <c r="Q1309" s="8">
        <v>1776</v>
      </c>
      <c r="R1309" s="9">
        <v>3</v>
      </c>
      <c r="S1309" s="9">
        <f t="shared" si="311"/>
        <v>1772</v>
      </c>
      <c r="T1309" s="9">
        <f t="shared" si="312"/>
        <v>24</v>
      </c>
      <c r="U1309" s="7">
        <v>11.3</v>
      </c>
      <c r="V1309" s="7">
        <v>21.49</v>
      </c>
      <c r="W1309" s="9">
        <v>1</v>
      </c>
      <c r="X1309" s="9">
        <v>0</v>
      </c>
      <c r="Y1309" s="9">
        <v>0</v>
      </c>
      <c r="Z1309" s="9">
        <v>0</v>
      </c>
      <c r="AA1309" s="9">
        <v>1</v>
      </c>
      <c r="AB1309" s="27">
        <v>0</v>
      </c>
      <c r="AC1309" s="9">
        <v>1</v>
      </c>
      <c r="AD1309" s="9">
        <v>0</v>
      </c>
      <c r="AE1309" s="27">
        <v>0</v>
      </c>
      <c r="AF1309" s="9">
        <v>1</v>
      </c>
      <c r="AG1309" s="27">
        <v>0</v>
      </c>
      <c r="AH1309" s="19">
        <v>1993</v>
      </c>
      <c r="AI1309" s="30">
        <v>0</v>
      </c>
      <c r="AJ1309" s="30">
        <v>0.16</v>
      </c>
      <c r="AK1309" s="30">
        <f t="shared" si="316"/>
        <v>0.68199999999999994</v>
      </c>
      <c r="AL1309" s="37">
        <v>0.158</v>
      </c>
      <c r="AM1309" s="36" t="s">
        <v>89</v>
      </c>
      <c r="AN1309" s="17" t="s">
        <v>89</v>
      </c>
      <c r="AO1309" s="30">
        <v>1</v>
      </c>
      <c r="AP1309" s="34">
        <f t="shared" si="317"/>
        <v>0</v>
      </c>
      <c r="AQ1309" t="s">
        <v>89</v>
      </c>
      <c r="AR1309" s="34" t="s">
        <v>89</v>
      </c>
      <c r="AS1309">
        <v>1</v>
      </c>
      <c r="AT1309" s="17">
        <v>0</v>
      </c>
      <c r="AU1309" t="s">
        <v>89</v>
      </c>
      <c r="AV1309" s="17" t="s">
        <v>89</v>
      </c>
      <c r="AW1309" s="17" t="s">
        <v>210</v>
      </c>
      <c r="AX1309">
        <v>1</v>
      </c>
      <c r="AY1309">
        <v>0</v>
      </c>
      <c r="AZ1309">
        <v>0</v>
      </c>
      <c r="BA1309">
        <v>0</v>
      </c>
      <c r="BB1309">
        <v>0</v>
      </c>
      <c r="BC1309">
        <v>0</v>
      </c>
      <c r="BD1309" s="17">
        <v>0</v>
      </c>
      <c r="BE1309">
        <v>1</v>
      </c>
      <c r="BF1309">
        <v>0</v>
      </c>
      <c r="BG1309" s="17">
        <v>0</v>
      </c>
      <c r="BH1309">
        <v>4456</v>
      </c>
      <c r="BI1309">
        <v>4763</v>
      </c>
      <c r="BJ1309" s="61">
        <v>0.90300000000000002</v>
      </c>
      <c r="BK1309" s="61">
        <f t="shared" si="318"/>
        <v>38.79</v>
      </c>
      <c r="BL1309">
        <v>1</v>
      </c>
      <c r="BM1309">
        <v>0</v>
      </c>
      <c r="BN1309">
        <v>0</v>
      </c>
      <c r="BO1309">
        <v>0</v>
      </c>
      <c r="BP1309">
        <v>0</v>
      </c>
      <c r="BQ1309" s="17">
        <v>0</v>
      </c>
      <c r="BR1309">
        <v>0</v>
      </c>
      <c r="BS1309">
        <v>0</v>
      </c>
      <c r="BT1309">
        <v>0</v>
      </c>
      <c r="BU1309" s="17">
        <v>1</v>
      </c>
      <c r="BV1309">
        <v>0</v>
      </c>
      <c r="BW1309">
        <v>0</v>
      </c>
      <c r="BX1309" s="17">
        <v>0</v>
      </c>
      <c r="BY1309">
        <v>0</v>
      </c>
      <c r="BZ1309">
        <v>0</v>
      </c>
      <c r="CA1309">
        <v>1</v>
      </c>
      <c r="CB1309">
        <v>1</v>
      </c>
      <c r="CC1309">
        <v>0</v>
      </c>
      <c r="CD1309">
        <v>0</v>
      </c>
      <c r="CE1309">
        <v>0</v>
      </c>
      <c r="CF1309">
        <v>0</v>
      </c>
      <c r="CG1309">
        <v>0</v>
      </c>
      <c r="CH1309">
        <v>0</v>
      </c>
      <c r="CI1309">
        <v>0</v>
      </c>
      <c r="CJ1309" s="17">
        <v>0</v>
      </c>
      <c r="CK1309">
        <v>0.186</v>
      </c>
      <c r="CL1309">
        <v>284</v>
      </c>
      <c r="CM1309">
        <v>1</v>
      </c>
      <c r="CN1309">
        <v>0</v>
      </c>
      <c r="CO1309">
        <v>19</v>
      </c>
      <c r="CP1309" s="31" t="s">
        <v>80</v>
      </c>
    </row>
    <row r="1310" spans="1:94" x14ac:dyDescent="0.25">
      <c r="A1310">
        <v>1309</v>
      </c>
      <c r="B1310">
        <v>84</v>
      </c>
      <c r="C1310" s="23" t="s">
        <v>262</v>
      </c>
      <c r="D1310" s="12">
        <v>4.4000000000000004</v>
      </c>
      <c r="E1310" s="13">
        <f t="shared" si="315"/>
        <v>0.25056947608200458</v>
      </c>
      <c r="F1310" s="7">
        <v>17.559999999999999</v>
      </c>
      <c r="G1310" s="7">
        <f t="shared" si="306"/>
        <v>4.1494305239179958</v>
      </c>
      <c r="H1310" s="15">
        <f t="shared" si="307"/>
        <v>4.6505694760820049</v>
      </c>
      <c r="I1310" s="11">
        <f t="shared" si="308"/>
        <v>0.36644190320891401</v>
      </c>
      <c r="J1310" s="30">
        <f t="shared" si="309"/>
        <v>2.0867989932170504E-2</v>
      </c>
      <c r="K1310" s="30">
        <f t="shared" si="310"/>
        <v>47.920283805503487</v>
      </c>
      <c r="L1310" s="8">
        <v>0</v>
      </c>
      <c r="M1310" s="9">
        <v>0</v>
      </c>
      <c r="N1310" s="9">
        <v>0</v>
      </c>
      <c r="O1310" s="9">
        <v>0</v>
      </c>
      <c r="P1310" s="9">
        <v>1</v>
      </c>
      <c r="Q1310" s="8">
        <v>1992</v>
      </c>
      <c r="R1310" s="9">
        <v>3</v>
      </c>
      <c r="S1310" s="9">
        <f t="shared" si="311"/>
        <v>1988</v>
      </c>
      <c r="T1310" s="9">
        <f t="shared" si="312"/>
        <v>24</v>
      </c>
      <c r="U1310" s="7">
        <v>10.75</v>
      </c>
      <c r="V1310" s="7">
        <v>20.11</v>
      </c>
      <c r="W1310" s="9">
        <v>1</v>
      </c>
      <c r="X1310" s="9">
        <v>0</v>
      </c>
      <c r="Y1310" s="9">
        <v>0</v>
      </c>
      <c r="Z1310" s="9">
        <v>0</v>
      </c>
      <c r="AA1310" s="9">
        <v>1</v>
      </c>
      <c r="AB1310" s="27">
        <v>0</v>
      </c>
      <c r="AC1310" s="9">
        <v>1</v>
      </c>
      <c r="AD1310" s="9">
        <v>0</v>
      </c>
      <c r="AE1310" s="27">
        <v>0</v>
      </c>
      <c r="AF1310" s="9">
        <v>1</v>
      </c>
      <c r="AG1310" s="27">
        <v>0</v>
      </c>
      <c r="AH1310" s="19">
        <v>1984</v>
      </c>
      <c r="AI1310" s="30">
        <v>0</v>
      </c>
      <c r="AJ1310" s="30">
        <v>0.28000000000000003</v>
      </c>
      <c r="AK1310" s="30">
        <f t="shared" si="316"/>
        <v>0.61199999999999999</v>
      </c>
      <c r="AL1310" s="37">
        <v>0.108</v>
      </c>
      <c r="AM1310" s="36" t="s">
        <v>89</v>
      </c>
      <c r="AN1310" s="17" t="s">
        <v>89</v>
      </c>
      <c r="AO1310" s="30">
        <v>0</v>
      </c>
      <c r="AP1310" s="34">
        <f t="shared" si="317"/>
        <v>1</v>
      </c>
      <c r="AQ1310" t="s">
        <v>89</v>
      </c>
      <c r="AR1310" s="34" t="s">
        <v>89</v>
      </c>
      <c r="AS1310">
        <v>1</v>
      </c>
      <c r="AT1310" s="17">
        <v>0</v>
      </c>
      <c r="AU1310" t="s">
        <v>89</v>
      </c>
      <c r="AV1310" s="17" t="s">
        <v>89</v>
      </c>
      <c r="AW1310" s="17" t="s">
        <v>210</v>
      </c>
      <c r="AX1310">
        <v>1</v>
      </c>
      <c r="AY1310">
        <v>0</v>
      </c>
      <c r="AZ1310">
        <v>0</v>
      </c>
      <c r="BA1310">
        <v>0</v>
      </c>
      <c r="BB1310">
        <v>0</v>
      </c>
      <c r="BC1310">
        <v>0</v>
      </c>
      <c r="BD1310" s="17">
        <v>0</v>
      </c>
      <c r="BE1310">
        <v>1</v>
      </c>
      <c r="BF1310">
        <v>0</v>
      </c>
      <c r="BG1310" s="17">
        <v>0</v>
      </c>
      <c r="BH1310">
        <v>4455</v>
      </c>
      <c r="BI1310" t="s">
        <v>89</v>
      </c>
      <c r="BJ1310" s="61" t="s">
        <v>89</v>
      </c>
      <c r="BK1310" s="61">
        <f t="shared" si="318"/>
        <v>36.86</v>
      </c>
      <c r="BL1310">
        <v>1</v>
      </c>
      <c r="BM1310">
        <v>0</v>
      </c>
      <c r="BN1310">
        <v>0</v>
      </c>
      <c r="BO1310">
        <v>0</v>
      </c>
      <c r="BP1310">
        <v>0</v>
      </c>
      <c r="BQ1310" s="17">
        <v>0</v>
      </c>
      <c r="BR1310">
        <v>0</v>
      </c>
      <c r="BS1310">
        <v>0</v>
      </c>
      <c r="BT1310">
        <v>0</v>
      </c>
      <c r="BU1310" s="17">
        <v>1</v>
      </c>
      <c r="BV1310">
        <v>0</v>
      </c>
      <c r="BW1310">
        <v>0</v>
      </c>
      <c r="BX1310" s="17">
        <v>0</v>
      </c>
      <c r="BY1310">
        <v>0</v>
      </c>
      <c r="BZ1310">
        <v>0</v>
      </c>
      <c r="CA1310">
        <v>1</v>
      </c>
      <c r="CB1310">
        <v>1</v>
      </c>
      <c r="CC1310">
        <v>0</v>
      </c>
      <c r="CD1310">
        <v>0</v>
      </c>
      <c r="CE1310">
        <v>0</v>
      </c>
      <c r="CF1310">
        <v>0</v>
      </c>
      <c r="CG1310">
        <v>0</v>
      </c>
      <c r="CH1310">
        <v>0</v>
      </c>
      <c r="CI1310">
        <v>0</v>
      </c>
      <c r="CJ1310" s="17">
        <v>0</v>
      </c>
      <c r="CK1310">
        <v>0.186</v>
      </c>
      <c r="CL1310">
        <v>284</v>
      </c>
      <c r="CM1310">
        <v>1</v>
      </c>
      <c r="CN1310">
        <v>0</v>
      </c>
      <c r="CO1310">
        <v>19</v>
      </c>
      <c r="CP1310" s="31" t="s">
        <v>80</v>
      </c>
    </row>
    <row r="1311" spans="1:94" x14ac:dyDescent="0.25">
      <c r="A1311">
        <v>1310</v>
      </c>
      <c r="B1311">
        <v>84</v>
      </c>
      <c r="C1311" s="23" t="s">
        <v>262</v>
      </c>
      <c r="D1311" s="12">
        <v>5.4</v>
      </c>
      <c r="E1311" s="13">
        <f t="shared" si="315"/>
        <v>0.29670329670329676</v>
      </c>
      <c r="F1311" s="7">
        <v>18.2</v>
      </c>
      <c r="G1311" s="7">
        <f t="shared" si="306"/>
        <v>5.1032967032967038</v>
      </c>
      <c r="H1311" s="15">
        <f t="shared" si="307"/>
        <v>5.6967032967032969</v>
      </c>
      <c r="I1311" s="11">
        <f t="shared" si="308"/>
        <v>0.42670368143422638</v>
      </c>
      <c r="J1311" s="30">
        <f t="shared" si="309"/>
        <v>2.3445257221660791E-2</v>
      </c>
      <c r="K1311" s="30">
        <f t="shared" si="310"/>
        <v>42.652549747934181</v>
      </c>
      <c r="L1311" s="8">
        <v>0</v>
      </c>
      <c r="M1311" s="9">
        <v>0</v>
      </c>
      <c r="N1311" s="9">
        <v>0</v>
      </c>
      <c r="O1311" s="9">
        <v>0</v>
      </c>
      <c r="P1311" s="9">
        <v>1</v>
      </c>
      <c r="Q1311" s="8">
        <v>1492</v>
      </c>
      <c r="R1311" s="9">
        <v>3</v>
      </c>
      <c r="S1311" s="9">
        <f t="shared" si="311"/>
        <v>1488</v>
      </c>
      <c r="T1311" s="9">
        <f t="shared" si="312"/>
        <v>24</v>
      </c>
      <c r="U1311" s="7">
        <v>11.3</v>
      </c>
      <c r="V1311" s="7">
        <v>21.49</v>
      </c>
      <c r="W1311" s="9">
        <v>1</v>
      </c>
      <c r="X1311" s="9">
        <v>0</v>
      </c>
      <c r="Y1311" s="9">
        <v>0</v>
      </c>
      <c r="Z1311" s="9">
        <v>0</v>
      </c>
      <c r="AA1311" s="9">
        <v>1</v>
      </c>
      <c r="AB1311" s="27">
        <v>0</v>
      </c>
      <c r="AC1311" s="9">
        <v>1</v>
      </c>
      <c r="AD1311" s="9">
        <v>0</v>
      </c>
      <c r="AE1311" s="27">
        <v>0</v>
      </c>
      <c r="AF1311" s="9">
        <v>1</v>
      </c>
      <c r="AG1311" s="27">
        <v>0</v>
      </c>
      <c r="AH1311" s="19">
        <v>1993</v>
      </c>
      <c r="AI1311" s="30">
        <v>0</v>
      </c>
      <c r="AJ1311" s="30">
        <v>0.16</v>
      </c>
      <c r="AK1311" s="30">
        <f t="shared" si="316"/>
        <v>0.68199999999999994</v>
      </c>
      <c r="AL1311" s="37">
        <v>0.158</v>
      </c>
      <c r="AM1311" s="36" t="s">
        <v>89</v>
      </c>
      <c r="AN1311" s="17" t="s">
        <v>89</v>
      </c>
      <c r="AO1311" s="30">
        <v>0</v>
      </c>
      <c r="AP1311" s="34">
        <f t="shared" si="317"/>
        <v>1</v>
      </c>
      <c r="AQ1311" t="s">
        <v>89</v>
      </c>
      <c r="AR1311" s="34" t="s">
        <v>89</v>
      </c>
      <c r="AS1311">
        <v>1</v>
      </c>
      <c r="AT1311" s="17">
        <v>0</v>
      </c>
      <c r="AU1311" t="s">
        <v>89</v>
      </c>
      <c r="AV1311" s="17" t="s">
        <v>89</v>
      </c>
      <c r="AW1311" s="17" t="s">
        <v>210</v>
      </c>
      <c r="AX1311">
        <v>1</v>
      </c>
      <c r="AY1311">
        <v>0</v>
      </c>
      <c r="AZ1311">
        <v>0</v>
      </c>
      <c r="BA1311">
        <v>0</v>
      </c>
      <c r="BB1311">
        <v>0</v>
      </c>
      <c r="BC1311">
        <v>0</v>
      </c>
      <c r="BD1311" s="17">
        <v>0</v>
      </c>
      <c r="BE1311">
        <v>1</v>
      </c>
      <c r="BF1311">
        <v>0</v>
      </c>
      <c r="BG1311" s="17">
        <v>0</v>
      </c>
      <c r="BH1311">
        <v>4456</v>
      </c>
      <c r="BI1311">
        <v>4763</v>
      </c>
      <c r="BJ1311" s="61">
        <v>0.90300000000000002</v>
      </c>
      <c r="BK1311" s="61">
        <f t="shared" si="318"/>
        <v>38.79</v>
      </c>
      <c r="BL1311">
        <v>1</v>
      </c>
      <c r="BM1311">
        <v>0</v>
      </c>
      <c r="BN1311">
        <v>0</v>
      </c>
      <c r="BO1311">
        <v>0</v>
      </c>
      <c r="BP1311">
        <v>0</v>
      </c>
      <c r="BQ1311" s="17">
        <v>0</v>
      </c>
      <c r="BR1311">
        <v>0</v>
      </c>
      <c r="BS1311">
        <v>0</v>
      </c>
      <c r="BT1311">
        <v>0</v>
      </c>
      <c r="BU1311" s="17">
        <v>1</v>
      </c>
      <c r="BV1311">
        <v>0</v>
      </c>
      <c r="BW1311">
        <v>0</v>
      </c>
      <c r="BX1311" s="17">
        <v>0</v>
      </c>
      <c r="BY1311">
        <v>0</v>
      </c>
      <c r="BZ1311">
        <v>0</v>
      </c>
      <c r="CA1311">
        <v>1</v>
      </c>
      <c r="CB1311">
        <v>1</v>
      </c>
      <c r="CC1311">
        <v>0</v>
      </c>
      <c r="CD1311">
        <v>0</v>
      </c>
      <c r="CE1311">
        <v>0</v>
      </c>
      <c r="CF1311">
        <v>0</v>
      </c>
      <c r="CG1311">
        <v>0</v>
      </c>
      <c r="CH1311">
        <v>0</v>
      </c>
      <c r="CI1311">
        <v>0</v>
      </c>
      <c r="CJ1311" s="17">
        <v>0</v>
      </c>
      <c r="CK1311">
        <v>0.186</v>
      </c>
      <c r="CL1311">
        <v>284</v>
      </c>
      <c r="CM1311">
        <v>1</v>
      </c>
      <c r="CN1311">
        <v>0</v>
      </c>
      <c r="CO1311">
        <v>19</v>
      </c>
      <c r="CP1311" s="31" t="s">
        <v>80</v>
      </c>
    </row>
    <row r="1312" spans="1:94" x14ac:dyDescent="0.25">
      <c r="A1312">
        <v>1311</v>
      </c>
      <c r="B1312">
        <v>84</v>
      </c>
      <c r="C1312" s="23" t="s">
        <v>262</v>
      </c>
      <c r="D1312" s="12">
        <v>2.4</v>
      </c>
      <c r="E1312" s="13">
        <f t="shared" si="315"/>
        <v>0.16666666666666666</v>
      </c>
      <c r="F1312" s="7">
        <v>14.4</v>
      </c>
      <c r="G1312" s="7">
        <f t="shared" si="306"/>
        <v>2.2333333333333334</v>
      </c>
      <c r="H1312" s="15">
        <f t="shared" si="307"/>
        <v>2.5666666666666664</v>
      </c>
      <c r="I1312" s="11">
        <f t="shared" si="308"/>
        <v>0.55909788823173079</v>
      </c>
      <c r="J1312" s="30">
        <f t="shared" si="309"/>
        <v>3.8826242238314636E-2</v>
      </c>
      <c r="K1312" s="30">
        <f t="shared" si="310"/>
        <v>25.755776051208397</v>
      </c>
      <c r="L1312" s="8">
        <v>0</v>
      </c>
      <c r="M1312" s="9">
        <v>1</v>
      </c>
      <c r="N1312" s="9">
        <v>0</v>
      </c>
      <c r="O1312" s="9">
        <v>0</v>
      </c>
      <c r="P1312" s="9">
        <v>0</v>
      </c>
      <c r="Q1312" s="8">
        <v>460</v>
      </c>
      <c r="R1312" s="9">
        <v>3</v>
      </c>
      <c r="S1312" s="9">
        <f t="shared" si="311"/>
        <v>456</v>
      </c>
      <c r="T1312" s="9">
        <f t="shared" si="312"/>
        <v>24</v>
      </c>
      <c r="U1312" s="7">
        <v>10.76</v>
      </c>
      <c r="V1312" s="7">
        <v>21.89</v>
      </c>
      <c r="W1312" s="9">
        <v>1</v>
      </c>
      <c r="X1312" s="9">
        <v>0</v>
      </c>
      <c r="Y1312" s="9">
        <v>0</v>
      </c>
      <c r="Z1312" s="9">
        <v>0</v>
      </c>
      <c r="AA1312" s="9">
        <v>1</v>
      </c>
      <c r="AB1312" s="27">
        <v>0</v>
      </c>
      <c r="AC1312" s="9">
        <v>1</v>
      </c>
      <c r="AD1312" s="9">
        <v>0</v>
      </c>
      <c r="AE1312" s="27">
        <v>0</v>
      </c>
      <c r="AF1312" s="9">
        <v>1</v>
      </c>
      <c r="AG1312" s="27">
        <v>0</v>
      </c>
      <c r="AH1312" s="19">
        <v>1984</v>
      </c>
      <c r="AI1312" s="30">
        <v>0</v>
      </c>
      <c r="AJ1312" s="30">
        <v>0.21</v>
      </c>
      <c r="AK1312" s="30">
        <f t="shared" si="316"/>
        <v>0.69800000000000006</v>
      </c>
      <c r="AL1312" s="37">
        <v>9.1999999999999998E-2</v>
      </c>
      <c r="AM1312" s="36" t="s">
        <v>89</v>
      </c>
      <c r="AN1312" s="17" t="s">
        <v>89</v>
      </c>
      <c r="AO1312" s="30">
        <v>1</v>
      </c>
      <c r="AP1312" s="34">
        <f t="shared" si="317"/>
        <v>0</v>
      </c>
      <c r="AQ1312" t="s">
        <v>89</v>
      </c>
      <c r="AR1312" s="34" t="s">
        <v>89</v>
      </c>
      <c r="AS1312">
        <v>1</v>
      </c>
      <c r="AT1312" s="17">
        <v>0</v>
      </c>
      <c r="AU1312">
        <v>1</v>
      </c>
      <c r="AV1312" s="17">
        <v>0</v>
      </c>
      <c r="AW1312" s="17" t="s">
        <v>209</v>
      </c>
      <c r="AX1312">
        <v>1</v>
      </c>
      <c r="AY1312">
        <v>0</v>
      </c>
      <c r="AZ1312">
        <v>0</v>
      </c>
      <c r="BA1312">
        <v>0</v>
      </c>
      <c r="BB1312">
        <v>0</v>
      </c>
      <c r="BC1312">
        <v>0</v>
      </c>
      <c r="BD1312" s="17">
        <v>0</v>
      </c>
      <c r="BE1312">
        <v>1</v>
      </c>
      <c r="BF1312">
        <v>0</v>
      </c>
      <c r="BG1312" s="17">
        <v>0</v>
      </c>
      <c r="BH1312">
        <v>4842</v>
      </c>
      <c r="BI1312">
        <v>396</v>
      </c>
      <c r="BJ1312" s="61">
        <v>4.2999999999999997E-2</v>
      </c>
      <c r="BK1312" s="61">
        <f t="shared" si="318"/>
        <v>38.65</v>
      </c>
      <c r="BL1312">
        <v>1</v>
      </c>
      <c r="BM1312">
        <v>0</v>
      </c>
      <c r="BN1312">
        <v>0</v>
      </c>
      <c r="BO1312">
        <v>0</v>
      </c>
      <c r="BP1312">
        <v>0</v>
      </c>
      <c r="BQ1312" s="17">
        <v>0</v>
      </c>
      <c r="BR1312">
        <v>0</v>
      </c>
      <c r="BS1312">
        <v>0</v>
      </c>
      <c r="BT1312">
        <v>0</v>
      </c>
      <c r="BU1312" s="17">
        <v>1</v>
      </c>
      <c r="BV1312">
        <v>0</v>
      </c>
      <c r="BW1312">
        <v>0</v>
      </c>
      <c r="BX1312" s="17">
        <v>0</v>
      </c>
      <c r="BY1312">
        <v>0</v>
      </c>
      <c r="BZ1312">
        <v>0</v>
      </c>
      <c r="CA1312">
        <v>1</v>
      </c>
      <c r="CB1312">
        <v>1</v>
      </c>
      <c r="CC1312">
        <v>0</v>
      </c>
      <c r="CD1312">
        <v>0</v>
      </c>
      <c r="CE1312">
        <v>0</v>
      </c>
      <c r="CF1312">
        <v>0</v>
      </c>
      <c r="CG1312">
        <v>0</v>
      </c>
      <c r="CH1312">
        <v>0</v>
      </c>
      <c r="CI1312">
        <v>0</v>
      </c>
      <c r="CJ1312" s="17">
        <v>0</v>
      </c>
      <c r="CK1312">
        <v>0.186</v>
      </c>
      <c r="CL1312">
        <v>284</v>
      </c>
      <c r="CM1312">
        <v>1</v>
      </c>
      <c r="CN1312">
        <v>0</v>
      </c>
      <c r="CO1312">
        <v>19</v>
      </c>
      <c r="CP1312" s="31" t="s">
        <v>80</v>
      </c>
    </row>
    <row r="1313" spans="1:94" x14ac:dyDescent="0.25">
      <c r="A1313">
        <v>1312</v>
      </c>
      <c r="B1313">
        <v>84</v>
      </c>
      <c r="C1313" s="23" t="s">
        <v>262</v>
      </c>
      <c r="D1313" s="12">
        <v>3.6</v>
      </c>
      <c r="E1313" s="13">
        <f t="shared" si="315"/>
        <v>0.22140221402214019</v>
      </c>
      <c r="F1313" s="7">
        <v>16.260000000000002</v>
      </c>
      <c r="G1313" s="7">
        <f t="shared" si="306"/>
        <v>3.3785977859778598</v>
      </c>
      <c r="H1313" s="15">
        <f t="shared" si="307"/>
        <v>3.8214022140221404</v>
      </c>
      <c r="I1313" s="11">
        <f t="shared" si="308"/>
        <v>0.60665408669568055</v>
      </c>
      <c r="J1313" s="30">
        <f t="shared" si="309"/>
        <v>3.7309599427778617E-2</v>
      </c>
      <c r="K1313" s="30">
        <f t="shared" si="310"/>
        <v>26.802753589883267</v>
      </c>
      <c r="L1313" s="8">
        <v>0</v>
      </c>
      <c r="M1313" s="9">
        <v>1</v>
      </c>
      <c r="N1313" s="9">
        <v>0</v>
      </c>
      <c r="O1313" s="9">
        <v>0</v>
      </c>
      <c r="P1313" s="9">
        <v>0</v>
      </c>
      <c r="Q1313" s="8">
        <v>458</v>
      </c>
      <c r="R1313" s="9">
        <v>3</v>
      </c>
      <c r="S1313" s="9">
        <f t="shared" si="311"/>
        <v>454</v>
      </c>
      <c r="T1313" s="9">
        <f t="shared" si="312"/>
        <v>24</v>
      </c>
      <c r="U1313" s="7">
        <v>11.25</v>
      </c>
      <c r="V1313" s="7">
        <v>22.9</v>
      </c>
      <c r="W1313" s="9">
        <v>1</v>
      </c>
      <c r="X1313" s="9">
        <v>0</v>
      </c>
      <c r="Y1313" s="9">
        <v>0</v>
      </c>
      <c r="Z1313" s="9">
        <v>0</v>
      </c>
      <c r="AA1313" s="9">
        <v>1</v>
      </c>
      <c r="AB1313" s="27">
        <v>0</v>
      </c>
      <c r="AC1313" s="9">
        <v>1</v>
      </c>
      <c r="AD1313" s="9">
        <v>0</v>
      </c>
      <c r="AE1313" s="27">
        <v>0</v>
      </c>
      <c r="AF1313" s="9">
        <v>1</v>
      </c>
      <c r="AG1313" s="27">
        <v>0</v>
      </c>
      <c r="AH1313" s="19">
        <v>1993</v>
      </c>
      <c r="AI1313" s="30">
        <v>0</v>
      </c>
      <c r="AJ1313" s="30">
        <v>0.13</v>
      </c>
      <c r="AK1313" s="30">
        <f t="shared" si="316"/>
        <v>0.73</v>
      </c>
      <c r="AL1313" s="37">
        <v>0.14000000000000001</v>
      </c>
      <c r="AM1313" s="36" t="s">
        <v>89</v>
      </c>
      <c r="AN1313" s="17" t="s">
        <v>89</v>
      </c>
      <c r="AO1313" s="30">
        <v>1</v>
      </c>
      <c r="AP1313" s="34">
        <f t="shared" si="317"/>
        <v>0</v>
      </c>
      <c r="AQ1313" t="s">
        <v>89</v>
      </c>
      <c r="AR1313" s="34" t="s">
        <v>89</v>
      </c>
      <c r="AS1313">
        <v>1</v>
      </c>
      <c r="AT1313" s="17">
        <v>0</v>
      </c>
      <c r="AU1313">
        <v>1</v>
      </c>
      <c r="AV1313" s="17">
        <v>0</v>
      </c>
      <c r="AW1313" s="17" t="s">
        <v>209</v>
      </c>
      <c r="AX1313">
        <v>1</v>
      </c>
      <c r="AY1313">
        <v>0</v>
      </c>
      <c r="AZ1313">
        <v>0</v>
      </c>
      <c r="BA1313">
        <v>0</v>
      </c>
      <c r="BB1313">
        <v>0</v>
      </c>
      <c r="BC1313">
        <v>0</v>
      </c>
      <c r="BD1313" s="17">
        <v>0</v>
      </c>
      <c r="BE1313">
        <v>1</v>
      </c>
      <c r="BF1313">
        <v>0</v>
      </c>
      <c r="BG1313" s="17">
        <v>0</v>
      </c>
      <c r="BH1313">
        <v>4843</v>
      </c>
      <c r="BI1313">
        <v>397</v>
      </c>
      <c r="BJ1313" s="61">
        <v>0.94099999999999995</v>
      </c>
      <c r="BK1313" s="61">
        <f t="shared" si="318"/>
        <v>40.15</v>
      </c>
      <c r="BL1313">
        <v>1</v>
      </c>
      <c r="BM1313">
        <v>0</v>
      </c>
      <c r="BN1313">
        <v>0</v>
      </c>
      <c r="BO1313">
        <v>0</v>
      </c>
      <c r="BP1313">
        <v>0</v>
      </c>
      <c r="BQ1313" s="17">
        <v>0</v>
      </c>
      <c r="BR1313">
        <v>0</v>
      </c>
      <c r="BS1313">
        <v>0</v>
      </c>
      <c r="BT1313">
        <v>0</v>
      </c>
      <c r="BU1313" s="17">
        <v>1</v>
      </c>
      <c r="BV1313">
        <v>0</v>
      </c>
      <c r="BW1313">
        <v>0</v>
      </c>
      <c r="BX1313" s="17">
        <v>0</v>
      </c>
      <c r="BY1313">
        <v>0</v>
      </c>
      <c r="BZ1313">
        <v>0</v>
      </c>
      <c r="CA1313">
        <v>1</v>
      </c>
      <c r="CB1313">
        <v>1</v>
      </c>
      <c r="CC1313">
        <v>0</v>
      </c>
      <c r="CD1313">
        <v>0</v>
      </c>
      <c r="CE1313">
        <v>0</v>
      </c>
      <c r="CF1313">
        <v>0</v>
      </c>
      <c r="CG1313">
        <v>0</v>
      </c>
      <c r="CH1313">
        <v>0</v>
      </c>
      <c r="CI1313">
        <v>0</v>
      </c>
      <c r="CJ1313" s="17">
        <v>0</v>
      </c>
      <c r="CK1313">
        <v>0.186</v>
      </c>
      <c r="CL1313">
        <v>284</v>
      </c>
      <c r="CM1313">
        <v>1</v>
      </c>
      <c r="CN1313">
        <v>0</v>
      </c>
      <c r="CO1313">
        <v>19</v>
      </c>
      <c r="CP1313" s="31" t="s">
        <v>80</v>
      </c>
    </row>
    <row r="1314" spans="1:94" x14ac:dyDescent="0.25">
      <c r="A1314">
        <v>1313</v>
      </c>
      <c r="B1314">
        <v>84</v>
      </c>
      <c r="C1314" s="23" t="s">
        <v>262</v>
      </c>
      <c r="D1314" s="12">
        <v>5</v>
      </c>
      <c r="E1314" s="13">
        <f t="shared" si="315"/>
        <v>0.22123893805309733</v>
      </c>
      <c r="F1314" s="7">
        <v>22.6</v>
      </c>
      <c r="G1314" s="7">
        <f t="shared" si="306"/>
        <v>4.778761061946903</v>
      </c>
      <c r="H1314" s="15">
        <f t="shared" si="307"/>
        <v>5.221238938053097</v>
      </c>
      <c r="I1314" s="11">
        <f t="shared" si="308"/>
        <v>0.7105091683066489</v>
      </c>
      <c r="J1314" s="30">
        <f t="shared" si="309"/>
        <v>3.1438458774630473E-2</v>
      </c>
      <c r="K1314" s="30">
        <f t="shared" si="310"/>
        <v>31.808175049820136</v>
      </c>
      <c r="L1314" s="8">
        <v>0</v>
      </c>
      <c r="M1314" s="9">
        <v>1</v>
      </c>
      <c r="N1314" s="9">
        <v>0</v>
      </c>
      <c r="O1314" s="9">
        <v>0</v>
      </c>
      <c r="P1314" s="9">
        <v>0</v>
      </c>
      <c r="Q1314" s="8">
        <v>505</v>
      </c>
      <c r="R1314" s="9">
        <v>3</v>
      </c>
      <c r="S1314" s="9">
        <f t="shared" si="311"/>
        <v>501</v>
      </c>
      <c r="T1314" s="9">
        <f t="shared" si="312"/>
        <v>24</v>
      </c>
      <c r="U1314" s="7">
        <v>10.76</v>
      </c>
      <c r="V1314" s="7">
        <v>21.89</v>
      </c>
      <c r="W1314" s="9">
        <v>1</v>
      </c>
      <c r="X1314" s="9">
        <v>0</v>
      </c>
      <c r="Y1314" s="9">
        <v>0</v>
      </c>
      <c r="Z1314" s="9">
        <v>0</v>
      </c>
      <c r="AA1314" s="9">
        <v>1</v>
      </c>
      <c r="AB1314" s="27">
        <v>0</v>
      </c>
      <c r="AC1314" s="9">
        <v>1</v>
      </c>
      <c r="AD1314" s="9">
        <v>0</v>
      </c>
      <c r="AE1314" s="27">
        <v>0</v>
      </c>
      <c r="AF1314" s="9">
        <v>1</v>
      </c>
      <c r="AG1314" s="27">
        <v>0</v>
      </c>
      <c r="AH1314" s="19">
        <v>1984</v>
      </c>
      <c r="AI1314" s="30">
        <v>0</v>
      </c>
      <c r="AJ1314" s="30">
        <v>0.21</v>
      </c>
      <c r="AK1314" s="30">
        <f t="shared" si="316"/>
        <v>0.69800000000000006</v>
      </c>
      <c r="AL1314" s="37">
        <v>9.1999999999999998E-2</v>
      </c>
      <c r="AM1314" s="36" t="s">
        <v>89</v>
      </c>
      <c r="AN1314" s="17" t="s">
        <v>89</v>
      </c>
      <c r="AO1314" s="30">
        <v>0</v>
      </c>
      <c r="AP1314" s="34">
        <f t="shared" si="317"/>
        <v>1</v>
      </c>
      <c r="AQ1314" t="s">
        <v>89</v>
      </c>
      <c r="AR1314" s="34" t="s">
        <v>89</v>
      </c>
      <c r="AS1314">
        <v>1</v>
      </c>
      <c r="AT1314" s="17">
        <v>0</v>
      </c>
      <c r="AU1314">
        <v>1</v>
      </c>
      <c r="AV1314" s="17">
        <v>0</v>
      </c>
      <c r="AW1314" s="17" t="s">
        <v>209</v>
      </c>
      <c r="AX1314">
        <v>1</v>
      </c>
      <c r="AY1314">
        <v>0</v>
      </c>
      <c r="AZ1314">
        <v>0</v>
      </c>
      <c r="BA1314">
        <v>0</v>
      </c>
      <c r="BB1314">
        <v>0</v>
      </c>
      <c r="BC1314">
        <v>0</v>
      </c>
      <c r="BD1314" s="17">
        <v>0</v>
      </c>
      <c r="BE1314">
        <v>1</v>
      </c>
      <c r="BF1314">
        <v>0</v>
      </c>
      <c r="BG1314" s="17">
        <v>0</v>
      </c>
      <c r="BH1314">
        <v>4842</v>
      </c>
      <c r="BI1314">
        <v>396</v>
      </c>
      <c r="BJ1314" s="61">
        <v>4.2999999999999997E-2</v>
      </c>
      <c r="BK1314" s="61">
        <f t="shared" si="318"/>
        <v>38.65</v>
      </c>
      <c r="BL1314">
        <v>1</v>
      </c>
      <c r="BM1314">
        <v>0</v>
      </c>
      <c r="BN1314">
        <v>0</v>
      </c>
      <c r="BO1314">
        <v>0</v>
      </c>
      <c r="BP1314">
        <v>0</v>
      </c>
      <c r="BQ1314" s="17">
        <v>0</v>
      </c>
      <c r="BR1314">
        <v>0</v>
      </c>
      <c r="BS1314">
        <v>0</v>
      </c>
      <c r="BT1314">
        <v>0</v>
      </c>
      <c r="BU1314" s="17">
        <v>1</v>
      </c>
      <c r="BV1314">
        <v>0</v>
      </c>
      <c r="BW1314">
        <v>0</v>
      </c>
      <c r="BX1314" s="17">
        <v>0</v>
      </c>
      <c r="BY1314">
        <v>0</v>
      </c>
      <c r="BZ1314">
        <v>0</v>
      </c>
      <c r="CA1314">
        <v>1</v>
      </c>
      <c r="CB1314">
        <v>1</v>
      </c>
      <c r="CC1314">
        <v>0</v>
      </c>
      <c r="CD1314">
        <v>0</v>
      </c>
      <c r="CE1314">
        <v>0</v>
      </c>
      <c r="CF1314">
        <v>0</v>
      </c>
      <c r="CG1314">
        <v>0</v>
      </c>
      <c r="CH1314">
        <v>0</v>
      </c>
      <c r="CI1314">
        <v>0</v>
      </c>
      <c r="CJ1314" s="17">
        <v>0</v>
      </c>
      <c r="CK1314">
        <v>0.186</v>
      </c>
      <c r="CL1314">
        <v>284</v>
      </c>
      <c r="CM1314">
        <v>1</v>
      </c>
      <c r="CN1314">
        <v>0</v>
      </c>
      <c r="CO1314">
        <v>19</v>
      </c>
      <c r="CP1314" s="31" t="s">
        <v>80</v>
      </c>
    </row>
    <row r="1315" spans="1:94" x14ac:dyDescent="0.25">
      <c r="A1315">
        <v>1314</v>
      </c>
      <c r="B1315">
        <v>84</v>
      </c>
      <c r="C1315" s="23" t="s">
        <v>262</v>
      </c>
      <c r="D1315" s="12">
        <v>5</v>
      </c>
      <c r="E1315" s="13">
        <f t="shared" si="315"/>
        <v>0.28835063437139563</v>
      </c>
      <c r="F1315" s="7">
        <v>17.34</v>
      </c>
      <c r="G1315" s="7">
        <f t="shared" si="306"/>
        <v>4.7116493656286043</v>
      </c>
      <c r="H1315" s="15">
        <f t="shared" si="307"/>
        <v>5.2883506343713957</v>
      </c>
      <c r="I1315" s="11">
        <f t="shared" si="308"/>
        <v>0.62421141876252384</v>
      </c>
      <c r="J1315" s="30">
        <f t="shared" si="309"/>
        <v>3.5998351716408528E-2</v>
      </c>
      <c r="K1315" s="30">
        <f t="shared" si="310"/>
        <v>27.779049659770582</v>
      </c>
      <c r="L1315" s="8">
        <v>0</v>
      </c>
      <c r="M1315" s="9">
        <v>1</v>
      </c>
      <c r="N1315" s="9">
        <v>0</v>
      </c>
      <c r="O1315" s="9">
        <v>0</v>
      </c>
      <c r="P1315" s="9">
        <v>0</v>
      </c>
      <c r="Q1315" s="8">
        <v>475</v>
      </c>
      <c r="R1315" s="9">
        <v>3</v>
      </c>
      <c r="S1315" s="9">
        <f t="shared" si="311"/>
        <v>471</v>
      </c>
      <c r="T1315" s="9">
        <f t="shared" si="312"/>
        <v>24</v>
      </c>
      <c r="U1315" s="7">
        <v>11.25</v>
      </c>
      <c r="V1315" s="7">
        <v>22.9</v>
      </c>
      <c r="W1315" s="9">
        <v>1</v>
      </c>
      <c r="X1315" s="9">
        <v>0</v>
      </c>
      <c r="Y1315" s="9">
        <v>0</v>
      </c>
      <c r="Z1315" s="9">
        <v>0</v>
      </c>
      <c r="AA1315" s="9">
        <v>1</v>
      </c>
      <c r="AB1315" s="27">
        <v>0</v>
      </c>
      <c r="AC1315" s="9">
        <v>1</v>
      </c>
      <c r="AD1315" s="9">
        <v>0</v>
      </c>
      <c r="AE1315" s="27">
        <v>0</v>
      </c>
      <c r="AF1315" s="9">
        <v>1</v>
      </c>
      <c r="AG1315" s="27">
        <v>0</v>
      </c>
      <c r="AH1315" s="19">
        <v>1993</v>
      </c>
      <c r="AI1315" s="30">
        <v>0</v>
      </c>
      <c r="AJ1315" s="30">
        <v>0.13</v>
      </c>
      <c r="AK1315" s="30">
        <f t="shared" si="316"/>
        <v>0.73</v>
      </c>
      <c r="AL1315" s="37">
        <v>0.14000000000000001</v>
      </c>
      <c r="AM1315" s="36" t="s">
        <v>89</v>
      </c>
      <c r="AN1315" s="17" t="s">
        <v>89</v>
      </c>
      <c r="AO1315" s="30">
        <v>0</v>
      </c>
      <c r="AP1315" s="34">
        <f t="shared" si="317"/>
        <v>1</v>
      </c>
      <c r="AQ1315" t="s">
        <v>89</v>
      </c>
      <c r="AR1315" s="34" t="s">
        <v>89</v>
      </c>
      <c r="AS1315">
        <v>1</v>
      </c>
      <c r="AT1315" s="17">
        <v>0</v>
      </c>
      <c r="AU1315">
        <v>1</v>
      </c>
      <c r="AV1315" s="17">
        <v>0</v>
      </c>
      <c r="AW1315" s="17" t="s">
        <v>209</v>
      </c>
      <c r="AX1315">
        <v>1</v>
      </c>
      <c r="AY1315">
        <v>0</v>
      </c>
      <c r="AZ1315">
        <v>0</v>
      </c>
      <c r="BA1315">
        <v>0</v>
      </c>
      <c r="BB1315">
        <v>0</v>
      </c>
      <c r="BC1315">
        <v>0</v>
      </c>
      <c r="BD1315" s="17">
        <v>0</v>
      </c>
      <c r="BE1315">
        <v>1</v>
      </c>
      <c r="BF1315">
        <v>0</v>
      </c>
      <c r="BG1315" s="17">
        <v>0</v>
      </c>
      <c r="BH1315">
        <v>4843</v>
      </c>
      <c r="BI1315">
        <v>397</v>
      </c>
      <c r="BJ1315" s="61">
        <v>0.94099999999999995</v>
      </c>
      <c r="BK1315" s="61">
        <f t="shared" si="318"/>
        <v>40.15</v>
      </c>
      <c r="BL1315">
        <v>1</v>
      </c>
      <c r="BM1315">
        <v>0</v>
      </c>
      <c r="BN1315">
        <v>0</v>
      </c>
      <c r="BO1315">
        <v>0</v>
      </c>
      <c r="BP1315">
        <v>0</v>
      </c>
      <c r="BQ1315" s="17">
        <v>0</v>
      </c>
      <c r="BR1315">
        <v>0</v>
      </c>
      <c r="BS1315">
        <v>0</v>
      </c>
      <c r="BT1315">
        <v>0</v>
      </c>
      <c r="BU1315" s="17">
        <v>1</v>
      </c>
      <c r="BV1315">
        <v>0</v>
      </c>
      <c r="BW1315">
        <v>0</v>
      </c>
      <c r="BX1315" s="17">
        <v>0</v>
      </c>
      <c r="BY1315">
        <v>0</v>
      </c>
      <c r="BZ1315">
        <v>0</v>
      </c>
      <c r="CA1315">
        <v>1</v>
      </c>
      <c r="CB1315">
        <v>1</v>
      </c>
      <c r="CC1315">
        <v>0</v>
      </c>
      <c r="CD1315">
        <v>0</v>
      </c>
      <c r="CE1315">
        <v>0</v>
      </c>
      <c r="CF1315">
        <v>0</v>
      </c>
      <c r="CG1315">
        <v>0</v>
      </c>
      <c r="CH1315">
        <v>0</v>
      </c>
      <c r="CI1315">
        <v>0</v>
      </c>
      <c r="CJ1315" s="17">
        <v>0</v>
      </c>
      <c r="CK1315">
        <v>0.186</v>
      </c>
      <c r="CL1315">
        <v>284</v>
      </c>
      <c r="CM1315">
        <v>1</v>
      </c>
      <c r="CN1315">
        <v>0</v>
      </c>
      <c r="CO1315">
        <v>19</v>
      </c>
      <c r="CP1315" s="31" t="s">
        <v>80</v>
      </c>
    </row>
    <row r="1316" spans="1:94" x14ac:dyDescent="0.25">
      <c r="A1316">
        <v>1315</v>
      </c>
      <c r="B1316">
        <v>84</v>
      </c>
      <c r="C1316" s="23" t="s">
        <v>262</v>
      </c>
      <c r="D1316" s="12">
        <v>2.4</v>
      </c>
      <c r="E1316" s="13">
        <f t="shared" si="315"/>
        <v>0.41594454072790299</v>
      </c>
      <c r="F1316" s="7">
        <v>5.77</v>
      </c>
      <c r="G1316" s="7">
        <f t="shared" si="306"/>
        <v>1.9840554592720969</v>
      </c>
      <c r="H1316" s="15">
        <f t="shared" si="307"/>
        <v>2.8159445407279029</v>
      </c>
      <c r="I1316" s="11">
        <f t="shared" si="308"/>
        <v>9.3024680619448866E-2</v>
      </c>
      <c r="J1316" s="30">
        <f t="shared" si="309"/>
        <v>1.6122128356923546E-2</v>
      </c>
      <c r="K1316" s="30">
        <f t="shared" si="310"/>
        <v>62.026549960480644</v>
      </c>
      <c r="L1316" s="8">
        <v>0</v>
      </c>
      <c r="M1316" s="9">
        <v>1</v>
      </c>
      <c r="N1316" s="9">
        <v>0</v>
      </c>
      <c r="O1316" s="9">
        <v>0</v>
      </c>
      <c r="P1316" s="9">
        <v>0</v>
      </c>
      <c r="Q1316" s="8">
        <v>3818</v>
      </c>
      <c r="R1316" s="9">
        <v>3</v>
      </c>
      <c r="S1316" s="9">
        <f t="shared" si="311"/>
        <v>3814</v>
      </c>
      <c r="T1316" s="9">
        <f t="shared" si="312"/>
        <v>24</v>
      </c>
      <c r="U1316" s="7">
        <v>10.76</v>
      </c>
      <c r="V1316" s="7">
        <v>21.89</v>
      </c>
      <c r="W1316" s="9">
        <v>1</v>
      </c>
      <c r="X1316" s="9">
        <v>0</v>
      </c>
      <c r="Y1316" s="9">
        <v>0</v>
      </c>
      <c r="Z1316" s="9">
        <v>0</v>
      </c>
      <c r="AA1316" s="9">
        <v>1</v>
      </c>
      <c r="AB1316" s="27">
        <v>0</v>
      </c>
      <c r="AC1316" s="9">
        <v>1</v>
      </c>
      <c r="AD1316" s="9">
        <v>0</v>
      </c>
      <c r="AE1316" s="27">
        <v>0</v>
      </c>
      <c r="AF1316" s="9">
        <v>1</v>
      </c>
      <c r="AG1316" s="27">
        <v>0</v>
      </c>
      <c r="AH1316" s="19">
        <v>1984</v>
      </c>
      <c r="AI1316" s="30">
        <v>0</v>
      </c>
      <c r="AJ1316" s="30">
        <v>0.21</v>
      </c>
      <c r="AK1316" s="30">
        <f t="shared" si="316"/>
        <v>0.69800000000000006</v>
      </c>
      <c r="AL1316" s="37">
        <v>9.1999999999999998E-2</v>
      </c>
      <c r="AM1316" s="36" t="s">
        <v>89</v>
      </c>
      <c r="AN1316" s="17" t="s">
        <v>89</v>
      </c>
      <c r="AO1316" s="30">
        <v>1</v>
      </c>
      <c r="AP1316" s="34">
        <f t="shared" si="317"/>
        <v>0</v>
      </c>
      <c r="AQ1316" t="s">
        <v>89</v>
      </c>
      <c r="AR1316" s="34" t="s">
        <v>89</v>
      </c>
      <c r="AS1316">
        <v>1</v>
      </c>
      <c r="AT1316" s="17">
        <v>0</v>
      </c>
      <c r="AU1316" t="s">
        <v>89</v>
      </c>
      <c r="AV1316" s="17" t="s">
        <v>89</v>
      </c>
      <c r="AW1316" s="17" t="s">
        <v>209</v>
      </c>
      <c r="AX1316">
        <v>1</v>
      </c>
      <c r="AY1316">
        <v>0</v>
      </c>
      <c r="AZ1316">
        <v>0</v>
      </c>
      <c r="BA1316">
        <v>0</v>
      </c>
      <c r="BB1316">
        <v>0</v>
      </c>
      <c r="BC1316">
        <v>0</v>
      </c>
      <c r="BD1316" s="17">
        <v>0</v>
      </c>
      <c r="BE1316">
        <v>1</v>
      </c>
      <c r="BF1316">
        <v>0</v>
      </c>
      <c r="BG1316" s="17">
        <v>0</v>
      </c>
      <c r="BH1316">
        <v>4842</v>
      </c>
      <c r="BI1316">
        <v>396</v>
      </c>
      <c r="BJ1316" s="61">
        <v>4.2999999999999997E-2</v>
      </c>
      <c r="BK1316" s="61">
        <f t="shared" si="318"/>
        <v>38.65</v>
      </c>
      <c r="BL1316">
        <v>1</v>
      </c>
      <c r="BM1316">
        <v>0</v>
      </c>
      <c r="BN1316">
        <v>0</v>
      </c>
      <c r="BO1316">
        <v>0</v>
      </c>
      <c r="BP1316">
        <v>0</v>
      </c>
      <c r="BQ1316" s="17">
        <v>0</v>
      </c>
      <c r="BR1316">
        <v>0</v>
      </c>
      <c r="BS1316">
        <v>0</v>
      </c>
      <c r="BT1316">
        <v>0</v>
      </c>
      <c r="BU1316" s="17">
        <v>1</v>
      </c>
      <c r="BV1316">
        <v>0</v>
      </c>
      <c r="BW1316">
        <v>0</v>
      </c>
      <c r="BX1316" s="17">
        <v>0</v>
      </c>
      <c r="BY1316">
        <v>0</v>
      </c>
      <c r="BZ1316">
        <v>0</v>
      </c>
      <c r="CA1316">
        <v>1</v>
      </c>
      <c r="CB1316">
        <v>1</v>
      </c>
      <c r="CC1316">
        <v>0</v>
      </c>
      <c r="CD1316">
        <v>0</v>
      </c>
      <c r="CE1316">
        <v>0</v>
      </c>
      <c r="CF1316">
        <v>0</v>
      </c>
      <c r="CG1316">
        <v>0</v>
      </c>
      <c r="CH1316">
        <v>0</v>
      </c>
      <c r="CI1316">
        <v>0</v>
      </c>
      <c r="CJ1316" s="17">
        <v>0</v>
      </c>
      <c r="CK1316">
        <v>0.186</v>
      </c>
      <c r="CL1316">
        <v>284</v>
      </c>
      <c r="CM1316">
        <v>1</v>
      </c>
      <c r="CN1316">
        <v>0</v>
      </c>
      <c r="CO1316">
        <v>19</v>
      </c>
      <c r="CP1316" s="31" t="s">
        <v>80</v>
      </c>
    </row>
    <row r="1317" spans="1:94" x14ac:dyDescent="0.25">
      <c r="A1317">
        <v>1316</v>
      </c>
      <c r="B1317">
        <v>84</v>
      </c>
      <c r="C1317" s="23" t="s">
        <v>262</v>
      </c>
      <c r="D1317" s="12">
        <v>5.3</v>
      </c>
      <c r="E1317" s="13">
        <f t="shared" si="315"/>
        <v>0.86178861788617878</v>
      </c>
      <c r="F1317" s="7">
        <v>6.15</v>
      </c>
      <c r="G1317" s="7">
        <f t="shared" si="306"/>
        <v>4.4382113821138214</v>
      </c>
      <c r="H1317" s="15">
        <f t="shared" si="307"/>
        <v>6.1617886178861783</v>
      </c>
      <c r="I1317" s="11">
        <f t="shared" si="308"/>
        <v>0.16218940405555562</v>
      </c>
      <c r="J1317" s="30">
        <f t="shared" si="309"/>
        <v>2.6372260822041565E-2</v>
      </c>
      <c r="K1317" s="30">
        <f t="shared" si="310"/>
        <v>37.918629985799853</v>
      </c>
      <c r="L1317" s="8">
        <v>0</v>
      </c>
      <c r="M1317" s="9">
        <v>1</v>
      </c>
      <c r="N1317" s="9">
        <v>0</v>
      </c>
      <c r="O1317" s="9">
        <v>0</v>
      </c>
      <c r="P1317" s="9">
        <v>0</v>
      </c>
      <c r="Q1317" s="8">
        <v>1404</v>
      </c>
      <c r="R1317" s="9">
        <v>3</v>
      </c>
      <c r="S1317" s="9">
        <f t="shared" si="311"/>
        <v>1400</v>
      </c>
      <c r="T1317" s="9">
        <f t="shared" si="312"/>
        <v>24</v>
      </c>
      <c r="U1317" s="7">
        <v>11.25</v>
      </c>
      <c r="V1317" s="7">
        <v>22.9</v>
      </c>
      <c r="W1317" s="9">
        <v>1</v>
      </c>
      <c r="X1317" s="9">
        <v>0</v>
      </c>
      <c r="Y1317" s="9">
        <v>0</v>
      </c>
      <c r="Z1317" s="9">
        <v>0</v>
      </c>
      <c r="AA1317" s="9">
        <v>1</v>
      </c>
      <c r="AB1317" s="27">
        <v>0</v>
      </c>
      <c r="AC1317" s="9">
        <v>1</v>
      </c>
      <c r="AD1317" s="9">
        <v>0</v>
      </c>
      <c r="AE1317" s="27">
        <v>0</v>
      </c>
      <c r="AF1317" s="9">
        <v>1</v>
      </c>
      <c r="AG1317" s="27">
        <v>0</v>
      </c>
      <c r="AH1317" s="19">
        <v>1993</v>
      </c>
      <c r="AI1317" s="30">
        <v>0</v>
      </c>
      <c r="AJ1317" s="30">
        <v>0.13</v>
      </c>
      <c r="AK1317" s="30">
        <f t="shared" si="316"/>
        <v>0.73</v>
      </c>
      <c r="AL1317" s="37">
        <v>0.14000000000000001</v>
      </c>
      <c r="AM1317" s="36" t="s">
        <v>89</v>
      </c>
      <c r="AN1317" s="17" t="s">
        <v>89</v>
      </c>
      <c r="AO1317" s="30">
        <v>1</v>
      </c>
      <c r="AP1317" s="34">
        <f t="shared" si="317"/>
        <v>0</v>
      </c>
      <c r="AQ1317" t="s">
        <v>89</v>
      </c>
      <c r="AR1317" s="34" t="s">
        <v>89</v>
      </c>
      <c r="AS1317">
        <v>1</v>
      </c>
      <c r="AT1317" s="17">
        <v>0</v>
      </c>
      <c r="AU1317" t="s">
        <v>89</v>
      </c>
      <c r="AV1317" s="17" t="s">
        <v>89</v>
      </c>
      <c r="AW1317" s="17" t="s">
        <v>209</v>
      </c>
      <c r="AX1317">
        <v>1</v>
      </c>
      <c r="AY1317">
        <v>0</v>
      </c>
      <c r="AZ1317">
        <v>0</v>
      </c>
      <c r="BA1317">
        <v>0</v>
      </c>
      <c r="BB1317">
        <v>0</v>
      </c>
      <c r="BC1317">
        <v>0</v>
      </c>
      <c r="BD1317" s="17">
        <v>0</v>
      </c>
      <c r="BE1317">
        <v>1</v>
      </c>
      <c r="BF1317">
        <v>0</v>
      </c>
      <c r="BG1317" s="17">
        <v>0</v>
      </c>
      <c r="BH1317">
        <v>4843</v>
      </c>
      <c r="BI1317">
        <v>397</v>
      </c>
      <c r="BJ1317" s="61">
        <v>0.94099999999999995</v>
      </c>
      <c r="BK1317" s="61">
        <f t="shared" si="318"/>
        <v>40.15</v>
      </c>
      <c r="BL1317">
        <v>1</v>
      </c>
      <c r="BM1317">
        <v>0</v>
      </c>
      <c r="BN1317">
        <v>0</v>
      </c>
      <c r="BO1317">
        <v>0</v>
      </c>
      <c r="BP1317">
        <v>0</v>
      </c>
      <c r="BQ1317" s="17">
        <v>0</v>
      </c>
      <c r="BR1317">
        <v>0</v>
      </c>
      <c r="BS1317">
        <v>0</v>
      </c>
      <c r="BT1317">
        <v>0</v>
      </c>
      <c r="BU1317" s="17">
        <v>1</v>
      </c>
      <c r="BV1317">
        <v>0</v>
      </c>
      <c r="BW1317">
        <v>0</v>
      </c>
      <c r="BX1317" s="17">
        <v>0</v>
      </c>
      <c r="BY1317">
        <v>0</v>
      </c>
      <c r="BZ1317">
        <v>0</v>
      </c>
      <c r="CA1317">
        <v>1</v>
      </c>
      <c r="CB1317">
        <v>1</v>
      </c>
      <c r="CC1317">
        <v>0</v>
      </c>
      <c r="CD1317">
        <v>0</v>
      </c>
      <c r="CE1317">
        <v>0</v>
      </c>
      <c r="CF1317">
        <v>0</v>
      </c>
      <c r="CG1317">
        <v>0</v>
      </c>
      <c r="CH1317">
        <v>0</v>
      </c>
      <c r="CI1317">
        <v>0</v>
      </c>
      <c r="CJ1317" s="17">
        <v>0</v>
      </c>
      <c r="CK1317">
        <v>0.186</v>
      </c>
      <c r="CL1317">
        <v>284</v>
      </c>
      <c r="CM1317">
        <v>1</v>
      </c>
      <c r="CN1317">
        <v>0</v>
      </c>
      <c r="CO1317">
        <v>19</v>
      </c>
      <c r="CP1317" s="31" t="s">
        <v>80</v>
      </c>
    </row>
    <row r="1318" spans="1:94" x14ac:dyDescent="0.25">
      <c r="A1318">
        <v>1317</v>
      </c>
      <c r="B1318">
        <v>84</v>
      </c>
      <c r="C1318" s="23" t="s">
        <v>262</v>
      </c>
      <c r="D1318" s="12">
        <v>3.9</v>
      </c>
      <c r="E1318" s="13">
        <f t="shared" si="315"/>
        <v>0.36211699164345407</v>
      </c>
      <c r="F1318" s="7">
        <v>10.77</v>
      </c>
      <c r="G1318" s="7">
        <f t="shared" si="306"/>
        <v>3.537883008356546</v>
      </c>
      <c r="H1318" s="15">
        <f t="shared" si="307"/>
        <v>4.2621169916434543</v>
      </c>
      <c r="I1318" s="11">
        <f t="shared" si="308"/>
        <v>0.17585008486605422</v>
      </c>
      <c r="J1318" s="30">
        <f t="shared" si="309"/>
        <v>1.6327770182549137E-2</v>
      </c>
      <c r="K1318" s="30">
        <f t="shared" si="310"/>
        <v>61.245350027573522</v>
      </c>
      <c r="L1318" s="8">
        <v>0</v>
      </c>
      <c r="M1318" s="9">
        <v>1</v>
      </c>
      <c r="N1318" s="9">
        <v>0</v>
      </c>
      <c r="O1318" s="9">
        <v>0</v>
      </c>
      <c r="P1318" s="9">
        <v>0</v>
      </c>
      <c r="Q1318" s="8">
        <v>3639</v>
      </c>
      <c r="R1318" s="9">
        <v>3</v>
      </c>
      <c r="S1318" s="9">
        <f t="shared" si="311"/>
        <v>3635</v>
      </c>
      <c r="T1318" s="9">
        <f t="shared" si="312"/>
        <v>24</v>
      </c>
      <c r="U1318" s="7">
        <v>10.76</v>
      </c>
      <c r="V1318" s="7">
        <v>21.89</v>
      </c>
      <c r="W1318" s="9">
        <v>1</v>
      </c>
      <c r="X1318" s="9">
        <v>0</v>
      </c>
      <c r="Y1318" s="9">
        <v>0</v>
      </c>
      <c r="Z1318" s="9">
        <v>0</v>
      </c>
      <c r="AA1318" s="9">
        <v>1</v>
      </c>
      <c r="AB1318" s="27">
        <v>0</v>
      </c>
      <c r="AC1318" s="9">
        <v>1</v>
      </c>
      <c r="AD1318" s="9">
        <v>0</v>
      </c>
      <c r="AE1318" s="27">
        <v>0</v>
      </c>
      <c r="AF1318" s="9">
        <v>1</v>
      </c>
      <c r="AG1318" s="27">
        <v>0</v>
      </c>
      <c r="AH1318" s="19">
        <v>1984</v>
      </c>
      <c r="AI1318" s="30">
        <v>0</v>
      </c>
      <c r="AJ1318" s="30">
        <v>0.21</v>
      </c>
      <c r="AK1318" s="30">
        <f t="shared" si="316"/>
        <v>0.69800000000000006</v>
      </c>
      <c r="AL1318" s="37">
        <v>9.1999999999999998E-2</v>
      </c>
      <c r="AM1318" s="36" t="s">
        <v>89</v>
      </c>
      <c r="AN1318" s="17" t="s">
        <v>89</v>
      </c>
      <c r="AO1318" s="30">
        <v>0</v>
      </c>
      <c r="AP1318" s="34">
        <f t="shared" si="317"/>
        <v>1</v>
      </c>
      <c r="AQ1318" t="s">
        <v>89</v>
      </c>
      <c r="AR1318" s="34" t="s">
        <v>89</v>
      </c>
      <c r="AS1318">
        <v>1</v>
      </c>
      <c r="AT1318" s="17">
        <v>0</v>
      </c>
      <c r="AU1318" t="s">
        <v>89</v>
      </c>
      <c r="AV1318" s="17" t="s">
        <v>89</v>
      </c>
      <c r="AW1318" s="17" t="s">
        <v>209</v>
      </c>
      <c r="AX1318">
        <v>1</v>
      </c>
      <c r="AY1318">
        <v>0</v>
      </c>
      <c r="AZ1318">
        <v>0</v>
      </c>
      <c r="BA1318">
        <v>0</v>
      </c>
      <c r="BB1318">
        <v>0</v>
      </c>
      <c r="BC1318">
        <v>0</v>
      </c>
      <c r="BD1318" s="17">
        <v>0</v>
      </c>
      <c r="BE1318">
        <v>1</v>
      </c>
      <c r="BF1318">
        <v>0</v>
      </c>
      <c r="BG1318" s="17">
        <v>0</v>
      </c>
      <c r="BH1318">
        <v>4842</v>
      </c>
      <c r="BI1318">
        <v>396</v>
      </c>
      <c r="BJ1318" s="61">
        <v>4.2999999999999997E-2</v>
      </c>
      <c r="BK1318" s="61">
        <f t="shared" si="318"/>
        <v>38.65</v>
      </c>
      <c r="BL1318">
        <v>1</v>
      </c>
      <c r="BM1318">
        <v>0</v>
      </c>
      <c r="BN1318">
        <v>0</v>
      </c>
      <c r="BO1318">
        <v>0</v>
      </c>
      <c r="BP1318">
        <v>0</v>
      </c>
      <c r="BQ1318" s="17">
        <v>0</v>
      </c>
      <c r="BR1318">
        <v>0</v>
      </c>
      <c r="BS1318">
        <v>0</v>
      </c>
      <c r="BT1318">
        <v>0</v>
      </c>
      <c r="BU1318" s="17">
        <v>1</v>
      </c>
      <c r="BV1318">
        <v>0</v>
      </c>
      <c r="BW1318">
        <v>0</v>
      </c>
      <c r="BX1318" s="17">
        <v>0</v>
      </c>
      <c r="BY1318">
        <v>0</v>
      </c>
      <c r="BZ1318">
        <v>0</v>
      </c>
      <c r="CA1318">
        <v>1</v>
      </c>
      <c r="CB1318">
        <v>1</v>
      </c>
      <c r="CC1318">
        <v>0</v>
      </c>
      <c r="CD1318">
        <v>0</v>
      </c>
      <c r="CE1318">
        <v>0</v>
      </c>
      <c r="CF1318">
        <v>0</v>
      </c>
      <c r="CG1318">
        <v>0</v>
      </c>
      <c r="CH1318">
        <v>0</v>
      </c>
      <c r="CI1318">
        <v>0</v>
      </c>
      <c r="CJ1318" s="17">
        <v>0</v>
      </c>
      <c r="CK1318">
        <v>0.186</v>
      </c>
      <c r="CL1318">
        <v>284</v>
      </c>
      <c r="CM1318">
        <v>1</v>
      </c>
      <c r="CN1318">
        <v>0</v>
      </c>
      <c r="CO1318">
        <v>19</v>
      </c>
      <c r="CP1318" s="31" t="s">
        <v>80</v>
      </c>
    </row>
    <row r="1319" spans="1:94" x14ac:dyDescent="0.25">
      <c r="A1319">
        <v>1318</v>
      </c>
      <c r="B1319">
        <v>84</v>
      </c>
      <c r="C1319" s="23" t="s">
        <v>262</v>
      </c>
      <c r="D1319" s="12">
        <v>5.2</v>
      </c>
      <c r="E1319" s="13">
        <f t="shared" si="315"/>
        <v>0.67357512953367882</v>
      </c>
      <c r="F1319" s="7">
        <v>7.72</v>
      </c>
      <c r="G1319" s="7">
        <f t="shared" si="306"/>
        <v>4.5264248704663217</v>
      </c>
      <c r="H1319" s="15">
        <f t="shared" si="307"/>
        <v>5.8735751295336787</v>
      </c>
      <c r="I1319" s="11">
        <f t="shared" si="308"/>
        <v>0.21139989509167173</v>
      </c>
      <c r="J1319" s="30">
        <f t="shared" si="309"/>
        <v>2.7383406099957479E-2</v>
      </c>
      <c r="K1319" s="30">
        <f t="shared" si="310"/>
        <v>36.518466561453536</v>
      </c>
      <c r="L1319" s="8">
        <v>0</v>
      </c>
      <c r="M1319" s="9">
        <v>1</v>
      </c>
      <c r="N1319" s="9">
        <v>0</v>
      </c>
      <c r="O1319" s="9">
        <v>0</v>
      </c>
      <c r="P1319" s="9">
        <v>0</v>
      </c>
      <c r="Q1319" s="8">
        <v>1278</v>
      </c>
      <c r="R1319" s="9">
        <v>3</v>
      </c>
      <c r="S1319" s="9">
        <f t="shared" si="311"/>
        <v>1274</v>
      </c>
      <c r="T1319" s="9">
        <f t="shared" si="312"/>
        <v>24</v>
      </c>
      <c r="U1319" s="7">
        <v>11.25</v>
      </c>
      <c r="V1319" s="7">
        <v>22.9</v>
      </c>
      <c r="W1319" s="9">
        <v>1</v>
      </c>
      <c r="X1319" s="9">
        <v>0</v>
      </c>
      <c r="Y1319" s="9">
        <v>0</v>
      </c>
      <c r="Z1319" s="9">
        <v>0</v>
      </c>
      <c r="AA1319" s="9">
        <v>1</v>
      </c>
      <c r="AB1319" s="27">
        <v>0</v>
      </c>
      <c r="AC1319" s="9">
        <v>1</v>
      </c>
      <c r="AD1319" s="9">
        <v>0</v>
      </c>
      <c r="AE1319" s="27">
        <v>0</v>
      </c>
      <c r="AF1319" s="9">
        <v>1</v>
      </c>
      <c r="AG1319" s="27">
        <v>0</v>
      </c>
      <c r="AH1319" s="19">
        <v>1993</v>
      </c>
      <c r="AI1319" s="30">
        <v>0</v>
      </c>
      <c r="AJ1319" s="30">
        <v>0.13</v>
      </c>
      <c r="AK1319" s="30">
        <f t="shared" si="316"/>
        <v>0.73</v>
      </c>
      <c r="AL1319" s="37">
        <v>0.14000000000000001</v>
      </c>
      <c r="AM1319" s="36" t="s">
        <v>89</v>
      </c>
      <c r="AN1319" s="17" t="s">
        <v>89</v>
      </c>
      <c r="AO1319" s="30">
        <v>0</v>
      </c>
      <c r="AP1319" s="34">
        <f t="shared" si="317"/>
        <v>1</v>
      </c>
      <c r="AQ1319" t="s">
        <v>89</v>
      </c>
      <c r="AR1319" s="34" t="s">
        <v>89</v>
      </c>
      <c r="AS1319">
        <v>1</v>
      </c>
      <c r="AT1319" s="17">
        <v>0</v>
      </c>
      <c r="AU1319" t="s">
        <v>89</v>
      </c>
      <c r="AV1319" s="17" t="s">
        <v>89</v>
      </c>
      <c r="AW1319" s="17" t="s">
        <v>209</v>
      </c>
      <c r="AX1319">
        <v>1</v>
      </c>
      <c r="AY1319">
        <v>0</v>
      </c>
      <c r="AZ1319">
        <v>0</v>
      </c>
      <c r="BA1319">
        <v>0</v>
      </c>
      <c r="BB1319">
        <v>0</v>
      </c>
      <c r="BC1319">
        <v>0</v>
      </c>
      <c r="BD1319" s="17">
        <v>0</v>
      </c>
      <c r="BE1319">
        <v>1</v>
      </c>
      <c r="BF1319">
        <v>0</v>
      </c>
      <c r="BG1319" s="17">
        <v>0</v>
      </c>
      <c r="BH1319">
        <v>4843</v>
      </c>
      <c r="BI1319">
        <v>397</v>
      </c>
      <c r="BJ1319" s="61">
        <v>0.94099999999999995</v>
      </c>
      <c r="BK1319" s="61">
        <f t="shared" si="318"/>
        <v>40.15</v>
      </c>
      <c r="BL1319">
        <v>1</v>
      </c>
      <c r="BM1319">
        <v>0</v>
      </c>
      <c r="BN1319">
        <v>0</v>
      </c>
      <c r="BO1319">
        <v>0</v>
      </c>
      <c r="BP1319">
        <v>0</v>
      </c>
      <c r="BQ1319" s="17">
        <v>0</v>
      </c>
      <c r="BR1319">
        <v>0</v>
      </c>
      <c r="BS1319">
        <v>0</v>
      </c>
      <c r="BT1319">
        <v>0</v>
      </c>
      <c r="BU1319" s="17">
        <v>1</v>
      </c>
      <c r="BV1319">
        <v>0</v>
      </c>
      <c r="BW1319">
        <v>0</v>
      </c>
      <c r="BX1319" s="17">
        <v>0</v>
      </c>
      <c r="BY1319">
        <v>0</v>
      </c>
      <c r="BZ1319">
        <v>0</v>
      </c>
      <c r="CA1319">
        <v>1</v>
      </c>
      <c r="CB1319">
        <v>1</v>
      </c>
      <c r="CC1319">
        <v>0</v>
      </c>
      <c r="CD1319">
        <v>0</v>
      </c>
      <c r="CE1319">
        <v>0</v>
      </c>
      <c r="CF1319">
        <v>0</v>
      </c>
      <c r="CG1319">
        <v>0</v>
      </c>
      <c r="CH1319">
        <v>0</v>
      </c>
      <c r="CI1319">
        <v>0</v>
      </c>
      <c r="CJ1319" s="17">
        <v>0</v>
      </c>
      <c r="CK1319">
        <v>0.186</v>
      </c>
      <c r="CL1319">
        <v>284</v>
      </c>
      <c r="CM1319">
        <v>1</v>
      </c>
      <c r="CN1319">
        <v>0</v>
      </c>
      <c r="CO1319">
        <v>19</v>
      </c>
      <c r="CP1319" s="31" t="s">
        <v>80</v>
      </c>
    </row>
    <row r="1320" spans="1:94" x14ac:dyDescent="0.25">
      <c r="A1320">
        <v>1319</v>
      </c>
      <c r="B1320">
        <v>84</v>
      </c>
      <c r="C1320" s="23" t="s">
        <v>262</v>
      </c>
      <c r="D1320" s="12">
        <v>3</v>
      </c>
      <c r="E1320" s="13">
        <f t="shared" si="315"/>
        <v>0.17964071856287425</v>
      </c>
      <c r="F1320" s="7">
        <v>16.7</v>
      </c>
      <c r="G1320" s="7">
        <f t="shared" si="306"/>
        <v>2.8203592814371259</v>
      </c>
      <c r="H1320" s="15">
        <f t="shared" si="307"/>
        <v>3.1796407185628741</v>
      </c>
      <c r="I1320" s="11">
        <f t="shared" si="308"/>
        <v>0.24788008835336373</v>
      </c>
      <c r="J1320" s="30">
        <f t="shared" si="309"/>
        <v>1.4843119063075675E-2</v>
      </c>
      <c r="K1320" s="30">
        <f t="shared" si="310"/>
        <v>67.371284684203559</v>
      </c>
      <c r="L1320" s="8">
        <v>0</v>
      </c>
      <c r="M1320" s="9">
        <v>1</v>
      </c>
      <c r="N1320" s="9">
        <v>0</v>
      </c>
      <c r="O1320" s="9">
        <v>0</v>
      </c>
      <c r="P1320" s="9">
        <v>0</v>
      </c>
      <c r="Q1320" s="8">
        <v>4278</v>
      </c>
      <c r="R1320" s="9">
        <v>17</v>
      </c>
      <c r="S1320" s="9">
        <f t="shared" si="311"/>
        <v>4260</v>
      </c>
      <c r="T1320" s="9">
        <f t="shared" si="312"/>
        <v>24</v>
      </c>
      <c r="U1320" s="7">
        <v>10.76</v>
      </c>
      <c r="V1320" s="7">
        <v>21.89</v>
      </c>
      <c r="W1320" s="9">
        <v>1</v>
      </c>
      <c r="X1320" s="9">
        <v>0</v>
      </c>
      <c r="Y1320" s="9">
        <v>0</v>
      </c>
      <c r="Z1320" s="9">
        <v>0</v>
      </c>
      <c r="AA1320" s="9">
        <v>1</v>
      </c>
      <c r="AB1320" s="27">
        <v>0</v>
      </c>
      <c r="AC1320" s="9">
        <v>1</v>
      </c>
      <c r="AD1320" s="9">
        <v>0</v>
      </c>
      <c r="AE1320" s="27">
        <v>0</v>
      </c>
      <c r="AF1320" s="9">
        <v>1</v>
      </c>
      <c r="AG1320" s="27">
        <v>0</v>
      </c>
      <c r="AH1320" s="19">
        <v>1984</v>
      </c>
      <c r="AI1320" s="30">
        <v>0</v>
      </c>
      <c r="AJ1320" s="30">
        <v>0.21</v>
      </c>
      <c r="AK1320" s="30">
        <f t="shared" si="316"/>
        <v>0.69800000000000006</v>
      </c>
      <c r="AL1320" s="37">
        <v>9.1999999999999998E-2</v>
      </c>
      <c r="AM1320" s="36" t="s">
        <v>89</v>
      </c>
      <c r="AN1320" s="17" t="s">
        <v>89</v>
      </c>
      <c r="AO1320" s="30">
        <v>1</v>
      </c>
      <c r="AP1320" s="34">
        <f t="shared" si="317"/>
        <v>0</v>
      </c>
      <c r="AQ1320" t="s">
        <v>89</v>
      </c>
      <c r="AR1320" s="34" t="s">
        <v>89</v>
      </c>
      <c r="AS1320">
        <v>1</v>
      </c>
      <c r="AT1320" s="17">
        <v>0</v>
      </c>
      <c r="AU1320" t="s">
        <v>89</v>
      </c>
      <c r="AV1320" s="17" t="s">
        <v>89</v>
      </c>
      <c r="AW1320" s="17" t="s">
        <v>209</v>
      </c>
      <c r="AX1320">
        <v>1</v>
      </c>
      <c r="AY1320">
        <v>0</v>
      </c>
      <c r="AZ1320">
        <v>0</v>
      </c>
      <c r="BA1320">
        <v>0</v>
      </c>
      <c r="BB1320">
        <v>0</v>
      </c>
      <c r="BC1320">
        <v>0</v>
      </c>
      <c r="BD1320" s="17">
        <v>0</v>
      </c>
      <c r="BE1320">
        <v>1</v>
      </c>
      <c r="BF1320">
        <v>0</v>
      </c>
      <c r="BG1320" s="17">
        <v>0</v>
      </c>
      <c r="BH1320">
        <v>4842</v>
      </c>
      <c r="BI1320">
        <v>396</v>
      </c>
      <c r="BJ1320" s="61">
        <v>4.2999999999999997E-2</v>
      </c>
      <c r="BK1320" s="61">
        <f t="shared" si="318"/>
        <v>38.65</v>
      </c>
      <c r="BL1320">
        <v>1</v>
      </c>
      <c r="BM1320">
        <v>0</v>
      </c>
      <c r="BN1320">
        <v>0</v>
      </c>
      <c r="BO1320">
        <v>0</v>
      </c>
      <c r="BP1320">
        <v>0</v>
      </c>
      <c r="BQ1320" s="17">
        <v>0</v>
      </c>
      <c r="BR1320">
        <v>0</v>
      </c>
      <c r="BS1320">
        <v>0</v>
      </c>
      <c r="BT1320">
        <v>0</v>
      </c>
      <c r="BU1320" s="17">
        <v>1</v>
      </c>
      <c r="BV1320">
        <v>0</v>
      </c>
      <c r="BW1320">
        <v>0</v>
      </c>
      <c r="BX1320" s="17">
        <v>0</v>
      </c>
      <c r="BY1320">
        <v>0</v>
      </c>
      <c r="BZ1320">
        <v>0</v>
      </c>
      <c r="CA1320">
        <v>1</v>
      </c>
      <c r="CB1320">
        <v>1</v>
      </c>
      <c r="CC1320">
        <v>0</v>
      </c>
      <c r="CD1320">
        <v>0</v>
      </c>
      <c r="CE1320">
        <v>0</v>
      </c>
      <c r="CF1320">
        <v>0</v>
      </c>
      <c r="CG1320">
        <v>1</v>
      </c>
      <c r="CH1320">
        <v>0</v>
      </c>
      <c r="CI1320">
        <v>0</v>
      </c>
      <c r="CJ1320" s="17">
        <v>1</v>
      </c>
      <c r="CK1320">
        <v>0.186</v>
      </c>
      <c r="CL1320">
        <v>284</v>
      </c>
      <c r="CM1320">
        <v>1</v>
      </c>
      <c r="CN1320">
        <v>0</v>
      </c>
      <c r="CO1320">
        <v>19</v>
      </c>
      <c r="CP1320" s="31" t="s">
        <v>80</v>
      </c>
    </row>
    <row r="1321" spans="1:94" x14ac:dyDescent="0.25">
      <c r="A1321">
        <v>1320</v>
      </c>
      <c r="B1321">
        <v>84</v>
      </c>
      <c r="C1321" s="23" t="s">
        <v>262</v>
      </c>
      <c r="D1321" s="12">
        <v>4.9000000000000004</v>
      </c>
      <c r="E1321" s="13">
        <f t="shared" si="315"/>
        <v>0.34098816979819074</v>
      </c>
      <c r="F1321" s="7">
        <v>14.37</v>
      </c>
      <c r="G1321" s="7">
        <f t="shared" si="306"/>
        <v>4.5590118302018094</v>
      </c>
      <c r="H1321" s="15">
        <f t="shared" si="307"/>
        <v>5.2409881697981913</v>
      </c>
      <c r="I1321" s="11">
        <f t="shared" si="308"/>
        <v>0.31734174799757642</v>
      </c>
      <c r="J1321" s="30">
        <f t="shared" si="309"/>
        <v>2.2083628949031067E-2</v>
      </c>
      <c r="K1321" s="30">
        <f t="shared" si="310"/>
        <v>45.282412700738462</v>
      </c>
      <c r="L1321" s="8">
        <v>0</v>
      </c>
      <c r="M1321" s="9">
        <v>1</v>
      </c>
      <c r="N1321" s="9">
        <v>0</v>
      </c>
      <c r="O1321" s="9">
        <v>0</v>
      </c>
      <c r="P1321" s="9">
        <v>0</v>
      </c>
      <c r="Q1321" s="8">
        <v>1862</v>
      </c>
      <c r="R1321" s="9">
        <v>17</v>
      </c>
      <c r="S1321" s="9">
        <f t="shared" si="311"/>
        <v>1844</v>
      </c>
      <c r="T1321" s="9">
        <f t="shared" si="312"/>
        <v>24</v>
      </c>
      <c r="U1321" s="7">
        <v>11.25</v>
      </c>
      <c r="V1321" s="7">
        <v>22.9</v>
      </c>
      <c r="W1321" s="9">
        <v>1</v>
      </c>
      <c r="X1321" s="9">
        <v>0</v>
      </c>
      <c r="Y1321" s="9">
        <v>0</v>
      </c>
      <c r="Z1321" s="9">
        <v>0</v>
      </c>
      <c r="AA1321" s="9">
        <v>1</v>
      </c>
      <c r="AB1321" s="27">
        <v>0</v>
      </c>
      <c r="AC1321" s="9">
        <v>1</v>
      </c>
      <c r="AD1321" s="9">
        <v>0</v>
      </c>
      <c r="AE1321" s="27">
        <v>0</v>
      </c>
      <c r="AF1321" s="9">
        <v>1</v>
      </c>
      <c r="AG1321" s="27">
        <v>0</v>
      </c>
      <c r="AH1321" s="19">
        <v>1993</v>
      </c>
      <c r="AI1321" s="30">
        <v>0</v>
      </c>
      <c r="AJ1321" s="30">
        <v>0.13</v>
      </c>
      <c r="AK1321" s="30">
        <f t="shared" si="316"/>
        <v>0.73</v>
      </c>
      <c r="AL1321" s="37">
        <v>0.14000000000000001</v>
      </c>
      <c r="AM1321" s="36" t="s">
        <v>89</v>
      </c>
      <c r="AN1321" s="17" t="s">
        <v>89</v>
      </c>
      <c r="AO1321" s="30">
        <v>1</v>
      </c>
      <c r="AP1321" s="34">
        <f t="shared" si="317"/>
        <v>0</v>
      </c>
      <c r="AQ1321" t="s">
        <v>89</v>
      </c>
      <c r="AR1321" s="34" t="s">
        <v>89</v>
      </c>
      <c r="AS1321">
        <v>1</v>
      </c>
      <c r="AT1321" s="17">
        <v>0</v>
      </c>
      <c r="AU1321" t="s">
        <v>89</v>
      </c>
      <c r="AV1321" s="17" t="s">
        <v>89</v>
      </c>
      <c r="AW1321" s="17" t="s">
        <v>209</v>
      </c>
      <c r="AX1321">
        <v>1</v>
      </c>
      <c r="AY1321">
        <v>0</v>
      </c>
      <c r="AZ1321">
        <v>0</v>
      </c>
      <c r="BA1321">
        <v>0</v>
      </c>
      <c r="BB1321">
        <v>0</v>
      </c>
      <c r="BC1321">
        <v>0</v>
      </c>
      <c r="BD1321" s="17">
        <v>0</v>
      </c>
      <c r="BE1321">
        <v>1</v>
      </c>
      <c r="BF1321">
        <v>0</v>
      </c>
      <c r="BG1321" s="17">
        <v>0</v>
      </c>
      <c r="BH1321">
        <v>4843</v>
      </c>
      <c r="BI1321">
        <v>397</v>
      </c>
      <c r="BJ1321" s="61">
        <v>0.94099999999999995</v>
      </c>
      <c r="BK1321" s="61">
        <f t="shared" si="318"/>
        <v>40.15</v>
      </c>
      <c r="BL1321">
        <v>1</v>
      </c>
      <c r="BM1321">
        <v>0</v>
      </c>
      <c r="BN1321">
        <v>0</v>
      </c>
      <c r="BO1321">
        <v>0</v>
      </c>
      <c r="BP1321">
        <v>0</v>
      </c>
      <c r="BQ1321" s="17">
        <v>0</v>
      </c>
      <c r="BR1321">
        <v>0</v>
      </c>
      <c r="BS1321">
        <v>0</v>
      </c>
      <c r="BT1321">
        <v>0</v>
      </c>
      <c r="BU1321" s="17">
        <v>1</v>
      </c>
      <c r="BV1321">
        <v>0</v>
      </c>
      <c r="BW1321">
        <v>0</v>
      </c>
      <c r="BX1321" s="17">
        <v>0</v>
      </c>
      <c r="BY1321">
        <v>0</v>
      </c>
      <c r="BZ1321">
        <v>0</v>
      </c>
      <c r="CA1321">
        <v>1</v>
      </c>
      <c r="CB1321">
        <v>1</v>
      </c>
      <c r="CC1321">
        <v>0</v>
      </c>
      <c r="CD1321">
        <v>0</v>
      </c>
      <c r="CE1321">
        <v>0</v>
      </c>
      <c r="CF1321">
        <v>0</v>
      </c>
      <c r="CG1321">
        <v>1</v>
      </c>
      <c r="CH1321">
        <v>0</v>
      </c>
      <c r="CI1321">
        <v>0</v>
      </c>
      <c r="CJ1321" s="17">
        <v>1</v>
      </c>
      <c r="CK1321">
        <v>0.186</v>
      </c>
      <c r="CL1321">
        <v>284</v>
      </c>
      <c r="CM1321">
        <v>1</v>
      </c>
      <c r="CN1321">
        <v>0</v>
      </c>
      <c r="CO1321">
        <v>19</v>
      </c>
      <c r="CP1321" s="31" t="s">
        <v>80</v>
      </c>
    </row>
    <row r="1322" spans="1:94" x14ac:dyDescent="0.25">
      <c r="A1322">
        <v>1321</v>
      </c>
      <c r="B1322">
        <v>84</v>
      </c>
      <c r="C1322" s="23" t="s">
        <v>262</v>
      </c>
      <c r="D1322" s="12">
        <v>4.8</v>
      </c>
      <c r="E1322" s="13">
        <f t="shared" si="315"/>
        <v>0.20227560050568899</v>
      </c>
      <c r="F1322" s="7">
        <v>23.73</v>
      </c>
      <c r="G1322" s="7">
        <f t="shared" si="306"/>
        <v>4.5977243994943109</v>
      </c>
      <c r="H1322" s="15">
        <f t="shared" si="307"/>
        <v>5.0022756005056888</v>
      </c>
      <c r="I1322" s="11">
        <f t="shared" si="308"/>
        <v>0.34653921998542769</v>
      </c>
      <c r="J1322" s="30">
        <f t="shared" si="309"/>
        <v>1.4603422671109468E-2</v>
      </c>
      <c r="K1322" s="30">
        <f t="shared" si="310"/>
        <v>68.477097631251866</v>
      </c>
      <c r="L1322" s="8">
        <v>0</v>
      </c>
      <c r="M1322" s="9">
        <v>1</v>
      </c>
      <c r="N1322" s="9">
        <v>0</v>
      </c>
      <c r="O1322" s="9">
        <v>0</v>
      </c>
      <c r="P1322" s="9">
        <v>0</v>
      </c>
      <c r="Q1322" s="8">
        <v>4144</v>
      </c>
      <c r="R1322" s="9">
        <v>17</v>
      </c>
      <c r="S1322" s="9">
        <f t="shared" si="311"/>
        <v>4126</v>
      </c>
      <c r="T1322" s="9">
        <f t="shared" si="312"/>
        <v>24</v>
      </c>
      <c r="U1322" s="7">
        <v>10.76</v>
      </c>
      <c r="V1322" s="7">
        <v>21.89</v>
      </c>
      <c r="W1322" s="9">
        <v>1</v>
      </c>
      <c r="X1322" s="9">
        <v>0</v>
      </c>
      <c r="Y1322" s="9">
        <v>0</v>
      </c>
      <c r="Z1322" s="9">
        <v>0</v>
      </c>
      <c r="AA1322" s="9">
        <v>1</v>
      </c>
      <c r="AB1322" s="27">
        <v>0</v>
      </c>
      <c r="AC1322" s="9">
        <v>1</v>
      </c>
      <c r="AD1322" s="9">
        <v>0</v>
      </c>
      <c r="AE1322" s="27">
        <v>0</v>
      </c>
      <c r="AF1322" s="9">
        <v>1</v>
      </c>
      <c r="AG1322" s="27">
        <v>0</v>
      </c>
      <c r="AH1322" s="19">
        <v>1984</v>
      </c>
      <c r="AI1322" s="30">
        <v>0</v>
      </c>
      <c r="AJ1322" s="30">
        <v>0.21</v>
      </c>
      <c r="AK1322" s="30">
        <f t="shared" si="316"/>
        <v>0.69800000000000006</v>
      </c>
      <c r="AL1322" s="37">
        <v>9.1999999999999998E-2</v>
      </c>
      <c r="AM1322" s="36" t="s">
        <v>89</v>
      </c>
      <c r="AN1322" s="17" t="s">
        <v>89</v>
      </c>
      <c r="AO1322" s="30">
        <v>0</v>
      </c>
      <c r="AP1322" s="34">
        <f t="shared" si="317"/>
        <v>1</v>
      </c>
      <c r="AQ1322" t="s">
        <v>89</v>
      </c>
      <c r="AR1322" s="34" t="s">
        <v>89</v>
      </c>
      <c r="AS1322">
        <v>1</v>
      </c>
      <c r="AT1322" s="17">
        <v>0</v>
      </c>
      <c r="AU1322" t="s">
        <v>89</v>
      </c>
      <c r="AV1322" s="17" t="s">
        <v>89</v>
      </c>
      <c r="AW1322" s="17" t="s">
        <v>209</v>
      </c>
      <c r="AX1322">
        <v>1</v>
      </c>
      <c r="AY1322">
        <v>0</v>
      </c>
      <c r="AZ1322">
        <v>0</v>
      </c>
      <c r="BA1322">
        <v>0</v>
      </c>
      <c r="BB1322">
        <v>0</v>
      </c>
      <c r="BC1322">
        <v>0</v>
      </c>
      <c r="BD1322" s="17">
        <v>0</v>
      </c>
      <c r="BE1322">
        <v>1</v>
      </c>
      <c r="BF1322">
        <v>0</v>
      </c>
      <c r="BG1322" s="17">
        <v>0</v>
      </c>
      <c r="BH1322">
        <v>4842</v>
      </c>
      <c r="BI1322">
        <v>396</v>
      </c>
      <c r="BJ1322" s="61">
        <v>4.2999999999999997E-2</v>
      </c>
      <c r="BK1322" s="61">
        <f t="shared" si="318"/>
        <v>38.65</v>
      </c>
      <c r="BL1322">
        <v>1</v>
      </c>
      <c r="BM1322">
        <v>0</v>
      </c>
      <c r="BN1322">
        <v>0</v>
      </c>
      <c r="BO1322">
        <v>0</v>
      </c>
      <c r="BP1322">
        <v>0</v>
      </c>
      <c r="BQ1322" s="17">
        <v>0</v>
      </c>
      <c r="BR1322">
        <v>0</v>
      </c>
      <c r="BS1322">
        <v>0</v>
      </c>
      <c r="BT1322">
        <v>0</v>
      </c>
      <c r="BU1322" s="17">
        <v>1</v>
      </c>
      <c r="BV1322">
        <v>0</v>
      </c>
      <c r="BW1322">
        <v>0</v>
      </c>
      <c r="BX1322" s="17">
        <v>0</v>
      </c>
      <c r="BY1322">
        <v>0</v>
      </c>
      <c r="BZ1322">
        <v>0</v>
      </c>
      <c r="CA1322">
        <v>1</v>
      </c>
      <c r="CB1322">
        <v>1</v>
      </c>
      <c r="CC1322">
        <v>0</v>
      </c>
      <c r="CD1322">
        <v>0</v>
      </c>
      <c r="CE1322">
        <v>0</v>
      </c>
      <c r="CF1322">
        <v>0</v>
      </c>
      <c r="CG1322">
        <v>1</v>
      </c>
      <c r="CH1322">
        <v>0</v>
      </c>
      <c r="CI1322">
        <v>0</v>
      </c>
      <c r="CJ1322" s="17">
        <v>1</v>
      </c>
      <c r="CK1322">
        <v>0.186</v>
      </c>
      <c r="CL1322">
        <v>284</v>
      </c>
      <c r="CM1322">
        <v>1</v>
      </c>
      <c r="CN1322">
        <v>0</v>
      </c>
      <c r="CO1322">
        <v>19</v>
      </c>
      <c r="CP1322" s="31" t="s">
        <v>80</v>
      </c>
    </row>
    <row r="1323" spans="1:94" x14ac:dyDescent="0.25">
      <c r="A1323">
        <v>1322</v>
      </c>
      <c r="B1323">
        <v>84</v>
      </c>
      <c r="C1323" s="23" t="s">
        <v>262</v>
      </c>
      <c r="D1323" s="12">
        <v>5.2</v>
      </c>
      <c r="E1323" s="13">
        <f t="shared" si="315"/>
        <v>0.35422343324250682</v>
      </c>
      <c r="F1323" s="7">
        <v>14.68</v>
      </c>
      <c r="G1323" s="7">
        <f t="shared" si="306"/>
        <v>4.8457765667574932</v>
      </c>
      <c r="H1323" s="15">
        <f t="shared" si="307"/>
        <v>5.5542234332425071</v>
      </c>
      <c r="I1323" s="11">
        <f t="shared" si="308"/>
        <v>0.33239372085291063</v>
      </c>
      <c r="J1323" s="30">
        <f t="shared" si="309"/>
        <v>2.2642624036301812E-2</v>
      </c>
      <c r="K1323" s="30">
        <f t="shared" si="310"/>
        <v>44.164492525104372</v>
      </c>
      <c r="L1323" s="8">
        <v>0</v>
      </c>
      <c r="M1323" s="9">
        <v>1</v>
      </c>
      <c r="N1323" s="9">
        <v>0</v>
      </c>
      <c r="O1323" s="9">
        <v>0</v>
      </c>
      <c r="P1323" s="9">
        <v>0</v>
      </c>
      <c r="Q1323" s="8">
        <v>1753</v>
      </c>
      <c r="R1323" s="9">
        <v>17</v>
      </c>
      <c r="S1323" s="9">
        <f t="shared" si="311"/>
        <v>1735</v>
      </c>
      <c r="T1323" s="9">
        <f t="shared" si="312"/>
        <v>24</v>
      </c>
      <c r="U1323" s="7">
        <v>11.25</v>
      </c>
      <c r="V1323" s="7">
        <v>22.9</v>
      </c>
      <c r="W1323" s="9">
        <v>1</v>
      </c>
      <c r="X1323" s="9">
        <v>0</v>
      </c>
      <c r="Y1323" s="9">
        <v>0</v>
      </c>
      <c r="Z1323" s="9">
        <v>0</v>
      </c>
      <c r="AA1323" s="9">
        <v>1</v>
      </c>
      <c r="AB1323" s="27">
        <v>0</v>
      </c>
      <c r="AC1323" s="9">
        <v>1</v>
      </c>
      <c r="AD1323" s="9">
        <v>0</v>
      </c>
      <c r="AE1323" s="27">
        <v>0</v>
      </c>
      <c r="AF1323" s="9">
        <v>1</v>
      </c>
      <c r="AG1323" s="27">
        <v>0</v>
      </c>
      <c r="AH1323" s="19">
        <v>1993</v>
      </c>
      <c r="AI1323" s="30">
        <v>0</v>
      </c>
      <c r="AJ1323" s="30">
        <v>0.13</v>
      </c>
      <c r="AK1323" s="30">
        <f t="shared" si="316"/>
        <v>0.73</v>
      </c>
      <c r="AL1323" s="37">
        <v>0.14000000000000001</v>
      </c>
      <c r="AM1323" s="36" t="s">
        <v>89</v>
      </c>
      <c r="AN1323" s="17" t="s">
        <v>89</v>
      </c>
      <c r="AO1323" s="30">
        <v>0</v>
      </c>
      <c r="AP1323" s="34">
        <f t="shared" si="317"/>
        <v>1</v>
      </c>
      <c r="AQ1323" t="s">
        <v>89</v>
      </c>
      <c r="AR1323" s="34" t="s">
        <v>89</v>
      </c>
      <c r="AS1323">
        <v>1</v>
      </c>
      <c r="AT1323" s="17">
        <v>0</v>
      </c>
      <c r="AU1323" t="s">
        <v>89</v>
      </c>
      <c r="AV1323" s="17" t="s">
        <v>89</v>
      </c>
      <c r="AW1323" s="17" t="s">
        <v>209</v>
      </c>
      <c r="AX1323">
        <v>1</v>
      </c>
      <c r="AY1323">
        <v>0</v>
      </c>
      <c r="AZ1323">
        <v>0</v>
      </c>
      <c r="BA1323">
        <v>0</v>
      </c>
      <c r="BB1323">
        <v>0</v>
      </c>
      <c r="BC1323">
        <v>0</v>
      </c>
      <c r="BD1323" s="17">
        <v>0</v>
      </c>
      <c r="BE1323">
        <v>1</v>
      </c>
      <c r="BF1323">
        <v>0</v>
      </c>
      <c r="BG1323" s="17">
        <v>0</v>
      </c>
      <c r="BH1323">
        <v>4843</v>
      </c>
      <c r="BI1323">
        <v>397</v>
      </c>
      <c r="BJ1323" s="61">
        <v>0.94099999999999995</v>
      </c>
      <c r="BK1323" s="61">
        <f t="shared" si="318"/>
        <v>40.15</v>
      </c>
      <c r="BL1323">
        <v>1</v>
      </c>
      <c r="BM1323">
        <v>0</v>
      </c>
      <c r="BN1323">
        <v>0</v>
      </c>
      <c r="BO1323">
        <v>0</v>
      </c>
      <c r="BP1323">
        <v>0</v>
      </c>
      <c r="BQ1323" s="17">
        <v>0</v>
      </c>
      <c r="BR1323">
        <v>0</v>
      </c>
      <c r="BS1323">
        <v>0</v>
      </c>
      <c r="BT1323">
        <v>0</v>
      </c>
      <c r="BU1323" s="17">
        <v>1</v>
      </c>
      <c r="BV1323">
        <v>0</v>
      </c>
      <c r="BW1323">
        <v>0</v>
      </c>
      <c r="BX1323" s="17">
        <v>0</v>
      </c>
      <c r="BY1323">
        <v>0</v>
      </c>
      <c r="BZ1323">
        <v>0</v>
      </c>
      <c r="CA1323">
        <v>1</v>
      </c>
      <c r="CB1323">
        <v>1</v>
      </c>
      <c r="CC1323">
        <v>0</v>
      </c>
      <c r="CD1323">
        <v>0</v>
      </c>
      <c r="CE1323">
        <v>0</v>
      </c>
      <c r="CF1323">
        <v>0</v>
      </c>
      <c r="CG1323">
        <v>1</v>
      </c>
      <c r="CH1323">
        <v>0</v>
      </c>
      <c r="CI1323">
        <v>0</v>
      </c>
      <c r="CJ1323" s="17">
        <v>1</v>
      </c>
      <c r="CK1323">
        <v>0.186</v>
      </c>
      <c r="CL1323">
        <v>284</v>
      </c>
      <c r="CM1323">
        <v>1</v>
      </c>
      <c r="CN1323">
        <v>0</v>
      </c>
      <c r="CO1323">
        <v>19</v>
      </c>
      <c r="CP1323" s="31" t="s">
        <v>80</v>
      </c>
    </row>
    <row r="1324" spans="1:94" x14ac:dyDescent="0.25">
      <c r="A1324">
        <v>1323</v>
      </c>
      <c r="B1324">
        <v>84</v>
      </c>
      <c r="C1324" s="23" t="s">
        <v>262</v>
      </c>
      <c r="D1324" s="12">
        <v>3.1</v>
      </c>
      <c r="E1324" s="13">
        <f t="shared" si="315"/>
        <v>0.23682200152788388</v>
      </c>
      <c r="F1324" s="7">
        <v>13.09</v>
      </c>
      <c r="G1324" s="7">
        <f t="shared" si="306"/>
        <v>2.8631779984721164</v>
      </c>
      <c r="H1324" s="15">
        <f t="shared" si="307"/>
        <v>3.3368220015278838</v>
      </c>
      <c r="I1324" s="11">
        <f t="shared" si="308"/>
        <v>0.27387885546925828</v>
      </c>
      <c r="J1324" s="30">
        <f t="shared" si="309"/>
        <v>2.0922754428514767E-2</v>
      </c>
      <c r="K1324" s="30">
        <f t="shared" si="310"/>
        <v>47.794854325544293</v>
      </c>
      <c r="L1324" s="8">
        <v>0</v>
      </c>
      <c r="M1324" s="9">
        <v>1</v>
      </c>
      <c r="N1324" s="9">
        <v>0</v>
      </c>
      <c r="O1324" s="9">
        <v>0</v>
      </c>
      <c r="P1324" s="9">
        <v>0</v>
      </c>
      <c r="Q1324" s="8">
        <v>2131</v>
      </c>
      <c r="R1324" s="9">
        <v>17</v>
      </c>
      <c r="S1324" s="9">
        <f t="shared" si="311"/>
        <v>2113</v>
      </c>
      <c r="T1324" s="9">
        <f t="shared" si="312"/>
        <v>24</v>
      </c>
      <c r="U1324" s="7">
        <v>10.75</v>
      </c>
      <c r="V1324" s="7">
        <v>20.11</v>
      </c>
      <c r="W1324" s="9">
        <v>1</v>
      </c>
      <c r="X1324" s="9">
        <v>0</v>
      </c>
      <c r="Y1324" s="9">
        <v>0</v>
      </c>
      <c r="Z1324" s="9">
        <v>0</v>
      </c>
      <c r="AA1324" s="9">
        <v>1</v>
      </c>
      <c r="AB1324" s="27">
        <v>0</v>
      </c>
      <c r="AC1324" s="9">
        <v>1</v>
      </c>
      <c r="AD1324" s="9">
        <v>0</v>
      </c>
      <c r="AE1324" s="27">
        <v>0</v>
      </c>
      <c r="AF1324" s="9">
        <v>1</v>
      </c>
      <c r="AG1324" s="27">
        <v>0</v>
      </c>
      <c r="AH1324" s="19">
        <v>1984</v>
      </c>
      <c r="AI1324" s="30">
        <v>0</v>
      </c>
      <c r="AJ1324" s="30">
        <v>0.28000000000000003</v>
      </c>
      <c r="AK1324" s="30">
        <f t="shared" si="316"/>
        <v>0.61199999999999999</v>
      </c>
      <c r="AL1324" s="37">
        <v>0.108</v>
      </c>
      <c r="AM1324" s="36" t="s">
        <v>89</v>
      </c>
      <c r="AN1324" s="17" t="s">
        <v>89</v>
      </c>
      <c r="AO1324" s="30">
        <v>1</v>
      </c>
      <c r="AP1324" s="34">
        <f t="shared" si="317"/>
        <v>0</v>
      </c>
      <c r="AQ1324" t="s">
        <v>89</v>
      </c>
      <c r="AR1324" s="34" t="s">
        <v>89</v>
      </c>
      <c r="AS1324">
        <v>1</v>
      </c>
      <c r="AT1324" s="17">
        <v>0</v>
      </c>
      <c r="AU1324" t="s">
        <v>89</v>
      </c>
      <c r="AV1324" s="17" t="s">
        <v>89</v>
      </c>
      <c r="AW1324" s="17" t="s">
        <v>210</v>
      </c>
      <c r="AX1324">
        <v>1</v>
      </c>
      <c r="AY1324">
        <v>0</v>
      </c>
      <c r="AZ1324">
        <v>0</v>
      </c>
      <c r="BA1324">
        <v>0</v>
      </c>
      <c r="BB1324">
        <v>0</v>
      </c>
      <c r="BC1324">
        <v>0</v>
      </c>
      <c r="BD1324" s="17">
        <v>0</v>
      </c>
      <c r="BE1324">
        <v>1</v>
      </c>
      <c r="BF1324">
        <v>0</v>
      </c>
      <c r="BG1324" s="17">
        <v>0</v>
      </c>
      <c r="BH1324">
        <v>4455</v>
      </c>
      <c r="BI1324" t="s">
        <v>89</v>
      </c>
      <c r="BJ1324" s="61" t="s">
        <v>89</v>
      </c>
      <c r="BK1324" s="61">
        <f t="shared" si="318"/>
        <v>36.86</v>
      </c>
      <c r="BL1324">
        <v>1</v>
      </c>
      <c r="BM1324">
        <v>0</v>
      </c>
      <c r="BN1324">
        <v>0</v>
      </c>
      <c r="BO1324">
        <v>0</v>
      </c>
      <c r="BP1324">
        <v>0</v>
      </c>
      <c r="BQ1324" s="17">
        <v>0</v>
      </c>
      <c r="BR1324">
        <v>0</v>
      </c>
      <c r="BS1324">
        <v>0</v>
      </c>
      <c r="BT1324">
        <v>0</v>
      </c>
      <c r="BU1324" s="17">
        <v>1</v>
      </c>
      <c r="BV1324">
        <v>0</v>
      </c>
      <c r="BW1324">
        <v>0</v>
      </c>
      <c r="BX1324" s="17">
        <v>0</v>
      </c>
      <c r="BY1324">
        <v>0</v>
      </c>
      <c r="BZ1324">
        <v>0</v>
      </c>
      <c r="CA1324">
        <v>1</v>
      </c>
      <c r="CB1324">
        <v>1</v>
      </c>
      <c r="CC1324">
        <v>0</v>
      </c>
      <c r="CD1324">
        <v>0</v>
      </c>
      <c r="CE1324">
        <v>0</v>
      </c>
      <c r="CF1324">
        <v>0</v>
      </c>
      <c r="CG1324">
        <v>1</v>
      </c>
      <c r="CH1324">
        <v>0</v>
      </c>
      <c r="CI1324">
        <v>0</v>
      </c>
      <c r="CJ1324" s="17">
        <v>1</v>
      </c>
      <c r="CK1324">
        <v>0.186</v>
      </c>
      <c r="CL1324">
        <v>284</v>
      </c>
      <c r="CM1324">
        <v>1</v>
      </c>
      <c r="CN1324">
        <v>0</v>
      </c>
      <c r="CO1324">
        <v>19</v>
      </c>
      <c r="CP1324" s="31" t="s">
        <v>80</v>
      </c>
    </row>
    <row r="1325" spans="1:94" x14ac:dyDescent="0.25">
      <c r="A1325">
        <v>1324</v>
      </c>
      <c r="B1325">
        <v>84</v>
      </c>
      <c r="C1325" s="23" t="s">
        <v>262</v>
      </c>
      <c r="D1325" s="12">
        <v>4.8</v>
      </c>
      <c r="E1325" s="13">
        <f t="shared" si="315"/>
        <v>0.29758214507129571</v>
      </c>
      <c r="F1325" s="7">
        <v>16.13</v>
      </c>
      <c r="G1325" s="7">
        <f t="shared" si="306"/>
        <v>4.5024178549287042</v>
      </c>
      <c r="H1325" s="15">
        <f t="shared" si="307"/>
        <v>5.0975821450712955</v>
      </c>
      <c r="I1325" s="11">
        <f t="shared" si="308"/>
        <v>0.36057169116734039</v>
      </c>
      <c r="J1325" s="30">
        <f t="shared" si="309"/>
        <v>2.2354103606158731E-2</v>
      </c>
      <c r="K1325" s="30">
        <f t="shared" si="310"/>
        <v>44.734515756851557</v>
      </c>
      <c r="L1325" s="8">
        <v>0</v>
      </c>
      <c r="M1325" s="9">
        <v>1</v>
      </c>
      <c r="N1325" s="9">
        <v>0</v>
      </c>
      <c r="O1325" s="9">
        <v>0</v>
      </c>
      <c r="P1325" s="9">
        <v>0</v>
      </c>
      <c r="Q1325" s="8">
        <v>1759</v>
      </c>
      <c r="R1325" s="9">
        <v>17</v>
      </c>
      <c r="S1325" s="9">
        <f t="shared" si="311"/>
        <v>1741</v>
      </c>
      <c r="T1325" s="9">
        <f t="shared" si="312"/>
        <v>24</v>
      </c>
      <c r="U1325" s="7">
        <v>11.3</v>
      </c>
      <c r="V1325" s="7">
        <v>21.49</v>
      </c>
      <c r="W1325" s="9">
        <v>1</v>
      </c>
      <c r="X1325" s="9">
        <v>0</v>
      </c>
      <c r="Y1325" s="9">
        <v>0</v>
      </c>
      <c r="Z1325" s="9">
        <v>0</v>
      </c>
      <c r="AA1325" s="9">
        <v>1</v>
      </c>
      <c r="AB1325" s="27">
        <v>0</v>
      </c>
      <c r="AC1325" s="9">
        <v>1</v>
      </c>
      <c r="AD1325" s="9">
        <v>0</v>
      </c>
      <c r="AE1325" s="27">
        <v>0</v>
      </c>
      <c r="AF1325" s="9">
        <v>1</v>
      </c>
      <c r="AG1325" s="27">
        <v>0</v>
      </c>
      <c r="AH1325" s="19">
        <v>1993</v>
      </c>
      <c r="AI1325" s="30">
        <v>0</v>
      </c>
      <c r="AJ1325" s="30">
        <v>0.16</v>
      </c>
      <c r="AK1325" s="30">
        <f t="shared" si="316"/>
        <v>0.68199999999999994</v>
      </c>
      <c r="AL1325" s="37">
        <v>0.158</v>
      </c>
      <c r="AM1325" s="36" t="s">
        <v>89</v>
      </c>
      <c r="AN1325" s="17" t="s">
        <v>89</v>
      </c>
      <c r="AO1325" s="30">
        <v>1</v>
      </c>
      <c r="AP1325" s="34">
        <f t="shared" si="317"/>
        <v>0</v>
      </c>
      <c r="AQ1325" t="s">
        <v>89</v>
      </c>
      <c r="AR1325" s="34" t="s">
        <v>89</v>
      </c>
      <c r="AS1325">
        <v>1</v>
      </c>
      <c r="AT1325" s="17">
        <v>0</v>
      </c>
      <c r="AU1325" t="s">
        <v>89</v>
      </c>
      <c r="AV1325" s="17" t="s">
        <v>89</v>
      </c>
      <c r="AW1325" s="17" t="s">
        <v>210</v>
      </c>
      <c r="AX1325">
        <v>1</v>
      </c>
      <c r="AY1325">
        <v>0</v>
      </c>
      <c r="AZ1325">
        <v>0</v>
      </c>
      <c r="BA1325">
        <v>0</v>
      </c>
      <c r="BB1325">
        <v>0</v>
      </c>
      <c r="BC1325">
        <v>0</v>
      </c>
      <c r="BD1325" s="17">
        <v>0</v>
      </c>
      <c r="BE1325">
        <v>1</v>
      </c>
      <c r="BF1325">
        <v>0</v>
      </c>
      <c r="BG1325" s="17">
        <v>0</v>
      </c>
      <c r="BH1325">
        <v>4456</v>
      </c>
      <c r="BI1325">
        <v>4763</v>
      </c>
      <c r="BJ1325" s="61">
        <v>0.90300000000000002</v>
      </c>
      <c r="BK1325" s="61">
        <f t="shared" si="318"/>
        <v>38.79</v>
      </c>
      <c r="BL1325">
        <v>1</v>
      </c>
      <c r="BM1325">
        <v>0</v>
      </c>
      <c r="BN1325">
        <v>0</v>
      </c>
      <c r="BO1325">
        <v>0</v>
      </c>
      <c r="BP1325">
        <v>0</v>
      </c>
      <c r="BQ1325" s="17">
        <v>0</v>
      </c>
      <c r="BR1325">
        <v>0</v>
      </c>
      <c r="BS1325">
        <v>0</v>
      </c>
      <c r="BT1325">
        <v>0</v>
      </c>
      <c r="BU1325" s="17">
        <v>1</v>
      </c>
      <c r="BV1325">
        <v>0</v>
      </c>
      <c r="BW1325">
        <v>0</v>
      </c>
      <c r="BX1325" s="17">
        <v>0</v>
      </c>
      <c r="BY1325">
        <v>0</v>
      </c>
      <c r="BZ1325">
        <v>0</v>
      </c>
      <c r="CA1325">
        <v>1</v>
      </c>
      <c r="CB1325">
        <v>1</v>
      </c>
      <c r="CC1325">
        <v>0</v>
      </c>
      <c r="CD1325">
        <v>0</v>
      </c>
      <c r="CE1325">
        <v>0</v>
      </c>
      <c r="CF1325">
        <v>0</v>
      </c>
      <c r="CG1325">
        <v>1</v>
      </c>
      <c r="CH1325">
        <v>0</v>
      </c>
      <c r="CI1325">
        <v>0</v>
      </c>
      <c r="CJ1325" s="17">
        <v>1</v>
      </c>
      <c r="CK1325">
        <v>0.186</v>
      </c>
      <c r="CL1325">
        <v>284</v>
      </c>
      <c r="CM1325">
        <v>1</v>
      </c>
      <c r="CN1325">
        <v>0</v>
      </c>
      <c r="CO1325">
        <v>19</v>
      </c>
      <c r="CP1325" s="31" t="s">
        <v>80</v>
      </c>
    </row>
    <row r="1326" spans="1:94" x14ac:dyDescent="0.25">
      <c r="A1326">
        <v>1325</v>
      </c>
      <c r="B1326">
        <v>84</v>
      </c>
      <c r="C1326" s="23" t="s">
        <v>262</v>
      </c>
      <c r="D1326" s="12">
        <v>4.8</v>
      </c>
      <c r="E1326" s="13">
        <f t="shared" si="315"/>
        <v>0.27681660899653976</v>
      </c>
      <c r="F1326" s="7">
        <v>17.34</v>
      </c>
      <c r="G1326" s="7">
        <f t="shared" si="306"/>
        <v>4.5231833910034602</v>
      </c>
      <c r="H1326" s="15">
        <f t="shared" si="307"/>
        <v>5.0768166089965394</v>
      </c>
      <c r="I1326" s="11">
        <f t="shared" si="308"/>
        <v>0.36357110372039231</v>
      </c>
      <c r="J1326" s="30">
        <f t="shared" si="309"/>
        <v>2.0967191679376718E-2</v>
      </c>
      <c r="K1326" s="30">
        <f t="shared" si="310"/>
        <v>47.693559313601249</v>
      </c>
      <c r="L1326" s="8">
        <v>0</v>
      </c>
      <c r="M1326" s="9">
        <v>1</v>
      </c>
      <c r="N1326" s="9">
        <v>0</v>
      </c>
      <c r="O1326" s="9">
        <v>0</v>
      </c>
      <c r="P1326" s="9">
        <v>0</v>
      </c>
      <c r="Q1326" s="8">
        <v>1992</v>
      </c>
      <c r="R1326" s="9">
        <v>17</v>
      </c>
      <c r="S1326" s="9">
        <f t="shared" si="311"/>
        <v>1974</v>
      </c>
      <c r="T1326" s="9">
        <f t="shared" si="312"/>
        <v>24</v>
      </c>
      <c r="U1326" s="7">
        <v>10.75</v>
      </c>
      <c r="V1326" s="7">
        <v>20.11</v>
      </c>
      <c r="W1326" s="9">
        <v>1</v>
      </c>
      <c r="X1326" s="9">
        <v>0</v>
      </c>
      <c r="Y1326" s="9">
        <v>0</v>
      </c>
      <c r="Z1326" s="9">
        <v>0</v>
      </c>
      <c r="AA1326" s="9">
        <v>1</v>
      </c>
      <c r="AB1326" s="27">
        <v>0</v>
      </c>
      <c r="AC1326" s="9">
        <v>1</v>
      </c>
      <c r="AD1326" s="9">
        <v>0</v>
      </c>
      <c r="AE1326" s="27">
        <v>0</v>
      </c>
      <c r="AF1326" s="9">
        <v>1</v>
      </c>
      <c r="AG1326" s="27">
        <v>0</v>
      </c>
      <c r="AH1326" s="19">
        <v>1984</v>
      </c>
      <c r="AI1326" s="30">
        <v>0</v>
      </c>
      <c r="AJ1326" s="30">
        <v>0.28000000000000003</v>
      </c>
      <c r="AK1326" s="30">
        <f t="shared" si="316"/>
        <v>0.61199999999999999</v>
      </c>
      <c r="AL1326" s="37">
        <v>0.108</v>
      </c>
      <c r="AM1326" s="36" t="s">
        <v>89</v>
      </c>
      <c r="AN1326" s="17" t="s">
        <v>89</v>
      </c>
      <c r="AO1326" s="30">
        <v>0</v>
      </c>
      <c r="AP1326" s="34">
        <f t="shared" si="317"/>
        <v>1</v>
      </c>
      <c r="AQ1326" t="s">
        <v>89</v>
      </c>
      <c r="AR1326" s="34" t="s">
        <v>89</v>
      </c>
      <c r="AS1326">
        <v>1</v>
      </c>
      <c r="AT1326" s="17">
        <v>0</v>
      </c>
      <c r="AU1326" t="s">
        <v>89</v>
      </c>
      <c r="AV1326" s="17" t="s">
        <v>89</v>
      </c>
      <c r="AW1326" s="17" t="s">
        <v>210</v>
      </c>
      <c r="AX1326">
        <v>1</v>
      </c>
      <c r="AY1326">
        <v>0</v>
      </c>
      <c r="AZ1326">
        <v>0</v>
      </c>
      <c r="BA1326">
        <v>0</v>
      </c>
      <c r="BB1326">
        <v>0</v>
      </c>
      <c r="BC1326">
        <v>0</v>
      </c>
      <c r="BD1326" s="17">
        <v>0</v>
      </c>
      <c r="BE1326">
        <v>1</v>
      </c>
      <c r="BF1326">
        <v>0</v>
      </c>
      <c r="BG1326" s="17">
        <v>0</v>
      </c>
      <c r="BH1326">
        <v>4455</v>
      </c>
      <c r="BI1326" t="s">
        <v>89</v>
      </c>
      <c r="BJ1326" s="61" t="s">
        <v>89</v>
      </c>
      <c r="BK1326" s="61">
        <f t="shared" si="318"/>
        <v>36.86</v>
      </c>
      <c r="BL1326">
        <v>1</v>
      </c>
      <c r="BM1326">
        <v>0</v>
      </c>
      <c r="BN1326">
        <v>0</v>
      </c>
      <c r="BO1326">
        <v>0</v>
      </c>
      <c r="BP1326">
        <v>0</v>
      </c>
      <c r="BQ1326" s="17">
        <v>0</v>
      </c>
      <c r="BR1326">
        <v>0</v>
      </c>
      <c r="BS1326">
        <v>0</v>
      </c>
      <c r="BT1326">
        <v>0</v>
      </c>
      <c r="BU1326" s="17">
        <v>1</v>
      </c>
      <c r="BV1326">
        <v>0</v>
      </c>
      <c r="BW1326">
        <v>0</v>
      </c>
      <c r="BX1326" s="17">
        <v>0</v>
      </c>
      <c r="BY1326">
        <v>0</v>
      </c>
      <c r="BZ1326">
        <v>0</v>
      </c>
      <c r="CA1326">
        <v>1</v>
      </c>
      <c r="CB1326">
        <v>1</v>
      </c>
      <c r="CC1326">
        <v>0</v>
      </c>
      <c r="CD1326">
        <v>0</v>
      </c>
      <c r="CE1326">
        <v>0</v>
      </c>
      <c r="CF1326">
        <v>0</v>
      </c>
      <c r="CG1326">
        <v>1</v>
      </c>
      <c r="CH1326">
        <v>0</v>
      </c>
      <c r="CI1326">
        <v>0</v>
      </c>
      <c r="CJ1326" s="17">
        <v>1</v>
      </c>
      <c r="CK1326">
        <v>0.186</v>
      </c>
      <c r="CL1326">
        <v>284</v>
      </c>
      <c r="CM1326">
        <v>1</v>
      </c>
      <c r="CN1326">
        <v>0</v>
      </c>
      <c r="CO1326">
        <v>19</v>
      </c>
      <c r="CP1326" s="31" t="s">
        <v>80</v>
      </c>
    </row>
    <row r="1327" spans="1:94" x14ac:dyDescent="0.25">
      <c r="A1327">
        <v>1326</v>
      </c>
      <c r="B1327">
        <v>84</v>
      </c>
      <c r="C1327" s="23" t="s">
        <v>262</v>
      </c>
      <c r="D1327" s="12">
        <v>5</v>
      </c>
      <c r="E1327" s="13">
        <f t="shared" si="315"/>
        <v>0.31328320802005011</v>
      </c>
      <c r="F1327" s="7">
        <v>15.96</v>
      </c>
      <c r="G1327" s="7">
        <f t="shared" si="306"/>
        <v>4.6867167919799497</v>
      </c>
      <c r="H1327" s="15">
        <f t="shared" si="307"/>
        <v>5.3132832080200503</v>
      </c>
      <c r="I1327" s="11">
        <f t="shared" si="308"/>
        <v>0.38385778929195752</v>
      </c>
      <c r="J1327" s="30">
        <f t="shared" si="309"/>
        <v>2.4051239930573776E-2</v>
      </c>
      <c r="K1327" s="30">
        <f t="shared" si="310"/>
        <v>41.577897974765392</v>
      </c>
      <c r="L1327" s="8">
        <v>0</v>
      </c>
      <c r="M1327" s="9">
        <v>1</v>
      </c>
      <c r="N1327" s="9">
        <v>0</v>
      </c>
      <c r="O1327" s="9">
        <v>0</v>
      </c>
      <c r="P1327" s="9">
        <v>0</v>
      </c>
      <c r="Q1327" s="8">
        <v>1492</v>
      </c>
      <c r="R1327" s="9">
        <v>17</v>
      </c>
      <c r="S1327" s="9">
        <f t="shared" si="311"/>
        <v>1474</v>
      </c>
      <c r="T1327" s="9">
        <f t="shared" si="312"/>
        <v>24</v>
      </c>
      <c r="U1327" s="7">
        <v>11.3</v>
      </c>
      <c r="V1327" s="7">
        <v>21.49</v>
      </c>
      <c r="W1327" s="9">
        <v>1</v>
      </c>
      <c r="X1327" s="9">
        <v>0</v>
      </c>
      <c r="Y1327" s="9">
        <v>0</v>
      </c>
      <c r="Z1327" s="9">
        <v>0</v>
      </c>
      <c r="AA1327" s="9">
        <v>1</v>
      </c>
      <c r="AB1327" s="27">
        <v>0</v>
      </c>
      <c r="AC1327" s="9">
        <v>1</v>
      </c>
      <c r="AD1327" s="9">
        <v>0</v>
      </c>
      <c r="AE1327" s="27">
        <v>0</v>
      </c>
      <c r="AF1327" s="9">
        <v>1</v>
      </c>
      <c r="AG1327" s="27">
        <v>0</v>
      </c>
      <c r="AH1327" s="19">
        <v>1993</v>
      </c>
      <c r="AI1327" s="30">
        <v>0</v>
      </c>
      <c r="AJ1327" s="30">
        <v>0.16</v>
      </c>
      <c r="AK1327" s="30">
        <f t="shared" si="316"/>
        <v>0.68199999999999994</v>
      </c>
      <c r="AL1327" s="37">
        <v>0.158</v>
      </c>
      <c r="AM1327" s="36" t="s">
        <v>89</v>
      </c>
      <c r="AN1327" s="17" t="s">
        <v>89</v>
      </c>
      <c r="AO1327" s="30">
        <v>0</v>
      </c>
      <c r="AP1327" s="34">
        <f t="shared" si="317"/>
        <v>1</v>
      </c>
      <c r="AQ1327" t="s">
        <v>89</v>
      </c>
      <c r="AR1327" s="34" t="s">
        <v>89</v>
      </c>
      <c r="AS1327">
        <v>1</v>
      </c>
      <c r="AT1327" s="17">
        <v>0</v>
      </c>
      <c r="AU1327" t="s">
        <v>89</v>
      </c>
      <c r="AV1327" s="17" t="s">
        <v>89</v>
      </c>
      <c r="AW1327" s="17" t="s">
        <v>210</v>
      </c>
      <c r="AX1327">
        <v>1</v>
      </c>
      <c r="AY1327">
        <v>0</v>
      </c>
      <c r="AZ1327">
        <v>0</v>
      </c>
      <c r="BA1327">
        <v>0</v>
      </c>
      <c r="BB1327">
        <v>0</v>
      </c>
      <c r="BC1327">
        <v>0</v>
      </c>
      <c r="BD1327" s="17">
        <v>0</v>
      </c>
      <c r="BE1327">
        <v>1</v>
      </c>
      <c r="BF1327">
        <v>0</v>
      </c>
      <c r="BG1327" s="17">
        <v>0</v>
      </c>
      <c r="BH1327">
        <v>4456</v>
      </c>
      <c r="BI1327">
        <v>4763</v>
      </c>
      <c r="BJ1327" s="61">
        <v>0.90300000000000002</v>
      </c>
      <c r="BK1327" s="61">
        <f t="shared" si="318"/>
        <v>38.79</v>
      </c>
      <c r="BL1327">
        <v>1</v>
      </c>
      <c r="BM1327">
        <v>0</v>
      </c>
      <c r="BN1327">
        <v>0</v>
      </c>
      <c r="BO1327">
        <v>0</v>
      </c>
      <c r="BP1327">
        <v>0</v>
      </c>
      <c r="BQ1327" s="17">
        <v>0</v>
      </c>
      <c r="BR1327">
        <v>0</v>
      </c>
      <c r="BS1327">
        <v>0</v>
      </c>
      <c r="BT1327">
        <v>0</v>
      </c>
      <c r="BU1327" s="17">
        <v>1</v>
      </c>
      <c r="BV1327">
        <v>0</v>
      </c>
      <c r="BW1327">
        <v>0</v>
      </c>
      <c r="BX1327" s="17">
        <v>0</v>
      </c>
      <c r="BY1327">
        <v>0</v>
      </c>
      <c r="BZ1327">
        <v>0</v>
      </c>
      <c r="CA1327">
        <v>1</v>
      </c>
      <c r="CB1327">
        <v>1</v>
      </c>
      <c r="CC1327">
        <v>0</v>
      </c>
      <c r="CD1327">
        <v>0</v>
      </c>
      <c r="CE1327">
        <v>0</v>
      </c>
      <c r="CF1327">
        <v>0</v>
      </c>
      <c r="CG1327">
        <v>1</v>
      </c>
      <c r="CH1327">
        <v>0</v>
      </c>
      <c r="CI1327">
        <v>0</v>
      </c>
      <c r="CJ1327" s="17">
        <v>1</v>
      </c>
      <c r="CK1327">
        <v>0.186</v>
      </c>
      <c r="CL1327">
        <v>284</v>
      </c>
      <c r="CM1327">
        <v>1</v>
      </c>
      <c r="CN1327">
        <v>0</v>
      </c>
      <c r="CO1327">
        <v>19</v>
      </c>
      <c r="CP1327" s="31" t="s">
        <v>80</v>
      </c>
    </row>
    <row r="1328" spans="1:94" x14ac:dyDescent="0.25">
      <c r="A1328">
        <v>1327</v>
      </c>
      <c r="B1328">
        <v>85</v>
      </c>
      <c r="C1328" s="23" t="s">
        <v>263</v>
      </c>
      <c r="D1328" s="12">
        <v>2.14</v>
      </c>
      <c r="E1328" s="13">
        <v>2.4</v>
      </c>
      <c r="F1328" s="7">
        <f t="shared" ref="F1328:F1342" si="319">D1328/E1328</f>
        <v>0.89166666666666672</v>
      </c>
      <c r="G1328" s="7">
        <f t="shared" si="306"/>
        <v>-0.25999999999999979</v>
      </c>
      <c r="H1328" s="15">
        <f t="shared" si="307"/>
        <v>4.54</v>
      </c>
      <c r="I1328" s="11">
        <f t="shared" si="308"/>
        <v>3.0447422691144608E-3</v>
      </c>
      <c r="J1328" s="30">
        <f t="shared" si="309"/>
        <v>3.4146642270442549E-3</v>
      </c>
      <c r="K1328" s="30">
        <f t="shared" si="310"/>
        <v>292.85456299918644</v>
      </c>
      <c r="L1328" s="8">
        <v>0</v>
      </c>
      <c r="M1328" s="9">
        <v>0</v>
      </c>
      <c r="N1328" s="9">
        <v>0</v>
      </c>
      <c r="O1328" s="9">
        <v>1</v>
      </c>
      <c r="P1328" s="9">
        <v>0</v>
      </c>
      <c r="Q1328" s="8">
        <v>85766</v>
      </c>
      <c r="R1328" s="9">
        <v>2</v>
      </c>
      <c r="S1328" s="9">
        <f t="shared" si="311"/>
        <v>85763</v>
      </c>
      <c r="T1328" s="9">
        <f t="shared" si="312"/>
        <v>15</v>
      </c>
      <c r="U1328" s="7">
        <f t="shared" ref="U1328:U1342" si="320">AI1328*0+AJ1328*6+AK1328*12+AL1328*15</f>
        <v>6.21</v>
      </c>
      <c r="V1328" s="7">
        <f t="shared" ref="V1328:V1342" si="321">BK1328-U1328-6</f>
        <v>34.26</v>
      </c>
      <c r="W1328" s="9">
        <v>1</v>
      </c>
      <c r="X1328" s="9">
        <v>0</v>
      </c>
      <c r="Y1328" s="9">
        <v>1</v>
      </c>
      <c r="Z1328" s="9">
        <v>0</v>
      </c>
      <c r="AA1328" s="9">
        <v>0</v>
      </c>
      <c r="AB1328" s="27">
        <v>0</v>
      </c>
      <c r="AC1328" s="9">
        <v>0</v>
      </c>
      <c r="AD1328" s="9">
        <v>1</v>
      </c>
      <c r="AE1328" s="27">
        <v>0</v>
      </c>
      <c r="AF1328" s="9">
        <v>0</v>
      </c>
      <c r="AG1328" s="27">
        <v>1</v>
      </c>
      <c r="AH1328" s="19">
        <v>1984</v>
      </c>
      <c r="AI1328" s="30">
        <v>0.19</v>
      </c>
      <c r="AJ1328" s="30">
        <v>0.63</v>
      </c>
      <c r="AK1328" s="30">
        <f t="shared" ref="AK1328:AL1342" si="322">(1-$AJ1328-$AI1328)/2</f>
        <v>0.09</v>
      </c>
      <c r="AL1328" s="30">
        <f t="shared" si="322"/>
        <v>0.09</v>
      </c>
      <c r="AM1328" s="36">
        <v>0.91</v>
      </c>
      <c r="AN1328" s="17">
        <v>0.09</v>
      </c>
      <c r="AO1328" s="30">
        <v>0.55000000000000004</v>
      </c>
      <c r="AP1328" s="34">
        <v>0.45</v>
      </c>
      <c r="AQ1328" t="s">
        <v>89</v>
      </c>
      <c r="AR1328" s="34" t="s">
        <v>89</v>
      </c>
      <c r="AS1328">
        <v>0</v>
      </c>
      <c r="AT1328" s="17">
        <v>1</v>
      </c>
      <c r="AU1328" t="s">
        <v>89</v>
      </c>
      <c r="AV1328" s="17" t="s">
        <v>89</v>
      </c>
      <c r="AW1328" s="17" t="s">
        <v>153</v>
      </c>
      <c r="AX1328">
        <v>1</v>
      </c>
      <c r="AY1328">
        <v>0</v>
      </c>
      <c r="AZ1328">
        <v>0</v>
      </c>
      <c r="BA1328">
        <v>0</v>
      </c>
      <c r="BB1328">
        <v>0</v>
      </c>
      <c r="BC1328">
        <v>0</v>
      </c>
      <c r="BD1328" s="17">
        <v>0</v>
      </c>
      <c r="BE1328">
        <v>1</v>
      </c>
      <c r="BF1328">
        <v>0</v>
      </c>
      <c r="BG1328" s="17">
        <v>0</v>
      </c>
      <c r="BH1328" t="s">
        <v>89</v>
      </c>
      <c r="BI1328">
        <v>1702</v>
      </c>
      <c r="BJ1328" s="23">
        <v>0.92400000000000004</v>
      </c>
      <c r="BK1328" s="23">
        <v>46.47</v>
      </c>
      <c r="BL1328">
        <v>0</v>
      </c>
      <c r="BM1328">
        <v>0</v>
      </c>
      <c r="BN1328">
        <v>1</v>
      </c>
      <c r="BO1328">
        <v>0</v>
      </c>
      <c r="BP1328">
        <v>0</v>
      </c>
      <c r="BQ1328" s="17">
        <v>0</v>
      </c>
      <c r="BR1328">
        <v>0</v>
      </c>
      <c r="BS1328">
        <v>0</v>
      </c>
      <c r="BT1328">
        <v>0</v>
      </c>
      <c r="BU1328" s="17">
        <v>1</v>
      </c>
      <c r="BV1328">
        <v>0</v>
      </c>
      <c r="BW1328">
        <v>0</v>
      </c>
      <c r="BX1328" s="17">
        <v>0</v>
      </c>
      <c r="BY1328">
        <v>0</v>
      </c>
      <c r="BZ1328">
        <v>0</v>
      </c>
      <c r="CA1328">
        <v>0</v>
      </c>
      <c r="CB1328">
        <v>0</v>
      </c>
      <c r="CC1328">
        <v>0</v>
      </c>
      <c r="CD1328">
        <v>0</v>
      </c>
      <c r="CE1328">
        <v>1</v>
      </c>
      <c r="CF1328">
        <v>0</v>
      </c>
      <c r="CG1328">
        <v>0</v>
      </c>
      <c r="CH1328">
        <v>0</v>
      </c>
      <c r="CI1328">
        <v>0</v>
      </c>
      <c r="CJ1328" s="17">
        <v>0</v>
      </c>
      <c r="CK1328">
        <v>4.3029999999999999</v>
      </c>
      <c r="CL1328">
        <v>252</v>
      </c>
      <c r="CM1328">
        <v>1</v>
      </c>
      <c r="CN1328">
        <v>0</v>
      </c>
      <c r="CO1328">
        <v>31</v>
      </c>
      <c r="CP1328" s="31" t="s">
        <v>80</v>
      </c>
    </row>
    <row r="1329" spans="1:94" x14ac:dyDescent="0.25">
      <c r="A1329">
        <v>1328</v>
      </c>
      <c r="B1329">
        <v>85</v>
      </c>
      <c r="C1329" s="23" t="s">
        <v>263</v>
      </c>
      <c r="D1329" s="12">
        <v>1</v>
      </c>
      <c r="E1329" s="13">
        <v>5.0999999999999996</v>
      </c>
      <c r="F1329" s="7">
        <f t="shared" si="319"/>
        <v>0.19607843137254904</v>
      </c>
      <c r="G1329" s="7">
        <f t="shared" si="306"/>
        <v>-4.0999999999999996</v>
      </c>
      <c r="H1329" s="15">
        <f t="shared" si="307"/>
        <v>6.1</v>
      </c>
      <c r="I1329" s="11">
        <f t="shared" si="308"/>
        <v>8.4772860081008697E-4</v>
      </c>
      <c r="J1329" s="30">
        <f t="shared" si="309"/>
        <v>4.3234158641314432E-3</v>
      </c>
      <c r="K1329" s="30">
        <f t="shared" si="310"/>
        <v>231.29859153646234</v>
      </c>
      <c r="L1329" s="8">
        <v>0</v>
      </c>
      <c r="M1329" s="9">
        <v>0</v>
      </c>
      <c r="N1329" s="9">
        <v>0</v>
      </c>
      <c r="O1329" s="9">
        <v>1</v>
      </c>
      <c r="P1329" s="9">
        <v>0</v>
      </c>
      <c r="Q1329" s="8">
        <v>53502</v>
      </c>
      <c r="R1329" s="9">
        <v>2</v>
      </c>
      <c r="S1329" s="9">
        <f t="shared" si="311"/>
        <v>53499</v>
      </c>
      <c r="T1329" s="9">
        <f t="shared" si="312"/>
        <v>15</v>
      </c>
      <c r="U1329" s="7">
        <f t="shared" si="320"/>
        <v>6.21</v>
      </c>
      <c r="V1329" s="7">
        <f t="shared" si="321"/>
        <v>34.26</v>
      </c>
      <c r="W1329" s="9">
        <v>1</v>
      </c>
      <c r="X1329" s="9">
        <v>0</v>
      </c>
      <c r="Y1329" s="9">
        <v>1</v>
      </c>
      <c r="Z1329" s="9">
        <v>0</v>
      </c>
      <c r="AA1329" s="9">
        <v>0</v>
      </c>
      <c r="AB1329" s="27">
        <v>0</v>
      </c>
      <c r="AC1329" s="9">
        <v>0</v>
      </c>
      <c r="AD1329" s="9">
        <v>1</v>
      </c>
      <c r="AE1329" s="27">
        <v>0</v>
      </c>
      <c r="AF1329" s="9">
        <v>0</v>
      </c>
      <c r="AG1329" s="27">
        <v>1</v>
      </c>
      <c r="AH1329" s="19">
        <v>1984</v>
      </c>
      <c r="AI1329" s="30">
        <v>0.19</v>
      </c>
      <c r="AJ1329" s="30">
        <v>0.63</v>
      </c>
      <c r="AK1329" s="30">
        <f t="shared" si="322"/>
        <v>0.09</v>
      </c>
      <c r="AL1329" s="30">
        <f t="shared" si="322"/>
        <v>0.09</v>
      </c>
      <c r="AM1329" s="36">
        <v>0.91</v>
      </c>
      <c r="AN1329" s="17">
        <v>0.09</v>
      </c>
      <c r="AO1329" s="30">
        <v>0.55000000000000004</v>
      </c>
      <c r="AP1329" s="34">
        <v>0.45</v>
      </c>
      <c r="AQ1329" t="s">
        <v>89</v>
      </c>
      <c r="AR1329" s="34" t="s">
        <v>89</v>
      </c>
      <c r="AS1329">
        <v>0</v>
      </c>
      <c r="AT1329" s="17">
        <v>1</v>
      </c>
      <c r="AU1329" t="s">
        <v>89</v>
      </c>
      <c r="AV1329" s="17" t="s">
        <v>89</v>
      </c>
      <c r="AW1329" s="17" t="s">
        <v>153</v>
      </c>
      <c r="AX1329">
        <v>1</v>
      </c>
      <c r="AY1329">
        <v>0</v>
      </c>
      <c r="AZ1329">
        <v>0</v>
      </c>
      <c r="BA1329">
        <v>0</v>
      </c>
      <c r="BB1329">
        <v>0</v>
      </c>
      <c r="BC1329">
        <v>0</v>
      </c>
      <c r="BD1329" s="17">
        <v>0</v>
      </c>
      <c r="BE1329">
        <v>1</v>
      </c>
      <c r="BF1329">
        <v>0</v>
      </c>
      <c r="BG1329" s="17">
        <v>0</v>
      </c>
      <c r="BH1329" t="s">
        <v>89</v>
      </c>
      <c r="BI1329">
        <v>1702</v>
      </c>
      <c r="BJ1329" s="23">
        <v>0.92400000000000004</v>
      </c>
      <c r="BK1329" s="23">
        <v>46.47</v>
      </c>
      <c r="BL1329">
        <v>0</v>
      </c>
      <c r="BM1329">
        <v>0</v>
      </c>
      <c r="BN1329">
        <v>1</v>
      </c>
      <c r="BO1329">
        <v>0</v>
      </c>
      <c r="BP1329">
        <v>0</v>
      </c>
      <c r="BQ1329" s="17">
        <v>0</v>
      </c>
      <c r="BR1329">
        <v>0</v>
      </c>
      <c r="BS1329">
        <v>0</v>
      </c>
      <c r="BT1329">
        <v>0</v>
      </c>
      <c r="BU1329" s="17">
        <v>1</v>
      </c>
      <c r="BV1329">
        <v>0</v>
      </c>
      <c r="BW1329">
        <v>0</v>
      </c>
      <c r="BX1329" s="17">
        <v>0</v>
      </c>
      <c r="BY1329">
        <v>0</v>
      </c>
      <c r="BZ1329">
        <v>0</v>
      </c>
      <c r="CA1329">
        <v>0</v>
      </c>
      <c r="CB1329">
        <v>0</v>
      </c>
      <c r="CC1329">
        <v>0</v>
      </c>
      <c r="CD1329">
        <v>0</v>
      </c>
      <c r="CE1329">
        <v>1</v>
      </c>
      <c r="CF1329">
        <v>0</v>
      </c>
      <c r="CG1329">
        <v>0</v>
      </c>
      <c r="CH1329">
        <v>0</v>
      </c>
      <c r="CI1329">
        <v>0</v>
      </c>
      <c r="CJ1329" s="17">
        <v>0</v>
      </c>
      <c r="CK1329">
        <v>4.3029999999999999</v>
      </c>
      <c r="CL1329">
        <v>252</v>
      </c>
      <c r="CM1329">
        <v>1</v>
      </c>
      <c r="CN1329">
        <v>0</v>
      </c>
      <c r="CO1329">
        <v>31</v>
      </c>
      <c r="CP1329" s="31" t="s">
        <v>80</v>
      </c>
    </row>
    <row r="1330" spans="1:94" x14ac:dyDescent="0.25">
      <c r="A1330">
        <v>1329</v>
      </c>
      <c r="B1330">
        <v>85</v>
      </c>
      <c r="C1330" s="23" t="s">
        <v>263</v>
      </c>
      <c r="D1330" s="12">
        <v>-0.8</v>
      </c>
      <c r="E1330" s="13">
        <v>6.1</v>
      </c>
      <c r="F1330" s="7">
        <f t="shared" si="319"/>
        <v>-0.13114754098360656</v>
      </c>
      <c r="G1330" s="7">
        <f t="shared" si="306"/>
        <v>-6.8999999999999995</v>
      </c>
      <c r="H1330" s="15">
        <f t="shared" si="307"/>
        <v>5.3</v>
      </c>
      <c r="I1330" s="11">
        <f t="shared" si="308"/>
        <v>-5.6869282495393685E-4</v>
      </c>
      <c r="J1330" s="30">
        <f t="shared" si="309"/>
        <v>4.3362827902737678E-3</v>
      </c>
      <c r="K1330" s="30">
        <f t="shared" si="310"/>
        <v>230.61226593500507</v>
      </c>
      <c r="L1330" s="8">
        <v>0</v>
      </c>
      <c r="M1330" s="9">
        <v>0</v>
      </c>
      <c r="N1330" s="9">
        <v>0</v>
      </c>
      <c r="O1330" s="9">
        <v>1</v>
      </c>
      <c r="P1330" s="9">
        <v>0</v>
      </c>
      <c r="Q1330" s="8">
        <v>53186</v>
      </c>
      <c r="R1330" s="9">
        <v>3</v>
      </c>
      <c r="S1330" s="9">
        <f t="shared" si="311"/>
        <v>53182</v>
      </c>
      <c r="T1330" s="9">
        <f t="shared" si="312"/>
        <v>15</v>
      </c>
      <c r="U1330" s="7">
        <f t="shared" si="320"/>
        <v>6.21</v>
      </c>
      <c r="V1330" s="7">
        <f t="shared" si="321"/>
        <v>34.26</v>
      </c>
      <c r="W1330" s="9">
        <v>1</v>
      </c>
      <c r="X1330" s="9">
        <v>0</v>
      </c>
      <c r="Y1330" s="9">
        <v>1</v>
      </c>
      <c r="Z1330" s="9">
        <v>0</v>
      </c>
      <c r="AA1330" s="9">
        <v>0</v>
      </c>
      <c r="AB1330" s="27">
        <v>0</v>
      </c>
      <c r="AC1330" s="9">
        <v>0</v>
      </c>
      <c r="AD1330" s="9">
        <v>1</v>
      </c>
      <c r="AE1330" s="27">
        <v>0</v>
      </c>
      <c r="AF1330" s="9">
        <v>0</v>
      </c>
      <c r="AG1330" s="27">
        <v>1</v>
      </c>
      <c r="AH1330" s="19">
        <v>1984</v>
      </c>
      <c r="AI1330" s="30">
        <v>0.19</v>
      </c>
      <c r="AJ1330" s="30">
        <v>0.63</v>
      </c>
      <c r="AK1330" s="30">
        <f t="shared" si="322"/>
        <v>0.09</v>
      </c>
      <c r="AL1330" s="30">
        <f t="shared" si="322"/>
        <v>0.09</v>
      </c>
      <c r="AM1330" s="36">
        <v>0.91</v>
      </c>
      <c r="AN1330" s="17">
        <v>0.09</v>
      </c>
      <c r="AO1330" s="30">
        <v>0.55000000000000004</v>
      </c>
      <c r="AP1330" s="34">
        <v>0.45</v>
      </c>
      <c r="AQ1330" t="s">
        <v>89</v>
      </c>
      <c r="AR1330" s="34" t="s">
        <v>89</v>
      </c>
      <c r="AS1330">
        <v>0</v>
      </c>
      <c r="AT1330" s="17">
        <v>1</v>
      </c>
      <c r="AU1330" t="s">
        <v>89</v>
      </c>
      <c r="AV1330" s="17" t="s">
        <v>89</v>
      </c>
      <c r="AW1330" s="17" t="s">
        <v>153</v>
      </c>
      <c r="AX1330">
        <v>1</v>
      </c>
      <c r="AY1330">
        <v>0</v>
      </c>
      <c r="AZ1330">
        <v>0</v>
      </c>
      <c r="BA1330">
        <v>0</v>
      </c>
      <c r="BB1330">
        <v>0</v>
      </c>
      <c r="BC1330">
        <v>0</v>
      </c>
      <c r="BD1330" s="17">
        <v>0</v>
      </c>
      <c r="BE1330">
        <v>1</v>
      </c>
      <c r="BF1330">
        <v>0</v>
      </c>
      <c r="BG1330" s="17">
        <v>0</v>
      </c>
      <c r="BH1330" t="s">
        <v>89</v>
      </c>
      <c r="BI1330">
        <v>1702</v>
      </c>
      <c r="BJ1330" s="23">
        <v>0.92400000000000004</v>
      </c>
      <c r="BK1330" s="23">
        <v>46.47</v>
      </c>
      <c r="BL1330">
        <v>0</v>
      </c>
      <c r="BM1330">
        <v>0</v>
      </c>
      <c r="BN1330">
        <v>1</v>
      </c>
      <c r="BO1330">
        <v>0</v>
      </c>
      <c r="BP1330">
        <v>0</v>
      </c>
      <c r="BQ1330" s="17">
        <v>0</v>
      </c>
      <c r="BR1330">
        <v>0</v>
      </c>
      <c r="BS1330">
        <v>0</v>
      </c>
      <c r="BT1330">
        <v>0</v>
      </c>
      <c r="BU1330" s="17">
        <v>1</v>
      </c>
      <c r="BV1330">
        <v>0</v>
      </c>
      <c r="BW1330">
        <v>0</v>
      </c>
      <c r="BX1330" s="17">
        <v>0</v>
      </c>
      <c r="BY1330">
        <v>0</v>
      </c>
      <c r="BZ1330">
        <v>0</v>
      </c>
      <c r="CA1330">
        <v>0</v>
      </c>
      <c r="CB1330">
        <v>0</v>
      </c>
      <c r="CC1330">
        <v>0</v>
      </c>
      <c r="CD1330">
        <v>0</v>
      </c>
      <c r="CE1330">
        <v>1</v>
      </c>
      <c r="CF1330">
        <v>0</v>
      </c>
      <c r="CG1330">
        <v>0</v>
      </c>
      <c r="CH1330">
        <v>0</v>
      </c>
      <c r="CI1330">
        <v>0</v>
      </c>
      <c r="CJ1330" s="17">
        <v>0</v>
      </c>
      <c r="CK1330">
        <v>4.3029999999999999</v>
      </c>
      <c r="CL1330">
        <v>252</v>
      </c>
      <c r="CM1330">
        <v>1</v>
      </c>
      <c r="CN1330">
        <v>0</v>
      </c>
      <c r="CO1330">
        <v>31</v>
      </c>
      <c r="CP1330" s="31" t="s">
        <v>80</v>
      </c>
    </row>
    <row r="1331" spans="1:94" x14ac:dyDescent="0.25">
      <c r="A1331">
        <v>1330</v>
      </c>
      <c r="B1331">
        <v>85</v>
      </c>
      <c r="C1331" s="23" t="s">
        <v>263</v>
      </c>
      <c r="D1331" s="12">
        <v>3</v>
      </c>
      <c r="E1331" s="13">
        <v>6.3</v>
      </c>
      <c r="F1331" s="7">
        <f t="shared" si="319"/>
        <v>0.47619047619047622</v>
      </c>
      <c r="G1331" s="7">
        <f t="shared" si="306"/>
        <v>-3.3</v>
      </c>
      <c r="H1331" s="15">
        <f t="shared" si="307"/>
        <v>9.3000000000000007</v>
      </c>
      <c r="I1331" s="11">
        <f t="shared" si="308"/>
        <v>2.0289668941920603E-3</v>
      </c>
      <c r="J1331" s="30">
        <f t="shared" si="309"/>
        <v>4.2608304778033266E-3</v>
      </c>
      <c r="K1331" s="30">
        <f t="shared" si="310"/>
        <v>234.69603055307437</v>
      </c>
      <c r="L1331" s="8">
        <v>0</v>
      </c>
      <c r="M1331" s="9">
        <v>0</v>
      </c>
      <c r="N1331" s="9">
        <v>0</v>
      </c>
      <c r="O1331" s="9">
        <v>1</v>
      </c>
      <c r="P1331" s="9">
        <v>0</v>
      </c>
      <c r="Q1331" s="8">
        <v>55088</v>
      </c>
      <c r="R1331" s="9">
        <v>5</v>
      </c>
      <c r="S1331" s="9">
        <f t="shared" si="311"/>
        <v>55082</v>
      </c>
      <c r="T1331" s="9">
        <f t="shared" si="312"/>
        <v>15</v>
      </c>
      <c r="U1331" s="7">
        <f t="shared" si="320"/>
        <v>6.21</v>
      </c>
      <c r="V1331" s="7">
        <f t="shared" si="321"/>
        <v>34.26</v>
      </c>
      <c r="W1331" s="9">
        <v>1</v>
      </c>
      <c r="X1331" s="9">
        <v>0</v>
      </c>
      <c r="Y1331" s="9">
        <v>1</v>
      </c>
      <c r="Z1331" s="9">
        <v>0</v>
      </c>
      <c r="AA1331" s="9">
        <v>0</v>
      </c>
      <c r="AB1331" s="27">
        <v>0</v>
      </c>
      <c r="AC1331" s="9">
        <v>0</v>
      </c>
      <c r="AD1331" s="9">
        <v>1</v>
      </c>
      <c r="AE1331" s="27">
        <v>0</v>
      </c>
      <c r="AF1331" s="9">
        <v>0</v>
      </c>
      <c r="AG1331" s="27">
        <v>1</v>
      </c>
      <c r="AH1331" s="19">
        <v>1984</v>
      </c>
      <c r="AI1331" s="30">
        <v>0.19</v>
      </c>
      <c r="AJ1331" s="30">
        <v>0.63</v>
      </c>
      <c r="AK1331" s="30">
        <f t="shared" si="322"/>
        <v>0.09</v>
      </c>
      <c r="AL1331" s="30">
        <f t="shared" si="322"/>
        <v>0.09</v>
      </c>
      <c r="AM1331" s="36">
        <v>0.91</v>
      </c>
      <c r="AN1331" s="17">
        <v>0.09</v>
      </c>
      <c r="AO1331" s="30">
        <v>0.55000000000000004</v>
      </c>
      <c r="AP1331" s="34">
        <v>0.45</v>
      </c>
      <c r="AQ1331" t="s">
        <v>89</v>
      </c>
      <c r="AR1331" s="34" t="s">
        <v>89</v>
      </c>
      <c r="AS1331">
        <v>0</v>
      </c>
      <c r="AT1331" s="17">
        <v>1</v>
      </c>
      <c r="AU1331" t="s">
        <v>89</v>
      </c>
      <c r="AV1331" s="17" t="s">
        <v>89</v>
      </c>
      <c r="AW1331" s="17" t="s">
        <v>153</v>
      </c>
      <c r="AX1331">
        <v>1</v>
      </c>
      <c r="AY1331">
        <v>0</v>
      </c>
      <c r="AZ1331">
        <v>0</v>
      </c>
      <c r="BA1331">
        <v>0</v>
      </c>
      <c r="BB1331">
        <v>0</v>
      </c>
      <c r="BC1331">
        <v>0</v>
      </c>
      <c r="BD1331" s="17">
        <v>0</v>
      </c>
      <c r="BE1331">
        <v>1</v>
      </c>
      <c r="BF1331">
        <v>0</v>
      </c>
      <c r="BG1331" s="17">
        <v>0</v>
      </c>
      <c r="BH1331" t="s">
        <v>89</v>
      </c>
      <c r="BI1331">
        <v>1702</v>
      </c>
      <c r="BJ1331" s="23">
        <v>0.92400000000000004</v>
      </c>
      <c r="BK1331" s="23">
        <v>46.47</v>
      </c>
      <c r="BL1331">
        <v>0</v>
      </c>
      <c r="BM1331">
        <v>0</v>
      </c>
      <c r="BN1331">
        <v>1</v>
      </c>
      <c r="BO1331">
        <v>0</v>
      </c>
      <c r="BP1331">
        <v>0</v>
      </c>
      <c r="BQ1331" s="17">
        <v>0</v>
      </c>
      <c r="BR1331">
        <v>0</v>
      </c>
      <c r="BS1331">
        <v>0</v>
      </c>
      <c r="BT1331">
        <v>0</v>
      </c>
      <c r="BU1331" s="17">
        <v>1</v>
      </c>
      <c r="BV1331">
        <v>0</v>
      </c>
      <c r="BW1331">
        <v>0</v>
      </c>
      <c r="BX1331" s="17">
        <v>0</v>
      </c>
      <c r="BY1331">
        <v>0</v>
      </c>
      <c r="BZ1331">
        <v>0</v>
      </c>
      <c r="CA1331">
        <v>0</v>
      </c>
      <c r="CB1331">
        <v>0</v>
      </c>
      <c r="CC1331">
        <v>0</v>
      </c>
      <c r="CD1331">
        <v>0</v>
      </c>
      <c r="CE1331">
        <v>1</v>
      </c>
      <c r="CF1331">
        <v>0</v>
      </c>
      <c r="CG1331">
        <v>0</v>
      </c>
      <c r="CH1331">
        <v>0</v>
      </c>
      <c r="CI1331">
        <v>0</v>
      </c>
      <c r="CJ1331" s="17">
        <v>0</v>
      </c>
      <c r="CK1331">
        <v>4.3029999999999999</v>
      </c>
      <c r="CL1331">
        <v>252</v>
      </c>
      <c r="CM1331">
        <v>1</v>
      </c>
      <c r="CN1331">
        <v>0</v>
      </c>
      <c r="CO1331">
        <v>31</v>
      </c>
      <c r="CP1331" s="31" t="s">
        <v>80</v>
      </c>
    </row>
    <row r="1332" spans="1:94" x14ac:dyDescent="0.25">
      <c r="A1332">
        <v>1331</v>
      </c>
      <c r="B1332">
        <v>85</v>
      </c>
      <c r="C1332" s="23" t="s">
        <v>263</v>
      </c>
      <c r="D1332" s="12">
        <v>7.2</v>
      </c>
      <c r="E1332" s="13">
        <v>4.0999999999999996</v>
      </c>
      <c r="F1332" s="7">
        <f t="shared" si="319"/>
        <v>1.75609756097561</v>
      </c>
      <c r="G1332" s="7">
        <f t="shared" si="306"/>
        <v>3.1000000000000005</v>
      </c>
      <c r="H1332" s="15">
        <f t="shared" si="307"/>
        <v>11.3</v>
      </c>
      <c r="I1332" s="11">
        <f t="shared" si="308"/>
        <v>7.4821041331039704E-3</v>
      </c>
      <c r="J1332" s="30">
        <f t="shared" si="309"/>
        <v>4.2606426313508711E-3</v>
      </c>
      <c r="K1332" s="30">
        <f t="shared" si="310"/>
        <v>234.70637801015053</v>
      </c>
      <c r="L1332" s="8">
        <v>0</v>
      </c>
      <c r="M1332" s="9">
        <v>0</v>
      </c>
      <c r="N1332" s="9">
        <v>0</v>
      </c>
      <c r="O1332" s="9">
        <v>1</v>
      </c>
      <c r="P1332" s="9">
        <v>0</v>
      </c>
      <c r="Q1332" s="8">
        <v>55088</v>
      </c>
      <c r="R1332" s="9">
        <v>3</v>
      </c>
      <c r="S1332" s="9">
        <f t="shared" si="311"/>
        <v>55084</v>
      </c>
      <c r="T1332" s="9">
        <f t="shared" si="312"/>
        <v>15</v>
      </c>
      <c r="U1332" s="7">
        <f t="shared" si="320"/>
        <v>6.21</v>
      </c>
      <c r="V1332" s="7">
        <f t="shared" si="321"/>
        <v>34.26</v>
      </c>
      <c r="W1332" s="9">
        <v>1</v>
      </c>
      <c r="X1332" s="9">
        <v>0</v>
      </c>
      <c r="Y1332" s="9">
        <v>1</v>
      </c>
      <c r="Z1332" s="9">
        <v>0</v>
      </c>
      <c r="AA1332" s="9">
        <v>0</v>
      </c>
      <c r="AB1332" s="27">
        <v>0</v>
      </c>
      <c r="AC1332" s="9">
        <v>0</v>
      </c>
      <c r="AD1332" s="9">
        <v>1</v>
      </c>
      <c r="AE1332" s="27">
        <v>0</v>
      </c>
      <c r="AF1332" s="9">
        <v>0</v>
      </c>
      <c r="AG1332" s="27">
        <v>1</v>
      </c>
      <c r="AH1332" s="19">
        <v>1984</v>
      </c>
      <c r="AI1332" s="30">
        <v>0.19</v>
      </c>
      <c r="AJ1332" s="30">
        <v>0.63</v>
      </c>
      <c r="AK1332" s="30">
        <f t="shared" si="322"/>
        <v>0.09</v>
      </c>
      <c r="AL1332" s="30">
        <f t="shared" si="322"/>
        <v>0.09</v>
      </c>
      <c r="AM1332" s="36">
        <v>0.91</v>
      </c>
      <c r="AN1332" s="17">
        <v>0.09</v>
      </c>
      <c r="AO1332" s="30">
        <v>0.55000000000000004</v>
      </c>
      <c r="AP1332" s="34">
        <v>0.45</v>
      </c>
      <c r="AQ1332" t="s">
        <v>89</v>
      </c>
      <c r="AR1332" s="34" t="s">
        <v>89</v>
      </c>
      <c r="AS1332">
        <v>0</v>
      </c>
      <c r="AT1332" s="17">
        <v>1</v>
      </c>
      <c r="AU1332" t="s">
        <v>89</v>
      </c>
      <c r="AV1332" s="17" t="s">
        <v>89</v>
      </c>
      <c r="AW1332" s="17" t="s">
        <v>153</v>
      </c>
      <c r="AX1332">
        <v>1</v>
      </c>
      <c r="AY1332">
        <v>0</v>
      </c>
      <c r="AZ1332">
        <v>0</v>
      </c>
      <c r="BA1332">
        <v>0</v>
      </c>
      <c r="BB1332">
        <v>0</v>
      </c>
      <c r="BC1332">
        <v>0</v>
      </c>
      <c r="BD1332" s="17">
        <v>0</v>
      </c>
      <c r="BE1332">
        <v>1</v>
      </c>
      <c r="BF1332">
        <v>0</v>
      </c>
      <c r="BG1332" s="17">
        <v>0</v>
      </c>
      <c r="BH1332" t="s">
        <v>89</v>
      </c>
      <c r="BI1332">
        <v>1702</v>
      </c>
      <c r="BJ1332" s="23">
        <v>0.92400000000000004</v>
      </c>
      <c r="BK1332" s="23">
        <v>46.47</v>
      </c>
      <c r="BL1332">
        <v>0</v>
      </c>
      <c r="BM1332">
        <v>0</v>
      </c>
      <c r="BN1332">
        <v>1</v>
      </c>
      <c r="BO1332">
        <v>0</v>
      </c>
      <c r="BP1332">
        <v>0</v>
      </c>
      <c r="BQ1332" s="17">
        <v>0</v>
      </c>
      <c r="BR1332">
        <v>0</v>
      </c>
      <c r="BS1332">
        <v>0</v>
      </c>
      <c r="BT1332">
        <v>0</v>
      </c>
      <c r="BU1332" s="17">
        <v>1</v>
      </c>
      <c r="BV1332">
        <v>0</v>
      </c>
      <c r="BW1332">
        <v>0</v>
      </c>
      <c r="BX1332" s="17">
        <v>0</v>
      </c>
      <c r="BY1332">
        <v>0</v>
      </c>
      <c r="BZ1332">
        <v>0</v>
      </c>
      <c r="CA1332">
        <v>0</v>
      </c>
      <c r="CB1332">
        <v>0</v>
      </c>
      <c r="CC1332">
        <v>0</v>
      </c>
      <c r="CD1332">
        <v>0</v>
      </c>
      <c r="CE1332">
        <v>0</v>
      </c>
      <c r="CF1332">
        <v>0</v>
      </c>
      <c r="CG1332">
        <v>0</v>
      </c>
      <c r="CH1332">
        <v>0</v>
      </c>
      <c r="CI1332">
        <v>0</v>
      </c>
      <c r="CJ1332" s="17">
        <v>0</v>
      </c>
      <c r="CK1332">
        <v>4.3029999999999999</v>
      </c>
      <c r="CL1332">
        <v>252</v>
      </c>
      <c r="CM1332">
        <v>1</v>
      </c>
      <c r="CN1332">
        <v>0</v>
      </c>
      <c r="CO1332">
        <v>31</v>
      </c>
      <c r="CP1332" s="31" t="s">
        <v>80</v>
      </c>
    </row>
    <row r="1333" spans="1:94" x14ac:dyDescent="0.25">
      <c r="A1333">
        <v>1332</v>
      </c>
      <c r="B1333">
        <v>85</v>
      </c>
      <c r="C1333" s="23" t="s">
        <v>263</v>
      </c>
      <c r="D1333" s="12">
        <v>1.9</v>
      </c>
      <c r="E1333" s="13">
        <v>2.2999999999999998</v>
      </c>
      <c r="F1333" s="7">
        <f t="shared" si="319"/>
        <v>0.82608695652173914</v>
      </c>
      <c r="G1333" s="7">
        <f t="shared" si="306"/>
        <v>-0.39999999999999991</v>
      </c>
      <c r="H1333" s="15">
        <f t="shared" si="307"/>
        <v>4.1999999999999993</v>
      </c>
      <c r="I1333" s="11">
        <f t="shared" si="308"/>
        <v>2.8208114314153721E-3</v>
      </c>
      <c r="J1333" s="30">
        <f t="shared" si="309"/>
        <v>3.4146664696080823E-3</v>
      </c>
      <c r="K1333" s="30">
        <f t="shared" si="310"/>
        <v>292.85437066852825</v>
      </c>
      <c r="L1333" s="8">
        <v>0</v>
      </c>
      <c r="M1333" s="9">
        <v>0</v>
      </c>
      <c r="N1333" s="9">
        <v>0</v>
      </c>
      <c r="O1333" s="9">
        <v>1</v>
      </c>
      <c r="P1333" s="9">
        <v>0</v>
      </c>
      <c r="Q1333" s="8">
        <v>85766</v>
      </c>
      <c r="R1333" s="9">
        <v>2</v>
      </c>
      <c r="S1333" s="9">
        <f t="shared" si="311"/>
        <v>85763</v>
      </c>
      <c r="T1333" s="9">
        <f t="shared" si="312"/>
        <v>15</v>
      </c>
      <c r="U1333" s="7">
        <f t="shared" si="320"/>
        <v>6.21</v>
      </c>
      <c r="V1333" s="7">
        <f t="shared" si="321"/>
        <v>34.26</v>
      </c>
      <c r="W1333" s="9">
        <v>1</v>
      </c>
      <c r="X1333" s="9">
        <v>0</v>
      </c>
      <c r="Y1333" s="9">
        <v>1</v>
      </c>
      <c r="Z1333" s="9">
        <v>0</v>
      </c>
      <c r="AA1333" s="9">
        <v>0</v>
      </c>
      <c r="AB1333" s="27">
        <v>0</v>
      </c>
      <c r="AC1333" s="9">
        <v>0</v>
      </c>
      <c r="AD1333" s="9">
        <v>1</v>
      </c>
      <c r="AE1333" s="27">
        <v>0</v>
      </c>
      <c r="AF1333" s="9">
        <v>0</v>
      </c>
      <c r="AG1333" s="27">
        <v>1</v>
      </c>
      <c r="AH1333" s="19">
        <v>1984</v>
      </c>
      <c r="AI1333" s="30">
        <v>0.19</v>
      </c>
      <c r="AJ1333" s="30">
        <v>0.63</v>
      </c>
      <c r="AK1333" s="30">
        <f t="shared" si="322"/>
        <v>0.09</v>
      </c>
      <c r="AL1333" s="30">
        <f t="shared" si="322"/>
        <v>0.09</v>
      </c>
      <c r="AM1333" s="36">
        <v>0.91</v>
      </c>
      <c r="AN1333" s="17">
        <v>0.09</v>
      </c>
      <c r="AO1333" s="30">
        <v>0.55000000000000004</v>
      </c>
      <c r="AP1333" s="34">
        <v>0.45</v>
      </c>
      <c r="AQ1333" t="s">
        <v>89</v>
      </c>
      <c r="AR1333" s="34" t="s">
        <v>89</v>
      </c>
      <c r="AS1333">
        <v>0</v>
      </c>
      <c r="AT1333" s="17">
        <v>1</v>
      </c>
      <c r="AU1333" t="s">
        <v>89</v>
      </c>
      <c r="AV1333" s="17" t="s">
        <v>89</v>
      </c>
      <c r="AW1333" s="17" t="s">
        <v>153</v>
      </c>
      <c r="AX1333">
        <v>1</v>
      </c>
      <c r="AY1333">
        <v>0</v>
      </c>
      <c r="AZ1333">
        <v>0</v>
      </c>
      <c r="BA1333">
        <v>0</v>
      </c>
      <c r="BB1333">
        <v>0</v>
      </c>
      <c r="BC1333">
        <v>0</v>
      </c>
      <c r="BD1333" s="17">
        <v>0</v>
      </c>
      <c r="BE1333">
        <v>1</v>
      </c>
      <c r="BF1333">
        <v>0</v>
      </c>
      <c r="BG1333" s="17">
        <v>0</v>
      </c>
      <c r="BH1333" t="s">
        <v>89</v>
      </c>
      <c r="BI1333">
        <v>1702</v>
      </c>
      <c r="BJ1333" s="23">
        <v>0.92400000000000004</v>
      </c>
      <c r="BK1333" s="23">
        <v>46.47</v>
      </c>
      <c r="BL1333">
        <v>0</v>
      </c>
      <c r="BM1333">
        <v>0</v>
      </c>
      <c r="BN1333">
        <v>1</v>
      </c>
      <c r="BO1333">
        <v>0</v>
      </c>
      <c r="BP1333">
        <v>0</v>
      </c>
      <c r="BQ1333" s="17">
        <v>0</v>
      </c>
      <c r="BR1333">
        <v>0</v>
      </c>
      <c r="BS1333">
        <v>0</v>
      </c>
      <c r="BT1333">
        <v>0</v>
      </c>
      <c r="BU1333" s="17">
        <v>1</v>
      </c>
      <c r="BV1333">
        <v>0</v>
      </c>
      <c r="BW1333">
        <v>0</v>
      </c>
      <c r="BX1333" s="17">
        <v>0</v>
      </c>
      <c r="BY1333">
        <v>1</v>
      </c>
      <c r="BZ1333">
        <v>0</v>
      </c>
      <c r="CA1333">
        <v>0</v>
      </c>
      <c r="CB1333">
        <v>0</v>
      </c>
      <c r="CC1333">
        <v>0</v>
      </c>
      <c r="CD1333">
        <v>0</v>
      </c>
      <c r="CE1333">
        <v>1</v>
      </c>
      <c r="CF1333">
        <v>0</v>
      </c>
      <c r="CG1333">
        <v>0</v>
      </c>
      <c r="CH1333">
        <v>0</v>
      </c>
      <c r="CI1333">
        <v>0</v>
      </c>
      <c r="CJ1333" s="17">
        <v>0</v>
      </c>
      <c r="CK1333">
        <v>4.3029999999999999</v>
      </c>
      <c r="CL1333">
        <v>252</v>
      </c>
      <c r="CM1333">
        <v>1</v>
      </c>
      <c r="CN1333">
        <v>0</v>
      </c>
      <c r="CO1333">
        <v>31</v>
      </c>
      <c r="CP1333" s="31" t="s">
        <v>80</v>
      </c>
    </row>
    <row r="1334" spans="1:94" x14ac:dyDescent="0.25">
      <c r="A1334">
        <v>1333</v>
      </c>
      <c r="B1334">
        <v>85</v>
      </c>
      <c r="C1334" s="23" t="s">
        <v>263</v>
      </c>
      <c r="D1334" s="12">
        <v>0.9</v>
      </c>
      <c r="E1334" s="13">
        <v>5</v>
      </c>
      <c r="F1334" s="7">
        <f t="shared" si="319"/>
        <v>0.18</v>
      </c>
      <c r="G1334" s="7">
        <f t="shared" si="306"/>
        <v>-4.0999999999999996</v>
      </c>
      <c r="H1334" s="15">
        <f t="shared" si="307"/>
        <v>5.9</v>
      </c>
      <c r="I1334" s="11">
        <f t="shared" si="308"/>
        <v>7.7821489952269358E-4</v>
      </c>
      <c r="J1334" s="30">
        <f t="shared" si="309"/>
        <v>4.3234161084594091E-3</v>
      </c>
      <c r="K1334" s="30">
        <f t="shared" si="310"/>
        <v>231.29857846515182</v>
      </c>
      <c r="L1334" s="8">
        <v>0</v>
      </c>
      <c r="M1334" s="9">
        <v>0</v>
      </c>
      <c r="N1334" s="9">
        <v>0</v>
      </c>
      <c r="O1334" s="9">
        <v>1</v>
      </c>
      <c r="P1334" s="9">
        <v>0</v>
      </c>
      <c r="Q1334" s="8">
        <v>53502</v>
      </c>
      <c r="R1334" s="9">
        <v>2</v>
      </c>
      <c r="S1334" s="9">
        <f t="shared" si="311"/>
        <v>53499</v>
      </c>
      <c r="T1334" s="9">
        <f t="shared" si="312"/>
        <v>15</v>
      </c>
      <c r="U1334" s="7">
        <f t="shared" si="320"/>
        <v>6.21</v>
      </c>
      <c r="V1334" s="7">
        <f t="shared" si="321"/>
        <v>34.26</v>
      </c>
      <c r="W1334" s="9">
        <v>1</v>
      </c>
      <c r="X1334" s="9">
        <v>0</v>
      </c>
      <c r="Y1334" s="9">
        <v>1</v>
      </c>
      <c r="Z1334" s="9">
        <v>0</v>
      </c>
      <c r="AA1334" s="9">
        <v>0</v>
      </c>
      <c r="AB1334" s="27">
        <v>0</v>
      </c>
      <c r="AC1334" s="9">
        <v>0</v>
      </c>
      <c r="AD1334" s="9">
        <v>1</v>
      </c>
      <c r="AE1334" s="27">
        <v>0</v>
      </c>
      <c r="AF1334" s="9">
        <v>0</v>
      </c>
      <c r="AG1334" s="27">
        <v>1</v>
      </c>
      <c r="AH1334" s="19">
        <v>1984</v>
      </c>
      <c r="AI1334" s="30">
        <v>0.19</v>
      </c>
      <c r="AJ1334" s="30">
        <v>0.63</v>
      </c>
      <c r="AK1334" s="30">
        <f t="shared" si="322"/>
        <v>0.09</v>
      </c>
      <c r="AL1334" s="30">
        <f t="shared" si="322"/>
        <v>0.09</v>
      </c>
      <c r="AM1334" s="36">
        <v>0.91</v>
      </c>
      <c r="AN1334" s="17">
        <v>0.09</v>
      </c>
      <c r="AO1334" s="30">
        <v>0.55000000000000004</v>
      </c>
      <c r="AP1334" s="34">
        <v>0.45</v>
      </c>
      <c r="AQ1334" t="s">
        <v>89</v>
      </c>
      <c r="AR1334" s="34" t="s">
        <v>89</v>
      </c>
      <c r="AS1334">
        <v>0</v>
      </c>
      <c r="AT1334" s="17">
        <v>1</v>
      </c>
      <c r="AU1334" t="s">
        <v>89</v>
      </c>
      <c r="AV1334" s="17" t="s">
        <v>89</v>
      </c>
      <c r="AW1334" s="17" t="s">
        <v>153</v>
      </c>
      <c r="AX1334">
        <v>1</v>
      </c>
      <c r="AY1334">
        <v>0</v>
      </c>
      <c r="AZ1334">
        <v>0</v>
      </c>
      <c r="BA1334">
        <v>0</v>
      </c>
      <c r="BB1334">
        <v>0</v>
      </c>
      <c r="BC1334">
        <v>0</v>
      </c>
      <c r="BD1334" s="17">
        <v>0</v>
      </c>
      <c r="BE1334">
        <v>1</v>
      </c>
      <c r="BF1334">
        <v>0</v>
      </c>
      <c r="BG1334" s="17">
        <v>0</v>
      </c>
      <c r="BH1334" t="s">
        <v>89</v>
      </c>
      <c r="BI1334">
        <v>1702</v>
      </c>
      <c r="BJ1334" s="23">
        <v>0.92400000000000004</v>
      </c>
      <c r="BK1334" s="23">
        <v>46.47</v>
      </c>
      <c r="BL1334">
        <v>0</v>
      </c>
      <c r="BM1334">
        <v>0</v>
      </c>
      <c r="BN1334">
        <v>1</v>
      </c>
      <c r="BO1334">
        <v>0</v>
      </c>
      <c r="BP1334">
        <v>0</v>
      </c>
      <c r="BQ1334" s="17">
        <v>0</v>
      </c>
      <c r="BR1334">
        <v>0</v>
      </c>
      <c r="BS1334">
        <v>0</v>
      </c>
      <c r="BT1334">
        <v>0</v>
      </c>
      <c r="BU1334" s="17">
        <v>1</v>
      </c>
      <c r="BV1334">
        <v>0</v>
      </c>
      <c r="BW1334">
        <v>0</v>
      </c>
      <c r="BX1334" s="17">
        <v>0</v>
      </c>
      <c r="BY1334">
        <v>1</v>
      </c>
      <c r="BZ1334">
        <v>0</v>
      </c>
      <c r="CA1334">
        <v>0</v>
      </c>
      <c r="CB1334">
        <v>0</v>
      </c>
      <c r="CC1334">
        <v>0</v>
      </c>
      <c r="CD1334">
        <v>0</v>
      </c>
      <c r="CE1334">
        <v>1</v>
      </c>
      <c r="CF1334">
        <v>0</v>
      </c>
      <c r="CG1334">
        <v>0</v>
      </c>
      <c r="CH1334">
        <v>0</v>
      </c>
      <c r="CI1334">
        <v>0</v>
      </c>
      <c r="CJ1334" s="17">
        <v>0</v>
      </c>
      <c r="CK1334">
        <v>4.3029999999999999</v>
      </c>
      <c r="CL1334">
        <v>252</v>
      </c>
      <c r="CM1334">
        <v>1</v>
      </c>
      <c r="CN1334">
        <v>0</v>
      </c>
      <c r="CO1334">
        <v>31</v>
      </c>
      <c r="CP1334" s="31" t="s">
        <v>80</v>
      </c>
    </row>
    <row r="1335" spans="1:94" x14ac:dyDescent="0.25">
      <c r="A1335">
        <v>1334</v>
      </c>
      <c r="B1335">
        <v>85</v>
      </c>
      <c r="C1335" s="23" t="s">
        <v>263</v>
      </c>
      <c r="D1335" s="12">
        <v>-0.2</v>
      </c>
      <c r="E1335" s="13">
        <v>5.2</v>
      </c>
      <c r="F1335" s="7">
        <f t="shared" si="319"/>
        <v>-3.8461538461538464E-2</v>
      </c>
      <c r="G1335" s="7">
        <f t="shared" si="306"/>
        <v>-5.4</v>
      </c>
      <c r="H1335" s="15">
        <f t="shared" si="307"/>
        <v>5</v>
      </c>
      <c r="I1335" s="11">
        <f t="shared" si="308"/>
        <v>-1.6678013196798737E-4</v>
      </c>
      <c r="J1335" s="30">
        <f t="shared" si="309"/>
        <v>4.3362834311676708E-3</v>
      </c>
      <c r="K1335" s="30">
        <f t="shared" si="310"/>
        <v>230.61223185097955</v>
      </c>
      <c r="L1335" s="8">
        <v>0</v>
      </c>
      <c r="M1335" s="9">
        <v>0</v>
      </c>
      <c r="N1335" s="9">
        <v>0</v>
      </c>
      <c r="O1335" s="9">
        <v>1</v>
      </c>
      <c r="P1335" s="9">
        <v>0</v>
      </c>
      <c r="Q1335" s="8">
        <v>53186</v>
      </c>
      <c r="R1335" s="9">
        <v>3</v>
      </c>
      <c r="S1335" s="9">
        <f t="shared" si="311"/>
        <v>53182</v>
      </c>
      <c r="T1335" s="9">
        <f t="shared" si="312"/>
        <v>15</v>
      </c>
      <c r="U1335" s="7">
        <f t="shared" si="320"/>
        <v>6.21</v>
      </c>
      <c r="V1335" s="7">
        <f t="shared" si="321"/>
        <v>34.26</v>
      </c>
      <c r="W1335" s="9">
        <v>1</v>
      </c>
      <c r="X1335" s="9">
        <v>0</v>
      </c>
      <c r="Y1335" s="9">
        <v>1</v>
      </c>
      <c r="Z1335" s="9">
        <v>0</v>
      </c>
      <c r="AA1335" s="9">
        <v>0</v>
      </c>
      <c r="AB1335" s="27">
        <v>0</v>
      </c>
      <c r="AC1335" s="9">
        <v>0</v>
      </c>
      <c r="AD1335" s="9">
        <v>1</v>
      </c>
      <c r="AE1335" s="27">
        <v>0</v>
      </c>
      <c r="AF1335" s="9">
        <v>0</v>
      </c>
      <c r="AG1335" s="27">
        <v>1</v>
      </c>
      <c r="AH1335" s="19">
        <v>1984</v>
      </c>
      <c r="AI1335" s="30">
        <v>0.19</v>
      </c>
      <c r="AJ1335" s="30">
        <v>0.63</v>
      </c>
      <c r="AK1335" s="30">
        <f t="shared" si="322"/>
        <v>0.09</v>
      </c>
      <c r="AL1335" s="30">
        <f t="shared" si="322"/>
        <v>0.09</v>
      </c>
      <c r="AM1335" s="36">
        <v>0.91</v>
      </c>
      <c r="AN1335" s="17">
        <v>0.09</v>
      </c>
      <c r="AO1335" s="30">
        <v>0.55000000000000004</v>
      </c>
      <c r="AP1335" s="34">
        <v>0.45</v>
      </c>
      <c r="AQ1335" t="s">
        <v>89</v>
      </c>
      <c r="AR1335" s="34" t="s">
        <v>89</v>
      </c>
      <c r="AS1335">
        <v>0</v>
      </c>
      <c r="AT1335" s="17">
        <v>1</v>
      </c>
      <c r="AU1335" t="s">
        <v>89</v>
      </c>
      <c r="AV1335" s="17" t="s">
        <v>89</v>
      </c>
      <c r="AW1335" s="17" t="s">
        <v>153</v>
      </c>
      <c r="AX1335">
        <v>1</v>
      </c>
      <c r="AY1335">
        <v>0</v>
      </c>
      <c r="AZ1335">
        <v>0</v>
      </c>
      <c r="BA1335">
        <v>0</v>
      </c>
      <c r="BB1335">
        <v>0</v>
      </c>
      <c r="BC1335">
        <v>0</v>
      </c>
      <c r="BD1335" s="17">
        <v>0</v>
      </c>
      <c r="BE1335">
        <v>1</v>
      </c>
      <c r="BF1335">
        <v>0</v>
      </c>
      <c r="BG1335" s="17">
        <v>0</v>
      </c>
      <c r="BH1335" t="s">
        <v>89</v>
      </c>
      <c r="BI1335">
        <v>1702</v>
      </c>
      <c r="BJ1335" s="23">
        <v>0.92400000000000004</v>
      </c>
      <c r="BK1335" s="23">
        <v>46.47</v>
      </c>
      <c r="BL1335">
        <v>0</v>
      </c>
      <c r="BM1335">
        <v>0</v>
      </c>
      <c r="BN1335">
        <v>1</v>
      </c>
      <c r="BO1335">
        <v>0</v>
      </c>
      <c r="BP1335">
        <v>0</v>
      </c>
      <c r="BQ1335" s="17">
        <v>0</v>
      </c>
      <c r="BR1335">
        <v>0</v>
      </c>
      <c r="BS1335">
        <v>0</v>
      </c>
      <c r="BT1335">
        <v>0</v>
      </c>
      <c r="BU1335" s="17">
        <v>1</v>
      </c>
      <c r="BV1335">
        <v>0</v>
      </c>
      <c r="BW1335">
        <v>0</v>
      </c>
      <c r="BX1335" s="17">
        <v>0</v>
      </c>
      <c r="BY1335">
        <v>1</v>
      </c>
      <c r="BZ1335">
        <v>0</v>
      </c>
      <c r="CA1335">
        <v>0</v>
      </c>
      <c r="CB1335">
        <v>0</v>
      </c>
      <c r="CC1335">
        <v>0</v>
      </c>
      <c r="CD1335">
        <v>0</v>
      </c>
      <c r="CE1335">
        <v>1</v>
      </c>
      <c r="CF1335">
        <v>0</v>
      </c>
      <c r="CG1335">
        <v>0</v>
      </c>
      <c r="CH1335">
        <v>0</v>
      </c>
      <c r="CI1335">
        <v>0</v>
      </c>
      <c r="CJ1335" s="17">
        <v>0</v>
      </c>
      <c r="CK1335">
        <v>4.3029999999999999</v>
      </c>
      <c r="CL1335">
        <v>252</v>
      </c>
      <c r="CM1335">
        <v>1</v>
      </c>
      <c r="CN1335">
        <v>0</v>
      </c>
      <c r="CO1335">
        <v>31</v>
      </c>
      <c r="CP1335" s="31" t="s">
        <v>80</v>
      </c>
    </row>
    <row r="1336" spans="1:94" x14ac:dyDescent="0.25">
      <c r="A1336">
        <v>1335</v>
      </c>
      <c r="B1336">
        <v>85</v>
      </c>
      <c r="C1336" s="23" t="s">
        <v>263</v>
      </c>
      <c r="D1336" s="12">
        <v>2.2000000000000002</v>
      </c>
      <c r="E1336" s="13">
        <v>7</v>
      </c>
      <c r="F1336" s="7">
        <f t="shared" si="319"/>
        <v>0.31428571428571433</v>
      </c>
      <c r="G1336" s="7">
        <f t="shared" si="306"/>
        <v>-4.8</v>
      </c>
      <c r="H1336" s="15">
        <f t="shared" si="307"/>
        <v>9.1999999999999993</v>
      </c>
      <c r="I1336" s="11">
        <f t="shared" si="308"/>
        <v>1.3391197058693848E-3</v>
      </c>
      <c r="J1336" s="30">
        <f t="shared" si="309"/>
        <v>4.2608354277662236E-3</v>
      </c>
      <c r="K1336" s="30">
        <f t="shared" si="310"/>
        <v>234.69575789841238</v>
      </c>
      <c r="L1336" s="8">
        <v>0</v>
      </c>
      <c r="M1336" s="9">
        <v>0</v>
      </c>
      <c r="N1336" s="9">
        <v>0</v>
      </c>
      <c r="O1336" s="9">
        <v>1</v>
      </c>
      <c r="P1336" s="9">
        <v>0</v>
      </c>
      <c r="Q1336" s="8">
        <v>55088</v>
      </c>
      <c r="R1336" s="9">
        <v>5</v>
      </c>
      <c r="S1336" s="9">
        <f t="shared" si="311"/>
        <v>55082</v>
      </c>
      <c r="T1336" s="9">
        <f t="shared" si="312"/>
        <v>15</v>
      </c>
      <c r="U1336" s="7">
        <f t="shared" si="320"/>
        <v>6.21</v>
      </c>
      <c r="V1336" s="7">
        <f t="shared" si="321"/>
        <v>34.26</v>
      </c>
      <c r="W1336" s="9">
        <v>1</v>
      </c>
      <c r="X1336" s="9">
        <v>0</v>
      </c>
      <c r="Y1336" s="9">
        <v>1</v>
      </c>
      <c r="Z1336" s="9">
        <v>0</v>
      </c>
      <c r="AA1336" s="9">
        <v>0</v>
      </c>
      <c r="AB1336" s="27">
        <v>0</v>
      </c>
      <c r="AC1336" s="9">
        <v>0</v>
      </c>
      <c r="AD1336" s="9">
        <v>1</v>
      </c>
      <c r="AE1336" s="27">
        <v>0</v>
      </c>
      <c r="AF1336" s="9">
        <v>0</v>
      </c>
      <c r="AG1336" s="27">
        <v>1</v>
      </c>
      <c r="AH1336" s="19">
        <v>1984</v>
      </c>
      <c r="AI1336" s="30">
        <v>0.19</v>
      </c>
      <c r="AJ1336" s="30">
        <v>0.63</v>
      </c>
      <c r="AK1336" s="30">
        <f t="shared" si="322"/>
        <v>0.09</v>
      </c>
      <c r="AL1336" s="30">
        <f t="shared" si="322"/>
        <v>0.09</v>
      </c>
      <c r="AM1336" s="36">
        <v>0.91</v>
      </c>
      <c r="AN1336" s="17">
        <v>0.09</v>
      </c>
      <c r="AO1336" s="30">
        <v>0.55000000000000004</v>
      </c>
      <c r="AP1336" s="34">
        <v>0.45</v>
      </c>
      <c r="AQ1336" t="s">
        <v>89</v>
      </c>
      <c r="AR1336" s="34" t="s">
        <v>89</v>
      </c>
      <c r="AS1336">
        <v>0</v>
      </c>
      <c r="AT1336" s="17">
        <v>1</v>
      </c>
      <c r="AU1336" t="s">
        <v>89</v>
      </c>
      <c r="AV1336" s="17" t="s">
        <v>89</v>
      </c>
      <c r="AW1336" s="17" t="s">
        <v>153</v>
      </c>
      <c r="AX1336">
        <v>1</v>
      </c>
      <c r="AY1336">
        <v>0</v>
      </c>
      <c r="AZ1336">
        <v>0</v>
      </c>
      <c r="BA1336">
        <v>0</v>
      </c>
      <c r="BB1336">
        <v>0</v>
      </c>
      <c r="BC1336">
        <v>0</v>
      </c>
      <c r="BD1336" s="17">
        <v>0</v>
      </c>
      <c r="BE1336">
        <v>1</v>
      </c>
      <c r="BF1336">
        <v>0</v>
      </c>
      <c r="BG1336" s="17">
        <v>0</v>
      </c>
      <c r="BH1336" t="s">
        <v>89</v>
      </c>
      <c r="BI1336">
        <v>1702</v>
      </c>
      <c r="BJ1336" s="23">
        <v>0.92400000000000004</v>
      </c>
      <c r="BK1336" s="23">
        <v>46.47</v>
      </c>
      <c r="BL1336">
        <v>0</v>
      </c>
      <c r="BM1336">
        <v>0</v>
      </c>
      <c r="BN1336">
        <v>1</v>
      </c>
      <c r="BO1336">
        <v>0</v>
      </c>
      <c r="BP1336">
        <v>0</v>
      </c>
      <c r="BQ1336" s="17">
        <v>0</v>
      </c>
      <c r="BR1336">
        <v>0</v>
      </c>
      <c r="BS1336">
        <v>0</v>
      </c>
      <c r="BT1336">
        <v>0</v>
      </c>
      <c r="BU1336" s="17">
        <v>1</v>
      </c>
      <c r="BV1336">
        <v>0</v>
      </c>
      <c r="BW1336">
        <v>0</v>
      </c>
      <c r="BX1336" s="17">
        <v>0</v>
      </c>
      <c r="BY1336">
        <v>1</v>
      </c>
      <c r="BZ1336">
        <v>0</v>
      </c>
      <c r="CA1336">
        <v>0</v>
      </c>
      <c r="CB1336">
        <v>0</v>
      </c>
      <c r="CC1336">
        <v>0</v>
      </c>
      <c r="CD1336">
        <v>0</v>
      </c>
      <c r="CE1336">
        <v>1</v>
      </c>
      <c r="CF1336">
        <v>0</v>
      </c>
      <c r="CG1336">
        <v>0</v>
      </c>
      <c r="CH1336">
        <v>0</v>
      </c>
      <c r="CI1336">
        <v>0</v>
      </c>
      <c r="CJ1336" s="17">
        <v>0</v>
      </c>
      <c r="CK1336">
        <v>4.3029999999999999</v>
      </c>
      <c r="CL1336">
        <v>252</v>
      </c>
      <c r="CM1336">
        <v>1</v>
      </c>
      <c r="CN1336">
        <v>0</v>
      </c>
      <c r="CO1336">
        <v>31</v>
      </c>
      <c r="CP1336" s="31" t="s">
        <v>80</v>
      </c>
    </row>
    <row r="1337" spans="1:94" x14ac:dyDescent="0.25">
      <c r="A1337">
        <v>1336</v>
      </c>
      <c r="B1337">
        <v>85</v>
      </c>
      <c r="C1337" s="23" t="s">
        <v>263</v>
      </c>
      <c r="D1337" s="12">
        <v>6.2</v>
      </c>
      <c r="E1337" s="13">
        <v>4.9000000000000004</v>
      </c>
      <c r="F1337" s="7">
        <f t="shared" si="319"/>
        <v>1.2653061224489794</v>
      </c>
      <c r="G1337" s="7">
        <f t="shared" si="306"/>
        <v>1.2999999999999998</v>
      </c>
      <c r="H1337" s="15">
        <f t="shared" si="307"/>
        <v>11.100000000000001</v>
      </c>
      <c r="I1337" s="11">
        <f t="shared" si="308"/>
        <v>5.3910897683797435E-3</v>
      </c>
      <c r="J1337" s="30">
        <f t="shared" si="309"/>
        <v>4.2606999782356042E-3</v>
      </c>
      <c r="K1337" s="30">
        <f t="shared" si="310"/>
        <v>234.70321898002058</v>
      </c>
      <c r="L1337" s="8">
        <v>0</v>
      </c>
      <c r="M1337" s="9">
        <v>0</v>
      </c>
      <c r="N1337" s="9">
        <v>0</v>
      </c>
      <c r="O1337" s="9">
        <v>1</v>
      </c>
      <c r="P1337" s="9">
        <v>0</v>
      </c>
      <c r="Q1337" s="8">
        <v>55088</v>
      </c>
      <c r="R1337" s="9">
        <v>3</v>
      </c>
      <c r="S1337" s="9">
        <f t="shared" si="311"/>
        <v>55084</v>
      </c>
      <c r="T1337" s="9">
        <f t="shared" si="312"/>
        <v>15</v>
      </c>
      <c r="U1337" s="7">
        <f t="shared" si="320"/>
        <v>6.21</v>
      </c>
      <c r="V1337" s="7">
        <f t="shared" si="321"/>
        <v>34.26</v>
      </c>
      <c r="W1337" s="9">
        <v>1</v>
      </c>
      <c r="X1337" s="9">
        <v>0</v>
      </c>
      <c r="Y1337" s="9">
        <v>1</v>
      </c>
      <c r="Z1337" s="9">
        <v>0</v>
      </c>
      <c r="AA1337" s="9">
        <v>0</v>
      </c>
      <c r="AB1337" s="27">
        <v>0</v>
      </c>
      <c r="AC1337" s="9">
        <v>0</v>
      </c>
      <c r="AD1337" s="9">
        <v>1</v>
      </c>
      <c r="AE1337" s="27">
        <v>0</v>
      </c>
      <c r="AF1337" s="9">
        <v>0</v>
      </c>
      <c r="AG1337" s="27">
        <v>1</v>
      </c>
      <c r="AH1337" s="19">
        <v>1984</v>
      </c>
      <c r="AI1337" s="30">
        <v>0.19</v>
      </c>
      <c r="AJ1337" s="30">
        <v>0.63</v>
      </c>
      <c r="AK1337" s="30">
        <f t="shared" si="322"/>
        <v>0.09</v>
      </c>
      <c r="AL1337" s="30">
        <f t="shared" si="322"/>
        <v>0.09</v>
      </c>
      <c r="AM1337" s="36">
        <v>0.91</v>
      </c>
      <c r="AN1337" s="17">
        <v>0.09</v>
      </c>
      <c r="AO1337" s="30">
        <v>0.55000000000000004</v>
      </c>
      <c r="AP1337" s="34">
        <v>0.45</v>
      </c>
      <c r="AQ1337" t="s">
        <v>89</v>
      </c>
      <c r="AR1337" s="34" t="s">
        <v>89</v>
      </c>
      <c r="AS1337">
        <v>0</v>
      </c>
      <c r="AT1337" s="17">
        <v>1</v>
      </c>
      <c r="AU1337" t="s">
        <v>89</v>
      </c>
      <c r="AV1337" s="17" t="s">
        <v>89</v>
      </c>
      <c r="AW1337" s="17" t="s">
        <v>153</v>
      </c>
      <c r="AX1337">
        <v>1</v>
      </c>
      <c r="AY1337">
        <v>0</v>
      </c>
      <c r="AZ1337">
        <v>0</v>
      </c>
      <c r="BA1337">
        <v>0</v>
      </c>
      <c r="BB1337">
        <v>0</v>
      </c>
      <c r="BC1337">
        <v>0</v>
      </c>
      <c r="BD1337" s="17">
        <v>0</v>
      </c>
      <c r="BE1337">
        <v>1</v>
      </c>
      <c r="BF1337">
        <v>0</v>
      </c>
      <c r="BG1337" s="17">
        <v>0</v>
      </c>
      <c r="BH1337" t="s">
        <v>89</v>
      </c>
      <c r="BI1337">
        <v>1702</v>
      </c>
      <c r="BJ1337" s="23">
        <v>0.92400000000000004</v>
      </c>
      <c r="BK1337" s="23">
        <v>46.47</v>
      </c>
      <c r="BL1337">
        <v>0</v>
      </c>
      <c r="BM1337">
        <v>0</v>
      </c>
      <c r="BN1337">
        <v>1</v>
      </c>
      <c r="BO1337">
        <v>0</v>
      </c>
      <c r="BP1337">
        <v>0</v>
      </c>
      <c r="BQ1337" s="17">
        <v>0</v>
      </c>
      <c r="BR1337">
        <v>0</v>
      </c>
      <c r="BS1337">
        <v>0</v>
      </c>
      <c r="BT1337">
        <v>0</v>
      </c>
      <c r="BU1337" s="17">
        <v>1</v>
      </c>
      <c r="BV1337">
        <v>0</v>
      </c>
      <c r="BW1337">
        <v>0</v>
      </c>
      <c r="BX1337" s="17">
        <v>0</v>
      </c>
      <c r="BY1337">
        <v>1</v>
      </c>
      <c r="BZ1337">
        <v>0</v>
      </c>
      <c r="CA1337">
        <v>0</v>
      </c>
      <c r="CB1337">
        <v>0</v>
      </c>
      <c r="CC1337">
        <v>0</v>
      </c>
      <c r="CD1337">
        <v>0</v>
      </c>
      <c r="CE1337">
        <v>0</v>
      </c>
      <c r="CF1337">
        <v>0</v>
      </c>
      <c r="CG1337">
        <v>0</v>
      </c>
      <c r="CH1337">
        <v>0</v>
      </c>
      <c r="CI1337">
        <v>0</v>
      </c>
      <c r="CJ1337" s="17">
        <v>0</v>
      </c>
      <c r="CK1337">
        <v>4.3029999999999999</v>
      </c>
      <c r="CL1337">
        <v>252</v>
      </c>
      <c r="CM1337">
        <v>1</v>
      </c>
      <c r="CN1337">
        <v>0</v>
      </c>
      <c r="CO1337">
        <v>31</v>
      </c>
      <c r="CP1337" s="31" t="s">
        <v>80</v>
      </c>
    </row>
    <row r="1338" spans="1:94" x14ac:dyDescent="0.25">
      <c r="A1338">
        <v>1337</v>
      </c>
      <c r="B1338">
        <v>85</v>
      </c>
      <c r="C1338" s="23" t="s">
        <v>263</v>
      </c>
      <c r="D1338" s="12">
        <v>2.5</v>
      </c>
      <c r="E1338" s="13">
        <v>2.7</v>
      </c>
      <c r="F1338" s="7">
        <f t="shared" si="319"/>
        <v>0.92592592592592582</v>
      </c>
      <c r="G1338" s="7">
        <f t="shared" si="306"/>
        <v>-0.20000000000000018</v>
      </c>
      <c r="H1338" s="15">
        <f t="shared" si="307"/>
        <v>5.2</v>
      </c>
      <c r="I1338" s="11">
        <f t="shared" si="308"/>
        <v>3.1617249883565302E-3</v>
      </c>
      <c r="J1338" s="30">
        <f t="shared" si="309"/>
        <v>3.4146629874250533E-3</v>
      </c>
      <c r="K1338" s="30">
        <f t="shared" si="310"/>
        <v>292.85466931367222</v>
      </c>
      <c r="L1338" s="8">
        <v>0</v>
      </c>
      <c r="M1338" s="9">
        <v>0</v>
      </c>
      <c r="N1338" s="9">
        <v>0</v>
      </c>
      <c r="O1338" s="9">
        <v>1</v>
      </c>
      <c r="P1338" s="9">
        <v>0</v>
      </c>
      <c r="Q1338" s="8">
        <v>85766</v>
      </c>
      <c r="R1338" s="9">
        <v>2</v>
      </c>
      <c r="S1338" s="9">
        <f t="shared" si="311"/>
        <v>85763</v>
      </c>
      <c r="T1338" s="9">
        <f t="shared" si="312"/>
        <v>15</v>
      </c>
      <c r="U1338" s="7">
        <f t="shared" si="320"/>
        <v>6.21</v>
      </c>
      <c r="V1338" s="7">
        <f t="shared" si="321"/>
        <v>34.26</v>
      </c>
      <c r="W1338" s="9">
        <v>1</v>
      </c>
      <c r="X1338" s="9">
        <v>0</v>
      </c>
      <c r="Y1338" s="9">
        <v>1</v>
      </c>
      <c r="Z1338" s="9">
        <v>0</v>
      </c>
      <c r="AA1338" s="9">
        <v>0</v>
      </c>
      <c r="AB1338" s="27">
        <v>0</v>
      </c>
      <c r="AC1338" s="9">
        <v>0</v>
      </c>
      <c r="AD1338" s="9">
        <v>1</v>
      </c>
      <c r="AE1338" s="27">
        <v>0</v>
      </c>
      <c r="AF1338" s="9">
        <v>0</v>
      </c>
      <c r="AG1338" s="27">
        <v>1</v>
      </c>
      <c r="AH1338" s="19">
        <v>1984</v>
      </c>
      <c r="AI1338" s="30">
        <v>0.19</v>
      </c>
      <c r="AJ1338" s="30">
        <v>0.63</v>
      </c>
      <c r="AK1338" s="30">
        <f t="shared" si="322"/>
        <v>0.09</v>
      </c>
      <c r="AL1338" s="30">
        <f t="shared" si="322"/>
        <v>0.09</v>
      </c>
      <c r="AM1338" s="36">
        <v>0.91</v>
      </c>
      <c r="AN1338" s="17">
        <v>0.09</v>
      </c>
      <c r="AO1338" s="30">
        <v>0.55000000000000004</v>
      </c>
      <c r="AP1338" s="34">
        <v>0.45</v>
      </c>
      <c r="AQ1338" t="s">
        <v>89</v>
      </c>
      <c r="AR1338" s="34" t="s">
        <v>89</v>
      </c>
      <c r="AS1338">
        <v>0</v>
      </c>
      <c r="AT1338" s="17">
        <v>1</v>
      </c>
      <c r="AU1338" t="s">
        <v>89</v>
      </c>
      <c r="AV1338" s="17" t="s">
        <v>89</v>
      </c>
      <c r="AW1338" s="17" t="s">
        <v>153</v>
      </c>
      <c r="AX1338">
        <v>1</v>
      </c>
      <c r="AY1338">
        <v>0</v>
      </c>
      <c r="AZ1338">
        <v>0</v>
      </c>
      <c r="BA1338">
        <v>0</v>
      </c>
      <c r="BB1338">
        <v>0</v>
      </c>
      <c r="BC1338">
        <v>0</v>
      </c>
      <c r="BD1338" s="17">
        <v>0</v>
      </c>
      <c r="BE1338">
        <v>1</v>
      </c>
      <c r="BF1338">
        <v>0</v>
      </c>
      <c r="BG1338" s="17">
        <v>0</v>
      </c>
      <c r="BH1338" t="s">
        <v>89</v>
      </c>
      <c r="BI1338">
        <v>1702</v>
      </c>
      <c r="BJ1338" s="23">
        <v>0.92400000000000004</v>
      </c>
      <c r="BK1338" s="23">
        <v>46.47</v>
      </c>
      <c r="BL1338">
        <v>0</v>
      </c>
      <c r="BM1338">
        <v>0</v>
      </c>
      <c r="BN1338">
        <v>1</v>
      </c>
      <c r="BO1338">
        <v>0</v>
      </c>
      <c r="BP1338">
        <v>0</v>
      </c>
      <c r="BQ1338" s="17">
        <v>0</v>
      </c>
      <c r="BR1338">
        <v>0</v>
      </c>
      <c r="BS1338">
        <v>0</v>
      </c>
      <c r="BT1338">
        <v>0</v>
      </c>
      <c r="BU1338" s="17">
        <v>1</v>
      </c>
      <c r="BV1338">
        <v>0</v>
      </c>
      <c r="BW1338">
        <v>0</v>
      </c>
      <c r="BX1338" s="17">
        <v>0</v>
      </c>
      <c r="BY1338">
        <v>1</v>
      </c>
      <c r="BZ1338">
        <v>0</v>
      </c>
      <c r="CA1338">
        <v>0</v>
      </c>
      <c r="CB1338">
        <v>0</v>
      </c>
      <c r="CC1338">
        <v>0</v>
      </c>
      <c r="CD1338">
        <v>0</v>
      </c>
      <c r="CE1338">
        <v>1</v>
      </c>
      <c r="CF1338">
        <v>0</v>
      </c>
      <c r="CG1338">
        <v>0</v>
      </c>
      <c r="CH1338">
        <v>0</v>
      </c>
      <c r="CI1338">
        <v>0</v>
      </c>
      <c r="CJ1338" s="17">
        <v>0</v>
      </c>
      <c r="CK1338">
        <v>4.3029999999999999</v>
      </c>
      <c r="CL1338">
        <v>252</v>
      </c>
      <c r="CM1338">
        <v>1</v>
      </c>
      <c r="CN1338">
        <v>0</v>
      </c>
      <c r="CO1338">
        <v>31</v>
      </c>
      <c r="CP1338" s="31" t="s">
        <v>80</v>
      </c>
    </row>
    <row r="1339" spans="1:94" x14ac:dyDescent="0.25">
      <c r="A1339">
        <v>1338</v>
      </c>
      <c r="B1339">
        <v>85</v>
      </c>
      <c r="C1339" s="23" t="s">
        <v>263</v>
      </c>
      <c r="D1339" s="12">
        <v>1.2</v>
      </c>
      <c r="E1339" s="13">
        <v>4.8</v>
      </c>
      <c r="F1339" s="7">
        <f t="shared" si="319"/>
        <v>0.25</v>
      </c>
      <c r="G1339" s="7">
        <f t="shared" si="306"/>
        <v>-3.5999999999999996</v>
      </c>
      <c r="H1339" s="15">
        <f t="shared" si="307"/>
        <v>6</v>
      </c>
      <c r="I1339" s="11">
        <f t="shared" si="308"/>
        <v>1.0808537230561522E-3</v>
      </c>
      <c r="J1339" s="30">
        <f t="shared" si="309"/>
        <v>4.3234148922246087E-3</v>
      </c>
      <c r="K1339" s="30">
        <f t="shared" si="310"/>
        <v>231.29864353255513</v>
      </c>
      <c r="L1339" s="8">
        <v>0</v>
      </c>
      <c r="M1339" s="9">
        <v>0</v>
      </c>
      <c r="N1339" s="9">
        <v>0</v>
      </c>
      <c r="O1339" s="9">
        <v>1</v>
      </c>
      <c r="P1339" s="9">
        <v>0</v>
      </c>
      <c r="Q1339" s="8">
        <v>53502</v>
      </c>
      <c r="R1339" s="9">
        <v>2</v>
      </c>
      <c r="S1339" s="9">
        <f t="shared" si="311"/>
        <v>53499</v>
      </c>
      <c r="T1339" s="9">
        <f t="shared" si="312"/>
        <v>15</v>
      </c>
      <c r="U1339" s="7">
        <f t="shared" si="320"/>
        <v>6.21</v>
      </c>
      <c r="V1339" s="7">
        <f t="shared" si="321"/>
        <v>34.26</v>
      </c>
      <c r="W1339" s="9">
        <v>1</v>
      </c>
      <c r="X1339" s="9">
        <v>0</v>
      </c>
      <c r="Y1339" s="9">
        <v>1</v>
      </c>
      <c r="Z1339" s="9">
        <v>0</v>
      </c>
      <c r="AA1339" s="9">
        <v>0</v>
      </c>
      <c r="AB1339" s="27">
        <v>0</v>
      </c>
      <c r="AC1339" s="9">
        <v>0</v>
      </c>
      <c r="AD1339" s="9">
        <v>1</v>
      </c>
      <c r="AE1339" s="27">
        <v>0</v>
      </c>
      <c r="AF1339" s="9">
        <v>0</v>
      </c>
      <c r="AG1339" s="27">
        <v>1</v>
      </c>
      <c r="AH1339" s="19">
        <v>1984</v>
      </c>
      <c r="AI1339" s="30">
        <v>0.19</v>
      </c>
      <c r="AJ1339" s="30">
        <v>0.63</v>
      </c>
      <c r="AK1339" s="30">
        <f t="shared" si="322"/>
        <v>0.09</v>
      </c>
      <c r="AL1339" s="30">
        <f t="shared" si="322"/>
        <v>0.09</v>
      </c>
      <c r="AM1339" s="36">
        <v>0.91</v>
      </c>
      <c r="AN1339" s="17">
        <v>0.09</v>
      </c>
      <c r="AO1339" s="30">
        <v>0.55000000000000004</v>
      </c>
      <c r="AP1339" s="34">
        <v>0.45</v>
      </c>
      <c r="AQ1339" t="s">
        <v>89</v>
      </c>
      <c r="AR1339" s="34" t="s">
        <v>89</v>
      </c>
      <c r="AS1339">
        <v>0</v>
      </c>
      <c r="AT1339" s="17">
        <v>1</v>
      </c>
      <c r="AU1339" t="s">
        <v>89</v>
      </c>
      <c r="AV1339" s="17" t="s">
        <v>89</v>
      </c>
      <c r="AW1339" s="17" t="s">
        <v>153</v>
      </c>
      <c r="AX1339">
        <v>1</v>
      </c>
      <c r="AY1339">
        <v>0</v>
      </c>
      <c r="AZ1339">
        <v>0</v>
      </c>
      <c r="BA1339">
        <v>0</v>
      </c>
      <c r="BB1339">
        <v>0</v>
      </c>
      <c r="BC1339">
        <v>0</v>
      </c>
      <c r="BD1339" s="17">
        <v>0</v>
      </c>
      <c r="BE1339">
        <v>1</v>
      </c>
      <c r="BF1339">
        <v>0</v>
      </c>
      <c r="BG1339" s="17">
        <v>0</v>
      </c>
      <c r="BH1339" t="s">
        <v>89</v>
      </c>
      <c r="BI1339">
        <v>1702</v>
      </c>
      <c r="BJ1339" s="23">
        <v>0.92400000000000004</v>
      </c>
      <c r="BK1339" s="23">
        <v>46.47</v>
      </c>
      <c r="BL1339">
        <v>0</v>
      </c>
      <c r="BM1339">
        <v>0</v>
      </c>
      <c r="BN1339">
        <v>1</v>
      </c>
      <c r="BO1339">
        <v>0</v>
      </c>
      <c r="BP1339">
        <v>0</v>
      </c>
      <c r="BQ1339" s="17">
        <v>0</v>
      </c>
      <c r="BR1339">
        <v>0</v>
      </c>
      <c r="BS1339">
        <v>0</v>
      </c>
      <c r="BT1339">
        <v>0</v>
      </c>
      <c r="BU1339" s="17">
        <v>1</v>
      </c>
      <c r="BV1339">
        <v>0</v>
      </c>
      <c r="BW1339">
        <v>0</v>
      </c>
      <c r="BX1339" s="17">
        <v>0</v>
      </c>
      <c r="BY1339">
        <v>1</v>
      </c>
      <c r="BZ1339">
        <v>0</v>
      </c>
      <c r="CA1339">
        <v>0</v>
      </c>
      <c r="CB1339">
        <v>0</v>
      </c>
      <c r="CC1339">
        <v>0</v>
      </c>
      <c r="CD1339">
        <v>0</v>
      </c>
      <c r="CE1339">
        <v>1</v>
      </c>
      <c r="CF1339">
        <v>0</v>
      </c>
      <c r="CG1339">
        <v>0</v>
      </c>
      <c r="CH1339">
        <v>0</v>
      </c>
      <c r="CI1339">
        <v>0</v>
      </c>
      <c r="CJ1339" s="17">
        <v>0</v>
      </c>
      <c r="CK1339">
        <v>4.3029999999999999</v>
      </c>
      <c r="CL1339">
        <v>252</v>
      </c>
      <c r="CM1339">
        <v>1</v>
      </c>
      <c r="CN1339">
        <v>0</v>
      </c>
      <c r="CO1339">
        <v>31</v>
      </c>
      <c r="CP1339" s="31" t="s">
        <v>80</v>
      </c>
    </row>
    <row r="1340" spans="1:94" x14ac:dyDescent="0.25">
      <c r="A1340">
        <v>1339</v>
      </c>
      <c r="B1340">
        <v>85</v>
      </c>
      <c r="C1340" s="23" t="s">
        <v>263</v>
      </c>
      <c r="D1340" s="12">
        <v>0.1</v>
      </c>
      <c r="E1340" s="13">
        <v>5.2</v>
      </c>
      <c r="F1340" s="7">
        <f t="shared" si="319"/>
        <v>1.9230769230769232E-2</v>
      </c>
      <c r="G1340" s="7">
        <f t="shared" si="306"/>
        <v>-5.1000000000000005</v>
      </c>
      <c r="H1340" s="15">
        <f t="shared" si="307"/>
        <v>5.3</v>
      </c>
      <c r="I1340" s="11">
        <f t="shared" si="308"/>
        <v>8.3390066853823353E-5</v>
      </c>
      <c r="J1340" s="30">
        <f t="shared" si="309"/>
        <v>4.3362834763988143E-3</v>
      </c>
      <c r="K1340" s="30">
        <f t="shared" si="310"/>
        <v>230.61222944549684</v>
      </c>
      <c r="L1340" s="8">
        <v>0</v>
      </c>
      <c r="M1340" s="9">
        <v>0</v>
      </c>
      <c r="N1340" s="9">
        <v>0</v>
      </c>
      <c r="O1340" s="9">
        <v>1</v>
      </c>
      <c r="P1340" s="9">
        <v>0</v>
      </c>
      <c r="Q1340" s="8">
        <v>53186</v>
      </c>
      <c r="R1340" s="9">
        <v>3</v>
      </c>
      <c r="S1340" s="9">
        <f t="shared" si="311"/>
        <v>53182</v>
      </c>
      <c r="T1340" s="9">
        <f t="shared" si="312"/>
        <v>15</v>
      </c>
      <c r="U1340" s="7">
        <f t="shared" si="320"/>
        <v>6.21</v>
      </c>
      <c r="V1340" s="7">
        <f t="shared" si="321"/>
        <v>34.26</v>
      </c>
      <c r="W1340" s="9">
        <v>1</v>
      </c>
      <c r="X1340" s="9">
        <v>0</v>
      </c>
      <c r="Y1340" s="9">
        <v>1</v>
      </c>
      <c r="Z1340" s="9">
        <v>0</v>
      </c>
      <c r="AA1340" s="9">
        <v>0</v>
      </c>
      <c r="AB1340" s="27">
        <v>0</v>
      </c>
      <c r="AC1340" s="9">
        <v>0</v>
      </c>
      <c r="AD1340" s="9">
        <v>1</v>
      </c>
      <c r="AE1340" s="27">
        <v>0</v>
      </c>
      <c r="AF1340" s="9">
        <v>0</v>
      </c>
      <c r="AG1340" s="27">
        <v>1</v>
      </c>
      <c r="AH1340" s="19">
        <v>1984</v>
      </c>
      <c r="AI1340" s="30">
        <v>0.19</v>
      </c>
      <c r="AJ1340" s="30">
        <v>0.63</v>
      </c>
      <c r="AK1340" s="30">
        <f t="shared" si="322"/>
        <v>0.09</v>
      </c>
      <c r="AL1340" s="30">
        <f t="shared" si="322"/>
        <v>0.09</v>
      </c>
      <c r="AM1340" s="36">
        <v>0.91</v>
      </c>
      <c r="AN1340" s="17">
        <v>0.09</v>
      </c>
      <c r="AO1340" s="30">
        <v>0.55000000000000004</v>
      </c>
      <c r="AP1340" s="34">
        <v>0.45</v>
      </c>
      <c r="AQ1340" t="s">
        <v>89</v>
      </c>
      <c r="AR1340" s="34" t="s">
        <v>89</v>
      </c>
      <c r="AS1340">
        <v>0</v>
      </c>
      <c r="AT1340" s="17">
        <v>1</v>
      </c>
      <c r="AU1340" t="s">
        <v>89</v>
      </c>
      <c r="AV1340" s="17" t="s">
        <v>89</v>
      </c>
      <c r="AW1340" s="17" t="s">
        <v>153</v>
      </c>
      <c r="AX1340">
        <v>1</v>
      </c>
      <c r="AY1340">
        <v>0</v>
      </c>
      <c r="AZ1340">
        <v>0</v>
      </c>
      <c r="BA1340">
        <v>0</v>
      </c>
      <c r="BB1340">
        <v>0</v>
      </c>
      <c r="BC1340">
        <v>0</v>
      </c>
      <c r="BD1340" s="17">
        <v>0</v>
      </c>
      <c r="BE1340">
        <v>1</v>
      </c>
      <c r="BF1340">
        <v>0</v>
      </c>
      <c r="BG1340" s="17">
        <v>0</v>
      </c>
      <c r="BH1340" t="s">
        <v>89</v>
      </c>
      <c r="BI1340">
        <v>1702</v>
      </c>
      <c r="BJ1340" s="23">
        <v>0.92400000000000004</v>
      </c>
      <c r="BK1340" s="23">
        <v>46.47</v>
      </c>
      <c r="BL1340">
        <v>0</v>
      </c>
      <c r="BM1340">
        <v>0</v>
      </c>
      <c r="BN1340">
        <v>1</v>
      </c>
      <c r="BO1340">
        <v>0</v>
      </c>
      <c r="BP1340">
        <v>0</v>
      </c>
      <c r="BQ1340" s="17">
        <v>0</v>
      </c>
      <c r="BR1340">
        <v>0</v>
      </c>
      <c r="BS1340">
        <v>0</v>
      </c>
      <c r="BT1340">
        <v>0</v>
      </c>
      <c r="BU1340" s="17">
        <v>1</v>
      </c>
      <c r="BV1340">
        <v>0</v>
      </c>
      <c r="BW1340">
        <v>0</v>
      </c>
      <c r="BX1340" s="17">
        <v>0</v>
      </c>
      <c r="BY1340">
        <v>1</v>
      </c>
      <c r="BZ1340">
        <v>0</v>
      </c>
      <c r="CA1340">
        <v>0</v>
      </c>
      <c r="CB1340">
        <v>0</v>
      </c>
      <c r="CC1340">
        <v>0</v>
      </c>
      <c r="CD1340">
        <v>0</v>
      </c>
      <c r="CE1340">
        <v>1</v>
      </c>
      <c r="CF1340">
        <v>0</v>
      </c>
      <c r="CG1340">
        <v>0</v>
      </c>
      <c r="CH1340">
        <v>0</v>
      </c>
      <c r="CI1340">
        <v>0</v>
      </c>
      <c r="CJ1340" s="17">
        <v>0</v>
      </c>
      <c r="CK1340">
        <v>4.3029999999999999</v>
      </c>
      <c r="CL1340">
        <v>252</v>
      </c>
      <c r="CM1340">
        <v>1</v>
      </c>
      <c r="CN1340">
        <v>0</v>
      </c>
      <c r="CO1340">
        <v>31</v>
      </c>
      <c r="CP1340" s="31" t="s">
        <v>80</v>
      </c>
    </row>
    <row r="1341" spans="1:94" x14ac:dyDescent="0.25">
      <c r="A1341">
        <v>1340</v>
      </c>
      <c r="B1341">
        <v>85</v>
      </c>
      <c r="C1341" s="23" t="s">
        <v>263</v>
      </c>
      <c r="D1341" s="12">
        <v>3.4</v>
      </c>
      <c r="E1341" s="13">
        <v>6.7</v>
      </c>
      <c r="F1341" s="7">
        <f t="shared" si="319"/>
        <v>0.5074626865671642</v>
      </c>
      <c r="G1341" s="7">
        <f t="shared" si="306"/>
        <v>-3.3000000000000003</v>
      </c>
      <c r="H1341" s="15">
        <f t="shared" si="307"/>
        <v>10.1</v>
      </c>
      <c r="I1341" s="11">
        <f t="shared" si="308"/>
        <v>2.1622118775231468E-3</v>
      </c>
      <c r="J1341" s="30">
        <f t="shared" si="309"/>
        <v>4.2608292880603194E-3</v>
      </c>
      <c r="K1341" s="30">
        <f t="shared" si="310"/>
        <v>234.69609608678678</v>
      </c>
      <c r="L1341" s="8">
        <v>0</v>
      </c>
      <c r="M1341" s="9">
        <v>0</v>
      </c>
      <c r="N1341" s="9">
        <v>0</v>
      </c>
      <c r="O1341" s="9">
        <v>1</v>
      </c>
      <c r="P1341" s="9">
        <v>0</v>
      </c>
      <c r="Q1341" s="8">
        <v>55088</v>
      </c>
      <c r="R1341" s="9">
        <v>5</v>
      </c>
      <c r="S1341" s="9">
        <f t="shared" si="311"/>
        <v>55082</v>
      </c>
      <c r="T1341" s="9">
        <f t="shared" si="312"/>
        <v>15</v>
      </c>
      <c r="U1341" s="7">
        <f t="shared" si="320"/>
        <v>6.21</v>
      </c>
      <c r="V1341" s="7">
        <f t="shared" si="321"/>
        <v>34.26</v>
      </c>
      <c r="W1341" s="9">
        <v>1</v>
      </c>
      <c r="X1341" s="9">
        <v>0</v>
      </c>
      <c r="Y1341" s="9">
        <v>1</v>
      </c>
      <c r="Z1341" s="9">
        <v>0</v>
      </c>
      <c r="AA1341" s="9">
        <v>0</v>
      </c>
      <c r="AB1341" s="27">
        <v>0</v>
      </c>
      <c r="AC1341" s="9">
        <v>0</v>
      </c>
      <c r="AD1341" s="9">
        <v>1</v>
      </c>
      <c r="AE1341" s="27">
        <v>0</v>
      </c>
      <c r="AF1341" s="9">
        <v>0</v>
      </c>
      <c r="AG1341" s="27">
        <v>1</v>
      </c>
      <c r="AH1341" s="19">
        <v>1984</v>
      </c>
      <c r="AI1341" s="30">
        <v>0.19</v>
      </c>
      <c r="AJ1341" s="30">
        <v>0.63</v>
      </c>
      <c r="AK1341" s="30">
        <f t="shared" si="322"/>
        <v>0.09</v>
      </c>
      <c r="AL1341" s="30">
        <f t="shared" si="322"/>
        <v>0.09</v>
      </c>
      <c r="AM1341" s="36">
        <v>0.91</v>
      </c>
      <c r="AN1341" s="17">
        <v>0.09</v>
      </c>
      <c r="AO1341" s="30">
        <v>0.55000000000000004</v>
      </c>
      <c r="AP1341" s="34">
        <v>0.45</v>
      </c>
      <c r="AQ1341" t="s">
        <v>89</v>
      </c>
      <c r="AR1341" s="34" t="s">
        <v>89</v>
      </c>
      <c r="AS1341">
        <v>0</v>
      </c>
      <c r="AT1341" s="17">
        <v>1</v>
      </c>
      <c r="AU1341" t="s">
        <v>89</v>
      </c>
      <c r="AV1341" s="17" t="s">
        <v>89</v>
      </c>
      <c r="AW1341" s="17" t="s">
        <v>153</v>
      </c>
      <c r="AX1341">
        <v>1</v>
      </c>
      <c r="AY1341">
        <v>0</v>
      </c>
      <c r="AZ1341">
        <v>0</v>
      </c>
      <c r="BA1341">
        <v>0</v>
      </c>
      <c r="BB1341">
        <v>0</v>
      </c>
      <c r="BC1341">
        <v>0</v>
      </c>
      <c r="BD1341" s="17">
        <v>0</v>
      </c>
      <c r="BE1341">
        <v>1</v>
      </c>
      <c r="BF1341">
        <v>0</v>
      </c>
      <c r="BG1341" s="17">
        <v>0</v>
      </c>
      <c r="BH1341" t="s">
        <v>89</v>
      </c>
      <c r="BI1341">
        <v>1702</v>
      </c>
      <c r="BJ1341" s="23">
        <v>0.92400000000000004</v>
      </c>
      <c r="BK1341" s="23">
        <v>46.47</v>
      </c>
      <c r="BL1341">
        <v>0</v>
      </c>
      <c r="BM1341">
        <v>0</v>
      </c>
      <c r="BN1341">
        <v>1</v>
      </c>
      <c r="BO1341">
        <v>0</v>
      </c>
      <c r="BP1341">
        <v>0</v>
      </c>
      <c r="BQ1341" s="17">
        <v>0</v>
      </c>
      <c r="BR1341">
        <v>0</v>
      </c>
      <c r="BS1341">
        <v>0</v>
      </c>
      <c r="BT1341">
        <v>0</v>
      </c>
      <c r="BU1341" s="17">
        <v>1</v>
      </c>
      <c r="BV1341">
        <v>0</v>
      </c>
      <c r="BW1341">
        <v>0</v>
      </c>
      <c r="BX1341" s="17">
        <v>0</v>
      </c>
      <c r="BY1341">
        <v>1</v>
      </c>
      <c r="BZ1341">
        <v>0</v>
      </c>
      <c r="CA1341">
        <v>0</v>
      </c>
      <c r="CB1341">
        <v>0</v>
      </c>
      <c r="CC1341">
        <v>0</v>
      </c>
      <c r="CD1341">
        <v>0</v>
      </c>
      <c r="CE1341">
        <v>1</v>
      </c>
      <c r="CF1341">
        <v>0</v>
      </c>
      <c r="CG1341">
        <v>0</v>
      </c>
      <c r="CH1341">
        <v>0</v>
      </c>
      <c r="CI1341">
        <v>0</v>
      </c>
      <c r="CJ1341" s="17">
        <v>0</v>
      </c>
      <c r="CK1341">
        <v>4.3029999999999999</v>
      </c>
      <c r="CL1341">
        <v>252</v>
      </c>
      <c r="CM1341">
        <v>1</v>
      </c>
      <c r="CN1341">
        <v>0</v>
      </c>
      <c r="CO1341">
        <v>31</v>
      </c>
      <c r="CP1341" s="31" t="s">
        <v>80</v>
      </c>
    </row>
    <row r="1342" spans="1:94" x14ac:dyDescent="0.25">
      <c r="A1342">
        <v>1341</v>
      </c>
      <c r="B1342">
        <v>85</v>
      </c>
      <c r="C1342" s="23" t="s">
        <v>263</v>
      </c>
      <c r="D1342" s="12">
        <v>7.2</v>
      </c>
      <c r="E1342" s="13">
        <v>5</v>
      </c>
      <c r="F1342" s="7">
        <f t="shared" si="319"/>
        <v>1.44</v>
      </c>
      <c r="G1342" s="7">
        <f t="shared" si="306"/>
        <v>2.2000000000000002</v>
      </c>
      <c r="H1342" s="15">
        <f t="shared" si="307"/>
        <v>12.2</v>
      </c>
      <c r="I1342" s="11">
        <f t="shared" si="308"/>
        <v>6.1353816498241178E-3</v>
      </c>
      <c r="J1342" s="30">
        <f t="shared" si="309"/>
        <v>4.2606817012667483E-3</v>
      </c>
      <c r="K1342" s="30">
        <f t="shared" si="310"/>
        <v>234.70422578215332</v>
      </c>
      <c r="L1342" s="8">
        <v>0</v>
      </c>
      <c r="M1342" s="9">
        <v>0</v>
      </c>
      <c r="N1342" s="9">
        <v>0</v>
      </c>
      <c r="O1342" s="9">
        <v>1</v>
      </c>
      <c r="P1342" s="9">
        <v>0</v>
      </c>
      <c r="Q1342" s="8">
        <v>55088</v>
      </c>
      <c r="R1342" s="9">
        <v>3</v>
      </c>
      <c r="S1342" s="9">
        <f t="shared" si="311"/>
        <v>55084</v>
      </c>
      <c r="T1342" s="9">
        <f t="shared" si="312"/>
        <v>15</v>
      </c>
      <c r="U1342" s="7">
        <f t="shared" si="320"/>
        <v>6.21</v>
      </c>
      <c r="V1342" s="7">
        <f t="shared" si="321"/>
        <v>34.26</v>
      </c>
      <c r="W1342" s="9">
        <v>1</v>
      </c>
      <c r="X1342" s="9">
        <v>0</v>
      </c>
      <c r="Y1342" s="9">
        <v>1</v>
      </c>
      <c r="Z1342" s="9">
        <v>0</v>
      </c>
      <c r="AA1342" s="9">
        <v>0</v>
      </c>
      <c r="AB1342" s="27">
        <v>0</v>
      </c>
      <c r="AC1342" s="9">
        <v>0</v>
      </c>
      <c r="AD1342" s="9">
        <v>1</v>
      </c>
      <c r="AE1342" s="27">
        <v>0</v>
      </c>
      <c r="AF1342" s="9">
        <v>0</v>
      </c>
      <c r="AG1342" s="27">
        <v>1</v>
      </c>
      <c r="AH1342" s="19">
        <v>1984</v>
      </c>
      <c r="AI1342" s="30">
        <v>0.19</v>
      </c>
      <c r="AJ1342" s="30">
        <v>0.63</v>
      </c>
      <c r="AK1342" s="30">
        <f t="shared" si="322"/>
        <v>0.09</v>
      </c>
      <c r="AL1342" s="30">
        <f t="shared" si="322"/>
        <v>0.09</v>
      </c>
      <c r="AM1342" s="36">
        <v>0.91</v>
      </c>
      <c r="AN1342" s="17">
        <v>0.09</v>
      </c>
      <c r="AO1342" s="30">
        <v>0.55000000000000004</v>
      </c>
      <c r="AP1342" s="34">
        <v>0.45</v>
      </c>
      <c r="AQ1342" t="s">
        <v>89</v>
      </c>
      <c r="AR1342" s="34" t="s">
        <v>89</v>
      </c>
      <c r="AS1342">
        <v>0</v>
      </c>
      <c r="AT1342" s="17">
        <v>1</v>
      </c>
      <c r="AU1342" t="s">
        <v>89</v>
      </c>
      <c r="AV1342" s="17" t="s">
        <v>89</v>
      </c>
      <c r="AW1342" s="17" t="s">
        <v>153</v>
      </c>
      <c r="AX1342">
        <v>1</v>
      </c>
      <c r="AY1342">
        <v>0</v>
      </c>
      <c r="AZ1342">
        <v>0</v>
      </c>
      <c r="BA1342">
        <v>0</v>
      </c>
      <c r="BB1342">
        <v>0</v>
      </c>
      <c r="BC1342">
        <v>0</v>
      </c>
      <c r="BD1342" s="17">
        <v>0</v>
      </c>
      <c r="BE1342">
        <v>1</v>
      </c>
      <c r="BF1342">
        <v>0</v>
      </c>
      <c r="BG1342" s="17">
        <v>0</v>
      </c>
      <c r="BH1342" t="s">
        <v>89</v>
      </c>
      <c r="BI1342">
        <v>1702</v>
      </c>
      <c r="BJ1342" s="23">
        <v>0.92400000000000004</v>
      </c>
      <c r="BK1342" s="23">
        <v>46.47</v>
      </c>
      <c r="BL1342">
        <v>0</v>
      </c>
      <c r="BM1342">
        <v>0</v>
      </c>
      <c r="BN1342">
        <v>1</v>
      </c>
      <c r="BO1342">
        <v>0</v>
      </c>
      <c r="BP1342">
        <v>0</v>
      </c>
      <c r="BQ1342" s="17">
        <v>0</v>
      </c>
      <c r="BR1342">
        <v>0</v>
      </c>
      <c r="BS1342">
        <v>0</v>
      </c>
      <c r="BT1342">
        <v>0</v>
      </c>
      <c r="BU1342" s="17">
        <v>1</v>
      </c>
      <c r="BV1342">
        <v>0</v>
      </c>
      <c r="BW1342">
        <v>0</v>
      </c>
      <c r="BX1342" s="17">
        <v>0</v>
      </c>
      <c r="BY1342">
        <v>1</v>
      </c>
      <c r="BZ1342">
        <v>0</v>
      </c>
      <c r="CA1342">
        <v>0</v>
      </c>
      <c r="CB1342">
        <v>0</v>
      </c>
      <c r="CC1342">
        <v>0</v>
      </c>
      <c r="CD1342">
        <v>0</v>
      </c>
      <c r="CE1342">
        <v>0</v>
      </c>
      <c r="CF1342">
        <v>0</v>
      </c>
      <c r="CG1342">
        <v>0</v>
      </c>
      <c r="CH1342">
        <v>0</v>
      </c>
      <c r="CI1342">
        <v>0</v>
      </c>
      <c r="CJ1342" s="17">
        <v>0</v>
      </c>
      <c r="CK1342">
        <v>4.3029999999999999</v>
      </c>
      <c r="CL1342">
        <v>252</v>
      </c>
      <c r="CM1342">
        <v>1</v>
      </c>
      <c r="CN1342">
        <v>0</v>
      </c>
      <c r="CO1342">
        <v>31</v>
      </c>
      <c r="CP1342" s="31" t="s">
        <v>80</v>
      </c>
    </row>
    <row r="1343" spans="1:94" x14ac:dyDescent="0.25">
      <c r="A1343">
        <v>1342</v>
      </c>
      <c r="B1343">
        <v>86</v>
      </c>
      <c r="C1343" s="23" t="s">
        <v>264</v>
      </c>
      <c r="D1343" s="12">
        <v>8.1329403363969099</v>
      </c>
      <c r="E1343" s="13">
        <v>0.21512697316778789</v>
      </c>
      <c r="F1343" s="7">
        <v>37.805302685375658</v>
      </c>
      <c r="G1343" s="7">
        <f t="shared" si="306"/>
        <v>7.9178133632291221</v>
      </c>
      <c r="H1343" s="15">
        <f t="shared" si="307"/>
        <v>8.3480673095646978</v>
      </c>
      <c r="I1343" s="11">
        <f t="shared" si="308"/>
        <v>0.29044726620694727</v>
      </c>
      <c r="J1343" s="30">
        <f t="shared" si="309"/>
        <v>7.6827123598008354E-3</v>
      </c>
      <c r="K1343" s="30">
        <f t="shared" si="310"/>
        <v>130.16236365068389</v>
      </c>
      <c r="L1343" s="8">
        <v>0</v>
      </c>
      <c r="M1343" s="9">
        <v>0</v>
      </c>
      <c r="N1343" s="9">
        <v>0</v>
      </c>
      <c r="O1343" s="9">
        <v>1</v>
      </c>
      <c r="P1343" s="9">
        <v>0</v>
      </c>
      <c r="Q1343" s="8">
        <v>15523</v>
      </c>
      <c r="R1343" s="9">
        <v>9</v>
      </c>
      <c r="S1343" s="9">
        <f t="shared" si="311"/>
        <v>15513</v>
      </c>
      <c r="T1343" s="9">
        <f t="shared" si="312"/>
        <v>7</v>
      </c>
      <c r="U1343" s="7">
        <f t="shared" ref="U1343:U1349" si="323">AI1343*0+AJ1343*8+AK1343*11+AL1343*15</f>
        <v>5.56</v>
      </c>
      <c r="V1343" s="7">
        <v>16.899999999999999</v>
      </c>
      <c r="W1343" s="9">
        <v>0</v>
      </c>
      <c r="X1343" s="9">
        <v>1</v>
      </c>
      <c r="Y1343" s="9">
        <v>0</v>
      </c>
      <c r="Z1343" s="9">
        <v>0</v>
      </c>
      <c r="AA1343" s="9">
        <v>1</v>
      </c>
      <c r="AB1343" s="27">
        <v>0</v>
      </c>
      <c r="AC1343" s="9">
        <v>0</v>
      </c>
      <c r="AD1343" s="9">
        <v>0</v>
      </c>
      <c r="AE1343" s="27">
        <v>1</v>
      </c>
      <c r="AF1343" s="9">
        <v>1</v>
      </c>
      <c r="AG1343" s="27">
        <v>0</v>
      </c>
      <c r="AH1343" s="19">
        <v>1980</v>
      </c>
      <c r="AI1343" s="30">
        <v>0.37</v>
      </c>
      <c r="AJ1343" s="30">
        <v>0.51</v>
      </c>
      <c r="AK1343" s="30">
        <v>0.08</v>
      </c>
      <c r="AL1343" s="37">
        <f t="shared" ref="AL1343:AL1349" si="324">1-AI1343-AJ1343-AK1343</f>
        <v>3.9999999999999994E-2</v>
      </c>
      <c r="AM1343" s="36">
        <v>1</v>
      </c>
      <c r="AN1343" s="17">
        <v>0</v>
      </c>
      <c r="AO1343" s="30">
        <v>1</v>
      </c>
      <c r="AP1343" s="34">
        <v>0</v>
      </c>
      <c r="AQ1343">
        <v>1</v>
      </c>
      <c r="AR1343" s="34">
        <v>0</v>
      </c>
      <c r="AS1343">
        <v>0</v>
      </c>
      <c r="AT1343" s="17">
        <v>1</v>
      </c>
      <c r="AU1343">
        <v>0</v>
      </c>
      <c r="AV1343" s="17">
        <v>1</v>
      </c>
      <c r="AW1343" s="17" t="s">
        <v>206</v>
      </c>
      <c r="AX1343">
        <v>0</v>
      </c>
      <c r="AY1343">
        <v>0</v>
      </c>
      <c r="AZ1343">
        <v>0</v>
      </c>
      <c r="BA1343">
        <v>1</v>
      </c>
      <c r="BB1343">
        <v>0</v>
      </c>
      <c r="BC1343">
        <v>0</v>
      </c>
      <c r="BD1343" s="17">
        <v>0</v>
      </c>
      <c r="BE1343">
        <v>0</v>
      </c>
      <c r="BF1343">
        <v>1</v>
      </c>
      <c r="BG1343" s="17">
        <v>0</v>
      </c>
      <c r="BH1343">
        <v>3617</v>
      </c>
      <c r="BI1343">
        <v>9</v>
      </c>
      <c r="BJ1343" s="61">
        <v>0.17299999999999999</v>
      </c>
      <c r="BK1343" s="61">
        <f t="shared" ref="BK1343:BK1349" si="325">U1343+V1343+6</f>
        <v>28.459999999999997</v>
      </c>
      <c r="BL1343">
        <v>1</v>
      </c>
      <c r="BM1343">
        <v>0</v>
      </c>
      <c r="BN1343">
        <v>0</v>
      </c>
      <c r="BO1343">
        <v>0</v>
      </c>
      <c r="BP1343">
        <v>0</v>
      </c>
      <c r="BQ1343" s="17">
        <v>0</v>
      </c>
      <c r="BR1343">
        <v>0</v>
      </c>
      <c r="BS1343">
        <v>0</v>
      </c>
      <c r="BT1343">
        <v>0</v>
      </c>
      <c r="BU1343" s="17">
        <v>1</v>
      </c>
      <c r="BV1343">
        <v>0</v>
      </c>
      <c r="BW1343">
        <v>0</v>
      </c>
      <c r="BX1343" s="17">
        <v>0</v>
      </c>
      <c r="BY1343">
        <v>0</v>
      </c>
      <c r="BZ1343">
        <v>0</v>
      </c>
      <c r="CA1343">
        <v>1</v>
      </c>
      <c r="CB1343">
        <v>1</v>
      </c>
      <c r="CC1343">
        <v>0</v>
      </c>
      <c r="CD1343">
        <v>0</v>
      </c>
      <c r="CE1343">
        <v>0</v>
      </c>
      <c r="CF1343">
        <v>0</v>
      </c>
      <c r="CG1343">
        <v>0</v>
      </c>
      <c r="CH1343">
        <v>0</v>
      </c>
      <c r="CI1343">
        <v>0</v>
      </c>
      <c r="CJ1343" s="17">
        <v>0</v>
      </c>
      <c r="CK1343">
        <v>0.29799999999999999</v>
      </c>
      <c r="CL1343">
        <v>88</v>
      </c>
      <c r="CM1343">
        <v>1</v>
      </c>
      <c r="CN1343">
        <v>0</v>
      </c>
      <c r="CO1343">
        <v>12</v>
      </c>
      <c r="CP1343" s="31" t="s">
        <v>80</v>
      </c>
    </row>
    <row r="1344" spans="1:94" x14ac:dyDescent="0.25">
      <c r="A1344">
        <v>1343</v>
      </c>
      <c r="B1344">
        <v>86</v>
      </c>
      <c r="C1344" s="23" t="s">
        <v>264</v>
      </c>
      <c r="D1344" s="12">
        <v>6.7846826330989263</v>
      </c>
      <c r="E1344" s="13">
        <v>0.12781862252693171</v>
      </c>
      <c r="F1344" s="7">
        <v>53.080548819632106</v>
      </c>
      <c r="G1344" s="7">
        <f t="shared" si="306"/>
        <v>6.6568640105719945</v>
      </c>
      <c r="H1344" s="15">
        <f t="shared" si="307"/>
        <v>6.912501255625858</v>
      </c>
      <c r="I1344" s="11">
        <f t="shared" si="308"/>
        <v>0.39205565256028341</v>
      </c>
      <c r="J1344" s="30">
        <f t="shared" si="309"/>
        <v>7.3860512236316534E-3</v>
      </c>
      <c r="K1344" s="30">
        <f t="shared" si="310"/>
        <v>135.39034183793666</v>
      </c>
      <c r="L1344" s="8">
        <v>0</v>
      </c>
      <c r="M1344" s="9">
        <v>0</v>
      </c>
      <c r="N1344" s="9">
        <v>0</v>
      </c>
      <c r="O1344" s="9">
        <v>1</v>
      </c>
      <c r="P1344" s="9">
        <v>0</v>
      </c>
      <c r="Q1344" s="8">
        <v>15523</v>
      </c>
      <c r="R1344" s="9">
        <v>9</v>
      </c>
      <c r="S1344" s="9">
        <f t="shared" si="311"/>
        <v>15513</v>
      </c>
      <c r="T1344" s="9">
        <f t="shared" si="312"/>
        <v>7</v>
      </c>
      <c r="U1344" s="7">
        <f t="shared" si="323"/>
        <v>5.56</v>
      </c>
      <c r="V1344" s="7">
        <v>16.899999999999999</v>
      </c>
      <c r="W1344" s="9">
        <v>0</v>
      </c>
      <c r="X1344" s="9">
        <v>1</v>
      </c>
      <c r="Y1344" s="9">
        <v>0</v>
      </c>
      <c r="Z1344" s="9">
        <v>0</v>
      </c>
      <c r="AA1344" s="9">
        <v>1</v>
      </c>
      <c r="AB1344" s="27">
        <v>0</v>
      </c>
      <c r="AC1344" s="9">
        <v>0</v>
      </c>
      <c r="AD1344" s="9">
        <v>0</v>
      </c>
      <c r="AE1344" s="27">
        <v>1</v>
      </c>
      <c r="AF1344" s="9">
        <v>1</v>
      </c>
      <c r="AG1344" s="27">
        <v>0</v>
      </c>
      <c r="AH1344" s="19">
        <v>1980</v>
      </c>
      <c r="AI1344" s="30">
        <v>0.37</v>
      </c>
      <c r="AJ1344" s="30">
        <v>0.51</v>
      </c>
      <c r="AK1344" s="30">
        <v>0.08</v>
      </c>
      <c r="AL1344" s="37">
        <f t="shared" si="324"/>
        <v>3.9999999999999994E-2</v>
      </c>
      <c r="AM1344" s="36">
        <v>1</v>
      </c>
      <c r="AN1344" s="17">
        <v>0</v>
      </c>
      <c r="AO1344" s="30">
        <v>1</v>
      </c>
      <c r="AP1344" s="34">
        <v>0</v>
      </c>
      <c r="AQ1344">
        <v>1</v>
      </c>
      <c r="AR1344" s="34">
        <v>0</v>
      </c>
      <c r="AS1344">
        <v>0</v>
      </c>
      <c r="AT1344" s="17">
        <v>1</v>
      </c>
      <c r="AU1344">
        <v>0</v>
      </c>
      <c r="AV1344" s="17">
        <v>1</v>
      </c>
      <c r="AW1344" s="17" t="s">
        <v>206</v>
      </c>
      <c r="AX1344">
        <v>0</v>
      </c>
      <c r="AY1344">
        <v>0</v>
      </c>
      <c r="AZ1344">
        <v>0</v>
      </c>
      <c r="BA1344">
        <v>1</v>
      </c>
      <c r="BB1344">
        <v>0</v>
      </c>
      <c r="BC1344">
        <v>0</v>
      </c>
      <c r="BD1344" s="17">
        <v>0</v>
      </c>
      <c r="BE1344">
        <v>0</v>
      </c>
      <c r="BF1344">
        <v>1</v>
      </c>
      <c r="BG1344" s="17">
        <v>0</v>
      </c>
      <c r="BH1344">
        <v>3617</v>
      </c>
      <c r="BI1344">
        <v>9</v>
      </c>
      <c r="BJ1344" s="61">
        <v>0.17299999999999999</v>
      </c>
      <c r="BK1344" s="61">
        <f t="shared" si="325"/>
        <v>28.459999999999997</v>
      </c>
      <c r="BL1344">
        <v>1</v>
      </c>
      <c r="BM1344">
        <v>0</v>
      </c>
      <c r="BN1344">
        <v>0</v>
      </c>
      <c r="BO1344">
        <v>0</v>
      </c>
      <c r="BP1344">
        <v>0</v>
      </c>
      <c r="BQ1344" s="17">
        <v>0</v>
      </c>
      <c r="BR1344">
        <v>0</v>
      </c>
      <c r="BS1344">
        <v>0</v>
      </c>
      <c r="BT1344">
        <v>0</v>
      </c>
      <c r="BU1344" s="17">
        <v>1</v>
      </c>
      <c r="BV1344">
        <v>0</v>
      </c>
      <c r="BW1344">
        <v>0</v>
      </c>
      <c r="BX1344" s="17">
        <v>0</v>
      </c>
      <c r="BY1344">
        <v>0</v>
      </c>
      <c r="BZ1344">
        <v>0</v>
      </c>
      <c r="CA1344">
        <v>1</v>
      </c>
      <c r="CB1344">
        <v>1</v>
      </c>
      <c r="CC1344">
        <v>0</v>
      </c>
      <c r="CD1344">
        <v>0</v>
      </c>
      <c r="CE1344">
        <v>0</v>
      </c>
      <c r="CF1344">
        <v>0</v>
      </c>
      <c r="CG1344">
        <v>0</v>
      </c>
      <c r="CH1344">
        <v>0</v>
      </c>
      <c r="CI1344">
        <v>0</v>
      </c>
      <c r="CJ1344" s="17">
        <v>0</v>
      </c>
      <c r="CK1344">
        <v>0.29799999999999999</v>
      </c>
      <c r="CL1344">
        <v>88</v>
      </c>
      <c r="CM1344">
        <v>1</v>
      </c>
      <c r="CN1344">
        <v>0</v>
      </c>
      <c r="CO1344">
        <v>12</v>
      </c>
      <c r="CP1344" s="31" t="s">
        <v>80</v>
      </c>
    </row>
    <row r="1345" spans="1:94" x14ac:dyDescent="0.25">
      <c r="A1345">
        <v>1344</v>
      </c>
      <c r="B1345">
        <v>86</v>
      </c>
      <c r="C1345" s="23" t="s">
        <v>264</v>
      </c>
      <c r="D1345" s="12">
        <v>7.3742237934721233</v>
      </c>
      <c r="E1345" s="13">
        <v>0.10112693553329399</v>
      </c>
      <c r="F1345" s="7">
        <v>72.920471233347243</v>
      </c>
      <c r="G1345" s="7">
        <f t="shared" si="306"/>
        <v>7.2730968579388291</v>
      </c>
      <c r="H1345" s="15">
        <f t="shared" si="307"/>
        <v>7.4753507290054175</v>
      </c>
      <c r="I1345" s="11">
        <f t="shared" si="308"/>
        <v>0.50524347386371493</v>
      </c>
      <c r="J1345" s="30">
        <f t="shared" si="309"/>
        <v>6.9286918380837646E-3</v>
      </c>
      <c r="K1345" s="30">
        <f t="shared" si="310"/>
        <v>144.32738868590889</v>
      </c>
      <c r="L1345" s="8">
        <v>0</v>
      </c>
      <c r="M1345" s="9">
        <v>0</v>
      </c>
      <c r="N1345" s="9">
        <v>0</v>
      </c>
      <c r="O1345" s="9">
        <v>1</v>
      </c>
      <c r="P1345" s="9">
        <v>0</v>
      </c>
      <c r="Q1345" s="8">
        <v>15523</v>
      </c>
      <c r="R1345" s="9">
        <v>9</v>
      </c>
      <c r="S1345" s="9">
        <f t="shared" si="311"/>
        <v>15513</v>
      </c>
      <c r="T1345" s="9">
        <f t="shared" si="312"/>
        <v>7</v>
      </c>
      <c r="U1345" s="7">
        <f t="shared" si="323"/>
        <v>5.56</v>
      </c>
      <c r="V1345" s="7">
        <v>16.899999999999999</v>
      </c>
      <c r="W1345" s="9">
        <v>0</v>
      </c>
      <c r="X1345" s="9">
        <v>1</v>
      </c>
      <c r="Y1345" s="9">
        <v>0</v>
      </c>
      <c r="Z1345" s="9">
        <v>0</v>
      </c>
      <c r="AA1345" s="9">
        <v>1</v>
      </c>
      <c r="AB1345" s="27">
        <v>0</v>
      </c>
      <c r="AC1345" s="9">
        <v>0</v>
      </c>
      <c r="AD1345" s="9">
        <v>0</v>
      </c>
      <c r="AE1345" s="27">
        <v>1</v>
      </c>
      <c r="AF1345" s="9">
        <v>1</v>
      </c>
      <c r="AG1345" s="27">
        <v>0</v>
      </c>
      <c r="AH1345" s="19">
        <v>1980</v>
      </c>
      <c r="AI1345" s="30">
        <v>0.37</v>
      </c>
      <c r="AJ1345" s="30">
        <v>0.51</v>
      </c>
      <c r="AK1345" s="30">
        <v>0.08</v>
      </c>
      <c r="AL1345" s="37">
        <f t="shared" si="324"/>
        <v>3.9999999999999994E-2</v>
      </c>
      <c r="AM1345" s="36">
        <v>1</v>
      </c>
      <c r="AN1345" s="17">
        <v>0</v>
      </c>
      <c r="AO1345" s="30">
        <v>1</v>
      </c>
      <c r="AP1345" s="34">
        <v>0</v>
      </c>
      <c r="AQ1345">
        <v>1</v>
      </c>
      <c r="AR1345" s="34">
        <v>0</v>
      </c>
      <c r="AS1345">
        <v>0</v>
      </c>
      <c r="AT1345" s="17">
        <v>1</v>
      </c>
      <c r="AU1345">
        <v>0</v>
      </c>
      <c r="AV1345" s="17">
        <v>1</v>
      </c>
      <c r="AW1345" s="17" t="s">
        <v>206</v>
      </c>
      <c r="AX1345">
        <v>0</v>
      </c>
      <c r="AY1345">
        <v>0</v>
      </c>
      <c r="AZ1345">
        <v>0</v>
      </c>
      <c r="BA1345">
        <v>1</v>
      </c>
      <c r="BB1345">
        <v>0</v>
      </c>
      <c r="BC1345">
        <v>0</v>
      </c>
      <c r="BD1345" s="17">
        <v>0</v>
      </c>
      <c r="BE1345">
        <v>0</v>
      </c>
      <c r="BF1345">
        <v>1</v>
      </c>
      <c r="BG1345" s="17">
        <v>0</v>
      </c>
      <c r="BH1345">
        <v>3617</v>
      </c>
      <c r="BI1345">
        <v>9</v>
      </c>
      <c r="BJ1345" s="61">
        <v>0.17299999999999999</v>
      </c>
      <c r="BK1345" s="61">
        <f t="shared" si="325"/>
        <v>28.459999999999997</v>
      </c>
      <c r="BL1345">
        <v>1</v>
      </c>
      <c r="BM1345">
        <v>0</v>
      </c>
      <c r="BN1345">
        <v>0</v>
      </c>
      <c r="BO1345">
        <v>0</v>
      </c>
      <c r="BP1345">
        <v>0</v>
      </c>
      <c r="BQ1345" s="17">
        <v>0</v>
      </c>
      <c r="BR1345">
        <v>0</v>
      </c>
      <c r="BS1345">
        <v>0</v>
      </c>
      <c r="BT1345">
        <v>0</v>
      </c>
      <c r="BU1345" s="17">
        <v>1</v>
      </c>
      <c r="BV1345">
        <v>0</v>
      </c>
      <c r="BW1345">
        <v>0</v>
      </c>
      <c r="BX1345" s="17">
        <v>0</v>
      </c>
      <c r="BY1345">
        <v>0</v>
      </c>
      <c r="BZ1345">
        <v>0</v>
      </c>
      <c r="CA1345">
        <v>1</v>
      </c>
      <c r="CB1345">
        <v>1</v>
      </c>
      <c r="CC1345">
        <v>0</v>
      </c>
      <c r="CD1345">
        <v>0</v>
      </c>
      <c r="CE1345">
        <v>0</v>
      </c>
      <c r="CF1345">
        <v>0</v>
      </c>
      <c r="CG1345">
        <v>0</v>
      </c>
      <c r="CH1345">
        <v>0</v>
      </c>
      <c r="CI1345">
        <v>0</v>
      </c>
      <c r="CJ1345" s="17">
        <v>0</v>
      </c>
      <c r="CK1345">
        <v>0.29799999999999999</v>
      </c>
      <c r="CL1345">
        <v>88</v>
      </c>
      <c r="CM1345">
        <v>1</v>
      </c>
      <c r="CN1345">
        <v>0</v>
      </c>
      <c r="CO1345">
        <v>12</v>
      </c>
      <c r="CP1345" s="31" t="s">
        <v>80</v>
      </c>
    </row>
    <row r="1346" spans="1:94" x14ac:dyDescent="0.25">
      <c r="A1346">
        <v>1345</v>
      </c>
      <c r="B1346">
        <v>86</v>
      </c>
      <c r="C1346" s="23" t="s">
        <v>264</v>
      </c>
      <c r="D1346" s="12">
        <v>7.2535433382302061</v>
      </c>
      <c r="E1346" s="13">
        <v>0.12551389725060491</v>
      </c>
      <c r="F1346" s="7">
        <v>57.79075861016058</v>
      </c>
      <c r="G1346" s="7">
        <f t="shared" ref="G1346:G1409" si="326">D1346-E1346</f>
        <v>7.128029440979601</v>
      </c>
      <c r="H1346" s="15">
        <f t="shared" ref="H1346:H1409" si="327">D1346+E1346</f>
        <v>7.3790572354808113</v>
      </c>
      <c r="I1346" s="11">
        <f t="shared" ref="I1346:I1409" si="328">IFERROR(F1346/SQRT(F1346^2+S1346), "X")</f>
        <v>0.42089211552036515</v>
      </c>
      <c r="J1346" s="30">
        <f t="shared" ref="J1346:J1409" si="329">IFERROR(SQRT((1-I1346^2)/S1346), "X")</f>
        <v>7.2830349634200034E-3</v>
      </c>
      <c r="K1346" s="30">
        <f t="shared" ref="K1346:K1409" si="330">IFERROR(1/J1346, "X")</f>
        <v>137.30539603649177</v>
      </c>
      <c r="L1346" s="8">
        <v>0</v>
      </c>
      <c r="M1346" s="9">
        <v>0</v>
      </c>
      <c r="N1346" s="9">
        <v>0</v>
      </c>
      <c r="O1346" s="9">
        <v>1</v>
      </c>
      <c r="P1346" s="9">
        <v>0</v>
      </c>
      <c r="Q1346" s="8">
        <v>15523</v>
      </c>
      <c r="R1346" s="9">
        <v>9</v>
      </c>
      <c r="S1346" s="9">
        <f t="shared" ref="S1346:S1409" si="331">Q1346-R1346-1</f>
        <v>15513</v>
      </c>
      <c r="T1346" s="9">
        <f t="shared" ref="T1346:T1409" si="332">COUNTIF(B:B,B1346)</f>
        <v>7</v>
      </c>
      <c r="U1346" s="7">
        <f t="shared" si="323"/>
        <v>5.56</v>
      </c>
      <c r="V1346" s="7">
        <v>16.899999999999999</v>
      </c>
      <c r="W1346" s="9">
        <v>0</v>
      </c>
      <c r="X1346" s="9">
        <v>1</v>
      </c>
      <c r="Y1346" s="9">
        <v>0</v>
      </c>
      <c r="Z1346" s="9">
        <v>0</v>
      </c>
      <c r="AA1346" s="9">
        <v>1</v>
      </c>
      <c r="AB1346" s="27">
        <v>0</v>
      </c>
      <c r="AC1346" s="9">
        <v>0</v>
      </c>
      <c r="AD1346" s="9">
        <v>0</v>
      </c>
      <c r="AE1346" s="27">
        <v>1</v>
      </c>
      <c r="AF1346" s="9">
        <v>1</v>
      </c>
      <c r="AG1346" s="27">
        <v>0</v>
      </c>
      <c r="AH1346" s="19">
        <v>1980</v>
      </c>
      <c r="AI1346" s="30">
        <v>0.37</v>
      </c>
      <c r="AJ1346" s="30">
        <v>0.51</v>
      </c>
      <c r="AK1346" s="30">
        <v>0.08</v>
      </c>
      <c r="AL1346" s="37">
        <f t="shared" si="324"/>
        <v>3.9999999999999994E-2</v>
      </c>
      <c r="AM1346" s="36">
        <v>1</v>
      </c>
      <c r="AN1346" s="17">
        <v>0</v>
      </c>
      <c r="AO1346" s="30">
        <v>1</v>
      </c>
      <c r="AP1346" s="34">
        <v>0</v>
      </c>
      <c r="AQ1346">
        <v>1</v>
      </c>
      <c r="AR1346" s="34">
        <v>0</v>
      </c>
      <c r="AS1346">
        <v>0</v>
      </c>
      <c r="AT1346" s="17">
        <v>1</v>
      </c>
      <c r="AU1346">
        <v>0</v>
      </c>
      <c r="AV1346" s="17">
        <v>1</v>
      </c>
      <c r="AW1346" s="17" t="s">
        <v>206</v>
      </c>
      <c r="AX1346">
        <v>0</v>
      </c>
      <c r="AY1346">
        <v>0</v>
      </c>
      <c r="AZ1346">
        <v>0</v>
      </c>
      <c r="BA1346">
        <v>1</v>
      </c>
      <c r="BB1346">
        <v>0</v>
      </c>
      <c r="BC1346">
        <v>0</v>
      </c>
      <c r="BD1346" s="17">
        <v>0</v>
      </c>
      <c r="BE1346">
        <v>0</v>
      </c>
      <c r="BF1346">
        <v>1</v>
      </c>
      <c r="BG1346" s="17">
        <v>0</v>
      </c>
      <c r="BH1346">
        <v>3617</v>
      </c>
      <c r="BI1346">
        <v>9</v>
      </c>
      <c r="BJ1346" s="61">
        <v>0.17299999999999999</v>
      </c>
      <c r="BK1346" s="61">
        <f t="shared" si="325"/>
        <v>28.459999999999997</v>
      </c>
      <c r="BL1346">
        <v>1</v>
      </c>
      <c r="BM1346">
        <v>0</v>
      </c>
      <c r="BN1346">
        <v>0</v>
      </c>
      <c r="BO1346">
        <v>0</v>
      </c>
      <c r="BP1346">
        <v>0</v>
      </c>
      <c r="BQ1346" s="17">
        <v>0</v>
      </c>
      <c r="BR1346">
        <v>0</v>
      </c>
      <c r="BS1346">
        <v>0</v>
      </c>
      <c r="BT1346">
        <v>0</v>
      </c>
      <c r="BU1346" s="17">
        <v>1</v>
      </c>
      <c r="BV1346">
        <v>0</v>
      </c>
      <c r="BW1346">
        <v>0</v>
      </c>
      <c r="BX1346" s="17">
        <v>0</v>
      </c>
      <c r="BY1346">
        <v>0</v>
      </c>
      <c r="BZ1346">
        <v>0</v>
      </c>
      <c r="CA1346">
        <v>1</v>
      </c>
      <c r="CB1346">
        <v>1</v>
      </c>
      <c r="CC1346">
        <v>0</v>
      </c>
      <c r="CD1346">
        <v>0</v>
      </c>
      <c r="CE1346">
        <v>0</v>
      </c>
      <c r="CF1346">
        <v>0</v>
      </c>
      <c r="CG1346">
        <v>0</v>
      </c>
      <c r="CH1346">
        <v>0</v>
      </c>
      <c r="CI1346">
        <v>0</v>
      </c>
      <c r="CJ1346" s="17">
        <v>0</v>
      </c>
      <c r="CK1346">
        <v>0.29799999999999999</v>
      </c>
      <c r="CL1346">
        <v>88</v>
      </c>
      <c r="CM1346">
        <v>1</v>
      </c>
      <c r="CN1346">
        <v>0</v>
      </c>
      <c r="CO1346">
        <v>12</v>
      </c>
      <c r="CP1346" s="31" t="s">
        <v>80</v>
      </c>
    </row>
    <row r="1347" spans="1:94" x14ac:dyDescent="0.25">
      <c r="A1347">
        <v>1346</v>
      </c>
      <c r="B1347">
        <v>86</v>
      </c>
      <c r="C1347" s="23" t="s">
        <v>264</v>
      </c>
      <c r="D1347" s="12">
        <v>8.332866971988139</v>
      </c>
      <c r="E1347" s="13">
        <v>8.6895958051158795E-2</v>
      </c>
      <c r="F1347" s="7">
        <v>95.894759191011843</v>
      </c>
      <c r="G1347" s="7">
        <f t="shared" si="326"/>
        <v>8.2459710139369804</v>
      </c>
      <c r="H1347" s="15">
        <f t="shared" si="327"/>
        <v>8.4197629300392975</v>
      </c>
      <c r="I1347" s="11">
        <f t="shared" si="328"/>
        <v>0.61005501737051127</v>
      </c>
      <c r="J1347" s="30">
        <f t="shared" si="329"/>
        <v>6.361713846690503E-3</v>
      </c>
      <c r="K1347" s="30">
        <f t="shared" si="330"/>
        <v>157.19034588772348</v>
      </c>
      <c r="L1347" s="8">
        <v>0</v>
      </c>
      <c r="M1347" s="9">
        <v>0</v>
      </c>
      <c r="N1347" s="9">
        <v>0</v>
      </c>
      <c r="O1347" s="9">
        <v>1</v>
      </c>
      <c r="P1347" s="9">
        <v>0</v>
      </c>
      <c r="Q1347" s="8">
        <v>15523</v>
      </c>
      <c r="R1347" s="9">
        <v>9</v>
      </c>
      <c r="S1347" s="9">
        <f t="shared" si="331"/>
        <v>15513</v>
      </c>
      <c r="T1347" s="9">
        <f t="shared" si="332"/>
        <v>7</v>
      </c>
      <c r="U1347" s="7">
        <f t="shared" si="323"/>
        <v>5.56</v>
      </c>
      <c r="V1347" s="7">
        <v>16.899999999999999</v>
      </c>
      <c r="W1347" s="9">
        <v>0</v>
      </c>
      <c r="X1347" s="9">
        <v>1</v>
      </c>
      <c r="Y1347" s="9">
        <v>0</v>
      </c>
      <c r="Z1347" s="9">
        <v>0</v>
      </c>
      <c r="AA1347" s="9">
        <v>1</v>
      </c>
      <c r="AB1347" s="27">
        <v>0</v>
      </c>
      <c r="AC1347" s="9">
        <v>0</v>
      </c>
      <c r="AD1347" s="9">
        <v>0</v>
      </c>
      <c r="AE1347" s="27">
        <v>1</v>
      </c>
      <c r="AF1347" s="9">
        <v>1</v>
      </c>
      <c r="AG1347" s="27">
        <v>0</v>
      </c>
      <c r="AH1347" s="19">
        <v>1980</v>
      </c>
      <c r="AI1347" s="30">
        <v>0.37</v>
      </c>
      <c r="AJ1347" s="30">
        <v>0.51</v>
      </c>
      <c r="AK1347" s="30">
        <v>0.08</v>
      </c>
      <c r="AL1347" s="37">
        <f t="shared" si="324"/>
        <v>3.9999999999999994E-2</v>
      </c>
      <c r="AM1347" s="36">
        <v>1</v>
      </c>
      <c r="AN1347" s="17">
        <v>0</v>
      </c>
      <c r="AO1347" s="30">
        <v>1</v>
      </c>
      <c r="AP1347" s="34">
        <v>0</v>
      </c>
      <c r="AQ1347">
        <v>1</v>
      </c>
      <c r="AR1347" s="34">
        <v>0</v>
      </c>
      <c r="AS1347">
        <v>0</v>
      </c>
      <c r="AT1347" s="17">
        <v>1</v>
      </c>
      <c r="AU1347">
        <v>0</v>
      </c>
      <c r="AV1347" s="17">
        <v>1</v>
      </c>
      <c r="AW1347" s="17" t="s">
        <v>206</v>
      </c>
      <c r="AX1347">
        <v>0</v>
      </c>
      <c r="AY1347">
        <v>0</v>
      </c>
      <c r="AZ1347">
        <v>0</v>
      </c>
      <c r="BA1347">
        <v>1</v>
      </c>
      <c r="BB1347">
        <v>0</v>
      </c>
      <c r="BC1347">
        <v>0</v>
      </c>
      <c r="BD1347" s="17">
        <v>0</v>
      </c>
      <c r="BE1347">
        <v>0</v>
      </c>
      <c r="BF1347">
        <v>1</v>
      </c>
      <c r="BG1347" s="17">
        <v>0</v>
      </c>
      <c r="BH1347">
        <v>3617</v>
      </c>
      <c r="BI1347">
        <v>9</v>
      </c>
      <c r="BJ1347" s="61">
        <v>0.17299999999999999</v>
      </c>
      <c r="BK1347" s="61">
        <f t="shared" si="325"/>
        <v>28.459999999999997</v>
      </c>
      <c r="BL1347">
        <v>1</v>
      </c>
      <c r="BM1347">
        <v>0</v>
      </c>
      <c r="BN1347">
        <v>0</v>
      </c>
      <c r="BO1347">
        <v>0</v>
      </c>
      <c r="BP1347">
        <v>0</v>
      </c>
      <c r="BQ1347" s="17">
        <v>0</v>
      </c>
      <c r="BR1347">
        <v>0</v>
      </c>
      <c r="BS1347">
        <v>0</v>
      </c>
      <c r="BT1347">
        <v>0</v>
      </c>
      <c r="BU1347" s="17">
        <v>1</v>
      </c>
      <c r="BV1347">
        <v>0</v>
      </c>
      <c r="BW1347">
        <v>0</v>
      </c>
      <c r="BX1347" s="17">
        <v>0</v>
      </c>
      <c r="BY1347">
        <v>0</v>
      </c>
      <c r="BZ1347">
        <v>0</v>
      </c>
      <c r="CA1347">
        <v>1</v>
      </c>
      <c r="CB1347">
        <v>1</v>
      </c>
      <c r="CC1347">
        <v>0</v>
      </c>
      <c r="CD1347">
        <v>0</v>
      </c>
      <c r="CE1347">
        <v>0</v>
      </c>
      <c r="CF1347">
        <v>0</v>
      </c>
      <c r="CG1347">
        <v>0</v>
      </c>
      <c r="CH1347">
        <v>0</v>
      </c>
      <c r="CI1347">
        <v>0</v>
      </c>
      <c r="CJ1347" s="17">
        <v>0</v>
      </c>
      <c r="CK1347">
        <v>0.29799999999999999</v>
      </c>
      <c r="CL1347">
        <v>88</v>
      </c>
      <c r="CM1347">
        <v>1</v>
      </c>
      <c r="CN1347">
        <v>0</v>
      </c>
      <c r="CO1347">
        <v>12</v>
      </c>
      <c r="CP1347" s="31" t="s">
        <v>80</v>
      </c>
    </row>
    <row r="1348" spans="1:94" x14ac:dyDescent="0.25">
      <c r="A1348">
        <v>1347</v>
      </c>
      <c r="B1348">
        <v>86</v>
      </c>
      <c r="C1348" s="23" t="s">
        <v>264</v>
      </c>
      <c r="D1348" s="12">
        <v>7.8196202278534077</v>
      </c>
      <c r="E1348" s="13">
        <v>9.9166271042226348E-2</v>
      </c>
      <c r="F1348" s="7">
        <v>78.85362780782296</v>
      </c>
      <c r="G1348" s="7">
        <f t="shared" si="326"/>
        <v>7.7204539568111814</v>
      </c>
      <c r="H1348" s="15">
        <f t="shared" si="327"/>
        <v>7.918786498895634</v>
      </c>
      <c r="I1348" s="11">
        <f t="shared" si="328"/>
        <v>0.53491265893315565</v>
      </c>
      <c r="J1348" s="30">
        <f t="shared" si="329"/>
        <v>6.7836150828318341E-3</v>
      </c>
      <c r="K1348" s="30">
        <f t="shared" si="330"/>
        <v>147.41402449717827</v>
      </c>
      <c r="L1348" s="8">
        <v>0</v>
      </c>
      <c r="M1348" s="9">
        <v>0</v>
      </c>
      <c r="N1348" s="9">
        <v>0</v>
      </c>
      <c r="O1348" s="9">
        <v>1</v>
      </c>
      <c r="P1348" s="9">
        <v>0</v>
      </c>
      <c r="Q1348" s="8">
        <v>15523</v>
      </c>
      <c r="R1348" s="9">
        <v>9</v>
      </c>
      <c r="S1348" s="9">
        <f t="shared" si="331"/>
        <v>15513</v>
      </c>
      <c r="T1348" s="9">
        <f t="shared" si="332"/>
        <v>7</v>
      </c>
      <c r="U1348" s="7">
        <f t="shared" si="323"/>
        <v>5.56</v>
      </c>
      <c r="V1348" s="7">
        <v>16.899999999999999</v>
      </c>
      <c r="W1348" s="9">
        <v>0</v>
      </c>
      <c r="X1348" s="9">
        <v>1</v>
      </c>
      <c r="Y1348" s="9">
        <v>0</v>
      </c>
      <c r="Z1348" s="9">
        <v>0</v>
      </c>
      <c r="AA1348" s="9">
        <v>1</v>
      </c>
      <c r="AB1348" s="27">
        <v>0</v>
      </c>
      <c r="AC1348" s="9">
        <v>0</v>
      </c>
      <c r="AD1348" s="9">
        <v>0</v>
      </c>
      <c r="AE1348" s="27">
        <v>1</v>
      </c>
      <c r="AF1348" s="9">
        <v>1</v>
      </c>
      <c r="AG1348" s="27">
        <v>0</v>
      </c>
      <c r="AH1348" s="19">
        <v>1980</v>
      </c>
      <c r="AI1348" s="30">
        <v>0.37</v>
      </c>
      <c r="AJ1348" s="30">
        <v>0.51</v>
      </c>
      <c r="AK1348" s="30">
        <v>0.08</v>
      </c>
      <c r="AL1348" s="37">
        <f t="shared" si="324"/>
        <v>3.9999999999999994E-2</v>
      </c>
      <c r="AM1348" s="36">
        <v>1</v>
      </c>
      <c r="AN1348" s="17">
        <v>0</v>
      </c>
      <c r="AO1348" s="30">
        <v>1</v>
      </c>
      <c r="AP1348" s="34">
        <v>0</v>
      </c>
      <c r="AQ1348">
        <v>1</v>
      </c>
      <c r="AR1348" s="34">
        <v>0</v>
      </c>
      <c r="AS1348">
        <v>0</v>
      </c>
      <c r="AT1348" s="17">
        <v>1</v>
      </c>
      <c r="AU1348">
        <v>0</v>
      </c>
      <c r="AV1348" s="17">
        <v>1</v>
      </c>
      <c r="AW1348" s="17" t="s">
        <v>206</v>
      </c>
      <c r="AX1348">
        <v>0</v>
      </c>
      <c r="AY1348">
        <v>0</v>
      </c>
      <c r="AZ1348">
        <v>0</v>
      </c>
      <c r="BA1348">
        <v>1</v>
      </c>
      <c r="BB1348">
        <v>0</v>
      </c>
      <c r="BC1348">
        <v>0</v>
      </c>
      <c r="BD1348" s="17">
        <v>0</v>
      </c>
      <c r="BE1348">
        <v>0</v>
      </c>
      <c r="BF1348">
        <v>1</v>
      </c>
      <c r="BG1348" s="17">
        <v>0</v>
      </c>
      <c r="BH1348">
        <v>3617</v>
      </c>
      <c r="BI1348">
        <v>9</v>
      </c>
      <c r="BJ1348" s="61">
        <v>0.17299999999999999</v>
      </c>
      <c r="BK1348" s="61">
        <f t="shared" si="325"/>
        <v>28.459999999999997</v>
      </c>
      <c r="BL1348">
        <v>1</v>
      </c>
      <c r="BM1348">
        <v>0</v>
      </c>
      <c r="BN1348">
        <v>0</v>
      </c>
      <c r="BO1348">
        <v>0</v>
      </c>
      <c r="BP1348">
        <v>0</v>
      </c>
      <c r="BQ1348" s="17">
        <v>0</v>
      </c>
      <c r="BR1348">
        <v>0</v>
      </c>
      <c r="BS1348">
        <v>0</v>
      </c>
      <c r="BT1348">
        <v>0</v>
      </c>
      <c r="BU1348" s="17">
        <v>1</v>
      </c>
      <c r="BV1348">
        <v>0</v>
      </c>
      <c r="BW1348">
        <v>0</v>
      </c>
      <c r="BX1348" s="17">
        <v>0</v>
      </c>
      <c r="BY1348">
        <v>0</v>
      </c>
      <c r="BZ1348">
        <v>0</v>
      </c>
      <c r="CA1348">
        <v>1</v>
      </c>
      <c r="CB1348">
        <v>1</v>
      </c>
      <c r="CC1348">
        <v>0</v>
      </c>
      <c r="CD1348">
        <v>0</v>
      </c>
      <c r="CE1348">
        <v>0</v>
      </c>
      <c r="CF1348">
        <v>0</v>
      </c>
      <c r="CG1348">
        <v>0</v>
      </c>
      <c r="CH1348">
        <v>0</v>
      </c>
      <c r="CI1348">
        <v>0</v>
      </c>
      <c r="CJ1348" s="17">
        <v>0</v>
      </c>
      <c r="CK1348">
        <v>0.29799999999999999</v>
      </c>
      <c r="CL1348">
        <v>88</v>
      </c>
      <c r="CM1348">
        <v>1</v>
      </c>
      <c r="CN1348">
        <v>0</v>
      </c>
      <c r="CO1348">
        <v>12</v>
      </c>
      <c r="CP1348" s="31" t="s">
        <v>80</v>
      </c>
    </row>
    <row r="1349" spans="1:94" x14ac:dyDescent="0.25">
      <c r="A1349">
        <v>1348</v>
      </c>
      <c r="B1349">
        <v>86</v>
      </c>
      <c r="C1349" s="23" t="s">
        <v>264</v>
      </c>
      <c r="D1349" s="12">
        <v>6.9187182530897173</v>
      </c>
      <c r="E1349" s="13">
        <v>0.12788520180920629</v>
      </c>
      <c r="F1349" s="7">
        <v>54.101007428614359</v>
      </c>
      <c r="G1349" s="7">
        <f t="shared" si="326"/>
        <v>6.7908330512805106</v>
      </c>
      <c r="H1349" s="15">
        <f t="shared" si="327"/>
        <v>7.046603454898924</v>
      </c>
      <c r="I1349" s="11">
        <f t="shared" si="328"/>
        <v>0.39840597930527211</v>
      </c>
      <c r="J1349" s="30">
        <f t="shared" si="329"/>
        <v>7.364113872204028E-3</v>
      </c>
      <c r="K1349" s="30">
        <f t="shared" si="330"/>
        <v>135.79366334549997</v>
      </c>
      <c r="L1349" s="8">
        <v>0</v>
      </c>
      <c r="M1349" s="9">
        <v>0</v>
      </c>
      <c r="N1349" s="9">
        <v>0</v>
      </c>
      <c r="O1349" s="9">
        <v>1</v>
      </c>
      <c r="P1349" s="9">
        <v>0</v>
      </c>
      <c r="Q1349" s="8">
        <v>15523</v>
      </c>
      <c r="R1349" s="9">
        <v>9</v>
      </c>
      <c r="S1349" s="9">
        <f t="shared" si="331"/>
        <v>15513</v>
      </c>
      <c r="T1349" s="9">
        <f t="shared" si="332"/>
        <v>7</v>
      </c>
      <c r="U1349" s="7">
        <f t="shared" si="323"/>
        <v>5.56</v>
      </c>
      <c r="V1349" s="7">
        <v>16.899999999999999</v>
      </c>
      <c r="W1349" s="9">
        <v>0</v>
      </c>
      <c r="X1349" s="9">
        <v>1</v>
      </c>
      <c r="Y1349" s="9">
        <v>0</v>
      </c>
      <c r="Z1349" s="9">
        <v>0</v>
      </c>
      <c r="AA1349" s="9">
        <v>1</v>
      </c>
      <c r="AB1349" s="27">
        <v>0</v>
      </c>
      <c r="AC1349" s="9">
        <v>0</v>
      </c>
      <c r="AD1349" s="9">
        <v>0</v>
      </c>
      <c r="AE1349" s="27">
        <v>1</v>
      </c>
      <c r="AF1349" s="9">
        <v>1</v>
      </c>
      <c r="AG1349" s="27">
        <v>0</v>
      </c>
      <c r="AH1349" s="19">
        <v>1980</v>
      </c>
      <c r="AI1349" s="30">
        <v>0.37</v>
      </c>
      <c r="AJ1349" s="30">
        <v>0.51</v>
      </c>
      <c r="AK1349" s="30">
        <v>0.08</v>
      </c>
      <c r="AL1349" s="37">
        <f t="shared" si="324"/>
        <v>3.9999999999999994E-2</v>
      </c>
      <c r="AM1349" s="36">
        <v>1</v>
      </c>
      <c r="AN1349" s="17">
        <v>0</v>
      </c>
      <c r="AO1349" s="30">
        <v>1</v>
      </c>
      <c r="AP1349" s="34">
        <v>0</v>
      </c>
      <c r="AQ1349">
        <v>1</v>
      </c>
      <c r="AR1349" s="34">
        <v>0</v>
      </c>
      <c r="AS1349">
        <v>0</v>
      </c>
      <c r="AT1349" s="17">
        <v>1</v>
      </c>
      <c r="AU1349">
        <v>0</v>
      </c>
      <c r="AV1349" s="17">
        <v>1</v>
      </c>
      <c r="AW1349" s="17" t="s">
        <v>206</v>
      </c>
      <c r="AX1349">
        <v>0</v>
      </c>
      <c r="AY1349">
        <v>0</v>
      </c>
      <c r="AZ1349">
        <v>0</v>
      </c>
      <c r="BA1349">
        <v>1</v>
      </c>
      <c r="BB1349">
        <v>0</v>
      </c>
      <c r="BC1349">
        <v>0</v>
      </c>
      <c r="BD1349" s="17">
        <v>0</v>
      </c>
      <c r="BE1349">
        <v>0</v>
      </c>
      <c r="BF1349">
        <v>1</v>
      </c>
      <c r="BG1349" s="17">
        <v>0</v>
      </c>
      <c r="BH1349">
        <v>3617</v>
      </c>
      <c r="BI1349">
        <v>9</v>
      </c>
      <c r="BJ1349" s="61">
        <v>0.17299999999999999</v>
      </c>
      <c r="BK1349" s="61">
        <f t="shared" si="325"/>
        <v>28.459999999999997</v>
      </c>
      <c r="BL1349">
        <v>1</v>
      </c>
      <c r="BM1349">
        <v>0</v>
      </c>
      <c r="BN1349">
        <v>0</v>
      </c>
      <c r="BO1349">
        <v>0</v>
      </c>
      <c r="BP1349">
        <v>0</v>
      </c>
      <c r="BQ1349" s="17">
        <v>0</v>
      </c>
      <c r="BR1349">
        <v>0</v>
      </c>
      <c r="BS1349">
        <v>0</v>
      </c>
      <c r="BT1349">
        <v>0</v>
      </c>
      <c r="BU1349" s="17">
        <v>1</v>
      </c>
      <c r="BV1349">
        <v>0</v>
      </c>
      <c r="BW1349">
        <v>0</v>
      </c>
      <c r="BX1349" s="17">
        <v>0</v>
      </c>
      <c r="BY1349">
        <v>0</v>
      </c>
      <c r="BZ1349">
        <v>0</v>
      </c>
      <c r="CA1349">
        <v>1</v>
      </c>
      <c r="CB1349">
        <v>1</v>
      </c>
      <c r="CC1349">
        <v>0</v>
      </c>
      <c r="CD1349">
        <v>0</v>
      </c>
      <c r="CE1349">
        <v>0</v>
      </c>
      <c r="CF1349">
        <v>0</v>
      </c>
      <c r="CG1349">
        <v>0</v>
      </c>
      <c r="CH1349">
        <v>0</v>
      </c>
      <c r="CI1349">
        <v>0</v>
      </c>
      <c r="CJ1349" s="17">
        <v>0</v>
      </c>
      <c r="CK1349">
        <v>0.29799999999999999</v>
      </c>
      <c r="CL1349">
        <v>88</v>
      </c>
      <c r="CM1349">
        <v>1</v>
      </c>
      <c r="CN1349">
        <v>0</v>
      </c>
      <c r="CO1349">
        <v>12</v>
      </c>
      <c r="CP1349" s="31" t="s">
        <v>80</v>
      </c>
    </row>
    <row r="1350" spans="1:94" x14ac:dyDescent="0.25">
      <c r="A1350">
        <v>1349</v>
      </c>
      <c r="B1350">
        <v>87</v>
      </c>
      <c r="C1350" s="23" t="s">
        <v>265</v>
      </c>
      <c r="D1350" s="12">
        <v>7.76</v>
      </c>
      <c r="E1350" s="13">
        <v>6.2E-2</v>
      </c>
      <c r="F1350" s="7">
        <f t="shared" ref="F1350:F1372" si="333">D1350/E1350</f>
        <v>125.16129032258064</v>
      </c>
      <c r="G1350" s="7">
        <f t="shared" si="326"/>
        <v>7.6979999999999995</v>
      </c>
      <c r="H1350" s="15">
        <f t="shared" si="327"/>
        <v>7.8220000000000001</v>
      </c>
      <c r="I1350" s="11">
        <f t="shared" si="328"/>
        <v>0.45316968574624261</v>
      </c>
      <c r="J1350" s="30">
        <f t="shared" si="329"/>
        <v>3.6206856335395674E-3</v>
      </c>
      <c r="K1350" s="30">
        <f t="shared" si="330"/>
        <v>276.19078296571251</v>
      </c>
      <c r="L1350" s="8">
        <v>0</v>
      </c>
      <c r="M1350" s="9">
        <v>0</v>
      </c>
      <c r="N1350" s="9">
        <v>1</v>
      </c>
      <c r="O1350" s="9">
        <v>0</v>
      </c>
      <c r="P1350" s="9">
        <v>0</v>
      </c>
      <c r="Q1350" s="8">
        <v>60633</v>
      </c>
      <c r="R1350" s="9">
        <v>16</v>
      </c>
      <c r="S1350" s="9">
        <f t="shared" si="331"/>
        <v>60616</v>
      </c>
      <c r="T1350" s="9">
        <f t="shared" si="332"/>
        <v>23</v>
      </c>
      <c r="U1350" s="7">
        <v>9</v>
      </c>
      <c r="V1350" s="7">
        <f t="shared" ref="V1350:V1372" si="334">BK1350-U1350-6</f>
        <v>15.5</v>
      </c>
      <c r="W1350" s="9">
        <v>1</v>
      </c>
      <c r="X1350" s="9">
        <v>0</v>
      </c>
      <c r="Y1350" s="9">
        <v>1</v>
      </c>
      <c r="Z1350" s="9">
        <v>0</v>
      </c>
      <c r="AA1350" s="9">
        <v>0</v>
      </c>
      <c r="AB1350" s="27">
        <v>0</v>
      </c>
      <c r="AC1350" s="9">
        <v>0</v>
      </c>
      <c r="AD1350" s="9">
        <v>0</v>
      </c>
      <c r="AE1350" s="27">
        <v>1</v>
      </c>
      <c r="AF1350" s="9">
        <v>1</v>
      </c>
      <c r="AG1350" s="27">
        <v>0</v>
      </c>
      <c r="AH1350" s="19">
        <v>1995</v>
      </c>
      <c r="AI1350" s="30">
        <v>0.32</v>
      </c>
      <c r="AJ1350" s="30">
        <f t="shared" ref="AJ1350:AJ1372" si="335">1*((1-$AI1350)/4)</f>
        <v>0.16999999999999998</v>
      </c>
      <c r="AK1350" s="30">
        <f t="shared" ref="AK1350:AK1372" si="336">2*((1-$AI1350)/4)</f>
        <v>0.33999999999999997</v>
      </c>
      <c r="AL1350" s="30">
        <f t="shared" ref="AL1350:AL1372" si="337">1*((1-$AI1350)/4)</f>
        <v>0.16999999999999998</v>
      </c>
      <c r="AM1350" s="36">
        <v>1</v>
      </c>
      <c r="AN1350" s="17">
        <v>0</v>
      </c>
      <c r="AO1350" t="s">
        <v>89</v>
      </c>
      <c r="AP1350" s="34" t="s">
        <v>89</v>
      </c>
      <c r="AQ1350" t="s">
        <v>89</v>
      </c>
      <c r="AR1350" s="34" t="s">
        <v>89</v>
      </c>
      <c r="AS1350">
        <v>0</v>
      </c>
      <c r="AT1350" s="17">
        <v>1</v>
      </c>
      <c r="AU1350" t="s">
        <v>89</v>
      </c>
      <c r="AV1350" s="17" t="s">
        <v>89</v>
      </c>
      <c r="AW1350" s="17" t="s">
        <v>13</v>
      </c>
      <c r="AX1350">
        <v>0</v>
      </c>
      <c r="AY1350">
        <v>1</v>
      </c>
      <c r="AZ1350">
        <v>0</v>
      </c>
      <c r="BA1350">
        <v>0</v>
      </c>
      <c r="BB1350">
        <v>0</v>
      </c>
      <c r="BC1350">
        <v>0</v>
      </c>
      <c r="BD1350" s="17">
        <v>0</v>
      </c>
      <c r="BE1350">
        <v>0</v>
      </c>
      <c r="BF1350">
        <v>1</v>
      </c>
      <c r="BG1350" s="17">
        <v>0</v>
      </c>
      <c r="BH1350">
        <v>1073</v>
      </c>
      <c r="BI1350">
        <v>69</v>
      </c>
      <c r="BJ1350" s="23">
        <v>0.221</v>
      </c>
      <c r="BK1350" s="23">
        <v>30.5</v>
      </c>
      <c r="BL1350">
        <v>1</v>
      </c>
      <c r="BM1350">
        <v>0</v>
      </c>
      <c r="BN1350">
        <v>0</v>
      </c>
      <c r="BO1350">
        <v>0</v>
      </c>
      <c r="BP1350">
        <v>0</v>
      </c>
      <c r="BQ1350" s="17">
        <v>0</v>
      </c>
      <c r="BR1350">
        <v>0</v>
      </c>
      <c r="BS1350">
        <v>0</v>
      </c>
      <c r="BT1350">
        <v>0</v>
      </c>
      <c r="BU1350" s="17">
        <v>1</v>
      </c>
      <c r="BV1350">
        <v>0</v>
      </c>
      <c r="BW1350">
        <v>0</v>
      </c>
      <c r="BX1350" s="17">
        <v>0</v>
      </c>
      <c r="BY1350">
        <v>0</v>
      </c>
      <c r="BZ1350">
        <v>0</v>
      </c>
      <c r="CA1350">
        <v>0</v>
      </c>
      <c r="CB1350">
        <v>0</v>
      </c>
      <c r="CC1350">
        <v>0</v>
      </c>
      <c r="CD1350">
        <v>0</v>
      </c>
      <c r="CE1350">
        <v>0</v>
      </c>
      <c r="CF1350">
        <v>0</v>
      </c>
      <c r="CG1350">
        <v>0</v>
      </c>
      <c r="CH1350">
        <v>0</v>
      </c>
      <c r="CI1350">
        <v>1</v>
      </c>
      <c r="CJ1350" s="17">
        <v>0</v>
      </c>
      <c r="CK1350">
        <v>3.0070000000000001</v>
      </c>
      <c r="CL1350">
        <v>2852</v>
      </c>
      <c r="CM1350">
        <v>1</v>
      </c>
      <c r="CN1350">
        <v>0</v>
      </c>
      <c r="CO1350">
        <v>22</v>
      </c>
      <c r="CP1350" s="31" t="s">
        <v>80</v>
      </c>
    </row>
    <row r="1351" spans="1:94" x14ac:dyDescent="0.25">
      <c r="A1351">
        <v>1350</v>
      </c>
      <c r="B1351">
        <v>87</v>
      </c>
      <c r="C1351" s="23" t="s">
        <v>265</v>
      </c>
      <c r="D1351" s="12">
        <v>7.77</v>
      </c>
      <c r="E1351" s="13">
        <v>6.2100000000000002E-2</v>
      </c>
      <c r="F1351" s="7">
        <f t="shared" si="333"/>
        <v>125.12077294685989</v>
      </c>
      <c r="G1351" s="7">
        <f t="shared" si="326"/>
        <v>7.7078999999999995</v>
      </c>
      <c r="H1351" s="15">
        <f t="shared" si="327"/>
        <v>7.8320999999999996</v>
      </c>
      <c r="I1351" s="11">
        <f t="shared" si="328"/>
        <v>0.45354990861657513</v>
      </c>
      <c r="J1351" s="30">
        <f t="shared" si="329"/>
        <v>3.6248969530359486E-3</v>
      </c>
      <c r="K1351" s="30">
        <f t="shared" si="330"/>
        <v>275.86991105015363</v>
      </c>
      <c r="L1351" s="8">
        <v>0</v>
      </c>
      <c r="M1351" s="9">
        <v>0</v>
      </c>
      <c r="N1351" s="9">
        <v>1</v>
      </c>
      <c r="O1351" s="9">
        <v>0</v>
      </c>
      <c r="P1351" s="9">
        <v>0</v>
      </c>
      <c r="Q1351" s="8">
        <v>60466</v>
      </c>
      <c r="R1351" s="9">
        <v>16</v>
      </c>
      <c r="S1351" s="9">
        <f t="shared" si="331"/>
        <v>60449</v>
      </c>
      <c r="T1351" s="9">
        <f t="shared" si="332"/>
        <v>23</v>
      </c>
      <c r="U1351" s="7">
        <v>9</v>
      </c>
      <c r="V1351" s="7">
        <f t="shared" si="334"/>
        <v>15.5</v>
      </c>
      <c r="W1351" s="9">
        <v>1</v>
      </c>
      <c r="X1351" s="9">
        <v>0</v>
      </c>
      <c r="Y1351" s="9">
        <v>1</v>
      </c>
      <c r="Z1351" s="9">
        <v>0</v>
      </c>
      <c r="AA1351" s="9">
        <v>0</v>
      </c>
      <c r="AB1351" s="27">
        <v>0</v>
      </c>
      <c r="AC1351" s="9">
        <v>0</v>
      </c>
      <c r="AD1351" s="9">
        <v>0</v>
      </c>
      <c r="AE1351" s="27">
        <v>1</v>
      </c>
      <c r="AF1351" s="9">
        <v>1</v>
      </c>
      <c r="AG1351" s="27">
        <v>0</v>
      </c>
      <c r="AH1351" s="19">
        <v>1995</v>
      </c>
      <c r="AI1351" s="30">
        <v>0.32</v>
      </c>
      <c r="AJ1351" s="30">
        <f t="shared" si="335"/>
        <v>0.16999999999999998</v>
      </c>
      <c r="AK1351" s="30">
        <f t="shared" si="336"/>
        <v>0.33999999999999997</v>
      </c>
      <c r="AL1351" s="30">
        <f t="shared" si="337"/>
        <v>0.16999999999999998</v>
      </c>
      <c r="AM1351" s="36">
        <v>1</v>
      </c>
      <c r="AN1351" s="17">
        <v>0</v>
      </c>
      <c r="AO1351" t="s">
        <v>89</v>
      </c>
      <c r="AP1351" s="34" t="s">
        <v>89</v>
      </c>
      <c r="AQ1351" t="s">
        <v>89</v>
      </c>
      <c r="AR1351" s="34" t="s">
        <v>89</v>
      </c>
      <c r="AS1351">
        <v>0</v>
      </c>
      <c r="AT1351" s="17">
        <v>1</v>
      </c>
      <c r="AU1351" t="s">
        <v>89</v>
      </c>
      <c r="AV1351" s="17" t="s">
        <v>89</v>
      </c>
      <c r="AW1351" s="17" t="s">
        <v>13</v>
      </c>
      <c r="AX1351">
        <v>0</v>
      </c>
      <c r="AY1351">
        <v>1</v>
      </c>
      <c r="AZ1351">
        <v>0</v>
      </c>
      <c r="BA1351">
        <v>0</v>
      </c>
      <c r="BB1351">
        <v>0</v>
      </c>
      <c r="BC1351">
        <v>0</v>
      </c>
      <c r="BD1351" s="17">
        <v>0</v>
      </c>
      <c r="BE1351">
        <v>0</v>
      </c>
      <c r="BF1351">
        <v>1</v>
      </c>
      <c r="BG1351" s="17">
        <v>0</v>
      </c>
      <c r="BH1351">
        <v>1073</v>
      </c>
      <c r="BI1351">
        <v>69</v>
      </c>
      <c r="BJ1351" s="23">
        <v>0.221</v>
      </c>
      <c r="BK1351" s="23">
        <v>30.5</v>
      </c>
      <c r="BL1351">
        <v>1</v>
      </c>
      <c r="BM1351">
        <v>0</v>
      </c>
      <c r="BN1351">
        <v>0</v>
      </c>
      <c r="BO1351">
        <v>0</v>
      </c>
      <c r="BP1351">
        <v>0</v>
      </c>
      <c r="BQ1351" s="17">
        <v>0</v>
      </c>
      <c r="BR1351">
        <v>0</v>
      </c>
      <c r="BS1351">
        <v>0</v>
      </c>
      <c r="BT1351">
        <v>0</v>
      </c>
      <c r="BU1351" s="17">
        <v>1</v>
      </c>
      <c r="BV1351">
        <v>0</v>
      </c>
      <c r="BW1351">
        <v>0</v>
      </c>
      <c r="BX1351" s="17">
        <v>0</v>
      </c>
      <c r="BY1351">
        <v>0</v>
      </c>
      <c r="BZ1351">
        <v>0</v>
      </c>
      <c r="CA1351">
        <v>0</v>
      </c>
      <c r="CB1351">
        <v>0</v>
      </c>
      <c r="CC1351">
        <v>0</v>
      </c>
      <c r="CD1351">
        <v>0</v>
      </c>
      <c r="CE1351">
        <v>0</v>
      </c>
      <c r="CF1351">
        <v>0</v>
      </c>
      <c r="CG1351">
        <v>0</v>
      </c>
      <c r="CH1351">
        <v>0</v>
      </c>
      <c r="CI1351">
        <v>1</v>
      </c>
      <c r="CJ1351" s="17">
        <v>0</v>
      </c>
      <c r="CK1351">
        <v>3.0070000000000001</v>
      </c>
      <c r="CL1351">
        <v>2852</v>
      </c>
      <c r="CM1351">
        <v>1</v>
      </c>
      <c r="CN1351">
        <v>0</v>
      </c>
      <c r="CO1351">
        <v>22</v>
      </c>
      <c r="CP1351" s="31" t="s">
        <v>80</v>
      </c>
    </row>
    <row r="1352" spans="1:94" x14ac:dyDescent="0.25">
      <c r="A1352">
        <v>1351</v>
      </c>
      <c r="B1352">
        <v>87</v>
      </c>
      <c r="C1352" s="23" t="s">
        <v>265</v>
      </c>
      <c r="D1352" s="12">
        <v>7.67</v>
      </c>
      <c r="E1352" s="13">
        <v>6.4600000000000005E-2</v>
      </c>
      <c r="F1352" s="7">
        <f t="shared" si="333"/>
        <v>118.73065015479875</v>
      </c>
      <c r="G1352" s="7">
        <f t="shared" si="326"/>
        <v>7.6053999999999995</v>
      </c>
      <c r="H1352" s="15">
        <f t="shared" si="327"/>
        <v>7.7346000000000004</v>
      </c>
      <c r="I1352" s="11">
        <f t="shared" si="328"/>
        <v>0.4512680675336197</v>
      </c>
      <c r="J1352" s="30">
        <f t="shared" si="329"/>
        <v>3.8007714684057154E-3</v>
      </c>
      <c r="K1352" s="30">
        <f t="shared" si="330"/>
        <v>263.10447979116816</v>
      </c>
      <c r="L1352" s="8">
        <v>0</v>
      </c>
      <c r="M1352" s="9">
        <v>0</v>
      </c>
      <c r="N1352" s="9">
        <v>1</v>
      </c>
      <c r="O1352" s="9">
        <v>0</v>
      </c>
      <c r="P1352" s="9">
        <v>0</v>
      </c>
      <c r="Q1352" s="8">
        <v>55144</v>
      </c>
      <c r="R1352" s="9">
        <v>16</v>
      </c>
      <c r="S1352" s="9">
        <f t="shared" si="331"/>
        <v>55127</v>
      </c>
      <c r="T1352" s="9">
        <f t="shared" si="332"/>
        <v>23</v>
      </c>
      <c r="U1352" s="7">
        <v>9</v>
      </c>
      <c r="V1352" s="7">
        <f t="shared" si="334"/>
        <v>15.5</v>
      </c>
      <c r="W1352" s="9">
        <v>1</v>
      </c>
      <c r="X1352" s="9">
        <v>0</v>
      </c>
      <c r="Y1352" s="9">
        <v>1</v>
      </c>
      <c r="Z1352" s="9">
        <v>0</v>
      </c>
      <c r="AA1352" s="9">
        <v>0</v>
      </c>
      <c r="AB1352" s="27">
        <v>0</v>
      </c>
      <c r="AC1352" s="9">
        <v>0</v>
      </c>
      <c r="AD1352" s="9">
        <v>0</v>
      </c>
      <c r="AE1352" s="27">
        <v>1</v>
      </c>
      <c r="AF1352" s="9">
        <v>1</v>
      </c>
      <c r="AG1352" s="27">
        <v>0</v>
      </c>
      <c r="AH1352" s="19">
        <v>1995</v>
      </c>
      <c r="AI1352" s="30">
        <v>0.32</v>
      </c>
      <c r="AJ1352" s="30">
        <f t="shared" si="335"/>
        <v>0.16999999999999998</v>
      </c>
      <c r="AK1352" s="30">
        <f t="shared" si="336"/>
        <v>0.33999999999999997</v>
      </c>
      <c r="AL1352" s="30">
        <f t="shared" si="337"/>
        <v>0.16999999999999998</v>
      </c>
      <c r="AM1352" s="36">
        <v>1</v>
      </c>
      <c r="AN1352" s="17">
        <v>0</v>
      </c>
      <c r="AO1352" t="s">
        <v>89</v>
      </c>
      <c r="AP1352" s="34" t="s">
        <v>89</v>
      </c>
      <c r="AQ1352" t="s">
        <v>89</v>
      </c>
      <c r="AR1352" s="34" t="s">
        <v>89</v>
      </c>
      <c r="AS1352">
        <v>0</v>
      </c>
      <c r="AT1352" s="17">
        <v>1</v>
      </c>
      <c r="AU1352" t="s">
        <v>89</v>
      </c>
      <c r="AV1352" s="17" t="s">
        <v>89</v>
      </c>
      <c r="AW1352" s="17" t="s">
        <v>13</v>
      </c>
      <c r="AX1352">
        <v>0</v>
      </c>
      <c r="AY1352">
        <v>1</v>
      </c>
      <c r="AZ1352">
        <v>0</v>
      </c>
      <c r="BA1352">
        <v>0</v>
      </c>
      <c r="BB1352">
        <v>0</v>
      </c>
      <c r="BC1352">
        <v>0</v>
      </c>
      <c r="BD1352" s="17">
        <v>0</v>
      </c>
      <c r="BE1352">
        <v>0</v>
      </c>
      <c r="BF1352">
        <v>1</v>
      </c>
      <c r="BG1352" s="17">
        <v>0</v>
      </c>
      <c r="BH1352">
        <v>1073</v>
      </c>
      <c r="BI1352">
        <v>69</v>
      </c>
      <c r="BJ1352" s="23">
        <v>0.221</v>
      </c>
      <c r="BK1352" s="23">
        <v>30.5</v>
      </c>
      <c r="BL1352">
        <v>1</v>
      </c>
      <c r="BM1352">
        <v>0</v>
      </c>
      <c r="BN1352">
        <v>0</v>
      </c>
      <c r="BO1352">
        <v>0</v>
      </c>
      <c r="BP1352">
        <v>0</v>
      </c>
      <c r="BQ1352" s="17">
        <v>0</v>
      </c>
      <c r="BR1352">
        <v>0</v>
      </c>
      <c r="BS1352">
        <v>0</v>
      </c>
      <c r="BT1352">
        <v>0</v>
      </c>
      <c r="BU1352" s="17">
        <v>1</v>
      </c>
      <c r="BV1352">
        <v>0</v>
      </c>
      <c r="BW1352">
        <v>0</v>
      </c>
      <c r="BX1352" s="17">
        <v>0</v>
      </c>
      <c r="BY1352">
        <v>0</v>
      </c>
      <c r="BZ1352">
        <v>0</v>
      </c>
      <c r="CA1352">
        <v>0</v>
      </c>
      <c r="CB1352">
        <v>0</v>
      </c>
      <c r="CC1352">
        <v>0</v>
      </c>
      <c r="CD1352">
        <v>0</v>
      </c>
      <c r="CE1352">
        <v>0</v>
      </c>
      <c r="CF1352">
        <v>0</v>
      </c>
      <c r="CG1352">
        <v>0</v>
      </c>
      <c r="CH1352">
        <v>0</v>
      </c>
      <c r="CI1352">
        <v>1</v>
      </c>
      <c r="CJ1352" s="17">
        <v>1</v>
      </c>
      <c r="CK1352">
        <v>3.0070000000000001</v>
      </c>
      <c r="CL1352">
        <v>2852</v>
      </c>
      <c r="CM1352">
        <v>1</v>
      </c>
      <c r="CN1352">
        <v>0</v>
      </c>
      <c r="CO1352">
        <v>22</v>
      </c>
      <c r="CP1352" s="31" t="s">
        <v>80</v>
      </c>
    </row>
    <row r="1353" spans="1:94" x14ac:dyDescent="0.25">
      <c r="A1353">
        <v>1352</v>
      </c>
      <c r="B1353">
        <v>87</v>
      </c>
      <c r="C1353" s="23" t="s">
        <v>265</v>
      </c>
      <c r="D1353" s="12">
        <v>6.75</v>
      </c>
      <c r="E1353" s="13">
        <v>2.8</v>
      </c>
      <c r="F1353" s="7">
        <f t="shared" si="333"/>
        <v>2.410714285714286</v>
      </c>
      <c r="G1353" s="7">
        <f t="shared" si="326"/>
        <v>3.95</v>
      </c>
      <c r="H1353" s="15">
        <f t="shared" si="327"/>
        <v>9.5500000000000007</v>
      </c>
      <c r="I1353" s="11">
        <f t="shared" si="328"/>
        <v>9.7910954963445745E-3</v>
      </c>
      <c r="J1353" s="30">
        <f t="shared" si="329"/>
        <v>4.0614914651503414E-3</v>
      </c>
      <c r="K1353" s="30">
        <f t="shared" si="330"/>
        <v>246.21497018533898</v>
      </c>
      <c r="L1353" s="8">
        <v>0</v>
      </c>
      <c r="M1353" s="9">
        <v>0</v>
      </c>
      <c r="N1353" s="9">
        <v>1</v>
      </c>
      <c r="O1353" s="9">
        <v>0</v>
      </c>
      <c r="P1353" s="9">
        <v>0</v>
      </c>
      <c r="Q1353" s="8">
        <v>60633</v>
      </c>
      <c r="R1353" s="9">
        <v>16</v>
      </c>
      <c r="S1353" s="9">
        <f t="shared" si="331"/>
        <v>60616</v>
      </c>
      <c r="T1353" s="9">
        <f t="shared" si="332"/>
        <v>23</v>
      </c>
      <c r="U1353" s="7">
        <v>9</v>
      </c>
      <c r="V1353" s="7">
        <f t="shared" si="334"/>
        <v>15.5</v>
      </c>
      <c r="W1353" s="9">
        <v>1</v>
      </c>
      <c r="X1353" s="9">
        <v>0</v>
      </c>
      <c r="Y1353" s="9">
        <v>1</v>
      </c>
      <c r="Z1353" s="9">
        <v>0</v>
      </c>
      <c r="AA1353" s="9">
        <v>0</v>
      </c>
      <c r="AB1353" s="27">
        <v>0</v>
      </c>
      <c r="AC1353" s="9">
        <v>0</v>
      </c>
      <c r="AD1353" s="9">
        <v>0</v>
      </c>
      <c r="AE1353" s="27">
        <v>1</v>
      </c>
      <c r="AF1353" s="9">
        <v>1</v>
      </c>
      <c r="AG1353" s="27">
        <v>0</v>
      </c>
      <c r="AH1353" s="19">
        <v>1995</v>
      </c>
      <c r="AI1353" s="30">
        <v>0.32</v>
      </c>
      <c r="AJ1353" s="30">
        <f t="shared" si="335"/>
        <v>0.16999999999999998</v>
      </c>
      <c r="AK1353" s="30">
        <f t="shared" si="336"/>
        <v>0.33999999999999997</v>
      </c>
      <c r="AL1353" s="30">
        <f t="shared" si="337"/>
        <v>0.16999999999999998</v>
      </c>
      <c r="AM1353" s="36">
        <v>1</v>
      </c>
      <c r="AN1353" s="17">
        <v>0</v>
      </c>
      <c r="AO1353" t="s">
        <v>89</v>
      </c>
      <c r="AP1353" s="34" t="s">
        <v>89</v>
      </c>
      <c r="AQ1353" t="s">
        <v>89</v>
      </c>
      <c r="AR1353" s="34" t="s">
        <v>89</v>
      </c>
      <c r="AS1353">
        <v>0</v>
      </c>
      <c r="AT1353" s="17">
        <v>1</v>
      </c>
      <c r="AU1353" t="s">
        <v>89</v>
      </c>
      <c r="AV1353" s="17" t="s">
        <v>89</v>
      </c>
      <c r="AW1353" s="17" t="s">
        <v>13</v>
      </c>
      <c r="AX1353">
        <v>0</v>
      </c>
      <c r="AY1353">
        <v>1</v>
      </c>
      <c r="AZ1353">
        <v>0</v>
      </c>
      <c r="BA1353">
        <v>0</v>
      </c>
      <c r="BB1353">
        <v>0</v>
      </c>
      <c r="BC1353">
        <v>0</v>
      </c>
      <c r="BD1353" s="17">
        <v>0</v>
      </c>
      <c r="BE1353">
        <v>0</v>
      </c>
      <c r="BF1353">
        <v>1</v>
      </c>
      <c r="BG1353" s="17">
        <v>0</v>
      </c>
      <c r="BH1353">
        <v>1073</v>
      </c>
      <c r="BI1353">
        <v>69</v>
      </c>
      <c r="BJ1353" s="23">
        <v>0.221</v>
      </c>
      <c r="BK1353" s="23">
        <v>30.5</v>
      </c>
      <c r="BL1353">
        <v>0</v>
      </c>
      <c r="BM1353">
        <v>0</v>
      </c>
      <c r="BN1353">
        <v>1</v>
      </c>
      <c r="BO1353">
        <v>0</v>
      </c>
      <c r="BP1353">
        <v>0</v>
      </c>
      <c r="BQ1353" s="17">
        <v>0</v>
      </c>
      <c r="BR1353">
        <v>0</v>
      </c>
      <c r="BS1353">
        <v>0</v>
      </c>
      <c r="BT1353">
        <v>0</v>
      </c>
      <c r="BU1353" s="17">
        <v>1</v>
      </c>
      <c r="BV1353">
        <v>0</v>
      </c>
      <c r="BW1353">
        <v>0</v>
      </c>
      <c r="BX1353" s="17">
        <v>1</v>
      </c>
      <c r="BY1353">
        <v>0</v>
      </c>
      <c r="BZ1353">
        <v>0</v>
      </c>
      <c r="CA1353">
        <v>0</v>
      </c>
      <c r="CB1353">
        <v>0</v>
      </c>
      <c r="CC1353">
        <v>0</v>
      </c>
      <c r="CD1353">
        <v>0</v>
      </c>
      <c r="CE1353">
        <v>0</v>
      </c>
      <c r="CF1353">
        <v>0</v>
      </c>
      <c r="CG1353">
        <v>0</v>
      </c>
      <c r="CH1353">
        <v>0</v>
      </c>
      <c r="CI1353">
        <v>1</v>
      </c>
      <c r="CJ1353" s="17">
        <v>0</v>
      </c>
      <c r="CK1353">
        <v>3.0070000000000001</v>
      </c>
      <c r="CL1353">
        <v>2852</v>
      </c>
      <c r="CM1353">
        <v>1</v>
      </c>
      <c r="CN1353">
        <v>0</v>
      </c>
      <c r="CO1353">
        <v>22</v>
      </c>
      <c r="CP1353" s="31" t="s">
        <v>80</v>
      </c>
    </row>
    <row r="1354" spans="1:94" x14ac:dyDescent="0.25">
      <c r="A1354">
        <v>1353</v>
      </c>
      <c r="B1354">
        <v>87</v>
      </c>
      <c r="C1354" s="23" t="s">
        <v>265</v>
      </c>
      <c r="D1354" s="12">
        <v>8.09</v>
      </c>
      <c r="E1354" s="13">
        <v>2.72</v>
      </c>
      <c r="F1354" s="7">
        <f t="shared" si="333"/>
        <v>2.9742647058823528</v>
      </c>
      <c r="G1354" s="7">
        <f t="shared" si="326"/>
        <v>5.3699999999999992</v>
      </c>
      <c r="H1354" s="15">
        <f t="shared" si="327"/>
        <v>10.81</v>
      </c>
      <c r="I1354" s="11">
        <f t="shared" si="328"/>
        <v>1.2096320400870456E-2</v>
      </c>
      <c r="J1354" s="30">
        <f t="shared" si="329"/>
        <v>4.066995239847669E-3</v>
      </c>
      <c r="K1354" s="30">
        <f t="shared" si="330"/>
        <v>245.88177291239109</v>
      </c>
      <c r="L1354" s="8">
        <v>0</v>
      </c>
      <c r="M1354" s="9">
        <v>0</v>
      </c>
      <c r="N1354" s="9">
        <v>1</v>
      </c>
      <c r="O1354" s="9">
        <v>0</v>
      </c>
      <c r="P1354" s="9">
        <v>0</v>
      </c>
      <c r="Q1354" s="8">
        <v>60466</v>
      </c>
      <c r="R1354" s="9">
        <v>16</v>
      </c>
      <c r="S1354" s="9">
        <f t="shared" si="331"/>
        <v>60449</v>
      </c>
      <c r="T1354" s="9">
        <f t="shared" si="332"/>
        <v>23</v>
      </c>
      <c r="U1354" s="7">
        <v>9</v>
      </c>
      <c r="V1354" s="7">
        <f t="shared" si="334"/>
        <v>15.5</v>
      </c>
      <c r="W1354" s="9">
        <v>1</v>
      </c>
      <c r="X1354" s="9">
        <v>0</v>
      </c>
      <c r="Y1354" s="9">
        <v>1</v>
      </c>
      <c r="Z1354" s="9">
        <v>0</v>
      </c>
      <c r="AA1354" s="9">
        <v>0</v>
      </c>
      <c r="AB1354" s="27">
        <v>0</v>
      </c>
      <c r="AC1354" s="9">
        <v>0</v>
      </c>
      <c r="AD1354" s="9">
        <v>0</v>
      </c>
      <c r="AE1354" s="27">
        <v>1</v>
      </c>
      <c r="AF1354" s="9">
        <v>1</v>
      </c>
      <c r="AG1354" s="27">
        <v>0</v>
      </c>
      <c r="AH1354" s="19">
        <v>1995</v>
      </c>
      <c r="AI1354" s="30">
        <v>0.32</v>
      </c>
      <c r="AJ1354" s="30">
        <f t="shared" si="335"/>
        <v>0.16999999999999998</v>
      </c>
      <c r="AK1354" s="30">
        <f t="shared" si="336"/>
        <v>0.33999999999999997</v>
      </c>
      <c r="AL1354" s="30">
        <f t="shared" si="337"/>
        <v>0.16999999999999998</v>
      </c>
      <c r="AM1354" s="36">
        <v>1</v>
      </c>
      <c r="AN1354" s="17">
        <v>0</v>
      </c>
      <c r="AO1354" t="s">
        <v>89</v>
      </c>
      <c r="AP1354" s="34" t="s">
        <v>89</v>
      </c>
      <c r="AQ1354" t="s">
        <v>89</v>
      </c>
      <c r="AR1354" s="34" t="s">
        <v>89</v>
      </c>
      <c r="AS1354">
        <v>0</v>
      </c>
      <c r="AT1354" s="17">
        <v>1</v>
      </c>
      <c r="AU1354" t="s">
        <v>89</v>
      </c>
      <c r="AV1354" s="17" t="s">
        <v>89</v>
      </c>
      <c r="AW1354" s="17" t="s">
        <v>13</v>
      </c>
      <c r="AX1354">
        <v>0</v>
      </c>
      <c r="AY1354">
        <v>1</v>
      </c>
      <c r="AZ1354">
        <v>0</v>
      </c>
      <c r="BA1354">
        <v>0</v>
      </c>
      <c r="BB1354">
        <v>0</v>
      </c>
      <c r="BC1354">
        <v>0</v>
      </c>
      <c r="BD1354" s="17">
        <v>0</v>
      </c>
      <c r="BE1354">
        <v>0</v>
      </c>
      <c r="BF1354">
        <v>1</v>
      </c>
      <c r="BG1354" s="17">
        <v>0</v>
      </c>
      <c r="BH1354">
        <v>1073</v>
      </c>
      <c r="BI1354">
        <v>69</v>
      </c>
      <c r="BJ1354" s="23">
        <v>0.221</v>
      </c>
      <c r="BK1354" s="23">
        <v>30.5</v>
      </c>
      <c r="BL1354">
        <v>0</v>
      </c>
      <c r="BM1354">
        <v>0</v>
      </c>
      <c r="BN1354">
        <v>1</v>
      </c>
      <c r="BO1354">
        <v>0</v>
      </c>
      <c r="BP1354">
        <v>0</v>
      </c>
      <c r="BQ1354" s="17">
        <v>0</v>
      </c>
      <c r="BR1354">
        <v>0</v>
      </c>
      <c r="BS1354">
        <v>0</v>
      </c>
      <c r="BT1354">
        <v>0</v>
      </c>
      <c r="BU1354" s="17">
        <v>1</v>
      </c>
      <c r="BV1354">
        <v>0</v>
      </c>
      <c r="BW1354">
        <v>0</v>
      </c>
      <c r="BX1354" s="17">
        <v>1</v>
      </c>
      <c r="BY1354">
        <v>0</v>
      </c>
      <c r="BZ1354">
        <v>0</v>
      </c>
      <c r="CA1354">
        <v>0</v>
      </c>
      <c r="CB1354">
        <v>0</v>
      </c>
      <c r="CC1354">
        <v>0</v>
      </c>
      <c r="CD1354">
        <v>0</v>
      </c>
      <c r="CE1354">
        <v>0</v>
      </c>
      <c r="CF1354">
        <v>0</v>
      </c>
      <c r="CG1354">
        <v>0</v>
      </c>
      <c r="CH1354">
        <v>0</v>
      </c>
      <c r="CI1354">
        <v>1</v>
      </c>
      <c r="CJ1354" s="17">
        <v>0</v>
      </c>
      <c r="CK1354">
        <v>3.0070000000000001</v>
      </c>
      <c r="CL1354">
        <v>2852</v>
      </c>
      <c r="CM1354">
        <v>1</v>
      </c>
      <c r="CN1354">
        <v>0</v>
      </c>
      <c r="CO1354">
        <v>22</v>
      </c>
      <c r="CP1354" s="31" t="s">
        <v>80</v>
      </c>
    </row>
    <row r="1355" spans="1:94" x14ac:dyDescent="0.25">
      <c r="A1355">
        <v>1354</v>
      </c>
      <c r="B1355">
        <v>87</v>
      </c>
      <c r="C1355" s="23" t="s">
        <v>265</v>
      </c>
      <c r="D1355" s="12">
        <v>10.6</v>
      </c>
      <c r="E1355" s="13">
        <v>2.2200000000000002</v>
      </c>
      <c r="F1355" s="7">
        <f t="shared" si="333"/>
        <v>4.774774774774774</v>
      </c>
      <c r="G1355" s="7">
        <f t="shared" si="326"/>
        <v>8.379999999999999</v>
      </c>
      <c r="H1355" s="15">
        <f t="shared" si="327"/>
        <v>12.82</v>
      </c>
      <c r="I1355" s="11">
        <f t="shared" si="328"/>
        <v>2.0332038617907406E-2</v>
      </c>
      <c r="J1355" s="30">
        <f t="shared" si="329"/>
        <v>4.25821940865608E-3</v>
      </c>
      <c r="K1355" s="30">
        <f t="shared" si="330"/>
        <v>234.83994224609626</v>
      </c>
      <c r="L1355" s="8">
        <v>0</v>
      </c>
      <c r="M1355" s="9">
        <v>0</v>
      </c>
      <c r="N1355" s="9">
        <v>1</v>
      </c>
      <c r="O1355" s="9">
        <v>0</v>
      </c>
      <c r="P1355" s="9">
        <v>0</v>
      </c>
      <c r="Q1355" s="8">
        <v>55144</v>
      </c>
      <c r="R1355" s="9">
        <v>16</v>
      </c>
      <c r="S1355" s="9">
        <f t="shared" si="331"/>
        <v>55127</v>
      </c>
      <c r="T1355" s="9">
        <f t="shared" si="332"/>
        <v>23</v>
      </c>
      <c r="U1355" s="7">
        <v>9</v>
      </c>
      <c r="V1355" s="7">
        <f t="shared" si="334"/>
        <v>15.5</v>
      </c>
      <c r="W1355" s="9">
        <v>1</v>
      </c>
      <c r="X1355" s="9">
        <v>0</v>
      </c>
      <c r="Y1355" s="9">
        <v>1</v>
      </c>
      <c r="Z1355" s="9">
        <v>0</v>
      </c>
      <c r="AA1355" s="9">
        <v>0</v>
      </c>
      <c r="AB1355" s="27">
        <v>0</v>
      </c>
      <c r="AC1355" s="9">
        <v>0</v>
      </c>
      <c r="AD1355" s="9">
        <v>0</v>
      </c>
      <c r="AE1355" s="27">
        <v>1</v>
      </c>
      <c r="AF1355" s="9">
        <v>1</v>
      </c>
      <c r="AG1355" s="27">
        <v>0</v>
      </c>
      <c r="AH1355" s="19">
        <v>1995</v>
      </c>
      <c r="AI1355" s="30">
        <v>0.32</v>
      </c>
      <c r="AJ1355" s="30">
        <f t="shared" si="335"/>
        <v>0.16999999999999998</v>
      </c>
      <c r="AK1355" s="30">
        <f t="shared" si="336"/>
        <v>0.33999999999999997</v>
      </c>
      <c r="AL1355" s="30">
        <f t="shared" si="337"/>
        <v>0.16999999999999998</v>
      </c>
      <c r="AM1355" s="36">
        <v>1</v>
      </c>
      <c r="AN1355" s="17">
        <v>0</v>
      </c>
      <c r="AO1355" t="s">
        <v>89</v>
      </c>
      <c r="AP1355" s="34" t="s">
        <v>89</v>
      </c>
      <c r="AQ1355" t="s">
        <v>89</v>
      </c>
      <c r="AR1355" s="34" t="s">
        <v>89</v>
      </c>
      <c r="AS1355">
        <v>0</v>
      </c>
      <c r="AT1355" s="17">
        <v>1</v>
      </c>
      <c r="AU1355" t="s">
        <v>89</v>
      </c>
      <c r="AV1355" s="17" t="s">
        <v>89</v>
      </c>
      <c r="AW1355" s="17" t="s">
        <v>13</v>
      </c>
      <c r="AX1355">
        <v>0</v>
      </c>
      <c r="AY1355">
        <v>1</v>
      </c>
      <c r="AZ1355">
        <v>0</v>
      </c>
      <c r="BA1355">
        <v>0</v>
      </c>
      <c r="BB1355">
        <v>0</v>
      </c>
      <c r="BC1355">
        <v>0</v>
      </c>
      <c r="BD1355" s="17">
        <v>0</v>
      </c>
      <c r="BE1355">
        <v>0</v>
      </c>
      <c r="BF1355">
        <v>1</v>
      </c>
      <c r="BG1355" s="17">
        <v>0</v>
      </c>
      <c r="BH1355">
        <v>1073</v>
      </c>
      <c r="BI1355">
        <v>69</v>
      </c>
      <c r="BJ1355" s="23">
        <v>0.221</v>
      </c>
      <c r="BK1355" s="23">
        <v>30.5</v>
      </c>
      <c r="BL1355">
        <v>0</v>
      </c>
      <c r="BM1355">
        <v>0</v>
      </c>
      <c r="BN1355">
        <v>1</v>
      </c>
      <c r="BO1355">
        <v>0</v>
      </c>
      <c r="BP1355">
        <v>0</v>
      </c>
      <c r="BQ1355" s="17">
        <v>0</v>
      </c>
      <c r="BR1355">
        <v>0</v>
      </c>
      <c r="BS1355">
        <v>0</v>
      </c>
      <c r="BT1355">
        <v>0</v>
      </c>
      <c r="BU1355" s="17">
        <v>1</v>
      </c>
      <c r="BV1355">
        <v>0</v>
      </c>
      <c r="BW1355">
        <v>0</v>
      </c>
      <c r="BX1355" s="17">
        <v>1</v>
      </c>
      <c r="BY1355">
        <v>0</v>
      </c>
      <c r="BZ1355">
        <v>0</v>
      </c>
      <c r="CA1355">
        <v>0</v>
      </c>
      <c r="CB1355">
        <v>0</v>
      </c>
      <c r="CC1355">
        <v>0</v>
      </c>
      <c r="CD1355">
        <v>0</v>
      </c>
      <c r="CE1355">
        <v>0</v>
      </c>
      <c r="CF1355">
        <v>0</v>
      </c>
      <c r="CG1355">
        <v>0</v>
      </c>
      <c r="CH1355">
        <v>0</v>
      </c>
      <c r="CI1355">
        <v>1</v>
      </c>
      <c r="CJ1355" s="17">
        <v>1</v>
      </c>
      <c r="CK1355">
        <v>3.0070000000000001</v>
      </c>
      <c r="CL1355">
        <v>2852</v>
      </c>
      <c r="CM1355">
        <v>1</v>
      </c>
      <c r="CN1355">
        <v>0</v>
      </c>
      <c r="CO1355">
        <v>22</v>
      </c>
      <c r="CP1355" s="31" t="s">
        <v>80</v>
      </c>
    </row>
    <row r="1356" spans="1:94" x14ac:dyDescent="0.25">
      <c r="A1356">
        <v>1355</v>
      </c>
      <c r="B1356">
        <v>87</v>
      </c>
      <c r="C1356" s="23" t="s">
        <v>265</v>
      </c>
      <c r="D1356" s="12">
        <v>9.08</v>
      </c>
      <c r="E1356" s="13">
        <v>5.41</v>
      </c>
      <c r="F1356" s="7">
        <f t="shared" si="333"/>
        <v>1.6783733826247689</v>
      </c>
      <c r="G1356" s="7">
        <f t="shared" si="326"/>
        <v>3.67</v>
      </c>
      <c r="H1356" s="15">
        <f t="shared" si="327"/>
        <v>14.49</v>
      </c>
      <c r="I1356" s="11">
        <f t="shared" si="328"/>
        <v>7.1481771720484956E-3</v>
      </c>
      <c r="J1356" s="30">
        <f t="shared" si="329"/>
        <v>4.2589910243152384E-3</v>
      </c>
      <c r="K1356" s="30">
        <f t="shared" si="330"/>
        <v>234.79739550772598</v>
      </c>
      <c r="L1356" s="8">
        <v>0</v>
      </c>
      <c r="M1356" s="9">
        <v>0</v>
      </c>
      <c r="N1356" s="9">
        <v>1</v>
      </c>
      <c r="O1356" s="9">
        <v>0</v>
      </c>
      <c r="P1356" s="9">
        <v>0</v>
      </c>
      <c r="Q1356" s="8">
        <v>55144</v>
      </c>
      <c r="R1356" s="9">
        <v>16</v>
      </c>
      <c r="S1356" s="9">
        <f t="shared" si="331"/>
        <v>55127</v>
      </c>
      <c r="T1356" s="9">
        <f t="shared" si="332"/>
        <v>23</v>
      </c>
      <c r="U1356" s="7">
        <v>9</v>
      </c>
      <c r="V1356" s="7">
        <f t="shared" si="334"/>
        <v>15.5</v>
      </c>
      <c r="W1356" s="9">
        <v>1</v>
      </c>
      <c r="X1356" s="9">
        <v>0</v>
      </c>
      <c r="Y1356" s="9">
        <v>1</v>
      </c>
      <c r="Z1356" s="9">
        <v>0</v>
      </c>
      <c r="AA1356" s="9">
        <v>0</v>
      </c>
      <c r="AB1356" s="27">
        <v>0</v>
      </c>
      <c r="AC1356" s="9">
        <v>0</v>
      </c>
      <c r="AD1356" s="9">
        <v>0</v>
      </c>
      <c r="AE1356" s="27">
        <v>1</v>
      </c>
      <c r="AF1356" s="9">
        <v>1</v>
      </c>
      <c r="AG1356" s="27">
        <v>0</v>
      </c>
      <c r="AH1356" s="19">
        <v>1995</v>
      </c>
      <c r="AI1356" s="30">
        <v>0.32</v>
      </c>
      <c r="AJ1356" s="30">
        <f t="shared" si="335"/>
        <v>0.16999999999999998</v>
      </c>
      <c r="AK1356" s="30">
        <f t="shared" si="336"/>
        <v>0.33999999999999997</v>
      </c>
      <c r="AL1356" s="30">
        <f t="shared" si="337"/>
        <v>0.16999999999999998</v>
      </c>
      <c r="AM1356" s="36">
        <v>1</v>
      </c>
      <c r="AN1356" s="17">
        <v>0</v>
      </c>
      <c r="AO1356" t="s">
        <v>89</v>
      </c>
      <c r="AP1356" s="34" t="s">
        <v>89</v>
      </c>
      <c r="AQ1356" t="s">
        <v>89</v>
      </c>
      <c r="AR1356" s="34" t="s">
        <v>89</v>
      </c>
      <c r="AS1356">
        <v>0</v>
      </c>
      <c r="AT1356" s="17">
        <v>1</v>
      </c>
      <c r="AU1356" t="s">
        <v>89</v>
      </c>
      <c r="AV1356" s="17" t="s">
        <v>89</v>
      </c>
      <c r="AW1356" s="17" t="s">
        <v>13</v>
      </c>
      <c r="AX1356">
        <v>0</v>
      </c>
      <c r="AY1356">
        <v>1</v>
      </c>
      <c r="AZ1356">
        <v>0</v>
      </c>
      <c r="BA1356">
        <v>0</v>
      </c>
      <c r="BB1356">
        <v>0</v>
      </c>
      <c r="BC1356">
        <v>0</v>
      </c>
      <c r="BD1356" s="17">
        <v>0</v>
      </c>
      <c r="BE1356">
        <v>0</v>
      </c>
      <c r="BF1356">
        <v>1</v>
      </c>
      <c r="BG1356" s="17">
        <v>0</v>
      </c>
      <c r="BH1356">
        <v>1073</v>
      </c>
      <c r="BI1356">
        <v>69</v>
      </c>
      <c r="BJ1356" s="23">
        <v>0.221</v>
      </c>
      <c r="BK1356" s="23">
        <v>30.5</v>
      </c>
      <c r="BL1356">
        <v>0</v>
      </c>
      <c r="BM1356">
        <v>0</v>
      </c>
      <c r="BN1356">
        <v>1</v>
      </c>
      <c r="BO1356">
        <v>0</v>
      </c>
      <c r="BP1356">
        <v>0</v>
      </c>
      <c r="BQ1356" s="17">
        <v>0</v>
      </c>
      <c r="BR1356">
        <v>0</v>
      </c>
      <c r="BS1356">
        <v>0</v>
      </c>
      <c r="BT1356">
        <v>0</v>
      </c>
      <c r="BU1356" s="17">
        <v>1</v>
      </c>
      <c r="BV1356">
        <v>0</v>
      </c>
      <c r="BW1356">
        <v>0</v>
      </c>
      <c r="BX1356" s="17">
        <v>1</v>
      </c>
      <c r="BY1356">
        <v>0</v>
      </c>
      <c r="BZ1356">
        <v>0</v>
      </c>
      <c r="CA1356">
        <v>0</v>
      </c>
      <c r="CB1356">
        <v>0</v>
      </c>
      <c r="CC1356">
        <v>0</v>
      </c>
      <c r="CD1356">
        <v>0</v>
      </c>
      <c r="CE1356">
        <v>0</v>
      </c>
      <c r="CF1356">
        <v>0</v>
      </c>
      <c r="CG1356">
        <v>0</v>
      </c>
      <c r="CH1356">
        <v>0</v>
      </c>
      <c r="CI1356">
        <v>1</v>
      </c>
      <c r="CJ1356" s="17">
        <v>0</v>
      </c>
      <c r="CK1356">
        <v>3.0070000000000001</v>
      </c>
      <c r="CL1356">
        <v>2852</v>
      </c>
      <c r="CM1356">
        <v>1</v>
      </c>
      <c r="CN1356">
        <v>0</v>
      </c>
      <c r="CO1356">
        <v>22</v>
      </c>
      <c r="CP1356" s="31" t="s">
        <v>80</v>
      </c>
    </row>
    <row r="1357" spans="1:94" x14ac:dyDescent="0.25">
      <c r="A1357">
        <v>1356</v>
      </c>
      <c r="B1357">
        <v>87</v>
      </c>
      <c r="C1357" s="23" t="s">
        <v>265</v>
      </c>
      <c r="D1357" s="12">
        <v>7.52</v>
      </c>
      <c r="E1357" s="13">
        <v>3.38</v>
      </c>
      <c r="F1357" s="7">
        <f t="shared" si="333"/>
        <v>2.224852071005917</v>
      </c>
      <c r="G1357" s="7">
        <f t="shared" si="326"/>
        <v>4.1399999999999997</v>
      </c>
      <c r="H1357" s="15">
        <f t="shared" si="327"/>
        <v>10.899999999999999</v>
      </c>
      <c r="I1357" s="11">
        <f t="shared" si="328"/>
        <v>9.0362819111091588E-3</v>
      </c>
      <c r="J1357" s="30">
        <f t="shared" si="329"/>
        <v>4.061520327067681E-3</v>
      </c>
      <c r="K1357" s="30">
        <f t="shared" si="330"/>
        <v>246.21322053605866</v>
      </c>
      <c r="L1357" s="8">
        <v>0</v>
      </c>
      <c r="M1357" s="9">
        <v>0</v>
      </c>
      <c r="N1357" s="9">
        <v>1</v>
      </c>
      <c r="O1357" s="9">
        <v>0</v>
      </c>
      <c r="P1357" s="9">
        <v>0</v>
      </c>
      <c r="Q1357" s="8">
        <v>60633</v>
      </c>
      <c r="R1357" s="9">
        <v>16</v>
      </c>
      <c r="S1357" s="9">
        <f t="shared" si="331"/>
        <v>60616</v>
      </c>
      <c r="T1357" s="9">
        <f t="shared" si="332"/>
        <v>23</v>
      </c>
      <c r="U1357" s="7">
        <v>9</v>
      </c>
      <c r="V1357" s="7">
        <f t="shared" si="334"/>
        <v>15.5</v>
      </c>
      <c r="W1357" s="9">
        <v>1</v>
      </c>
      <c r="X1357" s="9">
        <v>0</v>
      </c>
      <c r="Y1357" s="9">
        <v>1</v>
      </c>
      <c r="Z1357" s="9">
        <v>0</v>
      </c>
      <c r="AA1357" s="9">
        <v>0</v>
      </c>
      <c r="AB1357" s="27">
        <v>0</v>
      </c>
      <c r="AC1357" s="9">
        <v>0</v>
      </c>
      <c r="AD1357" s="9">
        <v>0</v>
      </c>
      <c r="AE1357" s="27">
        <v>1</v>
      </c>
      <c r="AF1357" s="9">
        <v>1</v>
      </c>
      <c r="AG1357" s="27">
        <v>0</v>
      </c>
      <c r="AH1357" s="19">
        <v>1995</v>
      </c>
      <c r="AI1357" s="30">
        <v>0.32</v>
      </c>
      <c r="AJ1357" s="30">
        <f t="shared" si="335"/>
        <v>0.16999999999999998</v>
      </c>
      <c r="AK1357" s="30">
        <f t="shared" si="336"/>
        <v>0.33999999999999997</v>
      </c>
      <c r="AL1357" s="30">
        <f t="shared" si="337"/>
        <v>0.16999999999999998</v>
      </c>
      <c r="AM1357" s="36">
        <v>1</v>
      </c>
      <c r="AN1357" s="17">
        <v>0</v>
      </c>
      <c r="AO1357" t="s">
        <v>89</v>
      </c>
      <c r="AP1357" s="34" t="s">
        <v>89</v>
      </c>
      <c r="AQ1357" t="s">
        <v>89</v>
      </c>
      <c r="AR1357" s="34" t="s">
        <v>89</v>
      </c>
      <c r="AS1357">
        <v>0</v>
      </c>
      <c r="AT1357" s="17">
        <v>1</v>
      </c>
      <c r="AU1357" t="s">
        <v>89</v>
      </c>
      <c r="AV1357" s="17" t="s">
        <v>89</v>
      </c>
      <c r="AW1357" s="17" t="s">
        <v>13</v>
      </c>
      <c r="AX1357">
        <v>0</v>
      </c>
      <c r="AY1357">
        <v>1</v>
      </c>
      <c r="AZ1357">
        <v>0</v>
      </c>
      <c r="BA1357">
        <v>0</v>
      </c>
      <c r="BB1357">
        <v>0</v>
      </c>
      <c r="BC1357">
        <v>0</v>
      </c>
      <c r="BD1357" s="17">
        <v>0</v>
      </c>
      <c r="BE1357">
        <v>0</v>
      </c>
      <c r="BF1357">
        <v>1</v>
      </c>
      <c r="BG1357" s="17">
        <v>0</v>
      </c>
      <c r="BH1357">
        <v>1073</v>
      </c>
      <c r="BI1357">
        <v>69</v>
      </c>
      <c r="BJ1357" s="23">
        <v>0.221</v>
      </c>
      <c r="BK1357" s="23">
        <v>30.5</v>
      </c>
      <c r="BL1357">
        <v>0</v>
      </c>
      <c r="BM1357">
        <v>0</v>
      </c>
      <c r="BN1357">
        <v>1</v>
      </c>
      <c r="BO1357">
        <v>0</v>
      </c>
      <c r="BP1357">
        <v>0</v>
      </c>
      <c r="BQ1357" s="17">
        <v>0</v>
      </c>
      <c r="BR1357">
        <v>0</v>
      </c>
      <c r="BS1357">
        <v>0</v>
      </c>
      <c r="BT1357">
        <v>0</v>
      </c>
      <c r="BU1357" s="17">
        <v>1</v>
      </c>
      <c r="BV1357">
        <v>0</v>
      </c>
      <c r="BW1357">
        <v>0</v>
      </c>
      <c r="BX1357" s="17">
        <v>1</v>
      </c>
      <c r="BY1357">
        <v>0</v>
      </c>
      <c r="BZ1357">
        <v>0</v>
      </c>
      <c r="CA1357">
        <v>0</v>
      </c>
      <c r="CB1357">
        <v>0</v>
      </c>
      <c r="CC1357">
        <v>0</v>
      </c>
      <c r="CD1357">
        <v>0</v>
      </c>
      <c r="CE1357">
        <v>0</v>
      </c>
      <c r="CF1357">
        <v>0</v>
      </c>
      <c r="CG1357">
        <v>0</v>
      </c>
      <c r="CH1357">
        <v>0</v>
      </c>
      <c r="CI1357">
        <v>1</v>
      </c>
      <c r="CJ1357" s="17">
        <v>0</v>
      </c>
      <c r="CK1357">
        <v>3.0070000000000001</v>
      </c>
      <c r="CL1357">
        <v>2852</v>
      </c>
      <c r="CM1357">
        <v>1</v>
      </c>
      <c r="CN1357">
        <v>0</v>
      </c>
      <c r="CO1357">
        <v>22</v>
      </c>
      <c r="CP1357" s="31" t="s">
        <v>80</v>
      </c>
    </row>
    <row r="1358" spans="1:94" x14ac:dyDescent="0.25">
      <c r="A1358">
        <v>1357</v>
      </c>
      <c r="B1358">
        <v>87</v>
      </c>
      <c r="C1358" s="23" t="s">
        <v>265</v>
      </c>
      <c r="D1358" s="12">
        <v>8.6199999999999992</v>
      </c>
      <c r="E1358" s="13">
        <v>3.36</v>
      </c>
      <c r="F1358" s="7">
        <f t="shared" si="333"/>
        <v>2.5654761904761902</v>
      </c>
      <c r="G1358" s="7">
        <f t="shared" si="326"/>
        <v>5.26</v>
      </c>
      <c r="H1358" s="15">
        <f t="shared" si="327"/>
        <v>11.979999999999999</v>
      </c>
      <c r="I1358" s="11">
        <f t="shared" si="328"/>
        <v>1.0433974870251501E-2</v>
      </c>
      <c r="J1358" s="30">
        <f t="shared" si="329"/>
        <v>4.0670714111421171E-3</v>
      </c>
      <c r="K1358" s="30">
        <f t="shared" si="330"/>
        <v>245.87716784623152</v>
      </c>
      <c r="L1358" s="8">
        <v>0</v>
      </c>
      <c r="M1358" s="9">
        <v>0</v>
      </c>
      <c r="N1358" s="9">
        <v>1</v>
      </c>
      <c r="O1358" s="9">
        <v>0</v>
      </c>
      <c r="P1358" s="9">
        <v>0</v>
      </c>
      <c r="Q1358" s="8">
        <v>60466</v>
      </c>
      <c r="R1358" s="9">
        <v>16</v>
      </c>
      <c r="S1358" s="9">
        <f t="shared" si="331"/>
        <v>60449</v>
      </c>
      <c r="T1358" s="9">
        <f t="shared" si="332"/>
        <v>23</v>
      </c>
      <c r="U1358" s="7">
        <v>9</v>
      </c>
      <c r="V1358" s="7">
        <f t="shared" si="334"/>
        <v>15.5</v>
      </c>
      <c r="W1358" s="9">
        <v>1</v>
      </c>
      <c r="X1358" s="9">
        <v>0</v>
      </c>
      <c r="Y1358" s="9">
        <v>1</v>
      </c>
      <c r="Z1358" s="9">
        <v>0</v>
      </c>
      <c r="AA1358" s="9">
        <v>0</v>
      </c>
      <c r="AB1358" s="27">
        <v>0</v>
      </c>
      <c r="AC1358" s="9">
        <v>0</v>
      </c>
      <c r="AD1358" s="9">
        <v>0</v>
      </c>
      <c r="AE1358" s="27">
        <v>1</v>
      </c>
      <c r="AF1358" s="9">
        <v>1</v>
      </c>
      <c r="AG1358" s="27">
        <v>0</v>
      </c>
      <c r="AH1358" s="19">
        <v>1995</v>
      </c>
      <c r="AI1358" s="30">
        <v>0.32</v>
      </c>
      <c r="AJ1358" s="30">
        <f t="shared" si="335"/>
        <v>0.16999999999999998</v>
      </c>
      <c r="AK1358" s="30">
        <f t="shared" si="336"/>
        <v>0.33999999999999997</v>
      </c>
      <c r="AL1358" s="30">
        <f t="shared" si="337"/>
        <v>0.16999999999999998</v>
      </c>
      <c r="AM1358" s="36">
        <v>1</v>
      </c>
      <c r="AN1358" s="17">
        <v>0</v>
      </c>
      <c r="AO1358" t="s">
        <v>89</v>
      </c>
      <c r="AP1358" s="34" t="s">
        <v>89</v>
      </c>
      <c r="AQ1358" t="s">
        <v>89</v>
      </c>
      <c r="AR1358" s="34" t="s">
        <v>89</v>
      </c>
      <c r="AS1358">
        <v>0</v>
      </c>
      <c r="AT1358" s="17">
        <v>1</v>
      </c>
      <c r="AU1358" t="s">
        <v>89</v>
      </c>
      <c r="AV1358" s="17" t="s">
        <v>89</v>
      </c>
      <c r="AW1358" s="17" t="s">
        <v>13</v>
      </c>
      <c r="AX1358">
        <v>0</v>
      </c>
      <c r="AY1358">
        <v>1</v>
      </c>
      <c r="AZ1358">
        <v>0</v>
      </c>
      <c r="BA1358">
        <v>0</v>
      </c>
      <c r="BB1358">
        <v>0</v>
      </c>
      <c r="BC1358">
        <v>0</v>
      </c>
      <c r="BD1358" s="17">
        <v>0</v>
      </c>
      <c r="BE1358">
        <v>0</v>
      </c>
      <c r="BF1358">
        <v>1</v>
      </c>
      <c r="BG1358" s="17">
        <v>0</v>
      </c>
      <c r="BH1358">
        <v>1073</v>
      </c>
      <c r="BI1358">
        <v>69</v>
      </c>
      <c r="BJ1358" s="23">
        <v>0.221</v>
      </c>
      <c r="BK1358" s="23">
        <v>30.5</v>
      </c>
      <c r="BL1358">
        <v>0</v>
      </c>
      <c r="BM1358">
        <v>0</v>
      </c>
      <c r="BN1358">
        <v>1</v>
      </c>
      <c r="BO1358">
        <v>0</v>
      </c>
      <c r="BP1358">
        <v>0</v>
      </c>
      <c r="BQ1358" s="17">
        <v>0</v>
      </c>
      <c r="BR1358">
        <v>0</v>
      </c>
      <c r="BS1358">
        <v>0</v>
      </c>
      <c r="BT1358">
        <v>0</v>
      </c>
      <c r="BU1358" s="17">
        <v>1</v>
      </c>
      <c r="BV1358">
        <v>0</v>
      </c>
      <c r="BW1358">
        <v>0</v>
      </c>
      <c r="BX1358" s="17">
        <v>1</v>
      </c>
      <c r="BY1358">
        <v>0</v>
      </c>
      <c r="BZ1358">
        <v>0</v>
      </c>
      <c r="CA1358">
        <v>0</v>
      </c>
      <c r="CB1358">
        <v>0</v>
      </c>
      <c r="CC1358">
        <v>0</v>
      </c>
      <c r="CD1358">
        <v>0</v>
      </c>
      <c r="CE1358">
        <v>0</v>
      </c>
      <c r="CF1358">
        <v>0</v>
      </c>
      <c r="CG1358">
        <v>0</v>
      </c>
      <c r="CH1358">
        <v>0</v>
      </c>
      <c r="CI1358">
        <v>1</v>
      </c>
      <c r="CJ1358" s="17">
        <v>0</v>
      </c>
      <c r="CK1358">
        <v>3.0070000000000001</v>
      </c>
      <c r="CL1358">
        <v>2852</v>
      </c>
      <c r="CM1358">
        <v>1</v>
      </c>
      <c r="CN1358">
        <v>0</v>
      </c>
      <c r="CO1358">
        <v>22</v>
      </c>
      <c r="CP1358" s="31" t="s">
        <v>80</v>
      </c>
    </row>
    <row r="1359" spans="1:94" x14ac:dyDescent="0.25">
      <c r="A1359">
        <v>1358</v>
      </c>
      <c r="B1359">
        <v>87</v>
      </c>
      <c r="C1359" s="23" t="s">
        <v>265</v>
      </c>
      <c r="D1359" s="12">
        <v>10.4</v>
      </c>
      <c r="E1359" s="13">
        <v>3.04</v>
      </c>
      <c r="F1359" s="7">
        <f t="shared" si="333"/>
        <v>3.4210526315789473</v>
      </c>
      <c r="G1359" s="7">
        <f t="shared" si="326"/>
        <v>7.36</v>
      </c>
      <c r="H1359" s="15">
        <f t="shared" si="327"/>
        <v>13.440000000000001</v>
      </c>
      <c r="I1359" s="11">
        <f t="shared" si="328"/>
        <v>1.4569058267522302E-2</v>
      </c>
      <c r="J1359" s="30">
        <f t="shared" si="329"/>
        <v>4.2586478012757506E-3</v>
      </c>
      <c r="K1359" s="30">
        <f t="shared" si="330"/>
        <v>234.81631885605401</v>
      </c>
      <c r="L1359" s="8">
        <v>0</v>
      </c>
      <c r="M1359" s="9">
        <v>0</v>
      </c>
      <c r="N1359" s="9">
        <v>1</v>
      </c>
      <c r="O1359" s="9">
        <v>0</v>
      </c>
      <c r="P1359" s="9">
        <v>0</v>
      </c>
      <c r="Q1359" s="8">
        <v>55144</v>
      </c>
      <c r="R1359" s="9">
        <v>16</v>
      </c>
      <c r="S1359" s="9">
        <f t="shared" si="331"/>
        <v>55127</v>
      </c>
      <c r="T1359" s="9">
        <f t="shared" si="332"/>
        <v>23</v>
      </c>
      <c r="U1359" s="7">
        <v>9</v>
      </c>
      <c r="V1359" s="7">
        <f t="shared" si="334"/>
        <v>15.5</v>
      </c>
      <c r="W1359" s="9">
        <v>1</v>
      </c>
      <c r="X1359" s="9">
        <v>0</v>
      </c>
      <c r="Y1359" s="9">
        <v>1</v>
      </c>
      <c r="Z1359" s="9">
        <v>0</v>
      </c>
      <c r="AA1359" s="9">
        <v>0</v>
      </c>
      <c r="AB1359" s="27">
        <v>0</v>
      </c>
      <c r="AC1359" s="9">
        <v>0</v>
      </c>
      <c r="AD1359" s="9">
        <v>0</v>
      </c>
      <c r="AE1359" s="27">
        <v>1</v>
      </c>
      <c r="AF1359" s="9">
        <v>1</v>
      </c>
      <c r="AG1359" s="27">
        <v>0</v>
      </c>
      <c r="AH1359" s="19">
        <v>1995</v>
      </c>
      <c r="AI1359" s="30">
        <v>0.32</v>
      </c>
      <c r="AJ1359" s="30">
        <f t="shared" si="335"/>
        <v>0.16999999999999998</v>
      </c>
      <c r="AK1359" s="30">
        <f t="shared" si="336"/>
        <v>0.33999999999999997</v>
      </c>
      <c r="AL1359" s="30">
        <f t="shared" si="337"/>
        <v>0.16999999999999998</v>
      </c>
      <c r="AM1359" s="36">
        <v>1</v>
      </c>
      <c r="AN1359" s="17">
        <v>0</v>
      </c>
      <c r="AO1359" t="s">
        <v>89</v>
      </c>
      <c r="AP1359" s="34" t="s">
        <v>89</v>
      </c>
      <c r="AQ1359" t="s">
        <v>89</v>
      </c>
      <c r="AR1359" s="34" t="s">
        <v>89</v>
      </c>
      <c r="AS1359">
        <v>0</v>
      </c>
      <c r="AT1359" s="17">
        <v>1</v>
      </c>
      <c r="AU1359" t="s">
        <v>89</v>
      </c>
      <c r="AV1359" s="17" t="s">
        <v>89</v>
      </c>
      <c r="AW1359" s="17" t="s">
        <v>13</v>
      </c>
      <c r="AX1359">
        <v>0</v>
      </c>
      <c r="AY1359">
        <v>1</v>
      </c>
      <c r="AZ1359">
        <v>0</v>
      </c>
      <c r="BA1359">
        <v>0</v>
      </c>
      <c r="BB1359">
        <v>0</v>
      </c>
      <c r="BC1359">
        <v>0</v>
      </c>
      <c r="BD1359" s="17">
        <v>0</v>
      </c>
      <c r="BE1359">
        <v>0</v>
      </c>
      <c r="BF1359">
        <v>1</v>
      </c>
      <c r="BG1359" s="17">
        <v>0</v>
      </c>
      <c r="BH1359">
        <v>1073</v>
      </c>
      <c r="BI1359">
        <v>69</v>
      </c>
      <c r="BJ1359" s="23">
        <v>0.221</v>
      </c>
      <c r="BK1359" s="23">
        <v>30.5</v>
      </c>
      <c r="BL1359">
        <v>0</v>
      </c>
      <c r="BM1359">
        <v>0</v>
      </c>
      <c r="BN1359">
        <v>1</v>
      </c>
      <c r="BO1359">
        <v>0</v>
      </c>
      <c r="BP1359">
        <v>0</v>
      </c>
      <c r="BQ1359" s="17">
        <v>0</v>
      </c>
      <c r="BR1359">
        <v>0</v>
      </c>
      <c r="BS1359">
        <v>0</v>
      </c>
      <c r="BT1359">
        <v>0</v>
      </c>
      <c r="BU1359" s="17">
        <v>1</v>
      </c>
      <c r="BV1359">
        <v>0</v>
      </c>
      <c r="BW1359">
        <v>0</v>
      </c>
      <c r="BX1359" s="17">
        <v>1</v>
      </c>
      <c r="BY1359">
        <v>0</v>
      </c>
      <c r="BZ1359">
        <v>0</v>
      </c>
      <c r="CA1359">
        <v>0</v>
      </c>
      <c r="CB1359">
        <v>0</v>
      </c>
      <c r="CC1359">
        <v>0</v>
      </c>
      <c r="CD1359">
        <v>0</v>
      </c>
      <c r="CE1359">
        <v>0</v>
      </c>
      <c r="CF1359">
        <v>0</v>
      </c>
      <c r="CG1359">
        <v>0</v>
      </c>
      <c r="CH1359">
        <v>0</v>
      </c>
      <c r="CI1359">
        <v>1</v>
      </c>
      <c r="CJ1359" s="17">
        <v>1</v>
      </c>
      <c r="CK1359">
        <v>3.0070000000000001</v>
      </c>
      <c r="CL1359">
        <v>2852</v>
      </c>
      <c r="CM1359">
        <v>1</v>
      </c>
      <c r="CN1359">
        <v>0</v>
      </c>
      <c r="CO1359">
        <v>22</v>
      </c>
      <c r="CP1359" s="31" t="s">
        <v>80</v>
      </c>
    </row>
    <row r="1360" spans="1:94" x14ac:dyDescent="0.25">
      <c r="A1360">
        <v>1359</v>
      </c>
      <c r="B1360">
        <v>87</v>
      </c>
      <c r="C1360" s="23" t="s">
        <v>265</v>
      </c>
      <c r="D1360" s="12">
        <v>6.98</v>
      </c>
      <c r="E1360" s="13">
        <v>6.0100000000000001E-2</v>
      </c>
      <c r="F1360" s="7">
        <f t="shared" si="333"/>
        <v>116.13976705490849</v>
      </c>
      <c r="G1360" s="7">
        <f t="shared" si="326"/>
        <v>6.9199000000000002</v>
      </c>
      <c r="H1360" s="15">
        <f t="shared" si="327"/>
        <v>7.0401000000000007</v>
      </c>
      <c r="I1360" s="11">
        <f t="shared" si="328"/>
        <v>0.42663729749733953</v>
      </c>
      <c r="J1360" s="30">
        <f t="shared" si="329"/>
        <v>3.6734816016604742E-3</v>
      </c>
      <c r="K1360" s="30">
        <f t="shared" si="330"/>
        <v>272.22131711452795</v>
      </c>
      <c r="L1360" s="8">
        <v>0</v>
      </c>
      <c r="M1360" s="9">
        <v>0</v>
      </c>
      <c r="N1360" s="9">
        <v>1</v>
      </c>
      <c r="O1360" s="9">
        <v>0</v>
      </c>
      <c r="P1360" s="9">
        <v>0</v>
      </c>
      <c r="Q1360" s="8">
        <v>60633</v>
      </c>
      <c r="R1360" s="9">
        <v>16</v>
      </c>
      <c r="S1360" s="9">
        <f t="shared" si="331"/>
        <v>60616</v>
      </c>
      <c r="T1360" s="9">
        <f t="shared" si="332"/>
        <v>23</v>
      </c>
      <c r="U1360" s="7">
        <v>9</v>
      </c>
      <c r="V1360" s="7">
        <f t="shared" si="334"/>
        <v>15.5</v>
      </c>
      <c r="W1360" s="9">
        <v>1</v>
      </c>
      <c r="X1360" s="9">
        <v>0</v>
      </c>
      <c r="Y1360" s="9">
        <v>0</v>
      </c>
      <c r="Z1360" s="9">
        <v>0</v>
      </c>
      <c r="AA1360" s="9">
        <v>1</v>
      </c>
      <c r="AB1360" s="27">
        <v>0</v>
      </c>
      <c r="AC1360" s="9">
        <v>0</v>
      </c>
      <c r="AD1360" s="9">
        <v>0</v>
      </c>
      <c r="AE1360" s="27">
        <v>1</v>
      </c>
      <c r="AF1360" s="9">
        <v>1</v>
      </c>
      <c r="AG1360" s="27">
        <v>0</v>
      </c>
      <c r="AH1360" s="19">
        <v>1995</v>
      </c>
      <c r="AI1360" s="30">
        <v>0.32</v>
      </c>
      <c r="AJ1360" s="30">
        <f t="shared" si="335"/>
        <v>0.16999999999999998</v>
      </c>
      <c r="AK1360" s="30">
        <f t="shared" si="336"/>
        <v>0.33999999999999997</v>
      </c>
      <c r="AL1360" s="30">
        <f t="shared" si="337"/>
        <v>0.16999999999999998</v>
      </c>
      <c r="AM1360" s="36">
        <v>1</v>
      </c>
      <c r="AN1360" s="17">
        <v>0</v>
      </c>
      <c r="AO1360" t="s">
        <v>89</v>
      </c>
      <c r="AP1360" s="34" t="s">
        <v>89</v>
      </c>
      <c r="AQ1360" t="s">
        <v>89</v>
      </c>
      <c r="AR1360" s="34" t="s">
        <v>89</v>
      </c>
      <c r="AS1360">
        <v>0</v>
      </c>
      <c r="AT1360" s="17">
        <v>1</v>
      </c>
      <c r="AU1360" t="s">
        <v>89</v>
      </c>
      <c r="AV1360" s="17" t="s">
        <v>89</v>
      </c>
      <c r="AW1360" s="17" t="s">
        <v>13</v>
      </c>
      <c r="AX1360">
        <v>0</v>
      </c>
      <c r="AY1360">
        <v>1</v>
      </c>
      <c r="AZ1360">
        <v>0</v>
      </c>
      <c r="BA1360">
        <v>0</v>
      </c>
      <c r="BB1360">
        <v>0</v>
      </c>
      <c r="BC1360">
        <v>0</v>
      </c>
      <c r="BD1360" s="17">
        <v>0</v>
      </c>
      <c r="BE1360">
        <v>0</v>
      </c>
      <c r="BF1360">
        <v>1</v>
      </c>
      <c r="BG1360" s="17">
        <v>0</v>
      </c>
      <c r="BH1360">
        <v>1073</v>
      </c>
      <c r="BI1360">
        <v>69</v>
      </c>
      <c r="BJ1360" s="23">
        <v>0.221</v>
      </c>
      <c r="BK1360" s="23">
        <v>30.5</v>
      </c>
      <c r="BL1360">
        <v>1</v>
      </c>
      <c r="BM1360">
        <v>0</v>
      </c>
      <c r="BN1360">
        <v>0</v>
      </c>
      <c r="BO1360">
        <v>0</v>
      </c>
      <c r="BP1360">
        <v>0</v>
      </c>
      <c r="BQ1360" s="17">
        <v>0</v>
      </c>
      <c r="BR1360">
        <v>0</v>
      </c>
      <c r="BS1360">
        <v>0</v>
      </c>
      <c r="BT1360">
        <v>0</v>
      </c>
      <c r="BU1360" s="17">
        <v>1</v>
      </c>
      <c r="BV1360">
        <v>0</v>
      </c>
      <c r="BW1360">
        <v>0</v>
      </c>
      <c r="BX1360" s="17">
        <v>0</v>
      </c>
      <c r="BY1360">
        <v>0</v>
      </c>
      <c r="BZ1360">
        <v>0</v>
      </c>
      <c r="CA1360">
        <v>0</v>
      </c>
      <c r="CB1360">
        <v>0</v>
      </c>
      <c r="CC1360">
        <v>0</v>
      </c>
      <c r="CD1360">
        <v>0</v>
      </c>
      <c r="CE1360">
        <v>0</v>
      </c>
      <c r="CF1360">
        <v>0</v>
      </c>
      <c r="CG1360">
        <v>0</v>
      </c>
      <c r="CH1360">
        <v>0</v>
      </c>
      <c r="CI1360">
        <v>1</v>
      </c>
      <c r="CJ1360" s="17">
        <v>0</v>
      </c>
      <c r="CK1360">
        <v>3.0070000000000001</v>
      </c>
      <c r="CL1360">
        <v>2852</v>
      </c>
      <c r="CM1360">
        <v>1</v>
      </c>
      <c r="CN1360">
        <v>0</v>
      </c>
      <c r="CO1360">
        <v>22</v>
      </c>
      <c r="CP1360" s="31" t="s">
        <v>80</v>
      </c>
    </row>
    <row r="1361" spans="1:94" x14ac:dyDescent="0.25">
      <c r="A1361">
        <v>1360</v>
      </c>
      <c r="B1361">
        <v>87</v>
      </c>
      <c r="C1361" s="23" t="s">
        <v>265</v>
      </c>
      <c r="D1361" s="12">
        <v>6.98</v>
      </c>
      <c r="E1361" s="13">
        <v>6.0199999999999997E-2</v>
      </c>
      <c r="F1361" s="7">
        <f t="shared" si="333"/>
        <v>115.94684385382061</v>
      </c>
      <c r="G1361" s="7">
        <f t="shared" si="326"/>
        <v>6.9198000000000004</v>
      </c>
      <c r="H1361" s="15">
        <f t="shared" si="327"/>
        <v>7.0402000000000005</v>
      </c>
      <c r="I1361" s="11">
        <f t="shared" si="328"/>
        <v>0.4265385123309996</v>
      </c>
      <c r="J1361" s="30">
        <f t="shared" si="329"/>
        <v>3.6787418971814009E-3</v>
      </c>
      <c r="K1361" s="30">
        <f t="shared" si="330"/>
        <v>271.83206322960183</v>
      </c>
      <c r="L1361" s="8">
        <v>0</v>
      </c>
      <c r="M1361" s="9">
        <v>0</v>
      </c>
      <c r="N1361" s="9">
        <v>1</v>
      </c>
      <c r="O1361" s="9">
        <v>0</v>
      </c>
      <c r="P1361" s="9">
        <v>0</v>
      </c>
      <c r="Q1361" s="8">
        <v>60466</v>
      </c>
      <c r="R1361" s="9">
        <v>16</v>
      </c>
      <c r="S1361" s="9">
        <f t="shared" si="331"/>
        <v>60449</v>
      </c>
      <c r="T1361" s="9">
        <f t="shared" si="332"/>
        <v>23</v>
      </c>
      <c r="U1361" s="7">
        <v>9</v>
      </c>
      <c r="V1361" s="7">
        <f t="shared" si="334"/>
        <v>15.5</v>
      </c>
      <c r="W1361" s="9">
        <v>1</v>
      </c>
      <c r="X1361" s="9">
        <v>0</v>
      </c>
      <c r="Y1361" s="9">
        <v>0</v>
      </c>
      <c r="Z1361" s="9">
        <v>0</v>
      </c>
      <c r="AA1361" s="9">
        <v>1</v>
      </c>
      <c r="AB1361" s="27">
        <v>0</v>
      </c>
      <c r="AC1361" s="9">
        <v>0</v>
      </c>
      <c r="AD1361" s="9">
        <v>0</v>
      </c>
      <c r="AE1361" s="27">
        <v>1</v>
      </c>
      <c r="AF1361" s="9">
        <v>1</v>
      </c>
      <c r="AG1361" s="27">
        <v>0</v>
      </c>
      <c r="AH1361" s="19">
        <v>1995</v>
      </c>
      <c r="AI1361" s="30">
        <v>0.32</v>
      </c>
      <c r="AJ1361" s="30">
        <f t="shared" si="335"/>
        <v>0.16999999999999998</v>
      </c>
      <c r="AK1361" s="30">
        <f t="shared" si="336"/>
        <v>0.33999999999999997</v>
      </c>
      <c r="AL1361" s="30">
        <f t="shared" si="337"/>
        <v>0.16999999999999998</v>
      </c>
      <c r="AM1361" s="36">
        <v>1</v>
      </c>
      <c r="AN1361" s="17">
        <v>0</v>
      </c>
      <c r="AO1361" t="s">
        <v>89</v>
      </c>
      <c r="AP1361" s="34" t="s">
        <v>89</v>
      </c>
      <c r="AQ1361" t="s">
        <v>89</v>
      </c>
      <c r="AR1361" s="34" t="s">
        <v>89</v>
      </c>
      <c r="AS1361">
        <v>0</v>
      </c>
      <c r="AT1361" s="17">
        <v>1</v>
      </c>
      <c r="AU1361" t="s">
        <v>89</v>
      </c>
      <c r="AV1361" s="17" t="s">
        <v>89</v>
      </c>
      <c r="AW1361" s="17" t="s">
        <v>13</v>
      </c>
      <c r="AX1361">
        <v>0</v>
      </c>
      <c r="AY1361">
        <v>1</v>
      </c>
      <c r="AZ1361">
        <v>0</v>
      </c>
      <c r="BA1361">
        <v>0</v>
      </c>
      <c r="BB1361">
        <v>0</v>
      </c>
      <c r="BC1361">
        <v>0</v>
      </c>
      <c r="BD1361" s="17">
        <v>0</v>
      </c>
      <c r="BE1361">
        <v>0</v>
      </c>
      <c r="BF1361">
        <v>1</v>
      </c>
      <c r="BG1361" s="17">
        <v>0</v>
      </c>
      <c r="BH1361">
        <v>1073</v>
      </c>
      <c r="BI1361">
        <v>69</v>
      </c>
      <c r="BJ1361" s="23">
        <v>0.221</v>
      </c>
      <c r="BK1361" s="23">
        <v>30.5</v>
      </c>
      <c r="BL1361">
        <v>1</v>
      </c>
      <c r="BM1361">
        <v>0</v>
      </c>
      <c r="BN1361">
        <v>0</v>
      </c>
      <c r="BO1361">
        <v>0</v>
      </c>
      <c r="BP1361">
        <v>0</v>
      </c>
      <c r="BQ1361" s="17">
        <v>0</v>
      </c>
      <c r="BR1361">
        <v>0</v>
      </c>
      <c r="BS1361">
        <v>0</v>
      </c>
      <c r="BT1361">
        <v>0</v>
      </c>
      <c r="BU1361" s="17">
        <v>1</v>
      </c>
      <c r="BV1361">
        <v>0</v>
      </c>
      <c r="BW1361">
        <v>0</v>
      </c>
      <c r="BX1361" s="17">
        <v>0</v>
      </c>
      <c r="BY1361">
        <v>0</v>
      </c>
      <c r="BZ1361">
        <v>0</v>
      </c>
      <c r="CA1361">
        <v>0</v>
      </c>
      <c r="CB1361">
        <v>0</v>
      </c>
      <c r="CC1361">
        <v>0</v>
      </c>
      <c r="CD1361">
        <v>0</v>
      </c>
      <c r="CE1361">
        <v>0</v>
      </c>
      <c r="CF1361">
        <v>0</v>
      </c>
      <c r="CG1361">
        <v>0</v>
      </c>
      <c r="CH1361">
        <v>0</v>
      </c>
      <c r="CI1361">
        <v>1</v>
      </c>
      <c r="CJ1361" s="17">
        <v>0</v>
      </c>
      <c r="CK1361">
        <v>3.0070000000000001</v>
      </c>
      <c r="CL1361">
        <v>2852</v>
      </c>
      <c r="CM1361">
        <v>1</v>
      </c>
      <c r="CN1361">
        <v>0</v>
      </c>
      <c r="CO1361">
        <v>22</v>
      </c>
      <c r="CP1361" s="31" t="s">
        <v>80</v>
      </c>
    </row>
    <row r="1362" spans="1:94" x14ac:dyDescent="0.25">
      <c r="A1362">
        <v>1361</v>
      </c>
      <c r="B1362">
        <v>87</v>
      </c>
      <c r="C1362" s="23" t="s">
        <v>265</v>
      </c>
      <c r="D1362" s="12">
        <v>6.89</v>
      </c>
      <c r="E1362" s="13">
        <v>6.2799999999999995E-2</v>
      </c>
      <c r="F1362" s="7">
        <f t="shared" si="333"/>
        <v>109.71337579617835</v>
      </c>
      <c r="G1362" s="7">
        <f t="shared" si="326"/>
        <v>6.8271999999999995</v>
      </c>
      <c r="H1362" s="15">
        <f t="shared" si="327"/>
        <v>6.9527999999999999</v>
      </c>
      <c r="I1362" s="11">
        <f t="shared" si="328"/>
        <v>0.42334186763137061</v>
      </c>
      <c r="J1362" s="30">
        <f t="shared" si="329"/>
        <v>3.8586167325471796E-3</v>
      </c>
      <c r="K1362" s="30">
        <f t="shared" si="330"/>
        <v>259.16023002882497</v>
      </c>
      <c r="L1362" s="8">
        <v>0</v>
      </c>
      <c r="M1362" s="9">
        <v>0</v>
      </c>
      <c r="N1362" s="9">
        <v>1</v>
      </c>
      <c r="O1362" s="9">
        <v>0</v>
      </c>
      <c r="P1362" s="9">
        <v>0</v>
      </c>
      <c r="Q1362" s="8">
        <v>55144</v>
      </c>
      <c r="R1362" s="9">
        <v>16</v>
      </c>
      <c r="S1362" s="9">
        <f t="shared" si="331"/>
        <v>55127</v>
      </c>
      <c r="T1362" s="9">
        <f t="shared" si="332"/>
        <v>23</v>
      </c>
      <c r="U1362" s="7">
        <v>9</v>
      </c>
      <c r="V1362" s="7">
        <f t="shared" si="334"/>
        <v>15.5</v>
      </c>
      <c r="W1362" s="9">
        <v>1</v>
      </c>
      <c r="X1362" s="9">
        <v>0</v>
      </c>
      <c r="Y1362" s="9">
        <v>0</v>
      </c>
      <c r="Z1362" s="9">
        <v>0</v>
      </c>
      <c r="AA1362" s="9">
        <v>1</v>
      </c>
      <c r="AB1362" s="27">
        <v>0</v>
      </c>
      <c r="AC1362" s="9">
        <v>0</v>
      </c>
      <c r="AD1362" s="9">
        <v>0</v>
      </c>
      <c r="AE1362" s="27">
        <v>1</v>
      </c>
      <c r="AF1362" s="9">
        <v>1</v>
      </c>
      <c r="AG1362" s="27">
        <v>0</v>
      </c>
      <c r="AH1362" s="19">
        <v>1995</v>
      </c>
      <c r="AI1362" s="30">
        <v>0.32</v>
      </c>
      <c r="AJ1362" s="30">
        <f t="shared" si="335"/>
        <v>0.16999999999999998</v>
      </c>
      <c r="AK1362" s="30">
        <f t="shared" si="336"/>
        <v>0.33999999999999997</v>
      </c>
      <c r="AL1362" s="30">
        <f t="shared" si="337"/>
        <v>0.16999999999999998</v>
      </c>
      <c r="AM1362" s="36">
        <v>1</v>
      </c>
      <c r="AN1362" s="17">
        <v>0</v>
      </c>
      <c r="AO1362" t="s">
        <v>89</v>
      </c>
      <c r="AP1362" s="34" t="s">
        <v>89</v>
      </c>
      <c r="AQ1362" t="s">
        <v>89</v>
      </c>
      <c r="AR1362" s="34" t="s">
        <v>89</v>
      </c>
      <c r="AS1362">
        <v>0</v>
      </c>
      <c r="AT1362" s="17">
        <v>1</v>
      </c>
      <c r="AU1362" t="s">
        <v>89</v>
      </c>
      <c r="AV1362" s="17" t="s">
        <v>89</v>
      </c>
      <c r="AW1362" s="17" t="s">
        <v>13</v>
      </c>
      <c r="AX1362">
        <v>0</v>
      </c>
      <c r="AY1362">
        <v>1</v>
      </c>
      <c r="AZ1362">
        <v>0</v>
      </c>
      <c r="BA1362">
        <v>0</v>
      </c>
      <c r="BB1362">
        <v>0</v>
      </c>
      <c r="BC1362">
        <v>0</v>
      </c>
      <c r="BD1362" s="17">
        <v>0</v>
      </c>
      <c r="BE1362">
        <v>0</v>
      </c>
      <c r="BF1362">
        <v>1</v>
      </c>
      <c r="BG1362" s="17">
        <v>0</v>
      </c>
      <c r="BH1362">
        <v>1073</v>
      </c>
      <c r="BI1362">
        <v>69</v>
      </c>
      <c r="BJ1362" s="23">
        <v>0.221</v>
      </c>
      <c r="BK1362" s="23">
        <v>30.5</v>
      </c>
      <c r="BL1362">
        <v>1</v>
      </c>
      <c r="BM1362">
        <v>0</v>
      </c>
      <c r="BN1362">
        <v>0</v>
      </c>
      <c r="BO1362">
        <v>0</v>
      </c>
      <c r="BP1362">
        <v>0</v>
      </c>
      <c r="BQ1362" s="17">
        <v>0</v>
      </c>
      <c r="BR1362">
        <v>0</v>
      </c>
      <c r="BS1362">
        <v>0</v>
      </c>
      <c r="BT1362">
        <v>0</v>
      </c>
      <c r="BU1362" s="17">
        <v>1</v>
      </c>
      <c r="BV1362">
        <v>0</v>
      </c>
      <c r="BW1362">
        <v>0</v>
      </c>
      <c r="BX1362" s="17">
        <v>0</v>
      </c>
      <c r="BY1362">
        <v>0</v>
      </c>
      <c r="BZ1362">
        <v>0</v>
      </c>
      <c r="CA1362">
        <v>0</v>
      </c>
      <c r="CB1362">
        <v>0</v>
      </c>
      <c r="CC1362">
        <v>0</v>
      </c>
      <c r="CD1362">
        <v>0</v>
      </c>
      <c r="CE1362">
        <v>0</v>
      </c>
      <c r="CF1362">
        <v>0</v>
      </c>
      <c r="CG1362">
        <v>0</v>
      </c>
      <c r="CH1362">
        <v>0</v>
      </c>
      <c r="CI1362">
        <v>1</v>
      </c>
      <c r="CJ1362" s="17">
        <v>1</v>
      </c>
      <c r="CK1362">
        <v>3.0070000000000001</v>
      </c>
      <c r="CL1362">
        <v>2852</v>
      </c>
      <c r="CM1362">
        <v>1</v>
      </c>
      <c r="CN1362">
        <v>0</v>
      </c>
      <c r="CO1362">
        <v>22</v>
      </c>
      <c r="CP1362" s="31" t="s">
        <v>80</v>
      </c>
    </row>
    <row r="1363" spans="1:94" x14ac:dyDescent="0.25">
      <c r="A1363">
        <v>1362</v>
      </c>
      <c r="B1363">
        <v>87</v>
      </c>
      <c r="C1363" s="23" t="s">
        <v>265</v>
      </c>
      <c r="D1363" s="12">
        <v>7.56</v>
      </c>
      <c r="E1363" s="13">
        <v>2.8</v>
      </c>
      <c r="F1363" s="7">
        <f t="shared" si="333"/>
        <v>2.7</v>
      </c>
      <c r="G1363" s="7">
        <f t="shared" si="326"/>
        <v>4.76</v>
      </c>
      <c r="H1363" s="15">
        <f t="shared" si="327"/>
        <v>10.36</v>
      </c>
      <c r="I1363" s="11">
        <f t="shared" si="328"/>
        <v>1.0965893237543428E-2</v>
      </c>
      <c r="J1363" s="30">
        <f t="shared" si="329"/>
        <v>4.0614419398308987E-3</v>
      </c>
      <c r="K1363" s="30">
        <f t="shared" si="330"/>
        <v>246.21797253653114</v>
      </c>
      <c r="L1363" s="8">
        <v>0</v>
      </c>
      <c r="M1363" s="9">
        <v>0</v>
      </c>
      <c r="N1363" s="9">
        <v>1</v>
      </c>
      <c r="O1363" s="9">
        <v>0</v>
      </c>
      <c r="P1363" s="9">
        <v>0</v>
      </c>
      <c r="Q1363" s="8">
        <v>60633</v>
      </c>
      <c r="R1363" s="9">
        <v>16</v>
      </c>
      <c r="S1363" s="9">
        <f t="shared" si="331"/>
        <v>60616</v>
      </c>
      <c r="T1363" s="9">
        <f t="shared" si="332"/>
        <v>23</v>
      </c>
      <c r="U1363" s="7">
        <v>9</v>
      </c>
      <c r="V1363" s="7">
        <f t="shared" si="334"/>
        <v>15.5</v>
      </c>
      <c r="W1363" s="9">
        <v>1</v>
      </c>
      <c r="X1363" s="9">
        <v>0</v>
      </c>
      <c r="Y1363" s="9">
        <v>0</v>
      </c>
      <c r="Z1363" s="9">
        <v>0</v>
      </c>
      <c r="AA1363" s="9">
        <v>1</v>
      </c>
      <c r="AB1363" s="27">
        <v>0</v>
      </c>
      <c r="AC1363" s="9">
        <v>0</v>
      </c>
      <c r="AD1363" s="9">
        <v>0</v>
      </c>
      <c r="AE1363" s="27">
        <v>1</v>
      </c>
      <c r="AF1363" s="9">
        <v>1</v>
      </c>
      <c r="AG1363" s="27">
        <v>0</v>
      </c>
      <c r="AH1363" s="19">
        <v>1995</v>
      </c>
      <c r="AI1363" s="30">
        <v>0.32</v>
      </c>
      <c r="AJ1363" s="30">
        <f t="shared" si="335"/>
        <v>0.16999999999999998</v>
      </c>
      <c r="AK1363" s="30">
        <f t="shared" si="336"/>
        <v>0.33999999999999997</v>
      </c>
      <c r="AL1363" s="30">
        <f t="shared" si="337"/>
        <v>0.16999999999999998</v>
      </c>
      <c r="AM1363" s="36">
        <v>1</v>
      </c>
      <c r="AN1363" s="17">
        <v>0</v>
      </c>
      <c r="AO1363" t="s">
        <v>89</v>
      </c>
      <c r="AP1363" s="34" t="s">
        <v>89</v>
      </c>
      <c r="AQ1363" t="s">
        <v>89</v>
      </c>
      <c r="AR1363" s="34" t="s">
        <v>89</v>
      </c>
      <c r="AS1363">
        <v>0</v>
      </c>
      <c r="AT1363" s="17">
        <v>1</v>
      </c>
      <c r="AU1363" t="s">
        <v>89</v>
      </c>
      <c r="AV1363" s="17" t="s">
        <v>89</v>
      </c>
      <c r="AW1363" s="17" t="s">
        <v>13</v>
      </c>
      <c r="AX1363">
        <v>0</v>
      </c>
      <c r="AY1363">
        <v>1</v>
      </c>
      <c r="AZ1363">
        <v>0</v>
      </c>
      <c r="BA1363">
        <v>0</v>
      </c>
      <c r="BB1363">
        <v>0</v>
      </c>
      <c r="BC1363">
        <v>0</v>
      </c>
      <c r="BD1363" s="17">
        <v>0</v>
      </c>
      <c r="BE1363">
        <v>0</v>
      </c>
      <c r="BF1363">
        <v>1</v>
      </c>
      <c r="BG1363" s="17">
        <v>0</v>
      </c>
      <c r="BH1363">
        <v>1073</v>
      </c>
      <c r="BI1363">
        <v>69</v>
      </c>
      <c r="BJ1363" s="23">
        <v>0.221</v>
      </c>
      <c r="BK1363" s="23">
        <v>30.5</v>
      </c>
      <c r="BL1363">
        <v>0</v>
      </c>
      <c r="BM1363">
        <v>0</v>
      </c>
      <c r="BN1363">
        <v>1</v>
      </c>
      <c r="BO1363">
        <v>0</v>
      </c>
      <c r="BP1363">
        <v>0</v>
      </c>
      <c r="BQ1363" s="17">
        <v>0</v>
      </c>
      <c r="BR1363">
        <v>0</v>
      </c>
      <c r="BS1363">
        <v>0</v>
      </c>
      <c r="BT1363">
        <v>0</v>
      </c>
      <c r="BU1363" s="17">
        <v>1</v>
      </c>
      <c r="BV1363">
        <v>0</v>
      </c>
      <c r="BW1363">
        <v>0</v>
      </c>
      <c r="BX1363" s="17">
        <v>1</v>
      </c>
      <c r="BY1363">
        <v>0</v>
      </c>
      <c r="BZ1363">
        <v>0</v>
      </c>
      <c r="CA1363">
        <v>0</v>
      </c>
      <c r="CB1363">
        <v>0</v>
      </c>
      <c r="CC1363">
        <v>0</v>
      </c>
      <c r="CD1363">
        <v>0</v>
      </c>
      <c r="CE1363">
        <v>0</v>
      </c>
      <c r="CF1363">
        <v>0</v>
      </c>
      <c r="CG1363">
        <v>0</v>
      </c>
      <c r="CH1363">
        <v>0</v>
      </c>
      <c r="CI1363">
        <v>1</v>
      </c>
      <c r="CJ1363" s="17">
        <v>0</v>
      </c>
      <c r="CK1363">
        <v>3.0070000000000001</v>
      </c>
      <c r="CL1363">
        <v>2852</v>
      </c>
      <c r="CM1363">
        <v>1</v>
      </c>
      <c r="CN1363">
        <v>0</v>
      </c>
      <c r="CO1363">
        <v>22</v>
      </c>
      <c r="CP1363" s="31" t="s">
        <v>80</v>
      </c>
    </row>
    <row r="1364" spans="1:94" x14ac:dyDescent="0.25">
      <c r="A1364">
        <v>1363</v>
      </c>
      <c r="B1364">
        <v>87</v>
      </c>
      <c r="C1364" s="23" t="s">
        <v>265</v>
      </c>
      <c r="D1364" s="12">
        <v>9.25</v>
      </c>
      <c r="E1364" s="13">
        <v>2.78</v>
      </c>
      <c r="F1364" s="7">
        <f t="shared" si="333"/>
        <v>3.3273381294964031</v>
      </c>
      <c r="G1364" s="7">
        <f t="shared" si="326"/>
        <v>6.4700000000000006</v>
      </c>
      <c r="H1364" s="15">
        <f t="shared" si="327"/>
        <v>12.03</v>
      </c>
      <c r="I1364" s="11">
        <f t="shared" si="328"/>
        <v>1.3532019338235989E-2</v>
      </c>
      <c r="J1364" s="30">
        <f t="shared" si="329"/>
        <v>4.0669204065184924E-3</v>
      </c>
      <c r="K1364" s="30">
        <f t="shared" si="330"/>
        <v>245.88629725754947</v>
      </c>
      <c r="L1364" s="8">
        <v>0</v>
      </c>
      <c r="M1364" s="9">
        <v>0</v>
      </c>
      <c r="N1364" s="9">
        <v>1</v>
      </c>
      <c r="O1364" s="9">
        <v>0</v>
      </c>
      <c r="P1364" s="9">
        <v>0</v>
      </c>
      <c r="Q1364" s="8">
        <v>60466</v>
      </c>
      <c r="R1364" s="9">
        <v>16</v>
      </c>
      <c r="S1364" s="9">
        <f t="shared" si="331"/>
        <v>60449</v>
      </c>
      <c r="T1364" s="9">
        <f t="shared" si="332"/>
        <v>23</v>
      </c>
      <c r="U1364" s="7">
        <v>9</v>
      </c>
      <c r="V1364" s="7">
        <f t="shared" si="334"/>
        <v>15.5</v>
      </c>
      <c r="W1364" s="9">
        <v>1</v>
      </c>
      <c r="X1364" s="9">
        <v>0</v>
      </c>
      <c r="Y1364" s="9">
        <v>0</v>
      </c>
      <c r="Z1364" s="9">
        <v>0</v>
      </c>
      <c r="AA1364" s="9">
        <v>1</v>
      </c>
      <c r="AB1364" s="27">
        <v>0</v>
      </c>
      <c r="AC1364" s="9">
        <v>0</v>
      </c>
      <c r="AD1364" s="9">
        <v>0</v>
      </c>
      <c r="AE1364" s="27">
        <v>1</v>
      </c>
      <c r="AF1364" s="9">
        <v>1</v>
      </c>
      <c r="AG1364" s="27">
        <v>0</v>
      </c>
      <c r="AH1364" s="19">
        <v>1995</v>
      </c>
      <c r="AI1364" s="30">
        <v>0.32</v>
      </c>
      <c r="AJ1364" s="30">
        <f t="shared" si="335"/>
        <v>0.16999999999999998</v>
      </c>
      <c r="AK1364" s="30">
        <f t="shared" si="336"/>
        <v>0.33999999999999997</v>
      </c>
      <c r="AL1364" s="30">
        <f t="shared" si="337"/>
        <v>0.16999999999999998</v>
      </c>
      <c r="AM1364" s="36">
        <v>1</v>
      </c>
      <c r="AN1364" s="17">
        <v>0</v>
      </c>
      <c r="AO1364" t="s">
        <v>89</v>
      </c>
      <c r="AP1364" s="34" t="s">
        <v>89</v>
      </c>
      <c r="AQ1364" t="s">
        <v>89</v>
      </c>
      <c r="AR1364" s="34" t="s">
        <v>89</v>
      </c>
      <c r="AS1364">
        <v>0</v>
      </c>
      <c r="AT1364" s="17">
        <v>1</v>
      </c>
      <c r="AU1364" t="s">
        <v>89</v>
      </c>
      <c r="AV1364" s="17" t="s">
        <v>89</v>
      </c>
      <c r="AW1364" s="17" t="s">
        <v>13</v>
      </c>
      <c r="AX1364">
        <v>0</v>
      </c>
      <c r="AY1364">
        <v>1</v>
      </c>
      <c r="AZ1364">
        <v>0</v>
      </c>
      <c r="BA1364">
        <v>0</v>
      </c>
      <c r="BB1364">
        <v>0</v>
      </c>
      <c r="BC1364">
        <v>0</v>
      </c>
      <c r="BD1364" s="17">
        <v>0</v>
      </c>
      <c r="BE1364">
        <v>0</v>
      </c>
      <c r="BF1364">
        <v>1</v>
      </c>
      <c r="BG1364" s="17">
        <v>0</v>
      </c>
      <c r="BH1364">
        <v>1073</v>
      </c>
      <c r="BI1364">
        <v>69</v>
      </c>
      <c r="BJ1364" s="23">
        <v>0.221</v>
      </c>
      <c r="BK1364" s="23">
        <v>30.5</v>
      </c>
      <c r="BL1364">
        <v>0</v>
      </c>
      <c r="BM1364">
        <v>0</v>
      </c>
      <c r="BN1364">
        <v>1</v>
      </c>
      <c r="BO1364">
        <v>0</v>
      </c>
      <c r="BP1364">
        <v>0</v>
      </c>
      <c r="BQ1364" s="17">
        <v>0</v>
      </c>
      <c r="BR1364">
        <v>0</v>
      </c>
      <c r="BS1364">
        <v>0</v>
      </c>
      <c r="BT1364">
        <v>0</v>
      </c>
      <c r="BU1364" s="17">
        <v>1</v>
      </c>
      <c r="BV1364">
        <v>0</v>
      </c>
      <c r="BW1364">
        <v>0</v>
      </c>
      <c r="BX1364" s="17">
        <v>1</v>
      </c>
      <c r="BY1364">
        <v>0</v>
      </c>
      <c r="BZ1364">
        <v>0</v>
      </c>
      <c r="CA1364">
        <v>0</v>
      </c>
      <c r="CB1364">
        <v>0</v>
      </c>
      <c r="CC1364">
        <v>0</v>
      </c>
      <c r="CD1364">
        <v>0</v>
      </c>
      <c r="CE1364">
        <v>0</v>
      </c>
      <c r="CF1364">
        <v>0</v>
      </c>
      <c r="CG1364">
        <v>0</v>
      </c>
      <c r="CH1364">
        <v>0</v>
      </c>
      <c r="CI1364">
        <v>1</v>
      </c>
      <c r="CJ1364" s="17">
        <v>0</v>
      </c>
      <c r="CK1364">
        <v>3.0070000000000001</v>
      </c>
      <c r="CL1364">
        <v>2852</v>
      </c>
      <c r="CM1364">
        <v>1</v>
      </c>
      <c r="CN1364">
        <v>0</v>
      </c>
      <c r="CO1364">
        <v>22</v>
      </c>
      <c r="CP1364" s="31" t="s">
        <v>80</v>
      </c>
    </row>
    <row r="1365" spans="1:94" x14ac:dyDescent="0.25">
      <c r="A1365">
        <v>1364</v>
      </c>
      <c r="B1365">
        <v>87</v>
      </c>
      <c r="C1365" s="23" t="s">
        <v>265</v>
      </c>
      <c r="D1365" s="12">
        <v>9.1300000000000008</v>
      </c>
      <c r="E1365" s="13">
        <v>2.19</v>
      </c>
      <c r="F1365" s="7">
        <f t="shared" si="333"/>
        <v>4.1689497716894985</v>
      </c>
      <c r="G1365" s="7">
        <f t="shared" si="326"/>
        <v>6.9400000000000013</v>
      </c>
      <c r="H1365" s="15">
        <f t="shared" si="327"/>
        <v>11.32</v>
      </c>
      <c r="I1365" s="11">
        <f t="shared" si="328"/>
        <v>1.7753174955812422E-2</v>
      </c>
      <c r="J1365" s="30">
        <f t="shared" si="329"/>
        <v>4.2584286038586192E-3</v>
      </c>
      <c r="K1365" s="30">
        <f t="shared" si="330"/>
        <v>234.82840573959291</v>
      </c>
      <c r="L1365" s="8">
        <v>0</v>
      </c>
      <c r="M1365" s="9">
        <v>0</v>
      </c>
      <c r="N1365" s="9">
        <v>1</v>
      </c>
      <c r="O1365" s="9">
        <v>0</v>
      </c>
      <c r="P1365" s="9">
        <v>0</v>
      </c>
      <c r="Q1365" s="8">
        <v>55144</v>
      </c>
      <c r="R1365" s="9">
        <v>16</v>
      </c>
      <c r="S1365" s="9">
        <f t="shared" si="331"/>
        <v>55127</v>
      </c>
      <c r="T1365" s="9">
        <f t="shared" si="332"/>
        <v>23</v>
      </c>
      <c r="U1365" s="7">
        <v>9</v>
      </c>
      <c r="V1365" s="7">
        <f t="shared" si="334"/>
        <v>15.5</v>
      </c>
      <c r="W1365" s="9">
        <v>1</v>
      </c>
      <c r="X1365" s="9">
        <v>0</v>
      </c>
      <c r="Y1365" s="9">
        <v>0</v>
      </c>
      <c r="Z1365" s="9">
        <v>0</v>
      </c>
      <c r="AA1365" s="9">
        <v>1</v>
      </c>
      <c r="AB1365" s="27">
        <v>0</v>
      </c>
      <c r="AC1365" s="9">
        <v>0</v>
      </c>
      <c r="AD1365" s="9">
        <v>0</v>
      </c>
      <c r="AE1365" s="27">
        <v>1</v>
      </c>
      <c r="AF1365" s="9">
        <v>1</v>
      </c>
      <c r="AG1365" s="27">
        <v>0</v>
      </c>
      <c r="AH1365" s="19">
        <v>1995</v>
      </c>
      <c r="AI1365" s="30">
        <v>0.32</v>
      </c>
      <c r="AJ1365" s="30">
        <f t="shared" si="335"/>
        <v>0.16999999999999998</v>
      </c>
      <c r="AK1365" s="30">
        <f t="shared" si="336"/>
        <v>0.33999999999999997</v>
      </c>
      <c r="AL1365" s="30">
        <f t="shared" si="337"/>
        <v>0.16999999999999998</v>
      </c>
      <c r="AM1365" s="36">
        <v>1</v>
      </c>
      <c r="AN1365" s="17">
        <v>0</v>
      </c>
      <c r="AO1365" t="s">
        <v>89</v>
      </c>
      <c r="AP1365" s="34" t="s">
        <v>89</v>
      </c>
      <c r="AQ1365" t="s">
        <v>89</v>
      </c>
      <c r="AR1365" s="34" t="s">
        <v>89</v>
      </c>
      <c r="AS1365">
        <v>0</v>
      </c>
      <c r="AT1365" s="17">
        <v>1</v>
      </c>
      <c r="AU1365" t="s">
        <v>89</v>
      </c>
      <c r="AV1365" s="17" t="s">
        <v>89</v>
      </c>
      <c r="AW1365" s="17" t="s">
        <v>13</v>
      </c>
      <c r="AX1365">
        <v>0</v>
      </c>
      <c r="AY1365">
        <v>1</v>
      </c>
      <c r="AZ1365">
        <v>0</v>
      </c>
      <c r="BA1365">
        <v>0</v>
      </c>
      <c r="BB1365">
        <v>0</v>
      </c>
      <c r="BC1365">
        <v>0</v>
      </c>
      <c r="BD1365" s="17">
        <v>0</v>
      </c>
      <c r="BE1365">
        <v>0</v>
      </c>
      <c r="BF1365">
        <v>1</v>
      </c>
      <c r="BG1365" s="17">
        <v>0</v>
      </c>
      <c r="BH1365">
        <v>1073</v>
      </c>
      <c r="BI1365">
        <v>69</v>
      </c>
      <c r="BJ1365" s="23">
        <v>0.221</v>
      </c>
      <c r="BK1365" s="23">
        <v>30.5</v>
      </c>
      <c r="BL1365">
        <v>0</v>
      </c>
      <c r="BM1365">
        <v>0</v>
      </c>
      <c r="BN1365">
        <v>1</v>
      </c>
      <c r="BO1365">
        <v>0</v>
      </c>
      <c r="BP1365">
        <v>0</v>
      </c>
      <c r="BQ1365" s="17">
        <v>0</v>
      </c>
      <c r="BR1365">
        <v>0</v>
      </c>
      <c r="BS1365">
        <v>0</v>
      </c>
      <c r="BT1365">
        <v>0</v>
      </c>
      <c r="BU1365" s="17">
        <v>1</v>
      </c>
      <c r="BV1365">
        <v>0</v>
      </c>
      <c r="BW1365">
        <v>0</v>
      </c>
      <c r="BX1365" s="17">
        <v>1</v>
      </c>
      <c r="BY1365">
        <v>0</v>
      </c>
      <c r="BZ1365">
        <v>0</v>
      </c>
      <c r="CA1365">
        <v>0</v>
      </c>
      <c r="CB1365">
        <v>0</v>
      </c>
      <c r="CC1365">
        <v>0</v>
      </c>
      <c r="CD1365">
        <v>0</v>
      </c>
      <c r="CE1365">
        <v>0</v>
      </c>
      <c r="CF1365">
        <v>0</v>
      </c>
      <c r="CG1365">
        <v>0</v>
      </c>
      <c r="CH1365">
        <v>0</v>
      </c>
      <c r="CI1365">
        <v>1</v>
      </c>
      <c r="CJ1365" s="17">
        <v>1</v>
      </c>
      <c r="CK1365">
        <v>3.0070000000000001</v>
      </c>
      <c r="CL1365">
        <v>2852</v>
      </c>
      <c r="CM1365">
        <v>1</v>
      </c>
      <c r="CN1365">
        <v>0</v>
      </c>
      <c r="CO1365">
        <v>22</v>
      </c>
      <c r="CP1365" s="31" t="s">
        <v>80</v>
      </c>
    </row>
    <row r="1366" spans="1:94" x14ac:dyDescent="0.25">
      <c r="A1366">
        <v>1365</v>
      </c>
      <c r="B1366">
        <v>87</v>
      </c>
      <c r="C1366" s="23" t="s">
        <v>265</v>
      </c>
      <c r="D1366" s="12">
        <v>13.4</v>
      </c>
      <c r="E1366" s="13">
        <v>6.31</v>
      </c>
      <c r="F1366" s="7">
        <f t="shared" si="333"/>
        <v>2.1236133122028527</v>
      </c>
      <c r="G1366" s="7">
        <f t="shared" si="326"/>
        <v>7.0900000000000007</v>
      </c>
      <c r="H1366" s="15">
        <f t="shared" si="327"/>
        <v>19.71</v>
      </c>
      <c r="I1366" s="11">
        <f t="shared" si="328"/>
        <v>9.0443111811745695E-3</v>
      </c>
      <c r="J1366" s="30">
        <f t="shared" si="329"/>
        <v>4.2589256382993684E-3</v>
      </c>
      <c r="K1366" s="30">
        <f t="shared" si="330"/>
        <v>234.80100028215332</v>
      </c>
      <c r="L1366" s="8">
        <v>0</v>
      </c>
      <c r="M1366" s="9">
        <v>0</v>
      </c>
      <c r="N1366" s="9">
        <v>1</v>
      </c>
      <c r="O1366" s="9">
        <v>0</v>
      </c>
      <c r="P1366" s="9">
        <v>0</v>
      </c>
      <c r="Q1366" s="8">
        <v>55144</v>
      </c>
      <c r="R1366" s="9">
        <v>16</v>
      </c>
      <c r="S1366" s="9">
        <f t="shared" si="331"/>
        <v>55127</v>
      </c>
      <c r="T1366" s="9">
        <f t="shared" si="332"/>
        <v>23</v>
      </c>
      <c r="U1366" s="7">
        <v>9</v>
      </c>
      <c r="V1366" s="7">
        <f t="shared" si="334"/>
        <v>15.5</v>
      </c>
      <c r="W1366" s="9">
        <v>1</v>
      </c>
      <c r="X1366" s="9">
        <v>0</v>
      </c>
      <c r="Y1366" s="9">
        <v>0</v>
      </c>
      <c r="Z1366" s="9">
        <v>0</v>
      </c>
      <c r="AA1366" s="9">
        <v>1</v>
      </c>
      <c r="AB1366" s="27">
        <v>0</v>
      </c>
      <c r="AC1366" s="9">
        <v>0</v>
      </c>
      <c r="AD1366" s="9">
        <v>0</v>
      </c>
      <c r="AE1366" s="27">
        <v>1</v>
      </c>
      <c r="AF1366" s="9">
        <v>1</v>
      </c>
      <c r="AG1366" s="27">
        <v>0</v>
      </c>
      <c r="AH1366" s="19">
        <v>1995</v>
      </c>
      <c r="AI1366" s="30">
        <v>0.32</v>
      </c>
      <c r="AJ1366" s="30">
        <f t="shared" si="335"/>
        <v>0.16999999999999998</v>
      </c>
      <c r="AK1366" s="30">
        <f t="shared" si="336"/>
        <v>0.33999999999999997</v>
      </c>
      <c r="AL1366" s="30">
        <f t="shared" si="337"/>
        <v>0.16999999999999998</v>
      </c>
      <c r="AM1366" s="36">
        <v>1</v>
      </c>
      <c r="AN1366" s="17">
        <v>0</v>
      </c>
      <c r="AO1366" t="s">
        <v>89</v>
      </c>
      <c r="AP1366" s="34" t="s">
        <v>89</v>
      </c>
      <c r="AQ1366" t="s">
        <v>89</v>
      </c>
      <c r="AR1366" s="34" t="s">
        <v>89</v>
      </c>
      <c r="AS1366">
        <v>0</v>
      </c>
      <c r="AT1366" s="17">
        <v>1</v>
      </c>
      <c r="AU1366" t="s">
        <v>89</v>
      </c>
      <c r="AV1366" s="17" t="s">
        <v>89</v>
      </c>
      <c r="AW1366" s="17" t="s">
        <v>13</v>
      </c>
      <c r="AX1366">
        <v>0</v>
      </c>
      <c r="AY1366">
        <v>1</v>
      </c>
      <c r="AZ1366">
        <v>0</v>
      </c>
      <c r="BA1366">
        <v>0</v>
      </c>
      <c r="BB1366">
        <v>0</v>
      </c>
      <c r="BC1366">
        <v>0</v>
      </c>
      <c r="BD1366" s="17">
        <v>0</v>
      </c>
      <c r="BE1366">
        <v>0</v>
      </c>
      <c r="BF1366">
        <v>1</v>
      </c>
      <c r="BG1366" s="17">
        <v>0</v>
      </c>
      <c r="BH1366">
        <v>1073</v>
      </c>
      <c r="BI1366">
        <v>69</v>
      </c>
      <c r="BJ1366" s="23">
        <v>0.221</v>
      </c>
      <c r="BK1366" s="23">
        <v>30.5</v>
      </c>
      <c r="BL1366">
        <v>0</v>
      </c>
      <c r="BM1366">
        <v>0</v>
      </c>
      <c r="BN1366">
        <v>1</v>
      </c>
      <c r="BO1366">
        <v>0</v>
      </c>
      <c r="BP1366">
        <v>0</v>
      </c>
      <c r="BQ1366" s="17">
        <v>0</v>
      </c>
      <c r="BR1366">
        <v>0</v>
      </c>
      <c r="BS1366">
        <v>0</v>
      </c>
      <c r="BT1366">
        <v>0</v>
      </c>
      <c r="BU1366" s="17">
        <v>1</v>
      </c>
      <c r="BV1366">
        <v>0</v>
      </c>
      <c r="BW1366">
        <v>0</v>
      </c>
      <c r="BX1366" s="17">
        <v>1</v>
      </c>
      <c r="BY1366">
        <v>0</v>
      </c>
      <c r="BZ1366">
        <v>0</v>
      </c>
      <c r="CA1366">
        <v>0</v>
      </c>
      <c r="CB1366">
        <v>0</v>
      </c>
      <c r="CC1366">
        <v>0</v>
      </c>
      <c r="CD1366">
        <v>0</v>
      </c>
      <c r="CE1366">
        <v>0</v>
      </c>
      <c r="CF1366">
        <v>0</v>
      </c>
      <c r="CG1366">
        <v>0</v>
      </c>
      <c r="CH1366">
        <v>0</v>
      </c>
      <c r="CI1366">
        <v>1</v>
      </c>
      <c r="CJ1366" s="17">
        <v>0</v>
      </c>
      <c r="CK1366">
        <v>3.0070000000000001</v>
      </c>
      <c r="CL1366">
        <v>2852</v>
      </c>
      <c r="CM1366">
        <v>1</v>
      </c>
      <c r="CN1366">
        <v>0</v>
      </c>
      <c r="CO1366">
        <v>22</v>
      </c>
      <c r="CP1366" s="31" t="s">
        <v>80</v>
      </c>
    </row>
    <row r="1367" spans="1:94" x14ac:dyDescent="0.25">
      <c r="A1367">
        <v>1366</v>
      </c>
      <c r="B1367">
        <v>87</v>
      </c>
      <c r="C1367" s="23" t="s">
        <v>265</v>
      </c>
      <c r="D1367" s="12">
        <v>5.39</v>
      </c>
      <c r="E1367" s="13">
        <v>3.5400000000000001E-2</v>
      </c>
      <c r="F1367" s="7">
        <f t="shared" si="333"/>
        <v>152.25988700564972</v>
      </c>
      <c r="G1367" s="7">
        <f t="shared" si="326"/>
        <v>5.3545999999999996</v>
      </c>
      <c r="H1367" s="15">
        <f t="shared" si="327"/>
        <v>5.4253999999999998</v>
      </c>
      <c r="I1367" s="11">
        <f t="shared" si="328"/>
        <v>0.36277548012922389</v>
      </c>
      <c r="J1367" s="30">
        <f t="shared" si="329"/>
        <v>2.3826070494572405E-3</v>
      </c>
      <c r="K1367" s="30">
        <f t="shared" si="330"/>
        <v>419.70831918246893</v>
      </c>
      <c r="L1367" s="8">
        <v>0</v>
      </c>
      <c r="M1367" s="9">
        <v>0</v>
      </c>
      <c r="N1367" s="9">
        <v>1</v>
      </c>
      <c r="O1367" s="9">
        <v>0</v>
      </c>
      <c r="P1367" s="9">
        <v>0</v>
      </c>
      <c r="Q1367" s="8">
        <v>152989</v>
      </c>
      <c r="R1367" s="9">
        <v>16</v>
      </c>
      <c r="S1367" s="9">
        <f t="shared" si="331"/>
        <v>152972</v>
      </c>
      <c r="T1367" s="9">
        <f t="shared" si="332"/>
        <v>23</v>
      </c>
      <c r="U1367" s="7">
        <v>7.98</v>
      </c>
      <c r="V1367" s="7">
        <f t="shared" si="334"/>
        <v>16.52</v>
      </c>
      <c r="W1367" s="9">
        <v>1</v>
      </c>
      <c r="X1367" s="9">
        <v>0</v>
      </c>
      <c r="Y1367" s="9">
        <v>1</v>
      </c>
      <c r="Z1367" s="9">
        <v>0</v>
      </c>
      <c r="AA1367" s="9">
        <v>0</v>
      </c>
      <c r="AB1367" s="27">
        <v>0</v>
      </c>
      <c r="AC1367" s="9">
        <v>0</v>
      </c>
      <c r="AD1367" s="9">
        <v>0</v>
      </c>
      <c r="AE1367" s="27">
        <v>1</v>
      </c>
      <c r="AF1367" s="9">
        <v>1</v>
      </c>
      <c r="AG1367" s="27">
        <v>0</v>
      </c>
      <c r="AH1367" s="19">
        <v>1995</v>
      </c>
      <c r="AI1367" s="30">
        <v>0.32</v>
      </c>
      <c r="AJ1367" s="30">
        <f t="shared" si="335"/>
        <v>0.16999999999999998</v>
      </c>
      <c r="AK1367" s="30">
        <f t="shared" si="336"/>
        <v>0.33999999999999997</v>
      </c>
      <c r="AL1367" s="30">
        <f t="shared" si="337"/>
        <v>0.16999999999999998</v>
      </c>
      <c r="AM1367" s="36">
        <v>0.38500000000000001</v>
      </c>
      <c r="AN1367" s="17">
        <f t="shared" ref="AN1367:AN1372" si="338">1-AM1367</f>
        <v>0.61499999999999999</v>
      </c>
      <c r="AO1367" t="s">
        <v>89</v>
      </c>
      <c r="AP1367" s="34" t="s">
        <v>89</v>
      </c>
      <c r="AQ1367" t="s">
        <v>89</v>
      </c>
      <c r="AR1367" s="34" t="s">
        <v>89</v>
      </c>
      <c r="AS1367">
        <v>0</v>
      </c>
      <c r="AT1367" s="17">
        <v>1</v>
      </c>
      <c r="AU1367" t="s">
        <v>89</v>
      </c>
      <c r="AV1367" s="17" t="s">
        <v>89</v>
      </c>
      <c r="AW1367" s="17" t="s">
        <v>13</v>
      </c>
      <c r="AX1367">
        <v>0</v>
      </c>
      <c r="AY1367">
        <v>1</v>
      </c>
      <c r="AZ1367">
        <v>0</v>
      </c>
      <c r="BA1367">
        <v>0</v>
      </c>
      <c r="BB1367">
        <v>0</v>
      </c>
      <c r="BC1367">
        <v>0</v>
      </c>
      <c r="BD1367" s="17">
        <v>0</v>
      </c>
      <c r="BE1367">
        <v>0</v>
      </c>
      <c r="BF1367">
        <v>1</v>
      </c>
      <c r="BG1367" s="17">
        <v>0</v>
      </c>
      <c r="BH1367">
        <v>1073</v>
      </c>
      <c r="BI1367">
        <v>69</v>
      </c>
      <c r="BJ1367" s="23">
        <v>0.221</v>
      </c>
      <c r="BK1367" s="23">
        <v>30.5</v>
      </c>
      <c r="BL1367">
        <v>1</v>
      </c>
      <c r="BM1367">
        <v>0</v>
      </c>
      <c r="BN1367">
        <v>0</v>
      </c>
      <c r="BO1367">
        <v>0</v>
      </c>
      <c r="BP1367">
        <v>0</v>
      </c>
      <c r="BQ1367" s="17">
        <v>0</v>
      </c>
      <c r="BR1367">
        <v>0</v>
      </c>
      <c r="BS1367">
        <v>0</v>
      </c>
      <c r="BT1367">
        <v>0</v>
      </c>
      <c r="BU1367" s="17">
        <v>1</v>
      </c>
      <c r="BV1367">
        <v>0</v>
      </c>
      <c r="BW1367">
        <v>0</v>
      </c>
      <c r="BX1367" s="17">
        <v>0</v>
      </c>
      <c r="BY1367">
        <v>0</v>
      </c>
      <c r="BZ1367">
        <v>0</v>
      </c>
      <c r="CA1367">
        <v>0</v>
      </c>
      <c r="CB1367">
        <v>0</v>
      </c>
      <c r="CC1367">
        <v>0</v>
      </c>
      <c r="CD1367">
        <v>0</v>
      </c>
      <c r="CE1367">
        <v>0</v>
      </c>
      <c r="CF1367">
        <v>0</v>
      </c>
      <c r="CG1367">
        <v>0</v>
      </c>
      <c r="CH1367">
        <v>0</v>
      </c>
      <c r="CI1367">
        <v>1</v>
      </c>
      <c r="CJ1367" s="17">
        <v>0</v>
      </c>
      <c r="CK1367">
        <v>3.0070000000000001</v>
      </c>
      <c r="CL1367">
        <v>2852</v>
      </c>
      <c r="CM1367">
        <v>1</v>
      </c>
      <c r="CN1367">
        <v>0</v>
      </c>
      <c r="CO1367">
        <v>22</v>
      </c>
      <c r="CP1367" s="31" t="s">
        <v>80</v>
      </c>
    </row>
    <row r="1368" spans="1:94" x14ac:dyDescent="0.25">
      <c r="A1368">
        <v>1367</v>
      </c>
      <c r="B1368">
        <v>87</v>
      </c>
      <c r="C1368" s="23" t="s">
        <v>265</v>
      </c>
      <c r="D1368" s="12">
        <v>5.39</v>
      </c>
      <c r="E1368" s="13">
        <v>3.5400000000000001E-2</v>
      </c>
      <c r="F1368" s="7">
        <f t="shared" si="333"/>
        <v>152.25988700564972</v>
      </c>
      <c r="G1368" s="7">
        <f t="shared" si="326"/>
        <v>5.3545999999999996</v>
      </c>
      <c r="H1368" s="15">
        <f t="shared" si="327"/>
        <v>5.4253999999999998</v>
      </c>
      <c r="I1368" s="11">
        <f t="shared" si="328"/>
        <v>0.36328522672509028</v>
      </c>
      <c r="J1368" s="30">
        <f t="shared" si="329"/>
        <v>2.3859549213484594E-3</v>
      </c>
      <c r="K1368" s="30">
        <f t="shared" si="330"/>
        <v>419.11940206935446</v>
      </c>
      <c r="L1368" s="8">
        <v>0</v>
      </c>
      <c r="M1368" s="9">
        <v>0</v>
      </c>
      <c r="N1368" s="9">
        <v>1</v>
      </c>
      <c r="O1368" s="9">
        <v>0</v>
      </c>
      <c r="P1368" s="9">
        <v>0</v>
      </c>
      <c r="Q1368" s="8">
        <v>152495</v>
      </c>
      <c r="R1368" s="9">
        <v>16</v>
      </c>
      <c r="S1368" s="9">
        <f t="shared" si="331"/>
        <v>152478</v>
      </c>
      <c r="T1368" s="9">
        <f t="shared" si="332"/>
        <v>23</v>
      </c>
      <c r="U1368" s="7">
        <v>7.98</v>
      </c>
      <c r="V1368" s="7">
        <f t="shared" si="334"/>
        <v>16.52</v>
      </c>
      <c r="W1368" s="9">
        <v>1</v>
      </c>
      <c r="X1368" s="9">
        <v>0</v>
      </c>
      <c r="Y1368" s="9">
        <v>1</v>
      </c>
      <c r="Z1368" s="9">
        <v>0</v>
      </c>
      <c r="AA1368" s="9">
        <v>0</v>
      </c>
      <c r="AB1368" s="27">
        <v>0</v>
      </c>
      <c r="AC1368" s="9">
        <v>0</v>
      </c>
      <c r="AD1368" s="9">
        <v>0</v>
      </c>
      <c r="AE1368" s="27">
        <v>1</v>
      </c>
      <c r="AF1368" s="9">
        <v>1</v>
      </c>
      <c r="AG1368" s="27">
        <v>0</v>
      </c>
      <c r="AH1368" s="19">
        <v>1995</v>
      </c>
      <c r="AI1368" s="30">
        <v>0.32</v>
      </c>
      <c r="AJ1368" s="30">
        <f t="shared" si="335"/>
        <v>0.16999999999999998</v>
      </c>
      <c r="AK1368" s="30">
        <f t="shared" si="336"/>
        <v>0.33999999999999997</v>
      </c>
      <c r="AL1368" s="30">
        <f t="shared" si="337"/>
        <v>0.16999999999999998</v>
      </c>
      <c r="AM1368" s="36">
        <v>0.38500000000000001</v>
      </c>
      <c r="AN1368" s="17">
        <f t="shared" si="338"/>
        <v>0.61499999999999999</v>
      </c>
      <c r="AO1368" t="s">
        <v>89</v>
      </c>
      <c r="AP1368" s="34" t="s">
        <v>89</v>
      </c>
      <c r="AQ1368" t="s">
        <v>89</v>
      </c>
      <c r="AR1368" s="34" t="s">
        <v>89</v>
      </c>
      <c r="AS1368">
        <v>0</v>
      </c>
      <c r="AT1368" s="17">
        <v>1</v>
      </c>
      <c r="AU1368" t="s">
        <v>89</v>
      </c>
      <c r="AV1368" s="17" t="s">
        <v>89</v>
      </c>
      <c r="AW1368" s="17" t="s">
        <v>13</v>
      </c>
      <c r="AX1368">
        <v>0</v>
      </c>
      <c r="AY1368">
        <v>1</v>
      </c>
      <c r="AZ1368">
        <v>0</v>
      </c>
      <c r="BA1368">
        <v>0</v>
      </c>
      <c r="BB1368">
        <v>0</v>
      </c>
      <c r="BC1368">
        <v>0</v>
      </c>
      <c r="BD1368" s="17">
        <v>0</v>
      </c>
      <c r="BE1368">
        <v>0</v>
      </c>
      <c r="BF1368">
        <v>1</v>
      </c>
      <c r="BG1368" s="17">
        <v>0</v>
      </c>
      <c r="BH1368">
        <v>1073</v>
      </c>
      <c r="BI1368">
        <v>69</v>
      </c>
      <c r="BJ1368" s="23">
        <v>0.221</v>
      </c>
      <c r="BK1368" s="23">
        <v>30.5</v>
      </c>
      <c r="BL1368">
        <v>1</v>
      </c>
      <c r="BM1368">
        <v>0</v>
      </c>
      <c r="BN1368">
        <v>0</v>
      </c>
      <c r="BO1368">
        <v>0</v>
      </c>
      <c r="BP1368">
        <v>0</v>
      </c>
      <c r="BQ1368" s="17">
        <v>0</v>
      </c>
      <c r="BR1368">
        <v>0</v>
      </c>
      <c r="BS1368">
        <v>0</v>
      </c>
      <c r="BT1368">
        <v>0</v>
      </c>
      <c r="BU1368" s="17">
        <v>1</v>
      </c>
      <c r="BV1368">
        <v>0</v>
      </c>
      <c r="BW1368">
        <v>0</v>
      </c>
      <c r="BX1368" s="17">
        <v>0</v>
      </c>
      <c r="BY1368">
        <v>0</v>
      </c>
      <c r="BZ1368">
        <v>0</v>
      </c>
      <c r="CA1368">
        <v>0</v>
      </c>
      <c r="CB1368">
        <v>0</v>
      </c>
      <c r="CC1368">
        <v>0</v>
      </c>
      <c r="CD1368">
        <v>0</v>
      </c>
      <c r="CE1368">
        <v>0</v>
      </c>
      <c r="CF1368">
        <v>0</v>
      </c>
      <c r="CG1368">
        <v>0</v>
      </c>
      <c r="CH1368">
        <v>0</v>
      </c>
      <c r="CI1368">
        <v>1</v>
      </c>
      <c r="CJ1368" s="17">
        <v>0</v>
      </c>
      <c r="CK1368">
        <v>3.0070000000000001</v>
      </c>
      <c r="CL1368">
        <v>2852</v>
      </c>
      <c r="CM1368">
        <v>1</v>
      </c>
      <c r="CN1368">
        <v>0</v>
      </c>
      <c r="CO1368">
        <v>22</v>
      </c>
      <c r="CP1368" s="31" t="s">
        <v>80</v>
      </c>
    </row>
    <row r="1369" spans="1:94" x14ac:dyDescent="0.25">
      <c r="A1369">
        <v>1368</v>
      </c>
      <c r="B1369">
        <v>87</v>
      </c>
      <c r="C1369" s="23" t="s">
        <v>265</v>
      </c>
      <c r="D1369" s="12">
        <v>5.39</v>
      </c>
      <c r="E1369" s="13">
        <v>3.5499999999999997E-2</v>
      </c>
      <c r="F1369" s="7">
        <f t="shared" si="333"/>
        <v>151.83098591549296</v>
      </c>
      <c r="G1369" s="7">
        <f t="shared" si="326"/>
        <v>5.3544999999999998</v>
      </c>
      <c r="H1369" s="15">
        <f t="shared" si="327"/>
        <v>5.4254999999999995</v>
      </c>
      <c r="I1369" s="11">
        <f t="shared" si="328"/>
        <v>0.37249448551865488</v>
      </c>
      <c r="J1369" s="30">
        <f t="shared" si="329"/>
        <v>2.4533495799466138E-3</v>
      </c>
      <c r="K1369" s="30">
        <f t="shared" si="330"/>
        <v>407.60599637894268</v>
      </c>
      <c r="L1369" s="8">
        <v>0</v>
      </c>
      <c r="M1369" s="9">
        <v>0</v>
      </c>
      <c r="N1369" s="9">
        <v>1</v>
      </c>
      <c r="O1369" s="9">
        <v>0</v>
      </c>
      <c r="P1369" s="9">
        <v>0</v>
      </c>
      <c r="Q1369" s="8">
        <v>143107</v>
      </c>
      <c r="R1369" s="9">
        <v>16</v>
      </c>
      <c r="S1369" s="9">
        <f t="shared" si="331"/>
        <v>143090</v>
      </c>
      <c r="T1369" s="9">
        <f t="shared" si="332"/>
        <v>23</v>
      </c>
      <c r="U1369" s="7">
        <v>7.98</v>
      </c>
      <c r="V1369" s="7">
        <f t="shared" si="334"/>
        <v>16.52</v>
      </c>
      <c r="W1369" s="9">
        <v>1</v>
      </c>
      <c r="X1369" s="9">
        <v>0</v>
      </c>
      <c r="Y1369" s="9">
        <v>1</v>
      </c>
      <c r="Z1369" s="9">
        <v>0</v>
      </c>
      <c r="AA1369" s="9">
        <v>0</v>
      </c>
      <c r="AB1369" s="27">
        <v>0</v>
      </c>
      <c r="AC1369" s="9">
        <v>0</v>
      </c>
      <c r="AD1369" s="9">
        <v>0</v>
      </c>
      <c r="AE1369" s="27">
        <v>1</v>
      </c>
      <c r="AF1369" s="9">
        <v>1</v>
      </c>
      <c r="AG1369" s="27">
        <v>0</v>
      </c>
      <c r="AH1369" s="19">
        <v>1995</v>
      </c>
      <c r="AI1369" s="30">
        <v>0.32</v>
      </c>
      <c r="AJ1369" s="30">
        <f t="shared" si="335"/>
        <v>0.16999999999999998</v>
      </c>
      <c r="AK1369" s="30">
        <f t="shared" si="336"/>
        <v>0.33999999999999997</v>
      </c>
      <c r="AL1369" s="30">
        <f t="shared" si="337"/>
        <v>0.16999999999999998</v>
      </c>
      <c r="AM1369" s="36">
        <v>0.38500000000000001</v>
      </c>
      <c r="AN1369" s="17">
        <f t="shared" si="338"/>
        <v>0.61499999999999999</v>
      </c>
      <c r="AO1369" t="s">
        <v>89</v>
      </c>
      <c r="AP1369" s="34" t="s">
        <v>89</v>
      </c>
      <c r="AQ1369" t="s">
        <v>89</v>
      </c>
      <c r="AR1369" s="34" t="s">
        <v>89</v>
      </c>
      <c r="AS1369">
        <v>0</v>
      </c>
      <c r="AT1369" s="17">
        <v>1</v>
      </c>
      <c r="AU1369" t="s">
        <v>89</v>
      </c>
      <c r="AV1369" s="17" t="s">
        <v>89</v>
      </c>
      <c r="AW1369" s="17" t="s">
        <v>13</v>
      </c>
      <c r="AX1369">
        <v>0</v>
      </c>
      <c r="AY1369">
        <v>1</v>
      </c>
      <c r="AZ1369">
        <v>0</v>
      </c>
      <c r="BA1369">
        <v>0</v>
      </c>
      <c r="BB1369">
        <v>0</v>
      </c>
      <c r="BC1369">
        <v>0</v>
      </c>
      <c r="BD1369" s="17">
        <v>0</v>
      </c>
      <c r="BE1369">
        <v>0</v>
      </c>
      <c r="BF1369">
        <v>1</v>
      </c>
      <c r="BG1369" s="17">
        <v>0</v>
      </c>
      <c r="BH1369">
        <v>1073</v>
      </c>
      <c r="BI1369">
        <v>69</v>
      </c>
      <c r="BJ1369" s="23">
        <v>0.221</v>
      </c>
      <c r="BK1369" s="23">
        <v>30.5</v>
      </c>
      <c r="BL1369">
        <v>1</v>
      </c>
      <c r="BM1369">
        <v>0</v>
      </c>
      <c r="BN1369">
        <v>0</v>
      </c>
      <c r="BO1369">
        <v>0</v>
      </c>
      <c r="BP1369">
        <v>0</v>
      </c>
      <c r="BQ1369" s="17">
        <v>0</v>
      </c>
      <c r="BR1369">
        <v>0</v>
      </c>
      <c r="BS1369">
        <v>0</v>
      </c>
      <c r="BT1369">
        <v>0</v>
      </c>
      <c r="BU1369" s="17">
        <v>1</v>
      </c>
      <c r="BV1369">
        <v>0</v>
      </c>
      <c r="BW1369">
        <v>0</v>
      </c>
      <c r="BX1369" s="17">
        <v>0</v>
      </c>
      <c r="BY1369">
        <v>0</v>
      </c>
      <c r="BZ1369">
        <v>0</v>
      </c>
      <c r="CA1369">
        <v>0</v>
      </c>
      <c r="CB1369">
        <v>0</v>
      </c>
      <c r="CC1369">
        <v>0</v>
      </c>
      <c r="CD1369">
        <v>0</v>
      </c>
      <c r="CE1369">
        <v>0</v>
      </c>
      <c r="CF1369">
        <v>0</v>
      </c>
      <c r="CG1369">
        <v>0</v>
      </c>
      <c r="CH1369">
        <v>0</v>
      </c>
      <c r="CI1369">
        <v>1</v>
      </c>
      <c r="CJ1369" s="17">
        <v>1</v>
      </c>
      <c r="CK1369">
        <v>3.0070000000000001</v>
      </c>
      <c r="CL1369">
        <v>2852</v>
      </c>
      <c r="CM1369">
        <v>1</v>
      </c>
      <c r="CN1369">
        <v>0</v>
      </c>
      <c r="CO1369">
        <v>22</v>
      </c>
      <c r="CP1369" s="31" t="s">
        <v>80</v>
      </c>
    </row>
    <row r="1370" spans="1:94" x14ac:dyDescent="0.25">
      <c r="A1370">
        <v>1369</v>
      </c>
      <c r="B1370">
        <v>87</v>
      </c>
      <c r="C1370" s="23" t="s">
        <v>265</v>
      </c>
      <c r="D1370" s="12">
        <v>5.09</v>
      </c>
      <c r="E1370" s="13">
        <v>1.57</v>
      </c>
      <c r="F1370" s="7">
        <f t="shared" si="333"/>
        <v>3.2420382165605095</v>
      </c>
      <c r="G1370" s="7">
        <f t="shared" si="326"/>
        <v>3.5199999999999996</v>
      </c>
      <c r="H1370" s="15">
        <f t="shared" si="327"/>
        <v>6.66</v>
      </c>
      <c r="I1370" s="11">
        <f t="shared" si="328"/>
        <v>8.2889064414605248E-3</v>
      </c>
      <c r="J1370" s="30">
        <f t="shared" si="329"/>
        <v>2.5566960929455842E-3</v>
      </c>
      <c r="K1370" s="30">
        <f t="shared" si="330"/>
        <v>391.12978768152857</v>
      </c>
      <c r="L1370" s="8">
        <v>0</v>
      </c>
      <c r="M1370" s="9">
        <v>0</v>
      </c>
      <c r="N1370" s="9">
        <v>1</v>
      </c>
      <c r="O1370" s="9">
        <v>0</v>
      </c>
      <c r="P1370" s="9">
        <v>0</v>
      </c>
      <c r="Q1370" s="8">
        <v>152989</v>
      </c>
      <c r="R1370" s="9">
        <v>16</v>
      </c>
      <c r="S1370" s="9">
        <f t="shared" si="331"/>
        <v>152972</v>
      </c>
      <c r="T1370" s="9">
        <f t="shared" si="332"/>
        <v>23</v>
      </c>
      <c r="U1370" s="7">
        <v>7.98</v>
      </c>
      <c r="V1370" s="7">
        <f t="shared" si="334"/>
        <v>16.52</v>
      </c>
      <c r="W1370" s="9">
        <v>1</v>
      </c>
      <c r="X1370" s="9">
        <v>0</v>
      </c>
      <c r="Y1370" s="9">
        <v>1</v>
      </c>
      <c r="Z1370" s="9">
        <v>0</v>
      </c>
      <c r="AA1370" s="9">
        <v>0</v>
      </c>
      <c r="AB1370" s="27">
        <v>0</v>
      </c>
      <c r="AC1370" s="9">
        <v>0</v>
      </c>
      <c r="AD1370" s="9">
        <v>0</v>
      </c>
      <c r="AE1370" s="27">
        <v>1</v>
      </c>
      <c r="AF1370" s="9">
        <v>1</v>
      </c>
      <c r="AG1370" s="27">
        <v>0</v>
      </c>
      <c r="AH1370" s="19">
        <v>1995</v>
      </c>
      <c r="AI1370" s="30">
        <v>0.32</v>
      </c>
      <c r="AJ1370" s="30">
        <f t="shared" si="335"/>
        <v>0.16999999999999998</v>
      </c>
      <c r="AK1370" s="30">
        <f t="shared" si="336"/>
        <v>0.33999999999999997</v>
      </c>
      <c r="AL1370" s="30">
        <f t="shared" si="337"/>
        <v>0.16999999999999998</v>
      </c>
      <c r="AM1370" s="36">
        <v>0.38500000000000001</v>
      </c>
      <c r="AN1370" s="17">
        <f t="shared" si="338"/>
        <v>0.61499999999999999</v>
      </c>
      <c r="AO1370" t="s">
        <v>89</v>
      </c>
      <c r="AP1370" s="34" t="s">
        <v>89</v>
      </c>
      <c r="AQ1370" t="s">
        <v>89</v>
      </c>
      <c r="AR1370" s="34" t="s">
        <v>89</v>
      </c>
      <c r="AS1370">
        <v>0</v>
      </c>
      <c r="AT1370" s="17">
        <v>1</v>
      </c>
      <c r="AU1370" t="s">
        <v>89</v>
      </c>
      <c r="AV1370" s="17" t="s">
        <v>89</v>
      </c>
      <c r="AW1370" s="17" t="s">
        <v>13</v>
      </c>
      <c r="AX1370">
        <v>0</v>
      </c>
      <c r="AY1370">
        <v>1</v>
      </c>
      <c r="AZ1370">
        <v>0</v>
      </c>
      <c r="BA1370">
        <v>0</v>
      </c>
      <c r="BB1370">
        <v>0</v>
      </c>
      <c r="BC1370">
        <v>0</v>
      </c>
      <c r="BD1370" s="17">
        <v>0</v>
      </c>
      <c r="BE1370">
        <v>0</v>
      </c>
      <c r="BF1370">
        <v>1</v>
      </c>
      <c r="BG1370" s="17">
        <v>0</v>
      </c>
      <c r="BH1370">
        <v>1073</v>
      </c>
      <c r="BI1370">
        <v>69</v>
      </c>
      <c r="BJ1370" s="23">
        <v>0.221</v>
      </c>
      <c r="BK1370" s="23">
        <v>30.5</v>
      </c>
      <c r="BL1370">
        <v>0</v>
      </c>
      <c r="BM1370">
        <v>0</v>
      </c>
      <c r="BN1370">
        <v>1</v>
      </c>
      <c r="BO1370">
        <v>0</v>
      </c>
      <c r="BP1370">
        <v>0</v>
      </c>
      <c r="BQ1370" s="17">
        <v>0</v>
      </c>
      <c r="BR1370">
        <v>0</v>
      </c>
      <c r="BS1370">
        <v>0</v>
      </c>
      <c r="BT1370">
        <v>0</v>
      </c>
      <c r="BU1370" s="17">
        <v>1</v>
      </c>
      <c r="BV1370">
        <v>0</v>
      </c>
      <c r="BW1370">
        <v>0</v>
      </c>
      <c r="BX1370" s="17">
        <v>1</v>
      </c>
      <c r="BY1370">
        <v>0</v>
      </c>
      <c r="BZ1370">
        <v>0</v>
      </c>
      <c r="CA1370">
        <v>0</v>
      </c>
      <c r="CB1370">
        <v>0</v>
      </c>
      <c r="CC1370">
        <v>0</v>
      </c>
      <c r="CD1370">
        <v>0</v>
      </c>
      <c r="CE1370">
        <v>0</v>
      </c>
      <c r="CF1370">
        <v>0</v>
      </c>
      <c r="CG1370">
        <v>0</v>
      </c>
      <c r="CH1370">
        <v>0</v>
      </c>
      <c r="CI1370">
        <v>1</v>
      </c>
      <c r="CJ1370" s="17">
        <v>0</v>
      </c>
      <c r="CK1370">
        <v>3.0070000000000001</v>
      </c>
      <c r="CL1370">
        <v>2852</v>
      </c>
      <c r="CM1370">
        <v>1</v>
      </c>
      <c r="CN1370">
        <v>0</v>
      </c>
      <c r="CO1370">
        <v>22</v>
      </c>
      <c r="CP1370" s="31" t="s">
        <v>80</v>
      </c>
    </row>
    <row r="1371" spans="1:94" x14ac:dyDescent="0.25">
      <c r="A1371">
        <v>1370</v>
      </c>
      <c r="B1371">
        <v>87</v>
      </c>
      <c r="C1371" s="23" t="s">
        <v>265</v>
      </c>
      <c r="D1371" s="12">
        <v>7.45</v>
      </c>
      <c r="E1371" s="13">
        <v>1.36</v>
      </c>
      <c r="F1371" s="7">
        <f t="shared" si="333"/>
        <v>5.4779411764705879</v>
      </c>
      <c r="G1371" s="7">
        <f t="shared" si="326"/>
        <v>6.09</v>
      </c>
      <c r="H1371" s="15">
        <f t="shared" si="327"/>
        <v>8.81</v>
      </c>
      <c r="I1371" s="11">
        <f t="shared" si="328"/>
        <v>1.4027201651511953E-2</v>
      </c>
      <c r="J1371" s="30">
        <f t="shared" si="329"/>
        <v>2.5606703685981552E-3</v>
      </c>
      <c r="K1371" s="30">
        <f t="shared" si="330"/>
        <v>390.52273664862702</v>
      </c>
      <c r="L1371" s="8">
        <v>0</v>
      </c>
      <c r="M1371" s="9">
        <v>0</v>
      </c>
      <c r="N1371" s="9">
        <v>1</v>
      </c>
      <c r="O1371" s="9">
        <v>0</v>
      </c>
      <c r="P1371" s="9">
        <v>0</v>
      </c>
      <c r="Q1371" s="8">
        <v>152495</v>
      </c>
      <c r="R1371" s="9">
        <v>16</v>
      </c>
      <c r="S1371" s="9">
        <f t="shared" si="331"/>
        <v>152478</v>
      </c>
      <c r="T1371" s="9">
        <f t="shared" si="332"/>
        <v>23</v>
      </c>
      <c r="U1371" s="7">
        <v>7.98</v>
      </c>
      <c r="V1371" s="7">
        <f t="shared" si="334"/>
        <v>16.52</v>
      </c>
      <c r="W1371" s="9">
        <v>1</v>
      </c>
      <c r="X1371" s="9">
        <v>0</v>
      </c>
      <c r="Y1371" s="9">
        <v>1</v>
      </c>
      <c r="Z1371" s="9">
        <v>0</v>
      </c>
      <c r="AA1371" s="9">
        <v>0</v>
      </c>
      <c r="AB1371" s="27">
        <v>0</v>
      </c>
      <c r="AC1371" s="9">
        <v>0</v>
      </c>
      <c r="AD1371" s="9">
        <v>0</v>
      </c>
      <c r="AE1371" s="27">
        <v>1</v>
      </c>
      <c r="AF1371" s="9">
        <v>1</v>
      </c>
      <c r="AG1371" s="27">
        <v>0</v>
      </c>
      <c r="AH1371" s="19">
        <v>1995</v>
      </c>
      <c r="AI1371" s="30">
        <v>0.32</v>
      </c>
      <c r="AJ1371" s="30">
        <f t="shared" si="335"/>
        <v>0.16999999999999998</v>
      </c>
      <c r="AK1371" s="30">
        <f t="shared" si="336"/>
        <v>0.33999999999999997</v>
      </c>
      <c r="AL1371" s="30">
        <f t="shared" si="337"/>
        <v>0.16999999999999998</v>
      </c>
      <c r="AM1371" s="36">
        <v>0.38500000000000001</v>
      </c>
      <c r="AN1371" s="17">
        <f t="shared" si="338"/>
        <v>0.61499999999999999</v>
      </c>
      <c r="AO1371" t="s">
        <v>89</v>
      </c>
      <c r="AP1371" s="34" t="s">
        <v>89</v>
      </c>
      <c r="AQ1371" t="s">
        <v>89</v>
      </c>
      <c r="AR1371" s="34" t="s">
        <v>89</v>
      </c>
      <c r="AS1371">
        <v>0</v>
      </c>
      <c r="AT1371" s="17">
        <v>1</v>
      </c>
      <c r="AU1371" t="s">
        <v>89</v>
      </c>
      <c r="AV1371" s="17" t="s">
        <v>89</v>
      </c>
      <c r="AW1371" s="17" t="s">
        <v>13</v>
      </c>
      <c r="AX1371">
        <v>0</v>
      </c>
      <c r="AY1371">
        <v>1</v>
      </c>
      <c r="AZ1371">
        <v>0</v>
      </c>
      <c r="BA1371">
        <v>0</v>
      </c>
      <c r="BB1371">
        <v>0</v>
      </c>
      <c r="BC1371">
        <v>0</v>
      </c>
      <c r="BD1371" s="17">
        <v>0</v>
      </c>
      <c r="BE1371">
        <v>0</v>
      </c>
      <c r="BF1371">
        <v>1</v>
      </c>
      <c r="BG1371" s="17">
        <v>0</v>
      </c>
      <c r="BH1371">
        <v>1073</v>
      </c>
      <c r="BI1371">
        <v>69</v>
      </c>
      <c r="BJ1371" s="23">
        <v>0.221</v>
      </c>
      <c r="BK1371" s="23">
        <v>30.5</v>
      </c>
      <c r="BL1371">
        <v>0</v>
      </c>
      <c r="BM1371">
        <v>0</v>
      </c>
      <c r="BN1371">
        <v>1</v>
      </c>
      <c r="BO1371">
        <v>0</v>
      </c>
      <c r="BP1371">
        <v>0</v>
      </c>
      <c r="BQ1371" s="17">
        <v>0</v>
      </c>
      <c r="BR1371">
        <v>0</v>
      </c>
      <c r="BS1371">
        <v>0</v>
      </c>
      <c r="BT1371">
        <v>0</v>
      </c>
      <c r="BU1371" s="17">
        <v>1</v>
      </c>
      <c r="BV1371">
        <v>0</v>
      </c>
      <c r="BW1371">
        <v>0</v>
      </c>
      <c r="BX1371" s="17">
        <v>1</v>
      </c>
      <c r="BY1371">
        <v>0</v>
      </c>
      <c r="BZ1371">
        <v>0</v>
      </c>
      <c r="CA1371">
        <v>0</v>
      </c>
      <c r="CB1371">
        <v>0</v>
      </c>
      <c r="CC1371">
        <v>0</v>
      </c>
      <c r="CD1371">
        <v>0</v>
      </c>
      <c r="CE1371">
        <v>0</v>
      </c>
      <c r="CF1371">
        <v>0</v>
      </c>
      <c r="CG1371">
        <v>0</v>
      </c>
      <c r="CH1371">
        <v>0</v>
      </c>
      <c r="CI1371">
        <v>1</v>
      </c>
      <c r="CJ1371" s="17">
        <v>0</v>
      </c>
      <c r="CK1371">
        <v>3.0070000000000001</v>
      </c>
      <c r="CL1371">
        <v>2852</v>
      </c>
      <c r="CM1371">
        <v>1</v>
      </c>
      <c r="CN1371">
        <v>0</v>
      </c>
      <c r="CO1371">
        <v>22</v>
      </c>
      <c r="CP1371" s="31" t="s">
        <v>80</v>
      </c>
    </row>
    <row r="1372" spans="1:94" x14ac:dyDescent="0.25">
      <c r="A1372">
        <v>1371</v>
      </c>
      <c r="B1372">
        <v>87</v>
      </c>
      <c r="C1372" s="23" t="s">
        <v>265</v>
      </c>
      <c r="D1372" s="12">
        <v>3.46</v>
      </c>
      <c r="E1372" s="13">
        <v>1.38</v>
      </c>
      <c r="F1372" s="7">
        <f t="shared" si="333"/>
        <v>2.5072463768115942</v>
      </c>
      <c r="G1372" s="7">
        <f t="shared" si="326"/>
        <v>2.08</v>
      </c>
      <c r="H1372" s="15">
        <f t="shared" si="327"/>
        <v>4.84</v>
      </c>
      <c r="I1372" s="11">
        <f t="shared" si="328"/>
        <v>6.6280050549121462E-3</v>
      </c>
      <c r="J1372" s="30">
        <f t="shared" si="329"/>
        <v>2.6435395883753648E-3</v>
      </c>
      <c r="K1372" s="30">
        <f t="shared" si="330"/>
        <v>378.28069774229033</v>
      </c>
      <c r="L1372" s="8">
        <v>0</v>
      </c>
      <c r="M1372" s="9">
        <v>0</v>
      </c>
      <c r="N1372" s="9">
        <v>1</v>
      </c>
      <c r="O1372" s="9">
        <v>0</v>
      </c>
      <c r="P1372" s="9">
        <v>0</v>
      </c>
      <c r="Q1372" s="8">
        <v>143107</v>
      </c>
      <c r="R1372" s="9">
        <v>16</v>
      </c>
      <c r="S1372" s="9">
        <f t="shared" si="331"/>
        <v>143090</v>
      </c>
      <c r="T1372" s="9">
        <f t="shared" si="332"/>
        <v>23</v>
      </c>
      <c r="U1372" s="7">
        <v>7.98</v>
      </c>
      <c r="V1372" s="7">
        <f t="shared" si="334"/>
        <v>16.52</v>
      </c>
      <c r="W1372" s="9">
        <v>1</v>
      </c>
      <c r="X1372" s="9">
        <v>0</v>
      </c>
      <c r="Y1372" s="9">
        <v>1</v>
      </c>
      <c r="Z1372" s="9">
        <v>0</v>
      </c>
      <c r="AA1372" s="9">
        <v>0</v>
      </c>
      <c r="AB1372" s="27">
        <v>0</v>
      </c>
      <c r="AC1372" s="9">
        <v>0</v>
      </c>
      <c r="AD1372" s="9">
        <v>0</v>
      </c>
      <c r="AE1372" s="27">
        <v>1</v>
      </c>
      <c r="AF1372" s="9">
        <v>1</v>
      </c>
      <c r="AG1372" s="27">
        <v>0</v>
      </c>
      <c r="AH1372" s="19">
        <v>1995</v>
      </c>
      <c r="AI1372" s="30">
        <v>0.32</v>
      </c>
      <c r="AJ1372" s="30">
        <f t="shared" si="335"/>
        <v>0.16999999999999998</v>
      </c>
      <c r="AK1372" s="30">
        <f t="shared" si="336"/>
        <v>0.33999999999999997</v>
      </c>
      <c r="AL1372" s="30">
        <f t="shared" si="337"/>
        <v>0.16999999999999998</v>
      </c>
      <c r="AM1372" s="36">
        <v>0.38500000000000001</v>
      </c>
      <c r="AN1372" s="17">
        <f t="shared" si="338"/>
        <v>0.61499999999999999</v>
      </c>
      <c r="AO1372" t="s">
        <v>89</v>
      </c>
      <c r="AP1372" s="34" t="s">
        <v>89</v>
      </c>
      <c r="AQ1372" t="s">
        <v>89</v>
      </c>
      <c r="AR1372" s="34" t="s">
        <v>89</v>
      </c>
      <c r="AS1372">
        <v>0</v>
      </c>
      <c r="AT1372" s="17">
        <v>1</v>
      </c>
      <c r="AU1372" t="s">
        <v>89</v>
      </c>
      <c r="AV1372" s="17" t="s">
        <v>89</v>
      </c>
      <c r="AW1372" s="17" t="s">
        <v>13</v>
      </c>
      <c r="AX1372">
        <v>0</v>
      </c>
      <c r="AY1372">
        <v>1</v>
      </c>
      <c r="AZ1372">
        <v>0</v>
      </c>
      <c r="BA1372">
        <v>0</v>
      </c>
      <c r="BB1372">
        <v>0</v>
      </c>
      <c r="BC1372">
        <v>0</v>
      </c>
      <c r="BD1372" s="17">
        <v>0</v>
      </c>
      <c r="BE1372">
        <v>0</v>
      </c>
      <c r="BF1372">
        <v>1</v>
      </c>
      <c r="BG1372" s="17">
        <v>0</v>
      </c>
      <c r="BH1372">
        <v>1073</v>
      </c>
      <c r="BI1372">
        <v>69</v>
      </c>
      <c r="BJ1372" s="23">
        <v>0.221</v>
      </c>
      <c r="BK1372" s="23">
        <v>30.5</v>
      </c>
      <c r="BL1372">
        <v>0</v>
      </c>
      <c r="BM1372">
        <v>0</v>
      </c>
      <c r="BN1372">
        <v>1</v>
      </c>
      <c r="BO1372">
        <v>0</v>
      </c>
      <c r="BP1372">
        <v>0</v>
      </c>
      <c r="BQ1372" s="17">
        <v>0</v>
      </c>
      <c r="BR1372">
        <v>0</v>
      </c>
      <c r="BS1372">
        <v>0</v>
      </c>
      <c r="BT1372">
        <v>0</v>
      </c>
      <c r="BU1372" s="17">
        <v>1</v>
      </c>
      <c r="BV1372">
        <v>0</v>
      </c>
      <c r="BW1372">
        <v>0</v>
      </c>
      <c r="BX1372" s="17">
        <v>1</v>
      </c>
      <c r="BY1372">
        <v>0</v>
      </c>
      <c r="BZ1372">
        <v>0</v>
      </c>
      <c r="CA1372">
        <v>0</v>
      </c>
      <c r="CB1372">
        <v>0</v>
      </c>
      <c r="CC1372">
        <v>0</v>
      </c>
      <c r="CD1372">
        <v>0</v>
      </c>
      <c r="CE1372">
        <v>0</v>
      </c>
      <c r="CF1372">
        <v>0</v>
      </c>
      <c r="CG1372">
        <v>0</v>
      </c>
      <c r="CH1372">
        <v>0</v>
      </c>
      <c r="CI1372">
        <v>1</v>
      </c>
      <c r="CJ1372" s="17">
        <v>1</v>
      </c>
      <c r="CK1372">
        <v>3.0070000000000001</v>
      </c>
      <c r="CL1372">
        <v>2852</v>
      </c>
      <c r="CM1372">
        <v>1</v>
      </c>
      <c r="CN1372">
        <v>0</v>
      </c>
      <c r="CO1372">
        <v>22</v>
      </c>
      <c r="CP1372" s="31" t="s">
        <v>80</v>
      </c>
    </row>
    <row r="1373" spans="1:94" x14ac:dyDescent="0.25">
      <c r="A1373">
        <v>1372</v>
      </c>
      <c r="B1373">
        <v>88</v>
      </c>
      <c r="C1373" s="23" t="s">
        <v>266</v>
      </c>
      <c r="D1373" s="12">
        <v>6.8845274530016756</v>
      </c>
      <c r="E1373" s="13">
        <v>0.1449810515534459</v>
      </c>
      <c r="F1373" s="7">
        <v>47.48570505755891</v>
      </c>
      <c r="G1373" s="7">
        <f t="shared" si="326"/>
        <v>6.73954640144823</v>
      </c>
      <c r="H1373" s="15">
        <f t="shared" si="327"/>
        <v>7.0295085045551211</v>
      </c>
      <c r="I1373" s="11">
        <f t="shared" si="328"/>
        <v>0.16178867742877887</v>
      </c>
      <c r="J1373" s="30">
        <f t="shared" si="329"/>
        <v>3.4071027740384132E-3</v>
      </c>
      <c r="K1373" s="30">
        <f t="shared" si="330"/>
        <v>293.50450113211804</v>
      </c>
      <c r="L1373" s="8">
        <v>1</v>
      </c>
      <c r="M1373" s="9">
        <v>0</v>
      </c>
      <c r="N1373" s="9">
        <v>0</v>
      </c>
      <c r="O1373" s="9">
        <v>0</v>
      </c>
      <c r="P1373" s="9">
        <v>0</v>
      </c>
      <c r="Q1373" s="8">
        <v>83900</v>
      </c>
      <c r="R1373" s="9">
        <v>9</v>
      </c>
      <c r="S1373" s="9">
        <f t="shared" si="331"/>
        <v>83890</v>
      </c>
      <c r="T1373" s="9">
        <f t="shared" si="332"/>
        <v>30</v>
      </c>
      <c r="U1373" s="7">
        <f t="shared" ref="U1373:U1402" si="339">AI1373*0+AJ1373*5+AK1373*10+AL1373*15</f>
        <v>4.42</v>
      </c>
      <c r="V1373" s="7">
        <f t="shared" ref="V1373:V1382" si="340">AVERAGE(V1383,V1393)</f>
        <v>24.856999999999999</v>
      </c>
      <c r="W1373" s="9">
        <v>0</v>
      </c>
      <c r="X1373" s="9">
        <v>1</v>
      </c>
      <c r="Y1373" s="9">
        <v>0</v>
      </c>
      <c r="Z1373" s="9">
        <v>1</v>
      </c>
      <c r="AA1373" s="9">
        <v>0</v>
      </c>
      <c r="AB1373" s="27">
        <v>0</v>
      </c>
      <c r="AC1373" s="9">
        <v>1</v>
      </c>
      <c r="AD1373" s="9">
        <v>0</v>
      </c>
      <c r="AE1373" s="27">
        <v>0</v>
      </c>
      <c r="AF1373" s="9">
        <v>0</v>
      </c>
      <c r="AG1373" s="27">
        <v>1</v>
      </c>
      <c r="AH1373" s="19">
        <v>1994</v>
      </c>
      <c r="AI1373" s="30">
        <f t="shared" ref="AI1373:AL1382" si="341">AVERAGE(AI1383,AI1393)</f>
        <v>0.56299999999999994</v>
      </c>
      <c r="AJ1373" s="30">
        <f t="shared" si="341"/>
        <v>9.4500000000000001E-2</v>
      </c>
      <c r="AK1373" s="30">
        <f t="shared" si="341"/>
        <v>0.23799999999999999</v>
      </c>
      <c r="AL1373" s="30">
        <f t="shared" si="341"/>
        <v>0.10449999999999997</v>
      </c>
      <c r="AM1373" s="130">
        <f t="shared" ref="AM1373:AM1402" si="342">1-AN1373</f>
        <v>0.44750000000000001</v>
      </c>
      <c r="AN1373" s="30">
        <f t="shared" ref="AN1373:AN1382" si="343">AVERAGE(AN1383,AN1393)</f>
        <v>0.55249999999999999</v>
      </c>
      <c r="AO1373" s="33">
        <v>0.75693600000000005</v>
      </c>
      <c r="AP1373" s="34">
        <f t="shared" ref="AP1373:AP1436" si="344">1-AO1373</f>
        <v>0.24306399999999995</v>
      </c>
      <c r="AQ1373" t="s">
        <v>89</v>
      </c>
      <c r="AR1373" s="34" t="s">
        <v>89</v>
      </c>
      <c r="AS1373">
        <v>0</v>
      </c>
      <c r="AT1373" s="17">
        <v>1</v>
      </c>
      <c r="AU1373" s="33">
        <f t="shared" ref="AU1373:AU1402" si="345">1-AV1373</f>
        <v>0.41649999999999998</v>
      </c>
      <c r="AV1373" s="34">
        <f t="shared" ref="AV1373:AV1382" si="346">AVERAGE(AV1383,AV1393)</f>
        <v>0.58350000000000002</v>
      </c>
      <c r="AW1373" s="17" t="s">
        <v>12</v>
      </c>
      <c r="AX1373">
        <v>0</v>
      </c>
      <c r="AY1373">
        <v>0</v>
      </c>
      <c r="AZ1373">
        <v>0</v>
      </c>
      <c r="BA1373">
        <v>0</v>
      </c>
      <c r="BB1373">
        <v>0</v>
      </c>
      <c r="BC1373">
        <v>1</v>
      </c>
      <c r="BD1373" s="17">
        <v>0</v>
      </c>
      <c r="BE1373">
        <v>0</v>
      </c>
      <c r="BF1373">
        <v>1</v>
      </c>
      <c r="BG1373" s="17">
        <v>0</v>
      </c>
      <c r="BH1373">
        <v>397</v>
      </c>
      <c r="BI1373">
        <v>327</v>
      </c>
      <c r="BJ1373" s="61">
        <v>0.71</v>
      </c>
      <c r="BK1373" s="61">
        <f t="shared" ref="BK1373:BK1402" si="347">U1373+V1373+6</f>
        <v>35.277000000000001</v>
      </c>
      <c r="BL1373">
        <v>1</v>
      </c>
      <c r="BM1373">
        <v>0</v>
      </c>
      <c r="BN1373">
        <v>0</v>
      </c>
      <c r="BO1373">
        <v>0</v>
      </c>
      <c r="BP1373">
        <v>0</v>
      </c>
      <c r="BQ1373" s="17">
        <v>0</v>
      </c>
      <c r="BR1373">
        <v>0</v>
      </c>
      <c r="BS1373">
        <v>0</v>
      </c>
      <c r="BT1373">
        <v>1</v>
      </c>
      <c r="BU1373" s="17">
        <v>0</v>
      </c>
      <c r="BV1373">
        <v>0</v>
      </c>
      <c r="BW1373">
        <v>0</v>
      </c>
      <c r="BX1373" s="17">
        <v>0</v>
      </c>
      <c r="BY1373">
        <v>0</v>
      </c>
      <c r="BZ1373">
        <v>0</v>
      </c>
      <c r="CA1373">
        <v>1</v>
      </c>
      <c r="CB1373">
        <v>1</v>
      </c>
      <c r="CC1373">
        <v>0</v>
      </c>
      <c r="CD1373">
        <v>0</v>
      </c>
      <c r="CE1373">
        <v>0</v>
      </c>
      <c r="CF1373">
        <v>0</v>
      </c>
      <c r="CG1373">
        <v>0</v>
      </c>
      <c r="CH1373">
        <v>0</v>
      </c>
      <c r="CI1373">
        <v>1</v>
      </c>
      <c r="CJ1373" s="17">
        <v>0</v>
      </c>
      <c r="CK1373">
        <v>0.29799999999999999</v>
      </c>
      <c r="CL1373">
        <v>386</v>
      </c>
      <c r="CM1373">
        <v>1</v>
      </c>
      <c r="CN1373">
        <v>0</v>
      </c>
      <c r="CO1373">
        <v>23</v>
      </c>
      <c r="CP1373" s="31" t="s">
        <v>80</v>
      </c>
    </row>
    <row r="1374" spans="1:94" x14ac:dyDescent="0.25">
      <c r="A1374">
        <v>1373</v>
      </c>
      <c r="B1374">
        <v>88</v>
      </c>
      <c r="C1374" s="23" t="s">
        <v>266</v>
      </c>
      <c r="D1374" s="12">
        <v>6.1912547640321947</v>
      </c>
      <c r="E1374" s="13">
        <v>7.7718818302770887E-2</v>
      </c>
      <c r="F1374" s="7">
        <v>79.662234954638521</v>
      </c>
      <c r="G1374" s="7">
        <f t="shared" si="326"/>
        <v>6.1135359457294234</v>
      </c>
      <c r="H1374" s="15">
        <f t="shared" si="327"/>
        <v>6.2689735823349659</v>
      </c>
      <c r="I1374" s="11">
        <f t="shared" si="328"/>
        <v>0.26519320759327264</v>
      </c>
      <c r="J1374" s="30">
        <f t="shared" si="329"/>
        <v>3.3289702171208184E-3</v>
      </c>
      <c r="K1374" s="30">
        <f t="shared" si="330"/>
        <v>300.39319512593494</v>
      </c>
      <c r="L1374" s="8">
        <v>1</v>
      </c>
      <c r="M1374" s="9">
        <v>0</v>
      </c>
      <c r="N1374" s="9">
        <v>0</v>
      </c>
      <c r="O1374" s="9">
        <v>0</v>
      </c>
      <c r="P1374" s="9">
        <v>0</v>
      </c>
      <c r="Q1374" s="8">
        <v>83900</v>
      </c>
      <c r="R1374" s="9">
        <v>9</v>
      </c>
      <c r="S1374" s="9">
        <f t="shared" si="331"/>
        <v>83890</v>
      </c>
      <c r="T1374" s="9">
        <f t="shared" si="332"/>
        <v>30</v>
      </c>
      <c r="U1374" s="7">
        <f t="shared" si="339"/>
        <v>4.42</v>
      </c>
      <c r="V1374" s="7">
        <f t="shared" si="340"/>
        <v>24.856999999999999</v>
      </c>
      <c r="W1374" s="9">
        <v>0</v>
      </c>
      <c r="X1374" s="9">
        <v>1</v>
      </c>
      <c r="Y1374" s="9">
        <v>0</v>
      </c>
      <c r="Z1374" s="9">
        <v>1</v>
      </c>
      <c r="AA1374" s="9">
        <v>0</v>
      </c>
      <c r="AB1374" s="27">
        <v>0</v>
      </c>
      <c r="AC1374" s="9">
        <v>1</v>
      </c>
      <c r="AD1374" s="9">
        <v>0</v>
      </c>
      <c r="AE1374" s="27">
        <v>0</v>
      </c>
      <c r="AF1374" s="9">
        <v>0</v>
      </c>
      <c r="AG1374" s="27">
        <v>1</v>
      </c>
      <c r="AH1374" s="19">
        <v>1994</v>
      </c>
      <c r="AI1374" s="30">
        <f t="shared" si="341"/>
        <v>0.56299999999999994</v>
      </c>
      <c r="AJ1374" s="30">
        <f t="shared" si="341"/>
        <v>9.4500000000000001E-2</v>
      </c>
      <c r="AK1374" s="30">
        <f t="shared" si="341"/>
        <v>0.23799999999999999</v>
      </c>
      <c r="AL1374" s="30">
        <f t="shared" si="341"/>
        <v>0.10449999999999997</v>
      </c>
      <c r="AM1374" s="130">
        <f t="shared" si="342"/>
        <v>0.44750000000000001</v>
      </c>
      <c r="AN1374" s="30">
        <f t="shared" si="343"/>
        <v>0.55249999999999999</v>
      </c>
      <c r="AO1374" s="33">
        <v>0.75693600000000005</v>
      </c>
      <c r="AP1374" s="34">
        <f t="shared" si="344"/>
        <v>0.24306399999999995</v>
      </c>
      <c r="AQ1374" t="s">
        <v>89</v>
      </c>
      <c r="AR1374" s="34" t="s">
        <v>89</v>
      </c>
      <c r="AS1374">
        <v>0</v>
      </c>
      <c r="AT1374" s="17">
        <v>1</v>
      </c>
      <c r="AU1374" s="33">
        <f t="shared" si="345"/>
        <v>0.41649999999999998</v>
      </c>
      <c r="AV1374" s="34">
        <f t="shared" si="346"/>
        <v>0.58350000000000002</v>
      </c>
      <c r="AW1374" s="17" t="s">
        <v>12</v>
      </c>
      <c r="AX1374">
        <v>0</v>
      </c>
      <c r="AY1374">
        <v>0</v>
      </c>
      <c r="AZ1374">
        <v>0</v>
      </c>
      <c r="BA1374">
        <v>0</v>
      </c>
      <c r="BB1374">
        <v>0</v>
      </c>
      <c r="BC1374">
        <v>1</v>
      </c>
      <c r="BD1374" s="17">
        <v>0</v>
      </c>
      <c r="BE1374">
        <v>0</v>
      </c>
      <c r="BF1374">
        <v>1</v>
      </c>
      <c r="BG1374" s="17">
        <v>0</v>
      </c>
      <c r="BH1374">
        <v>397</v>
      </c>
      <c r="BI1374">
        <v>327</v>
      </c>
      <c r="BJ1374" s="61">
        <v>0.71</v>
      </c>
      <c r="BK1374" s="61">
        <f t="shared" si="347"/>
        <v>35.277000000000001</v>
      </c>
      <c r="BL1374">
        <v>1</v>
      </c>
      <c r="BM1374">
        <v>0</v>
      </c>
      <c r="BN1374">
        <v>0</v>
      </c>
      <c r="BO1374">
        <v>0</v>
      </c>
      <c r="BP1374">
        <v>0</v>
      </c>
      <c r="BQ1374" s="17">
        <v>0</v>
      </c>
      <c r="BR1374">
        <v>0</v>
      </c>
      <c r="BS1374">
        <v>0</v>
      </c>
      <c r="BT1374">
        <v>1</v>
      </c>
      <c r="BU1374" s="17">
        <v>0</v>
      </c>
      <c r="BV1374">
        <v>0</v>
      </c>
      <c r="BW1374">
        <v>0</v>
      </c>
      <c r="BX1374" s="17">
        <v>0</v>
      </c>
      <c r="BY1374">
        <v>0</v>
      </c>
      <c r="BZ1374">
        <v>0</v>
      </c>
      <c r="CA1374">
        <v>1</v>
      </c>
      <c r="CB1374">
        <v>1</v>
      </c>
      <c r="CC1374">
        <v>0</v>
      </c>
      <c r="CD1374">
        <v>0</v>
      </c>
      <c r="CE1374">
        <v>0</v>
      </c>
      <c r="CF1374">
        <v>0</v>
      </c>
      <c r="CG1374">
        <v>0</v>
      </c>
      <c r="CH1374">
        <v>0</v>
      </c>
      <c r="CI1374">
        <v>1</v>
      </c>
      <c r="CJ1374" s="17">
        <v>0</v>
      </c>
      <c r="CK1374">
        <v>0.29799999999999999</v>
      </c>
      <c r="CL1374">
        <v>386</v>
      </c>
      <c r="CM1374">
        <v>1</v>
      </c>
      <c r="CN1374">
        <v>0</v>
      </c>
      <c r="CO1374">
        <v>23</v>
      </c>
      <c r="CP1374" s="31" t="s">
        <v>80</v>
      </c>
    </row>
    <row r="1375" spans="1:94" x14ac:dyDescent="0.25">
      <c r="A1375">
        <v>1374</v>
      </c>
      <c r="B1375">
        <v>88</v>
      </c>
      <c r="C1375" s="23" t="s">
        <v>266</v>
      </c>
      <c r="D1375" s="12">
        <v>6.9773978944610127</v>
      </c>
      <c r="E1375" s="13">
        <v>5.5086077942281722E-2</v>
      </c>
      <c r="F1375" s="7">
        <v>126.66354467587639</v>
      </c>
      <c r="G1375" s="7">
        <f t="shared" si="326"/>
        <v>6.9223118165187305</v>
      </c>
      <c r="H1375" s="15">
        <f t="shared" si="327"/>
        <v>7.0324839724032948</v>
      </c>
      <c r="I1375" s="11">
        <f t="shared" si="328"/>
        <v>0.40067823763373728</v>
      </c>
      <c r="J1375" s="30">
        <f t="shared" si="329"/>
        <v>3.1633272119381017E-3</v>
      </c>
      <c r="K1375" s="30">
        <f t="shared" si="330"/>
        <v>316.12284566265964</v>
      </c>
      <c r="L1375" s="8">
        <v>1</v>
      </c>
      <c r="M1375" s="9">
        <v>0</v>
      </c>
      <c r="N1375" s="9">
        <v>0</v>
      </c>
      <c r="O1375" s="9">
        <v>0</v>
      </c>
      <c r="P1375" s="9">
        <v>0</v>
      </c>
      <c r="Q1375" s="8">
        <v>83900</v>
      </c>
      <c r="R1375" s="9">
        <v>9</v>
      </c>
      <c r="S1375" s="9">
        <f t="shared" si="331"/>
        <v>83890</v>
      </c>
      <c r="T1375" s="9">
        <f t="shared" si="332"/>
        <v>30</v>
      </c>
      <c r="U1375" s="7">
        <f t="shared" si="339"/>
        <v>4.42</v>
      </c>
      <c r="V1375" s="7">
        <f t="shared" si="340"/>
        <v>24.856999999999999</v>
      </c>
      <c r="W1375" s="9">
        <v>0</v>
      </c>
      <c r="X1375" s="9">
        <v>1</v>
      </c>
      <c r="Y1375" s="9">
        <v>0</v>
      </c>
      <c r="Z1375" s="9">
        <v>1</v>
      </c>
      <c r="AA1375" s="9">
        <v>0</v>
      </c>
      <c r="AB1375" s="27">
        <v>0</v>
      </c>
      <c r="AC1375" s="9">
        <v>1</v>
      </c>
      <c r="AD1375" s="9">
        <v>0</v>
      </c>
      <c r="AE1375" s="27">
        <v>0</v>
      </c>
      <c r="AF1375" s="9">
        <v>0</v>
      </c>
      <c r="AG1375" s="27">
        <v>1</v>
      </c>
      <c r="AH1375" s="19">
        <v>1994</v>
      </c>
      <c r="AI1375" s="30">
        <f t="shared" si="341"/>
        <v>0.56299999999999994</v>
      </c>
      <c r="AJ1375" s="30">
        <f t="shared" si="341"/>
        <v>9.4500000000000001E-2</v>
      </c>
      <c r="AK1375" s="30">
        <f t="shared" si="341"/>
        <v>0.23799999999999999</v>
      </c>
      <c r="AL1375" s="30">
        <f t="shared" si="341"/>
        <v>0.10449999999999997</v>
      </c>
      <c r="AM1375" s="130">
        <f t="shared" si="342"/>
        <v>0.44750000000000001</v>
      </c>
      <c r="AN1375" s="30">
        <f t="shared" si="343"/>
        <v>0.55249999999999999</v>
      </c>
      <c r="AO1375" s="33">
        <v>0.75693600000000005</v>
      </c>
      <c r="AP1375" s="34">
        <f t="shared" si="344"/>
        <v>0.24306399999999995</v>
      </c>
      <c r="AQ1375" t="s">
        <v>89</v>
      </c>
      <c r="AR1375" s="34" t="s">
        <v>89</v>
      </c>
      <c r="AS1375">
        <v>0</v>
      </c>
      <c r="AT1375" s="17">
        <v>1</v>
      </c>
      <c r="AU1375" s="33">
        <f t="shared" si="345"/>
        <v>0.41649999999999998</v>
      </c>
      <c r="AV1375" s="34">
        <f t="shared" si="346"/>
        <v>0.58350000000000002</v>
      </c>
      <c r="AW1375" s="17" t="s">
        <v>12</v>
      </c>
      <c r="AX1375">
        <v>0</v>
      </c>
      <c r="AY1375">
        <v>0</v>
      </c>
      <c r="AZ1375">
        <v>0</v>
      </c>
      <c r="BA1375">
        <v>0</v>
      </c>
      <c r="BB1375">
        <v>0</v>
      </c>
      <c r="BC1375">
        <v>1</v>
      </c>
      <c r="BD1375" s="17">
        <v>0</v>
      </c>
      <c r="BE1375">
        <v>0</v>
      </c>
      <c r="BF1375">
        <v>1</v>
      </c>
      <c r="BG1375" s="17">
        <v>0</v>
      </c>
      <c r="BH1375">
        <v>397</v>
      </c>
      <c r="BI1375">
        <v>327</v>
      </c>
      <c r="BJ1375" s="61">
        <v>0.71</v>
      </c>
      <c r="BK1375" s="61">
        <f t="shared" si="347"/>
        <v>35.277000000000001</v>
      </c>
      <c r="BL1375">
        <v>1</v>
      </c>
      <c r="BM1375">
        <v>0</v>
      </c>
      <c r="BN1375">
        <v>0</v>
      </c>
      <c r="BO1375">
        <v>0</v>
      </c>
      <c r="BP1375">
        <v>0</v>
      </c>
      <c r="BQ1375" s="17">
        <v>0</v>
      </c>
      <c r="BR1375">
        <v>0</v>
      </c>
      <c r="BS1375">
        <v>0</v>
      </c>
      <c r="BT1375">
        <v>1</v>
      </c>
      <c r="BU1375" s="17">
        <v>0</v>
      </c>
      <c r="BV1375">
        <v>0</v>
      </c>
      <c r="BW1375">
        <v>0</v>
      </c>
      <c r="BX1375" s="17">
        <v>0</v>
      </c>
      <c r="BY1375">
        <v>0</v>
      </c>
      <c r="BZ1375">
        <v>0</v>
      </c>
      <c r="CA1375">
        <v>1</v>
      </c>
      <c r="CB1375">
        <v>1</v>
      </c>
      <c r="CC1375">
        <v>0</v>
      </c>
      <c r="CD1375">
        <v>0</v>
      </c>
      <c r="CE1375">
        <v>0</v>
      </c>
      <c r="CF1375">
        <v>0</v>
      </c>
      <c r="CG1375">
        <v>0</v>
      </c>
      <c r="CH1375">
        <v>0</v>
      </c>
      <c r="CI1375">
        <v>1</v>
      </c>
      <c r="CJ1375" s="17">
        <v>0</v>
      </c>
      <c r="CK1375">
        <v>0.29799999999999999</v>
      </c>
      <c r="CL1375">
        <v>386</v>
      </c>
      <c r="CM1375">
        <v>1</v>
      </c>
      <c r="CN1375">
        <v>0</v>
      </c>
      <c r="CO1375">
        <v>23</v>
      </c>
      <c r="CP1375" s="31" t="s">
        <v>80</v>
      </c>
    </row>
    <row r="1376" spans="1:94" x14ac:dyDescent="0.25">
      <c r="A1376">
        <v>1375</v>
      </c>
      <c r="B1376">
        <v>88</v>
      </c>
      <c r="C1376" s="23" t="s">
        <v>266</v>
      </c>
      <c r="D1376" s="12">
        <v>6.5826141471972077</v>
      </c>
      <c r="E1376" s="13">
        <v>5.2741593698360081E-2</v>
      </c>
      <c r="F1376" s="7">
        <v>124.8087834593039</v>
      </c>
      <c r="G1376" s="7">
        <f t="shared" si="326"/>
        <v>6.5298725534988478</v>
      </c>
      <c r="H1376" s="15">
        <f t="shared" si="327"/>
        <v>6.6353557408955677</v>
      </c>
      <c r="I1376" s="11">
        <f t="shared" si="328"/>
        <v>0.39573561105730165</v>
      </c>
      <c r="J1376" s="30">
        <f t="shared" si="329"/>
        <v>3.1707352646886283E-3</v>
      </c>
      <c r="K1376" s="30">
        <f t="shared" si="330"/>
        <v>315.38426154231507</v>
      </c>
      <c r="L1376" s="8">
        <v>1</v>
      </c>
      <c r="M1376" s="9">
        <v>0</v>
      </c>
      <c r="N1376" s="9">
        <v>0</v>
      </c>
      <c r="O1376" s="9">
        <v>0</v>
      </c>
      <c r="P1376" s="9">
        <v>0</v>
      </c>
      <c r="Q1376" s="8">
        <v>83900</v>
      </c>
      <c r="R1376" s="9">
        <v>9</v>
      </c>
      <c r="S1376" s="9">
        <f t="shared" si="331"/>
        <v>83890</v>
      </c>
      <c r="T1376" s="9">
        <f t="shared" si="332"/>
        <v>30</v>
      </c>
      <c r="U1376" s="7">
        <f t="shared" si="339"/>
        <v>4.42</v>
      </c>
      <c r="V1376" s="7">
        <f t="shared" si="340"/>
        <v>24.856999999999999</v>
      </c>
      <c r="W1376" s="9">
        <v>0</v>
      </c>
      <c r="X1376" s="9">
        <v>1</v>
      </c>
      <c r="Y1376" s="9">
        <v>0</v>
      </c>
      <c r="Z1376" s="9">
        <v>1</v>
      </c>
      <c r="AA1376" s="9">
        <v>0</v>
      </c>
      <c r="AB1376" s="27">
        <v>0</v>
      </c>
      <c r="AC1376" s="9">
        <v>1</v>
      </c>
      <c r="AD1376" s="9">
        <v>0</v>
      </c>
      <c r="AE1376" s="27">
        <v>0</v>
      </c>
      <c r="AF1376" s="9">
        <v>0</v>
      </c>
      <c r="AG1376" s="27">
        <v>1</v>
      </c>
      <c r="AH1376" s="19">
        <v>1994</v>
      </c>
      <c r="AI1376" s="30">
        <f t="shared" si="341"/>
        <v>0.56299999999999994</v>
      </c>
      <c r="AJ1376" s="30">
        <f t="shared" si="341"/>
        <v>9.4500000000000001E-2</v>
      </c>
      <c r="AK1376" s="30">
        <f t="shared" si="341"/>
        <v>0.23799999999999999</v>
      </c>
      <c r="AL1376" s="30">
        <f t="shared" si="341"/>
        <v>0.10449999999999997</v>
      </c>
      <c r="AM1376" s="130">
        <f t="shared" si="342"/>
        <v>0.44750000000000001</v>
      </c>
      <c r="AN1376" s="30">
        <f t="shared" si="343"/>
        <v>0.55249999999999999</v>
      </c>
      <c r="AO1376" s="33">
        <v>0.75693600000000005</v>
      </c>
      <c r="AP1376" s="34">
        <f t="shared" si="344"/>
        <v>0.24306399999999995</v>
      </c>
      <c r="AQ1376" t="s">
        <v>89</v>
      </c>
      <c r="AR1376" s="34" t="s">
        <v>89</v>
      </c>
      <c r="AS1376">
        <v>0</v>
      </c>
      <c r="AT1376" s="17">
        <v>1</v>
      </c>
      <c r="AU1376" s="33">
        <f t="shared" si="345"/>
        <v>0.41649999999999998</v>
      </c>
      <c r="AV1376" s="34">
        <f t="shared" si="346"/>
        <v>0.58350000000000002</v>
      </c>
      <c r="AW1376" s="17" t="s">
        <v>12</v>
      </c>
      <c r="AX1376">
        <v>0</v>
      </c>
      <c r="AY1376">
        <v>0</v>
      </c>
      <c r="AZ1376">
        <v>0</v>
      </c>
      <c r="BA1376">
        <v>0</v>
      </c>
      <c r="BB1376">
        <v>0</v>
      </c>
      <c r="BC1376">
        <v>1</v>
      </c>
      <c r="BD1376" s="17">
        <v>0</v>
      </c>
      <c r="BE1376">
        <v>0</v>
      </c>
      <c r="BF1376">
        <v>1</v>
      </c>
      <c r="BG1376" s="17">
        <v>0</v>
      </c>
      <c r="BH1376">
        <v>397</v>
      </c>
      <c r="BI1376">
        <v>327</v>
      </c>
      <c r="BJ1376" s="61">
        <v>0.71</v>
      </c>
      <c r="BK1376" s="61">
        <f t="shared" si="347"/>
        <v>35.277000000000001</v>
      </c>
      <c r="BL1376">
        <v>1</v>
      </c>
      <c r="BM1376">
        <v>0</v>
      </c>
      <c r="BN1376">
        <v>0</v>
      </c>
      <c r="BO1376">
        <v>0</v>
      </c>
      <c r="BP1376">
        <v>0</v>
      </c>
      <c r="BQ1376" s="17">
        <v>0</v>
      </c>
      <c r="BR1376">
        <v>0</v>
      </c>
      <c r="BS1376">
        <v>0</v>
      </c>
      <c r="BT1376">
        <v>1</v>
      </c>
      <c r="BU1376" s="17">
        <v>0</v>
      </c>
      <c r="BV1376">
        <v>0</v>
      </c>
      <c r="BW1376">
        <v>0</v>
      </c>
      <c r="BX1376" s="17">
        <v>0</v>
      </c>
      <c r="BY1376">
        <v>0</v>
      </c>
      <c r="BZ1376">
        <v>0</v>
      </c>
      <c r="CA1376">
        <v>1</v>
      </c>
      <c r="CB1376">
        <v>1</v>
      </c>
      <c r="CC1376">
        <v>0</v>
      </c>
      <c r="CD1376">
        <v>0</v>
      </c>
      <c r="CE1376">
        <v>0</v>
      </c>
      <c r="CF1376">
        <v>0</v>
      </c>
      <c r="CG1376">
        <v>0</v>
      </c>
      <c r="CH1376">
        <v>0</v>
      </c>
      <c r="CI1376">
        <v>1</v>
      </c>
      <c r="CJ1376" s="17">
        <v>0</v>
      </c>
      <c r="CK1376">
        <v>0.29799999999999999</v>
      </c>
      <c r="CL1376">
        <v>386</v>
      </c>
      <c r="CM1376">
        <v>1</v>
      </c>
      <c r="CN1376">
        <v>0</v>
      </c>
      <c r="CO1376">
        <v>23</v>
      </c>
      <c r="CP1376" s="31" t="s">
        <v>80</v>
      </c>
    </row>
    <row r="1377" spans="1:94" x14ac:dyDescent="0.25">
      <c r="A1377">
        <v>1376</v>
      </c>
      <c r="B1377">
        <v>88</v>
      </c>
      <c r="C1377" s="23" t="s">
        <v>266</v>
      </c>
      <c r="D1377" s="12">
        <v>6.2990379289539433</v>
      </c>
      <c r="E1377" s="13">
        <v>2.9779811718435051E-2</v>
      </c>
      <c r="F1377" s="7">
        <v>211.52040813792499</v>
      </c>
      <c r="G1377" s="7">
        <f t="shared" si="326"/>
        <v>6.2692581172355082</v>
      </c>
      <c r="H1377" s="15">
        <f t="shared" si="327"/>
        <v>6.3288177406723785</v>
      </c>
      <c r="I1377" s="11">
        <f t="shared" si="328"/>
        <v>0.58976588915528871</v>
      </c>
      <c r="J1377" s="30">
        <f t="shared" si="329"/>
        <v>2.7882221594935802E-3</v>
      </c>
      <c r="K1377" s="30">
        <f t="shared" si="330"/>
        <v>358.65147853986934</v>
      </c>
      <c r="L1377" s="8">
        <v>1</v>
      </c>
      <c r="M1377" s="9">
        <v>0</v>
      </c>
      <c r="N1377" s="9">
        <v>0</v>
      </c>
      <c r="O1377" s="9">
        <v>0</v>
      </c>
      <c r="P1377" s="9">
        <v>0</v>
      </c>
      <c r="Q1377" s="8">
        <v>83900</v>
      </c>
      <c r="R1377" s="9">
        <v>9</v>
      </c>
      <c r="S1377" s="9">
        <f t="shared" si="331"/>
        <v>83890</v>
      </c>
      <c r="T1377" s="9">
        <f t="shared" si="332"/>
        <v>30</v>
      </c>
      <c r="U1377" s="7">
        <f t="shared" si="339"/>
        <v>4.42</v>
      </c>
      <c r="V1377" s="7">
        <f t="shared" si="340"/>
        <v>24.856999999999999</v>
      </c>
      <c r="W1377" s="9">
        <v>0</v>
      </c>
      <c r="X1377" s="9">
        <v>1</v>
      </c>
      <c r="Y1377" s="9">
        <v>0</v>
      </c>
      <c r="Z1377" s="9">
        <v>1</v>
      </c>
      <c r="AA1377" s="9">
        <v>0</v>
      </c>
      <c r="AB1377" s="27">
        <v>0</v>
      </c>
      <c r="AC1377" s="9">
        <v>1</v>
      </c>
      <c r="AD1377" s="9">
        <v>0</v>
      </c>
      <c r="AE1377" s="27">
        <v>0</v>
      </c>
      <c r="AF1377" s="9">
        <v>0</v>
      </c>
      <c r="AG1377" s="27">
        <v>1</v>
      </c>
      <c r="AH1377" s="19">
        <v>1994</v>
      </c>
      <c r="AI1377" s="30">
        <f t="shared" si="341"/>
        <v>0.56299999999999994</v>
      </c>
      <c r="AJ1377" s="30">
        <f t="shared" si="341"/>
        <v>9.4500000000000001E-2</v>
      </c>
      <c r="AK1377" s="30">
        <f t="shared" si="341"/>
        <v>0.23799999999999999</v>
      </c>
      <c r="AL1377" s="30">
        <f t="shared" si="341"/>
        <v>0.10449999999999997</v>
      </c>
      <c r="AM1377" s="130">
        <f t="shared" si="342"/>
        <v>0.44750000000000001</v>
      </c>
      <c r="AN1377" s="30">
        <f t="shared" si="343"/>
        <v>0.55249999999999999</v>
      </c>
      <c r="AO1377" s="33">
        <v>0.75693600000000005</v>
      </c>
      <c r="AP1377" s="34">
        <f t="shared" si="344"/>
        <v>0.24306399999999995</v>
      </c>
      <c r="AQ1377" t="s">
        <v>89</v>
      </c>
      <c r="AR1377" s="34" t="s">
        <v>89</v>
      </c>
      <c r="AS1377">
        <v>0</v>
      </c>
      <c r="AT1377" s="17">
        <v>1</v>
      </c>
      <c r="AU1377" s="33">
        <f t="shared" si="345"/>
        <v>0.41649999999999998</v>
      </c>
      <c r="AV1377" s="34">
        <f t="shared" si="346"/>
        <v>0.58350000000000002</v>
      </c>
      <c r="AW1377" s="17" t="s">
        <v>12</v>
      </c>
      <c r="AX1377">
        <v>0</v>
      </c>
      <c r="AY1377">
        <v>0</v>
      </c>
      <c r="AZ1377">
        <v>0</v>
      </c>
      <c r="BA1377">
        <v>0</v>
      </c>
      <c r="BB1377">
        <v>0</v>
      </c>
      <c r="BC1377">
        <v>1</v>
      </c>
      <c r="BD1377" s="17">
        <v>0</v>
      </c>
      <c r="BE1377">
        <v>0</v>
      </c>
      <c r="BF1377">
        <v>1</v>
      </c>
      <c r="BG1377" s="17">
        <v>0</v>
      </c>
      <c r="BH1377">
        <v>397</v>
      </c>
      <c r="BI1377">
        <v>327</v>
      </c>
      <c r="BJ1377" s="61">
        <v>0.71</v>
      </c>
      <c r="BK1377" s="61">
        <f t="shared" si="347"/>
        <v>35.277000000000001</v>
      </c>
      <c r="BL1377">
        <v>1</v>
      </c>
      <c r="BM1377">
        <v>0</v>
      </c>
      <c r="BN1377">
        <v>0</v>
      </c>
      <c r="BO1377">
        <v>0</v>
      </c>
      <c r="BP1377">
        <v>0</v>
      </c>
      <c r="BQ1377" s="17">
        <v>0</v>
      </c>
      <c r="BR1377">
        <v>0</v>
      </c>
      <c r="BS1377">
        <v>0</v>
      </c>
      <c r="BT1377">
        <v>1</v>
      </c>
      <c r="BU1377" s="17">
        <v>0</v>
      </c>
      <c r="BV1377">
        <v>0</v>
      </c>
      <c r="BW1377">
        <v>0</v>
      </c>
      <c r="BX1377" s="17">
        <v>0</v>
      </c>
      <c r="BY1377">
        <v>0</v>
      </c>
      <c r="BZ1377">
        <v>0</v>
      </c>
      <c r="CA1377">
        <v>1</v>
      </c>
      <c r="CB1377">
        <v>1</v>
      </c>
      <c r="CC1377">
        <v>0</v>
      </c>
      <c r="CD1377">
        <v>0</v>
      </c>
      <c r="CE1377">
        <v>0</v>
      </c>
      <c r="CF1377">
        <v>0</v>
      </c>
      <c r="CG1377">
        <v>0</v>
      </c>
      <c r="CH1377">
        <v>0</v>
      </c>
      <c r="CI1377">
        <v>1</v>
      </c>
      <c r="CJ1377" s="17">
        <v>0</v>
      </c>
      <c r="CK1377">
        <v>0.29799999999999999</v>
      </c>
      <c r="CL1377">
        <v>386</v>
      </c>
      <c r="CM1377">
        <v>1</v>
      </c>
      <c r="CN1377">
        <v>0</v>
      </c>
      <c r="CO1377">
        <v>23</v>
      </c>
      <c r="CP1377" s="31" t="s">
        <v>80</v>
      </c>
    </row>
    <row r="1378" spans="1:94" x14ac:dyDescent="0.25">
      <c r="A1378">
        <v>1377</v>
      </c>
      <c r="B1378">
        <v>88</v>
      </c>
      <c r="C1378" s="23" t="s">
        <v>266</v>
      </c>
      <c r="D1378" s="12">
        <v>6.7770438721748372</v>
      </c>
      <c r="E1378" s="13">
        <v>0.14653086849481931</v>
      </c>
      <c r="F1378" s="7">
        <v>46.249939973668027</v>
      </c>
      <c r="G1378" s="7">
        <f t="shared" si="326"/>
        <v>6.6305130036800177</v>
      </c>
      <c r="H1378" s="15">
        <f t="shared" si="327"/>
        <v>6.9235747406696566</v>
      </c>
      <c r="I1378" s="11">
        <f t="shared" si="328"/>
        <v>7.8101384978046626E-2</v>
      </c>
      <c r="J1378" s="30">
        <f t="shared" si="329"/>
        <v>1.6886807858023799E-3</v>
      </c>
      <c r="K1378" s="30">
        <f t="shared" si="330"/>
        <v>592.17823072751321</v>
      </c>
      <c r="L1378" s="8">
        <v>1</v>
      </c>
      <c r="M1378" s="9">
        <v>0</v>
      </c>
      <c r="N1378" s="9">
        <v>0</v>
      </c>
      <c r="O1378" s="9">
        <v>0</v>
      </c>
      <c r="P1378" s="9">
        <v>0</v>
      </c>
      <c r="Q1378" s="8">
        <v>348546</v>
      </c>
      <c r="R1378" s="9">
        <v>9</v>
      </c>
      <c r="S1378" s="9">
        <f t="shared" si="331"/>
        <v>348536</v>
      </c>
      <c r="T1378" s="9">
        <f t="shared" si="332"/>
        <v>30</v>
      </c>
      <c r="U1378" s="7">
        <f t="shared" si="339"/>
        <v>4.8174999999999999</v>
      </c>
      <c r="V1378" s="7">
        <f t="shared" si="340"/>
        <v>23.59</v>
      </c>
      <c r="W1378" s="9">
        <v>0</v>
      </c>
      <c r="X1378" s="9">
        <v>1</v>
      </c>
      <c r="Y1378" s="9">
        <v>0</v>
      </c>
      <c r="Z1378" s="9">
        <v>1</v>
      </c>
      <c r="AA1378" s="9">
        <v>0</v>
      </c>
      <c r="AB1378" s="27">
        <v>0</v>
      </c>
      <c r="AC1378" s="9">
        <v>1</v>
      </c>
      <c r="AD1378" s="9">
        <v>0</v>
      </c>
      <c r="AE1378" s="27">
        <v>0</v>
      </c>
      <c r="AF1378" s="9">
        <v>0</v>
      </c>
      <c r="AG1378" s="27">
        <v>1</v>
      </c>
      <c r="AH1378" s="19">
        <v>1994</v>
      </c>
      <c r="AI1378" s="30">
        <f t="shared" si="341"/>
        <v>0.48799999999999999</v>
      </c>
      <c r="AJ1378" s="30">
        <f t="shared" si="341"/>
        <v>0.1225</v>
      </c>
      <c r="AK1378" s="30">
        <f t="shared" si="341"/>
        <v>0.32750000000000001</v>
      </c>
      <c r="AL1378" s="30">
        <f t="shared" si="341"/>
        <v>6.2E-2</v>
      </c>
      <c r="AM1378" s="130">
        <f t="shared" si="342"/>
        <v>0.44750000000000001</v>
      </c>
      <c r="AN1378" s="30">
        <f t="shared" si="343"/>
        <v>0.55249999999999999</v>
      </c>
      <c r="AO1378" s="33">
        <v>0.75693600000000005</v>
      </c>
      <c r="AP1378" s="34">
        <f t="shared" si="344"/>
        <v>0.24306399999999995</v>
      </c>
      <c r="AQ1378" t="s">
        <v>89</v>
      </c>
      <c r="AR1378" s="34" t="s">
        <v>89</v>
      </c>
      <c r="AS1378">
        <v>0</v>
      </c>
      <c r="AT1378" s="17">
        <v>1</v>
      </c>
      <c r="AU1378" s="33">
        <f t="shared" si="345"/>
        <v>0.38650000000000007</v>
      </c>
      <c r="AV1378" s="34">
        <f t="shared" si="346"/>
        <v>0.61349999999999993</v>
      </c>
      <c r="AW1378" s="17" t="s">
        <v>12</v>
      </c>
      <c r="AX1378">
        <v>0</v>
      </c>
      <c r="AY1378">
        <v>0</v>
      </c>
      <c r="AZ1378">
        <v>0</v>
      </c>
      <c r="BA1378">
        <v>0</v>
      </c>
      <c r="BB1378">
        <v>0</v>
      </c>
      <c r="BC1378">
        <v>1</v>
      </c>
      <c r="BD1378" s="17">
        <v>0</v>
      </c>
      <c r="BE1378">
        <v>0</v>
      </c>
      <c r="BF1378">
        <v>1</v>
      </c>
      <c r="BG1378" s="17">
        <v>0</v>
      </c>
      <c r="BH1378">
        <v>397</v>
      </c>
      <c r="BI1378">
        <v>327</v>
      </c>
      <c r="BJ1378" s="61">
        <v>0.71</v>
      </c>
      <c r="BK1378" s="61">
        <f t="shared" si="347"/>
        <v>34.407499999999999</v>
      </c>
      <c r="BL1378">
        <v>0</v>
      </c>
      <c r="BM1378">
        <v>0</v>
      </c>
      <c r="BN1378">
        <v>0</v>
      </c>
      <c r="BO1378">
        <v>1</v>
      </c>
      <c r="BP1378">
        <v>0</v>
      </c>
      <c r="BQ1378" s="17">
        <v>0</v>
      </c>
      <c r="BR1378">
        <v>0</v>
      </c>
      <c r="BS1378">
        <v>0</v>
      </c>
      <c r="BT1378">
        <v>1</v>
      </c>
      <c r="BU1378" s="17">
        <v>0</v>
      </c>
      <c r="BV1378">
        <v>0</v>
      </c>
      <c r="BW1378">
        <v>0</v>
      </c>
      <c r="BX1378" s="17">
        <v>0</v>
      </c>
      <c r="BY1378">
        <v>0</v>
      </c>
      <c r="BZ1378">
        <v>0</v>
      </c>
      <c r="CA1378">
        <v>1</v>
      </c>
      <c r="CB1378">
        <v>1</v>
      </c>
      <c r="CC1378">
        <v>0</v>
      </c>
      <c r="CD1378">
        <v>0</v>
      </c>
      <c r="CE1378">
        <v>0</v>
      </c>
      <c r="CF1378">
        <v>0</v>
      </c>
      <c r="CG1378">
        <v>0</v>
      </c>
      <c r="CH1378">
        <v>0</v>
      </c>
      <c r="CI1378">
        <v>1</v>
      </c>
      <c r="CJ1378" s="17">
        <v>0</v>
      </c>
      <c r="CK1378">
        <v>0.29799999999999999</v>
      </c>
      <c r="CL1378">
        <v>386</v>
      </c>
      <c r="CM1378">
        <v>1</v>
      </c>
      <c r="CN1378">
        <v>0</v>
      </c>
      <c r="CO1378">
        <v>23</v>
      </c>
      <c r="CP1378" s="31" t="s">
        <v>80</v>
      </c>
    </row>
    <row r="1379" spans="1:94" x14ac:dyDescent="0.25">
      <c r="A1379">
        <v>1378</v>
      </c>
      <c r="B1379">
        <v>88</v>
      </c>
      <c r="C1379" s="23" t="s">
        <v>266</v>
      </c>
      <c r="D1379" s="12">
        <v>6.133682837398613</v>
      </c>
      <c r="E1379" s="13">
        <v>7.8514801433865244E-2</v>
      </c>
      <c r="F1379" s="7">
        <v>78.121357061128791</v>
      </c>
      <c r="G1379" s="7">
        <f t="shared" si="326"/>
        <v>6.0551680359647477</v>
      </c>
      <c r="H1379" s="15">
        <f t="shared" si="327"/>
        <v>6.2121976388324782</v>
      </c>
      <c r="I1379" s="11">
        <f t="shared" si="328"/>
        <v>0.13118269986568357</v>
      </c>
      <c r="J1379" s="30">
        <f t="shared" si="329"/>
        <v>1.6792168595206952E-3</v>
      </c>
      <c r="K1379" s="30">
        <f t="shared" si="330"/>
        <v>595.51569788635493</v>
      </c>
      <c r="L1379" s="8">
        <v>1</v>
      </c>
      <c r="M1379" s="9">
        <v>0</v>
      </c>
      <c r="N1379" s="9">
        <v>0</v>
      </c>
      <c r="O1379" s="9">
        <v>0</v>
      </c>
      <c r="P1379" s="9">
        <v>0</v>
      </c>
      <c r="Q1379" s="8">
        <v>348546</v>
      </c>
      <c r="R1379" s="9">
        <v>9</v>
      </c>
      <c r="S1379" s="9">
        <f t="shared" si="331"/>
        <v>348536</v>
      </c>
      <c r="T1379" s="9">
        <f t="shared" si="332"/>
        <v>30</v>
      </c>
      <c r="U1379" s="7">
        <f t="shared" si="339"/>
        <v>4.8174999999999999</v>
      </c>
      <c r="V1379" s="7">
        <f t="shared" si="340"/>
        <v>23.59</v>
      </c>
      <c r="W1379" s="9">
        <v>0</v>
      </c>
      <c r="X1379" s="9">
        <v>1</v>
      </c>
      <c r="Y1379" s="9">
        <v>0</v>
      </c>
      <c r="Z1379" s="9">
        <v>1</v>
      </c>
      <c r="AA1379" s="9">
        <v>0</v>
      </c>
      <c r="AB1379" s="27">
        <v>0</v>
      </c>
      <c r="AC1379" s="9">
        <v>1</v>
      </c>
      <c r="AD1379" s="9">
        <v>0</v>
      </c>
      <c r="AE1379" s="27">
        <v>0</v>
      </c>
      <c r="AF1379" s="9">
        <v>0</v>
      </c>
      <c r="AG1379" s="27">
        <v>1</v>
      </c>
      <c r="AH1379" s="19">
        <v>1994</v>
      </c>
      <c r="AI1379" s="30">
        <f t="shared" si="341"/>
        <v>0.48799999999999999</v>
      </c>
      <c r="AJ1379" s="30">
        <f t="shared" si="341"/>
        <v>0.1225</v>
      </c>
      <c r="AK1379" s="30">
        <f t="shared" si="341"/>
        <v>0.32750000000000001</v>
      </c>
      <c r="AL1379" s="30">
        <f t="shared" si="341"/>
        <v>6.2E-2</v>
      </c>
      <c r="AM1379" s="130">
        <f t="shared" si="342"/>
        <v>0.44750000000000001</v>
      </c>
      <c r="AN1379" s="30">
        <f t="shared" si="343"/>
        <v>0.55249999999999999</v>
      </c>
      <c r="AO1379" s="33">
        <v>0.75693600000000005</v>
      </c>
      <c r="AP1379" s="34">
        <f t="shared" si="344"/>
        <v>0.24306399999999995</v>
      </c>
      <c r="AQ1379" t="s">
        <v>89</v>
      </c>
      <c r="AR1379" s="34" t="s">
        <v>89</v>
      </c>
      <c r="AS1379">
        <v>0</v>
      </c>
      <c r="AT1379" s="17">
        <v>1</v>
      </c>
      <c r="AU1379" s="33">
        <f t="shared" si="345"/>
        <v>0.38650000000000007</v>
      </c>
      <c r="AV1379" s="34">
        <f t="shared" si="346"/>
        <v>0.61349999999999993</v>
      </c>
      <c r="AW1379" s="17" t="s">
        <v>12</v>
      </c>
      <c r="AX1379">
        <v>0</v>
      </c>
      <c r="AY1379">
        <v>0</v>
      </c>
      <c r="AZ1379">
        <v>0</v>
      </c>
      <c r="BA1379">
        <v>0</v>
      </c>
      <c r="BB1379">
        <v>0</v>
      </c>
      <c r="BC1379">
        <v>1</v>
      </c>
      <c r="BD1379" s="17">
        <v>0</v>
      </c>
      <c r="BE1379">
        <v>0</v>
      </c>
      <c r="BF1379">
        <v>1</v>
      </c>
      <c r="BG1379" s="17">
        <v>0</v>
      </c>
      <c r="BH1379">
        <v>397</v>
      </c>
      <c r="BI1379">
        <v>327</v>
      </c>
      <c r="BJ1379" s="61">
        <v>0.71</v>
      </c>
      <c r="BK1379" s="61">
        <f t="shared" si="347"/>
        <v>34.407499999999999</v>
      </c>
      <c r="BL1379">
        <v>0</v>
      </c>
      <c r="BM1379">
        <v>0</v>
      </c>
      <c r="BN1379">
        <v>0</v>
      </c>
      <c r="BO1379">
        <v>1</v>
      </c>
      <c r="BP1379">
        <v>0</v>
      </c>
      <c r="BQ1379" s="17">
        <v>0</v>
      </c>
      <c r="BR1379">
        <v>0</v>
      </c>
      <c r="BS1379">
        <v>0</v>
      </c>
      <c r="BT1379">
        <v>1</v>
      </c>
      <c r="BU1379" s="17">
        <v>0</v>
      </c>
      <c r="BV1379">
        <v>0</v>
      </c>
      <c r="BW1379">
        <v>0</v>
      </c>
      <c r="BX1379" s="17">
        <v>0</v>
      </c>
      <c r="BY1379">
        <v>0</v>
      </c>
      <c r="BZ1379">
        <v>0</v>
      </c>
      <c r="CA1379">
        <v>1</v>
      </c>
      <c r="CB1379">
        <v>1</v>
      </c>
      <c r="CC1379">
        <v>0</v>
      </c>
      <c r="CD1379">
        <v>0</v>
      </c>
      <c r="CE1379">
        <v>0</v>
      </c>
      <c r="CF1379">
        <v>0</v>
      </c>
      <c r="CG1379">
        <v>0</v>
      </c>
      <c r="CH1379">
        <v>0</v>
      </c>
      <c r="CI1379">
        <v>1</v>
      </c>
      <c r="CJ1379" s="17">
        <v>0</v>
      </c>
      <c r="CK1379">
        <v>0.29799999999999999</v>
      </c>
      <c r="CL1379">
        <v>386</v>
      </c>
      <c r="CM1379">
        <v>1</v>
      </c>
      <c r="CN1379">
        <v>0</v>
      </c>
      <c r="CO1379">
        <v>23</v>
      </c>
      <c r="CP1379" s="31" t="s">
        <v>80</v>
      </c>
    </row>
    <row r="1380" spans="1:94" x14ac:dyDescent="0.25">
      <c r="A1380">
        <v>1379</v>
      </c>
      <c r="B1380">
        <v>88</v>
      </c>
      <c r="C1380" s="23" t="s">
        <v>266</v>
      </c>
      <c r="D1380" s="12">
        <v>6.9773978944610127</v>
      </c>
      <c r="E1380" s="13">
        <v>5.5213578596119722E-2</v>
      </c>
      <c r="F1380" s="7">
        <v>126.371049873434</v>
      </c>
      <c r="G1380" s="7">
        <f t="shared" si="326"/>
        <v>6.922184315864893</v>
      </c>
      <c r="H1380" s="15">
        <f t="shared" si="327"/>
        <v>7.0326114730571323</v>
      </c>
      <c r="I1380" s="11">
        <f t="shared" si="328"/>
        <v>0.20931264510263334</v>
      </c>
      <c r="J1380" s="30">
        <f t="shared" si="329"/>
        <v>1.656333830511568E-3</v>
      </c>
      <c r="K1380" s="30">
        <f t="shared" si="330"/>
        <v>603.74302666458516</v>
      </c>
      <c r="L1380" s="8">
        <v>1</v>
      </c>
      <c r="M1380" s="9">
        <v>0</v>
      </c>
      <c r="N1380" s="9">
        <v>0</v>
      </c>
      <c r="O1380" s="9">
        <v>0</v>
      </c>
      <c r="P1380" s="9">
        <v>0</v>
      </c>
      <c r="Q1380" s="8">
        <v>348546</v>
      </c>
      <c r="R1380" s="9">
        <v>9</v>
      </c>
      <c r="S1380" s="9">
        <f t="shared" si="331"/>
        <v>348536</v>
      </c>
      <c r="T1380" s="9">
        <f t="shared" si="332"/>
        <v>30</v>
      </c>
      <c r="U1380" s="7">
        <f t="shared" si="339"/>
        <v>4.8174999999999999</v>
      </c>
      <c r="V1380" s="7">
        <f t="shared" si="340"/>
        <v>23.59</v>
      </c>
      <c r="W1380" s="9">
        <v>0</v>
      </c>
      <c r="X1380" s="9">
        <v>1</v>
      </c>
      <c r="Y1380" s="9">
        <v>0</v>
      </c>
      <c r="Z1380" s="9">
        <v>1</v>
      </c>
      <c r="AA1380" s="9">
        <v>0</v>
      </c>
      <c r="AB1380" s="27">
        <v>0</v>
      </c>
      <c r="AC1380" s="9">
        <v>1</v>
      </c>
      <c r="AD1380" s="9">
        <v>0</v>
      </c>
      <c r="AE1380" s="27">
        <v>0</v>
      </c>
      <c r="AF1380" s="9">
        <v>0</v>
      </c>
      <c r="AG1380" s="27">
        <v>1</v>
      </c>
      <c r="AH1380" s="19">
        <v>1994</v>
      </c>
      <c r="AI1380" s="30">
        <f t="shared" si="341"/>
        <v>0.48799999999999999</v>
      </c>
      <c r="AJ1380" s="30">
        <f t="shared" si="341"/>
        <v>0.1225</v>
      </c>
      <c r="AK1380" s="30">
        <f t="shared" si="341"/>
        <v>0.32750000000000001</v>
      </c>
      <c r="AL1380" s="30">
        <f t="shared" si="341"/>
        <v>6.2E-2</v>
      </c>
      <c r="AM1380" s="130">
        <f t="shared" si="342"/>
        <v>0.44750000000000001</v>
      </c>
      <c r="AN1380" s="30">
        <f t="shared" si="343"/>
        <v>0.55249999999999999</v>
      </c>
      <c r="AO1380" s="33">
        <v>0.75693600000000005</v>
      </c>
      <c r="AP1380" s="34">
        <f t="shared" si="344"/>
        <v>0.24306399999999995</v>
      </c>
      <c r="AQ1380" t="s">
        <v>89</v>
      </c>
      <c r="AR1380" s="34" t="s">
        <v>89</v>
      </c>
      <c r="AS1380">
        <v>0</v>
      </c>
      <c r="AT1380" s="17">
        <v>1</v>
      </c>
      <c r="AU1380" s="33">
        <f t="shared" si="345"/>
        <v>0.38650000000000007</v>
      </c>
      <c r="AV1380" s="34">
        <f t="shared" si="346"/>
        <v>0.61349999999999993</v>
      </c>
      <c r="AW1380" s="17" t="s">
        <v>12</v>
      </c>
      <c r="AX1380">
        <v>0</v>
      </c>
      <c r="AY1380">
        <v>0</v>
      </c>
      <c r="AZ1380">
        <v>0</v>
      </c>
      <c r="BA1380">
        <v>0</v>
      </c>
      <c r="BB1380">
        <v>0</v>
      </c>
      <c r="BC1380">
        <v>1</v>
      </c>
      <c r="BD1380" s="17">
        <v>0</v>
      </c>
      <c r="BE1380">
        <v>0</v>
      </c>
      <c r="BF1380">
        <v>1</v>
      </c>
      <c r="BG1380" s="17">
        <v>0</v>
      </c>
      <c r="BH1380">
        <v>397</v>
      </c>
      <c r="BI1380">
        <v>327</v>
      </c>
      <c r="BJ1380" s="61">
        <v>0.71</v>
      </c>
      <c r="BK1380" s="61">
        <f t="shared" si="347"/>
        <v>34.407499999999999</v>
      </c>
      <c r="BL1380">
        <v>0</v>
      </c>
      <c r="BM1380">
        <v>0</v>
      </c>
      <c r="BN1380">
        <v>0</v>
      </c>
      <c r="BO1380">
        <v>1</v>
      </c>
      <c r="BP1380">
        <v>0</v>
      </c>
      <c r="BQ1380" s="17">
        <v>0</v>
      </c>
      <c r="BR1380">
        <v>0</v>
      </c>
      <c r="BS1380">
        <v>0</v>
      </c>
      <c r="BT1380">
        <v>1</v>
      </c>
      <c r="BU1380" s="17">
        <v>0</v>
      </c>
      <c r="BV1380">
        <v>0</v>
      </c>
      <c r="BW1380">
        <v>0</v>
      </c>
      <c r="BX1380" s="17">
        <v>0</v>
      </c>
      <c r="BY1380">
        <v>0</v>
      </c>
      <c r="BZ1380">
        <v>0</v>
      </c>
      <c r="CA1380">
        <v>1</v>
      </c>
      <c r="CB1380">
        <v>1</v>
      </c>
      <c r="CC1380">
        <v>0</v>
      </c>
      <c r="CD1380">
        <v>0</v>
      </c>
      <c r="CE1380">
        <v>0</v>
      </c>
      <c r="CF1380">
        <v>0</v>
      </c>
      <c r="CG1380">
        <v>0</v>
      </c>
      <c r="CH1380">
        <v>0</v>
      </c>
      <c r="CI1380">
        <v>1</v>
      </c>
      <c r="CJ1380" s="17">
        <v>0</v>
      </c>
      <c r="CK1380">
        <v>0.29799999999999999</v>
      </c>
      <c r="CL1380">
        <v>386</v>
      </c>
      <c r="CM1380">
        <v>1</v>
      </c>
      <c r="CN1380">
        <v>0</v>
      </c>
      <c r="CO1380">
        <v>23</v>
      </c>
      <c r="CP1380" s="31" t="s">
        <v>80</v>
      </c>
    </row>
    <row r="1381" spans="1:94" x14ac:dyDescent="0.25">
      <c r="A1381">
        <v>1380</v>
      </c>
      <c r="B1381">
        <v>88</v>
      </c>
      <c r="C1381" s="23" t="s">
        <v>266</v>
      </c>
      <c r="D1381" s="12">
        <v>6.6115022641344501</v>
      </c>
      <c r="E1381" s="13">
        <v>5.2840408146689583E-2</v>
      </c>
      <c r="F1381" s="7">
        <v>125.12208924996079</v>
      </c>
      <c r="G1381" s="7">
        <f t="shared" si="326"/>
        <v>6.5586618559877605</v>
      </c>
      <c r="H1381" s="15">
        <f t="shared" si="327"/>
        <v>6.6643426722811396</v>
      </c>
      <c r="I1381" s="11">
        <f t="shared" si="328"/>
        <v>0.20733330116597148</v>
      </c>
      <c r="J1381" s="30">
        <f t="shared" si="329"/>
        <v>1.6570479473993953E-3</v>
      </c>
      <c r="K1381" s="30">
        <f t="shared" si="330"/>
        <v>603.48283920777328</v>
      </c>
      <c r="L1381" s="8">
        <v>1</v>
      </c>
      <c r="M1381" s="9">
        <v>0</v>
      </c>
      <c r="N1381" s="9">
        <v>0</v>
      </c>
      <c r="O1381" s="9">
        <v>0</v>
      </c>
      <c r="P1381" s="9">
        <v>0</v>
      </c>
      <c r="Q1381" s="8">
        <v>348546</v>
      </c>
      <c r="R1381" s="9">
        <v>9</v>
      </c>
      <c r="S1381" s="9">
        <f t="shared" si="331"/>
        <v>348536</v>
      </c>
      <c r="T1381" s="9">
        <f t="shared" si="332"/>
        <v>30</v>
      </c>
      <c r="U1381" s="7">
        <f t="shared" si="339"/>
        <v>4.8174999999999999</v>
      </c>
      <c r="V1381" s="7">
        <f t="shared" si="340"/>
        <v>23.59</v>
      </c>
      <c r="W1381" s="9">
        <v>0</v>
      </c>
      <c r="X1381" s="9">
        <v>1</v>
      </c>
      <c r="Y1381" s="9">
        <v>0</v>
      </c>
      <c r="Z1381" s="9">
        <v>1</v>
      </c>
      <c r="AA1381" s="9">
        <v>0</v>
      </c>
      <c r="AB1381" s="27">
        <v>0</v>
      </c>
      <c r="AC1381" s="9">
        <v>1</v>
      </c>
      <c r="AD1381" s="9">
        <v>0</v>
      </c>
      <c r="AE1381" s="27">
        <v>0</v>
      </c>
      <c r="AF1381" s="9">
        <v>0</v>
      </c>
      <c r="AG1381" s="27">
        <v>1</v>
      </c>
      <c r="AH1381" s="19">
        <v>1994</v>
      </c>
      <c r="AI1381" s="30">
        <f t="shared" si="341"/>
        <v>0.48799999999999999</v>
      </c>
      <c r="AJ1381" s="30">
        <f t="shared" si="341"/>
        <v>0.1225</v>
      </c>
      <c r="AK1381" s="30">
        <f t="shared" si="341"/>
        <v>0.32750000000000001</v>
      </c>
      <c r="AL1381" s="30">
        <f t="shared" si="341"/>
        <v>6.2E-2</v>
      </c>
      <c r="AM1381" s="130">
        <f t="shared" si="342"/>
        <v>0.44750000000000001</v>
      </c>
      <c r="AN1381" s="30">
        <f t="shared" si="343"/>
        <v>0.55249999999999999</v>
      </c>
      <c r="AO1381" s="33">
        <v>0.75693600000000005</v>
      </c>
      <c r="AP1381" s="34">
        <f t="shared" si="344"/>
        <v>0.24306399999999995</v>
      </c>
      <c r="AQ1381" t="s">
        <v>89</v>
      </c>
      <c r="AR1381" s="34" t="s">
        <v>89</v>
      </c>
      <c r="AS1381">
        <v>0</v>
      </c>
      <c r="AT1381" s="17">
        <v>1</v>
      </c>
      <c r="AU1381" s="33">
        <f t="shared" si="345"/>
        <v>0.38650000000000007</v>
      </c>
      <c r="AV1381" s="34">
        <f t="shared" si="346"/>
        <v>0.61349999999999993</v>
      </c>
      <c r="AW1381" s="17" t="s">
        <v>12</v>
      </c>
      <c r="AX1381">
        <v>0</v>
      </c>
      <c r="AY1381">
        <v>0</v>
      </c>
      <c r="AZ1381">
        <v>0</v>
      </c>
      <c r="BA1381">
        <v>0</v>
      </c>
      <c r="BB1381">
        <v>0</v>
      </c>
      <c r="BC1381">
        <v>1</v>
      </c>
      <c r="BD1381" s="17">
        <v>0</v>
      </c>
      <c r="BE1381">
        <v>0</v>
      </c>
      <c r="BF1381">
        <v>1</v>
      </c>
      <c r="BG1381" s="17">
        <v>0</v>
      </c>
      <c r="BH1381">
        <v>397</v>
      </c>
      <c r="BI1381">
        <v>327</v>
      </c>
      <c r="BJ1381" s="61">
        <v>0.71</v>
      </c>
      <c r="BK1381" s="61">
        <f t="shared" si="347"/>
        <v>34.407499999999999</v>
      </c>
      <c r="BL1381">
        <v>0</v>
      </c>
      <c r="BM1381">
        <v>0</v>
      </c>
      <c r="BN1381">
        <v>0</v>
      </c>
      <c r="BO1381">
        <v>1</v>
      </c>
      <c r="BP1381">
        <v>0</v>
      </c>
      <c r="BQ1381" s="17">
        <v>0</v>
      </c>
      <c r="BR1381">
        <v>0</v>
      </c>
      <c r="BS1381">
        <v>0</v>
      </c>
      <c r="BT1381">
        <v>1</v>
      </c>
      <c r="BU1381" s="17">
        <v>0</v>
      </c>
      <c r="BV1381">
        <v>0</v>
      </c>
      <c r="BW1381">
        <v>0</v>
      </c>
      <c r="BX1381" s="17">
        <v>0</v>
      </c>
      <c r="BY1381">
        <v>0</v>
      </c>
      <c r="BZ1381">
        <v>0</v>
      </c>
      <c r="CA1381">
        <v>1</v>
      </c>
      <c r="CB1381">
        <v>1</v>
      </c>
      <c r="CC1381">
        <v>0</v>
      </c>
      <c r="CD1381">
        <v>0</v>
      </c>
      <c r="CE1381">
        <v>0</v>
      </c>
      <c r="CF1381">
        <v>0</v>
      </c>
      <c r="CG1381">
        <v>0</v>
      </c>
      <c r="CH1381">
        <v>0</v>
      </c>
      <c r="CI1381">
        <v>1</v>
      </c>
      <c r="CJ1381" s="17">
        <v>0</v>
      </c>
      <c r="CK1381">
        <v>0.29799999999999999</v>
      </c>
      <c r="CL1381">
        <v>386</v>
      </c>
      <c r="CM1381">
        <v>1</v>
      </c>
      <c r="CN1381">
        <v>0</v>
      </c>
      <c r="CO1381">
        <v>23</v>
      </c>
      <c r="CP1381" s="31" t="s">
        <v>80</v>
      </c>
    </row>
    <row r="1382" spans="1:94" x14ac:dyDescent="0.25">
      <c r="A1382">
        <v>1381</v>
      </c>
      <c r="B1382">
        <v>88</v>
      </c>
      <c r="C1382" s="23" t="s">
        <v>266</v>
      </c>
      <c r="D1382" s="12">
        <v>6.4032020981969806</v>
      </c>
      <c r="E1382" s="13">
        <v>3.2487975786189963E-2</v>
      </c>
      <c r="F1382" s="7">
        <v>197.0945232272324</v>
      </c>
      <c r="G1382" s="7">
        <f t="shared" si="326"/>
        <v>6.3707141224107904</v>
      </c>
      <c r="H1382" s="15">
        <f t="shared" si="327"/>
        <v>6.4356900739831708</v>
      </c>
      <c r="I1382" s="11">
        <f t="shared" si="328"/>
        <v>0.31666837772879058</v>
      </c>
      <c r="J1382" s="30">
        <f t="shared" si="329"/>
        <v>1.6066827862268917E-3</v>
      </c>
      <c r="K1382" s="30">
        <f t="shared" si="330"/>
        <v>622.40039450997301</v>
      </c>
      <c r="L1382" s="8">
        <v>1</v>
      </c>
      <c r="M1382" s="9">
        <v>0</v>
      </c>
      <c r="N1382" s="9">
        <v>0</v>
      </c>
      <c r="O1382" s="9">
        <v>0</v>
      </c>
      <c r="P1382" s="9">
        <v>0</v>
      </c>
      <c r="Q1382" s="8">
        <v>348546</v>
      </c>
      <c r="R1382" s="9">
        <v>9</v>
      </c>
      <c r="S1382" s="9">
        <f t="shared" si="331"/>
        <v>348536</v>
      </c>
      <c r="T1382" s="9">
        <f t="shared" si="332"/>
        <v>30</v>
      </c>
      <c r="U1382" s="7">
        <f t="shared" si="339"/>
        <v>4.8174999999999999</v>
      </c>
      <c r="V1382" s="7">
        <f t="shared" si="340"/>
        <v>23.59</v>
      </c>
      <c r="W1382" s="9">
        <v>0</v>
      </c>
      <c r="X1382" s="9">
        <v>1</v>
      </c>
      <c r="Y1382" s="9">
        <v>0</v>
      </c>
      <c r="Z1382" s="9">
        <v>1</v>
      </c>
      <c r="AA1382" s="9">
        <v>0</v>
      </c>
      <c r="AB1382" s="27">
        <v>0</v>
      </c>
      <c r="AC1382" s="9">
        <v>1</v>
      </c>
      <c r="AD1382" s="9">
        <v>0</v>
      </c>
      <c r="AE1382" s="27">
        <v>0</v>
      </c>
      <c r="AF1382" s="9">
        <v>0</v>
      </c>
      <c r="AG1382" s="27">
        <v>1</v>
      </c>
      <c r="AH1382" s="19">
        <v>1994</v>
      </c>
      <c r="AI1382" s="30">
        <f t="shared" si="341"/>
        <v>0.48799999999999999</v>
      </c>
      <c r="AJ1382" s="30">
        <f t="shared" si="341"/>
        <v>0.1225</v>
      </c>
      <c r="AK1382" s="30">
        <f t="shared" si="341"/>
        <v>0.32750000000000001</v>
      </c>
      <c r="AL1382" s="30">
        <f t="shared" si="341"/>
        <v>6.2E-2</v>
      </c>
      <c r="AM1382" s="130">
        <f t="shared" si="342"/>
        <v>0.44750000000000001</v>
      </c>
      <c r="AN1382" s="30">
        <f t="shared" si="343"/>
        <v>0.55249999999999999</v>
      </c>
      <c r="AO1382" s="33">
        <v>0.75693600000000005</v>
      </c>
      <c r="AP1382" s="34">
        <f t="shared" si="344"/>
        <v>0.24306399999999995</v>
      </c>
      <c r="AQ1382" t="s">
        <v>89</v>
      </c>
      <c r="AR1382" s="34" t="s">
        <v>89</v>
      </c>
      <c r="AS1382">
        <v>0</v>
      </c>
      <c r="AT1382" s="17">
        <v>1</v>
      </c>
      <c r="AU1382" s="33">
        <f t="shared" si="345"/>
        <v>0.38650000000000007</v>
      </c>
      <c r="AV1382" s="34">
        <f t="shared" si="346"/>
        <v>0.61349999999999993</v>
      </c>
      <c r="AW1382" s="17" t="s">
        <v>12</v>
      </c>
      <c r="AX1382">
        <v>0</v>
      </c>
      <c r="AY1382">
        <v>0</v>
      </c>
      <c r="AZ1382">
        <v>0</v>
      </c>
      <c r="BA1382">
        <v>0</v>
      </c>
      <c r="BB1382">
        <v>0</v>
      </c>
      <c r="BC1382">
        <v>1</v>
      </c>
      <c r="BD1382" s="17">
        <v>0</v>
      </c>
      <c r="BE1382">
        <v>0</v>
      </c>
      <c r="BF1382">
        <v>1</v>
      </c>
      <c r="BG1382" s="17">
        <v>0</v>
      </c>
      <c r="BH1382">
        <v>397</v>
      </c>
      <c r="BI1382">
        <v>327</v>
      </c>
      <c r="BJ1382" s="61">
        <v>0.71</v>
      </c>
      <c r="BK1382" s="61">
        <f t="shared" si="347"/>
        <v>34.407499999999999</v>
      </c>
      <c r="BL1382">
        <v>0</v>
      </c>
      <c r="BM1382">
        <v>0</v>
      </c>
      <c r="BN1382">
        <v>0</v>
      </c>
      <c r="BO1382">
        <v>1</v>
      </c>
      <c r="BP1382">
        <v>0</v>
      </c>
      <c r="BQ1382" s="17">
        <v>0</v>
      </c>
      <c r="BR1382">
        <v>0</v>
      </c>
      <c r="BS1382">
        <v>0</v>
      </c>
      <c r="BT1382">
        <v>1</v>
      </c>
      <c r="BU1382" s="17">
        <v>0</v>
      </c>
      <c r="BV1382">
        <v>0</v>
      </c>
      <c r="BW1382">
        <v>0</v>
      </c>
      <c r="BX1382" s="17">
        <v>0</v>
      </c>
      <c r="BY1382">
        <v>0</v>
      </c>
      <c r="BZ1382">
        <v>0</v>
      </c>
      <c r="CA1382">
        <v>1</v>
      </c>
      <c r="CB1382">
        <v>1</v>
      </c>
      <c r="CC1382">
        <v>0</v>
      </c>
      <c r="CD1382">
        <v>0</v>
      </c>
      <c r="CE1382">
        <v>0</v>
      </c>
      <c r="CF1382">
        <v>0</v>
      </c>
      <c r="CG1382">
        <v>0</v>
      </c>
      <c r="CH1382">
        <v>0</v>
      </c>
      <c r="CI1382">
        <v>1</v>
      </c>
      <c r="CJ1382" s="17">
        <v>0</v>
      </c>
      <c r="CK1382">
        <v>0.29799999999999999</v>
      </c>
      <c r="CL1382">
        <v>386</v>
      </c>
      <c r="CM1382">
        <v>1</v>
      </c>
      <c r="CN1382">
        <v>0</v>
      </c>
      <c r="CO1382">
        <v>23</v>
      </c>
      <c r="CP1382" s="31" t="s">
        <v>80</v>
      </c>
    </row>
    <row r="1383" spans="1:94" x14ac:dyDescent="0.25">
      <c r="A1383">
        <v>1382</v>
      </c>
      <c r="B1383">
        <v>88</v>
      </c>
      <c r="C1383" s="23" t="s">
        <v>266</v>
      </c>
      <c r="D1383" s="12">
        <v>5.5973319208808334</v>
      </c>
      <c r="E1383" s="13">
        <v>0.16528469980349891</v>
      </c>
      <c r="F1383" s="7">
        <v>33.864791644570253</v>
      </c>
      <c r="G1383" s="7">
        <f t="shared" si="326"/>
        <v>5.432047221077335</v>
      </c>
      <c r="H1383" s="15">
        <f t="shared" si="327"/>
        <v>5.7626166206843319</v>
      </c>
      <c r="I1383" s="11">
        <f t="shared" si="328"/>
        <v>0.13319406942709924</v>
      </c>
      <c r="J1383" s="30">
        <f t="shared" si="329"/>
        <v>3.9331135069438717E-3</v>
      </c>
      <c r="K1383" s="30">
        <f t="shared" si="330"/>
        <v>254.25149775985622</v>
      </c>
      <c r="L1383" s="8">
        <v>1</v>
      </c>
      <c r="M1383" s="9">
        <v>0</v>
      </c>
      <c r="N1383" s="9">
        <v>0</v>
      </c>
      <c r="O1383" s="9">
        <v>0</v>
      </c>
      <c r="P1383" s="9">
        <v>0</v>
      </c>
      <c r="Q1383" s="8">
        <v>63507</v>
      </c>
      <c r="R1383" s="9">
        <v>9</v>
      </c>
      <c r="S1383" s="9">
        <f t="shared" si="331"/>
        <v>63497</v>
      </c>
      <c r="T1383" s="9">
        <f t="shared" si="332"/>
        <v>30</v>
      </c>
      <c r="U1383" s="7">
        <f t="shared" si="339"/>
        <v>5.714999999999999</v>
      </c>
      <c r="V1383" s="7">
        <v>23.812999999999999</v>
      </c>
      <c r="W1383" s="9">
        <v>0</v>
      </c>
      <c r="X1383" s="9">
        <v>1</v>
      </c>
      <c r="Y1383" s="9">
        <v>0</v>
      </c>
      <c r="Z1383" s="9">
        <v>1</v>
      </c>
      <c r="AA1383" s="9">
        <v>0</v>
      </c>
      <c r="AB1383" s="27">
        <v>0</v>
      </c>
      <c r="AC1383" s="9">
        <v>1</v>
      </c>
      <c r="AD1383" s="9">
        <v>0</v>
      </c>
      <c r="AE1383" s="27">
        <v>0</v>
      </c>
      <c r="AF1383" s="9">
        <v>0</v>
      </c>
      <c r="AG1383" s="27">
        <v>1</v>
      </c>
      <c r="AH1383" s="19">
        <v>1994</v>
      </c>
      <c r="AI1383" s="30">
        <v>0.42499999999999999</v>
      </c>
      <c r="AJ1383" s="30">
        <v>0.127</v>
      </c>
      <c r="AK1383" s="30">
        <v>0.32800000000000001</v>
      </c>
      <c r="AL1383" s="37">
        <f>1-AK1383-AJ1383-AI1383</f>
        <v>0.11999999999999994</v>
      </c>
      <c r="AM1383" s="130">
        <f t="shared" si="342"/>
        <v>0.46299999999999997</v>
      </c>
      <c r="AN1383" s="17">
        <v>0.53700000000000003</v>
      </c>
      <c r="AO1383">
        <v>1</v>
      </c>
      <c r="AP1383" s="34">
        <f t="shared" si="344"/>
        <v>0</v>
      </c>
      <c r="AQ1383" t="s">
        <v>89</v>
      </c>
      <c r="AR1383" s="34" t="s">
        <v>89</v>
      </c>
      <c r="AS1383">
        <v>0</v>
      </c>
      <c r="AT1383" s="17">
        <v>1</v>
      </c>
      <c r="AU1383" s="33">
        <f t="shared" si="345"/>
        <v>0.47799999999999998</v>
      </c>
      <c r="AV1383" s="17">
        <v>0.52200000000000002</v>
      </c>
      <c r="AW1383" s="17" t="s">
        <v>12</v>
      </c>
      <c r="AX1383">
        <v>0</v>
      </c>
      <c r="AY1383">
        <v>0</v>
      </c>
      <c r="AZ1383">
        <v>0</v>
      </c>
      <c r="BA1383">
        <v>0</v>
      </c>
      <c r="BB1383">
        <v>0</v>
      </c>
      <c r="BC1383">
        <v>1</v>
      </c>
      <c r="BD1383" s="17">
        <v>0</v>
      </c>
      <c r="BE1383">
        <v>0</v>
      </c>
      <c r="BF1383">
        <v>1</v>
      </c>
      <c r="BG1383" s="17">
        <v>0</v>
      </c>
      <c r="BH1383">
        <v>397</v>
      </c>
      <c r="BI1383">
        <v>327</v>
      </c>
      <c r="BJ1383" s="61">
        <v>0.71</v>
      </c>
      <c r="BK1383" s="61">
        <f t="shared" si="347"/>
        <v>35.527999999999999</v>
      </c>
      <c r="BL1383">
        <v>1</v>
      </c>
      <c r="BM1383">
        <v>0</v>
      </c>
      <c r="BN1383">
        <v>0</v>
      </c>
      <c r="BO1383">
        <v>0</v>
      </c>
      <c r="BP1383">
        <v>0</v>
      </c>
      <c r="BQ1383" s="17">
        <v>0</v>
      </c>
      <c r="BR1383">
        <v>0</v>
      </c>
      <c r="BS1383">
        <v>0</v>
      </c>
      <c r="BT1383">
        <v>1</v>
      </c>
      <c r="BU1383" s="17">
        <v>0</v>
      </c>
      <c r="BV1383">
        <v>0</v>
      </c>
      <c r="BW1383">
        <v>0</v>
      </c>
      <c r="BX1383" s="17">
        <v>0</v>
      </c>
      <c r="BY1383">
        <v>0</v>
      </c>
      <c r="BZ1383">
        <v>0</v>
      </c>
      <c r="CA1383">
        <v>1</v>
      </c>
      <c r="CB1383">
        <v>1</v>
      </c>
      <c r="CC1383">
        <v>0</v>
      </c>
      <c r="CD1383">
        <v>0</v>
      </c>
      <c r="CE1383">
        <v>0</v>
      </c>
      <c r="CF1383">
        <v>0</v>
      </c>
      <c r="CG1383">
        <v>0</v>
      </c>
      <c r="CH1383">
        <v>0</v>
      </c>
      <c r="CI1383">
        <v>1</v>
      </c>
      <c r="CJ1383" s="17">
        <v>0</v>
      </c>
      <c r="CK1383">
        <v>0.29799999999999999</v>
      </c>
      <c r="CL1383">
        <v>386</v>
      </c>
      <c r="CM1383">
        <v>1</v>
      </c>
      <c r="CN1383">
        <v>0</v>
      </c>
      <c r="CO1383">
        <v>23</v>
      </c>
      <c r="CP1383" s="31" t="s">
        <v>80</v>
      </c>
    </row>
    <row r="1384" spans="1:94" x14ac:dyDescent="0.25">
      <c r="A1384">
        <v>1383</v>
      </c>
      <c r="B1384">
        <v>88</v>
      </c>
      <c r="C1384" s="23" t="s">
        <v>266</v>
      </c>
      <c r="D1384" s="12">
        <v>5.2514582065212636</v>
      </c>
      <c r="E1384" s="13">
        <v>8.9013722684272573E-2</v>
      </c>
      <c r="F1384" s="7">
        <v>58.996051936260841</v>
      </c>
      <c r="G1384" s="7">
        <f t="shared" si="326"/>
        <v>5.1624444838369907</v>
      </c>
      <c r="H1384" s="15">
        <f t="shared" si="327"/>
        <v>5.3404719292055365</v>
      </c>
      <c r="I1384" s="11">
        <f t="shared" si="328"/>
        <v>0.22795985499855265</v>
      </c>
      <c r="J1384" s="30">
        <f t="shared" si="329"/>
        <v>3.8639849196152958E-3</v>
      </c>
      <c r="K1384" s="30">
        <f t="shared" si="330"/>
        <v>258.80018188568954</v>
      </c>
      <c r="L1384" s="8">
        <v>1</v>
      </c>
      <c r="M1384" s="9">
        <v>0</v>
      </c>
      <c r="N1384" s="9">
        <v>0</v>
      </c>
      <c r="O1384" s="9">
        <v>0</v>
      </c>
      <c r="P1384" s="9">
        <v>0</v>
      </c>
      <c r="Q1384" s="8">
        <v>63507</v>
      </c>
      <c r="R1384" s="9">
        <v>9</v>
      </c>
      <c r="S1384" s="9">
        <f t="shared" si="331"/>
        <v>63497</v>
      </c>
      <c r="T1384" s="9">
        <f t="shared" si="332"/>
        <v>30</v>
      </c>
      <c r="U1384" s="7">
        <f t="shared" si="339"/>
        <v>5.714999999999999</v>
      </c>
      <c r="V1384" s="7">
        <v>23.812999999999999</v>
      </c>
      <c r="W1384" s="9">
        <v>0</v>
      </c>
      <c r="X1384" s="9">
        <v>1</v>
      </c>
      <c r="Y1384" s="9">
        <v>0</v>
      </c>
      <c r="Z1384" s="9">
        <v>1</v>
      </c>
      <c r="AA1384" s="9">
        <v>0</v>
      </c>
      <c r="AB1384" s="27">
        <v>0</v>
      </c>
      <c r="AC1384" s="9">
        <v>1</v>
      </c>
      <c r="AD1384" s="9">
        <v>0</v>
      </c>
      <c r="AE1384" s="27">
        <v>0</v>
      </c>
      <c r="AF1384" s="9">
        <v>0</v>
      </c>
      <c r="AG1384" s="27">
        <v>1</v>
      </c>
      <c r="AH1384" s="19">
        <v>1994</v>
      </c>
      <c r="AI1384" s="30">
        <v>0.42499999999999999</v>
      </c>
      <c r="AJ1384" s="30">
        <v>0.127</v>
      </c>
      <c r="AK1384" s="30">
        <v>0.32800000000000001</v>
      </c>
      <c r="AL1384" s="37">
        <f>1-AK1384-AJ1384-AI1384</f>
        <v>0.11999999999999994</v>
      </c>
      <c r="AM1384" s="130">
        <f t="shared" si="342"/>
        <v>0.46299999999999997</v>
      </c>
      <c r="AN1384" s="17">
        <v>0.53700000000000003</v>
      </c>
      <c r="AO1384">
        <v>1</v>
      </c>
      <c r="AP1384" s="34">
        <f t="shared" si="344"/>
        <v>0</v>
      </c>
      <c r="AQ1384" t="s">
        <v>89</v>
      </c>
      <c r="AR1384" s="34" t="s">
        <v>89</v>
      </c>
      <c r="AS1384">
        <v>0</v>
      </c>
      <c r="AT1384" s="17">
        <v>1</v>
      </c>
      <c r="AU1384" s="33">
        <f t="shared" si="345"/>
        <v>0.47799999999999998</v>
      </c>
      <c r="AV1384" s="17">
        <v>0.52200000000000002</v>
      </c>
      <c r="AW1384" s="17" t="s">
        <v>12</v>
      </c>
      <c r="AX1384">
        <v>0</v>
      </c>
      <c r="AY1384">
        <v>0</v>
      </c>
      <c r="AZ1384">
        <v>0</v>
      </c>
      <c r="BA1384">
        <v>0</v>
      </c>
      <c r="BB1384">
        <v>0</v>
      </c>
      <c r="BC1384">
        <v>1</v>
      </c>
      <c r="BD1384" s="17">
        <v>0</v>
      </c>
      <c r="BE1384">
        <v>0</v>
      </c>
      <c r="BF1384">
        <v>1</v>
      </c>
      <c r="BG1384" s="17">
        <v>0</v>
      </c>
      <c r="BH1384">
        <v>397</v>
      </c>
      <c r="BI1384">
        <v>327</v>
      </c>
      <c r="BJ1384" s="61">
        <v>0.71</v>
      </c>
      <c r="BK1384" s="61">
        <f t="shared" si="347"/>
        <v>35.527999999999999</v>
      </c>
      <c r="BL1384">
        <v>1</v>
      </c>
      <c r="BM1384">
        <v>0</v>
      </c>
      <c r="BN1384">
        <v>0</v>
      </c>
      <c r="BO1384">
        <v>0</v>
      </c>
      <c r="BP1384">
        <v>0</v>
      </c>
      <c r="BQ1384" s="17">
        <v>0</v>
      </c>
      <c r="BR1384">
        <v>0</v>
      </c>
      <c r="BS1384">
        <v>0</v>
      </c>
      <c r="BT1384">
        <v>1</v>
      </c>
      <c r="BU1384" s="17">
        <v>0</v>
      </c>
      <c r="BV1384">
        <v>0</v>
      </c>
      <c r="BW1384">
        <v>0</v>
      </c>
      <c r="BX1384" s="17">
        <v>0</v>
      </c>
      <c r="BY1384">
        <v>0</v>
      </c>
      <c r="BZ1384">
        <v>0</v>
      </c>
      <c r="CA1384">
        <v>1</v>
      </c>
      <c r="CB1384">
        <v>1</v>
      </c>
      <c r="CC1384">
        <v>0</v>
      </c>
      <c r="CD1384">
        <v>0</v>
      </c>
      <c r="CE1384">
        <v>0</v>
      </c>
      <c r="CF1384">
        <v>0</v>
      </c>
      <c r="CG1384">
        <v>0</v>
      </c>
      <c r="CH1384">
        <v>0</v>
      </c>
      <c r="CI1384">
        <v>1</v>
      </c>
      <c r="CJ1384" s="17">
        <v>0</v>
      </c>
      <c r="CK1384">
        <v>0.29799999999999999</v>
      </c>
      <c r="CL1384">
        <v>386</v>
      </c>
      <c r="CM1384">
        <v>1</v>
      </c>
      <c r="CN1384">
        <v>0</v>
      </c>
      <c r="CO1384">
        <v>23</v>
      </c>
      <c r="CP1384" s="31" t="s">
        <v>80</v>
      </c>
    </row>
    <row r="1385" spans="1:94" x14ac:dyDescent="0.25">
      <c r="A1385">
        <v>1384</v>
      </c>
      <c r="B1385">
        <v>88</v>
      </c>
      <c r="C1385" s="23" t="s">
        <v>266</v>
      </c>
      <c r="D1385" s="12">
        <v>6.1713009165691224</v>
      </c>
      <c r="E1385" s="13">
        <v>6.3985314729909856E-2</v>
      </c>
      <c r="F1385" s="7">
        <v>96.448707685802091</v>
      </c>
      <c r="G1385" s="7">
        <f t="shared" si="326"/>
        <v>6.107315601839213</v>
      </c>
      <c r="H1385" s="15">
        <f t="shared" si="327"/>
        <v>6.2352862312990318</v>
      </c>
      <c r="I1385" s="11">
        <f t="shared" si="328"/>
        <v>0.35746428125957574</v>
      </c>
      <c r="J1385" s="30">
        <f t="shared" si="329"/>
        <v>3.7062630473398963E-3</v>
      </c>
      <c r="K1385" s="30">
        <f t="shared" si="330"/>
        <v>269.81355268826155</v>
      </c>
      <c r="L1385" s="8">
        <v>1</v>
      </c>
      <c r="M1385" s="9">
        <v>0</v>
      </c>
      <c r="N1385" s="9">
        <v>0</v>
      </c>
      <c r="O1385" s="9">
        <v>0</v>
      </c>
      <c r="P1385" s="9">
        <v>0</v>
      </c>
      <c r="Q1385" s="8">
        <v>63507</v>
      </c>
      <c r="R1385" s="9">
        <v>9</v>
      </c>
      <c r="S1385" s="9">
        <f t="shared" si="331"/>
        <v>63497</v>
      </c>
      <c r="T1385" s="9">
        <f t="shared" si="332"/>
        <v>30</v>
      </c>
      <c r="U1385" s="7">
        <f t="shared" si="339"/>
        <v>5.714999999999999</v>
      </c>
      <c r="V1385" s="7">
        <v>23.812999999999999</v>
      </c>
      <c r="W1385" s="9">
        <v>0</v>
      </c>
      <c r="X1385" s="9">
        <v>1</v>
      </c>
      <c r="Y1385" s="9">
        <v>0</v>
      </c>
      <c r="Z1385" s="9">
        <v>1</v>
      </c>
      <c r="AA1385" s="9">
        <v>0</v>
      </c>
      <c r="AB1385" s="27">
        <v>0</v>
      </c>
      <c r="AC1385" s="9">
        <v>1</v>
      </c>
      <c r="AD1385" s="9">
        <v>0</v>
      </c>
      <c r="AE1385" s="27">
        <v>0</v>
      </c>
      <c r="AF1385" s="9">
        <v>0</v>
      </c>
      <c r="AG1385" s="27">
        <v>1</v>
      </c>
      <c r="AH1385" s="19">
        <v>1994</v>
      </c>
      <c r="AI1385" s="30">
        <v>0.42499999999999999</v>
      </c>
      <c r="AJ1385" s="30">
        <v>0.127</v>
      </c>
      <c r="AK1385" s="30">
        <v>0.32800000000000001</v>
      </c>
      <c r="AL1385" s="37">
        <f>1-AK1385-AJ1385-AI1385</f>
        <v>0.11999999999999994</v>
      </c>
      <c r="AM1385" s="130">
        <f t="shared" si="342"/>
        <v>0.46299999999999997</v>
      </c>
      <c r="AN1385" s="17">
        <v>0.53700000000000003</v>
      </c>
      <c r="AO1385">
        <v>1</v>
      </c>
      <c r="AP1385" s="34">
        <f t="shared" si="344"/>
        <v>0</v>
      </c>
      <c r="AQ1385" t="s">
        <v>89</v>
      </c>
      <c r="AR1385" s="34" t="s">
        <v>89</v>
      </c>
      <c r="AS1385">
        <v>0</v>
      </c>
      <c r="AT1385" s="17">
        <v>1</v>
      </c>
      <c r="AU1385" s="33">
        <f t="shared" si="345"/>
        <v>0.47799999999999998</v>
      </c>
      <c r="AV1385" s="17">
        <v>0.52200000000000002</v>
      </c>
      <c r="AW1385" s="17" t="s">
        <v>12</v>
      </c>
      <c r="AX1385">
        <v>0</v>
      </c>
      <c r="AY1385">
        <v>0</v>
      </c>
      <c r="AZ1385">
        <v>0</v>
      </c>
      <c r="BA1385">
        <v>0</v>
      </c>
      <c r="BB1385">
        <v>0</v>
      </c>
      <c r="BC1385">
        <v>1</v>
      </c>
      <c r="BD1385" s="17">
        <v>0</v>
      </c>
      <c r="BE1385">
        <v>0</v>
      </c>
      <c r="BF1385">
        <v>1</v>
      </c>
      <c r="BG1385" s="17">
        <v>0</v>
      </c>
      <c r="BH1385">
        <v>397</v>
      </c>
      <c r="BI1385">
        <v>327</v>
      </c>
      <c r="BJ1385" s="61">
        <v>0.71</v>
      </c>
      <c r="BK1385" s="61">
        <f t="shared" si="347"/>
        <v>35.527999999999999</v>
      </c>
      <c r="BL1385">
        <v>1</v>
      </c>
      <c r="BM1385">
        <v>0</v>
      </c>
      <c r="BN1385">
        <v>0</v>
      </c>
      <c r="BO1385">
        <v>0</v>
      </c>
      <c r="BP1385">
        <v>0</v>
      </c>
      <c r="BQ1385" s="17">
        <v>0</v>
      </c>
      <c r="BR1385">
        <v>0</v>
      </c>
      <c r="BS1385">
        <v>0</v>
      </c>
      <c r="BT1385">
        <v>1</v>
      </c>
      <c r="BU1385" s="17">
        <v>0</v>
      </c>
      <c r="BV1385">
        <v>0</v>
      </c>
      <c r="BW1385">
        <v>0</v>
      </c>
      <c r="BX1385" s="17">
        <v>0</v>
      </c>
      <c r="BY1385">
        <v>0</v>
      </c>
      <c r="BZ1385">
        <v>0</v>
      </c>
      <c r="CA1385">
        <v>1</v>
      </c>
      <c r="CB1385">
        <v>1</v>
      </c>
      <c r="CC1385">
        <v>0</v>
      </c>
      <c r="CD1385">
        <v>0</v>
      </c>
      <c r="CE1385">
        <v>0</v>
      </c>
      <c r="CF1385">
        <v>0</v>
      </c>
      <c r="CG1385">
        <v>0</v>
      </c>
      <c r="CH1385">
        <v>0</v>
      </c>
      <c r="CI1385">
        <v>1</v>
      </c>
      <c r="CJ1385" s="17">
        <v>0</v>
      </c>
      <c r="CK1385">
        <v>0.29799999999999999</v>
      </c>
      <c r="CL1385">
        <v>386</v>
      </c>
      <c r="CM1385">
        <v>1</v>
      </c>
      <c r="CN1385">
        <v>0</v>
      </c>
      <c r="CO1385">
        <v>23</v>
      </c>
      <c r="CP1385" s="31" t="s">
        <v>80</v>
      </c>
    </row>
    <row r="1386" spans="1:94" x14ac:dyDescent="0.25">
      <c r="A1386">
        <v>1385</v>
      </c>
      <c r="B1386">
        <v>88</v>
      </c>
      <c r="C1386" s="23" t="s">
        <v>266</v>
      </c>
      <c r="D1386" s="12">
        <v>5.9418939944062998</v>
      </c>
      <c r="E1386" s="13">
        <v>6.1117015600433033E-2</v>
      </c>
      <c r="F1386" s="7">
        <v>97.221599190196727</v>
      </c>
      <c r="G1386" s="7">
        <f t="shared" si="326"/>
        <v>5.8807769788058666</v>
      </c>
      <c r="H1386" s="15">
        <f t="shared" si="327"/>
        <v>6.0030110100067331</v>
      </c>
      <c r="I1386" s="11">
        <f t="shared" si="328"/>
        <v>0.35995894635046854</v>
      </c>
      <c r="J1386" s="30">
        <f t="shared" si="329"/>
        <v>3.7024586033220148E-3</v>
      </c>
      <c r="K1386" s="30">
        <f t="shared" si="330"/>
        <v>270.09079834214873</v>
      </c>
      <c r="L1386" s="8">
        <v>1</v>
      </c>
      <c r="M1386" s="9">
        <v>0</v>
      </c>
      <c r="N1386" s="9">
        <v>0</v>
      </c>
      <c r="O1386" s="9">
        <v>0</v>
      </c>
      <c r="P1386" s="9">
        <v>0</v>
      </c>
      <c r="Q1386" s="8">
        <v>63507</v>
      </c>
      <c r="R1386" s="9">
        <v>9</v>
      </c>
      <c r="S1386" s="9">
        <f t="shared" si="331"/>
        <v>63497</v>
      </c>
      <c r="T1386" s="9">
        <f t="shared" si="332"/>
        <v>30</v>
      </c>
      <c r="U1386" s="7">
        <f t="shared" si="339"/>
        <v>5.714999999999999</v>
      </c>
      <c r="V1386" s="7">
        <v>23.812999999999999</v>
      </c>
      <c r="W1386" s="9">
        <v>0</v>
      </c>
      <c r="X1386" s="9">
        <v>1</v>
      </c>
      <c r="Y1386" s="9">
        <v>0</v>
      </c>
      <c r="Z1386" s="9">
        <v>1</v>
      </c>
      <c r="AA1386" s="9">
        <v>0</v>
      </c>
      <c r="AB1386" s="27">
        <v>0</v>
      </c>
      <c r="AC1386" s="9">
        <v>1</v>
      </c>
      <c r="AD1386" s="9">
        <v>0</v>
      </c>
      <c r="AE1386" s="27">
        <v>0</v>
      </c>
      <c r="AF1386" s="9">
        <v>0</v>
      </c>
      <c r="AG1386" s="27">
        <v>1</v>
      </c>
      <c r="AH1386" s="19">
        <v>1994</v>
      </c>
      <c r="AI1386" s="30">
        <v>0.42499999999999999</v>
      </c>
      <c r="AJ1386" s="30">
        <v>0.127</v>
      </c>
      <c r="AK1386" s="30">
        <v>0.32800000000000001</v>
      </c>
      <c r="AL1386" s="37">
        <f>1-AK1386-AJ1386-AI1386</f>
        <v>0.11999999999999994</v>
      </c>
      <c r="AM1386" s="130">
        <f t="shared" si="342"/>
        <v>0.46299999999999997</v>
      </c>
      <c r="AN1386" s="17">
        <v>0.53700000000000003</v>
      </c>
      <c r="AO1386">
        <v>1</v>
      </c>
      <c r="AP1386" s="34">
        <f t="shared" si="344"/>
        <v>0</v>
      </c>
      <c r="AQ1386" t="s">
        <v>89</v>
      </c>
      <c r="AR1386" s="34" t="s">
        <v>89</v>
      </c>
      <c r="AS1386">
        <v>0</v>
      </c>
      <c r="AT1386" s="17">
        <v>1</v>
      </c>
      <c r="AU1386" s="33">
        <f t="shared" si="345"/>
        <v>0.47799999999999998</v>
      </c>
      <c r="AV1386" s="17">
        <v>0.52200000000000002</v>
      </c>
      <c r="AW1386" s="17" t="s">
        <v>12</v>
      </c>
      <c r="AX1386">
        <v>0</v>
      </c>
      <c r="AY1386">
        <v>0</v>
      </c>
      <c r="AZ1386">
        <v>0</v>
      </c>
      <c r="BA1386">
        <v>0</v>
      </c>
      <c r="BB1386">
        <v>0</v>
      </c>
      <c r="BC1386">
        <v>1</v>
      </c>
      <c r="BD1386" s="17">
        <v>0</v>
      </c>
      <c r="BE1386">
        <v>0</v>
      </c>
      <c r="BF1386">
        <v>1</v>
      </c>
      <c r="BG1386" s="17">
        <v>0</v>
      </c>
      <c r="BH1386">
        <v>397</v>
      </c>
      <c r="BI1386">
        <v>327</v>
      </c>
      <c r="BJ1386" s="61">
        <v>0.71</v>
      </c>
      <c r="BK1386" s="61">
        <f t="shared" si="347"/>
        <v>35.527999999999999</v>
      </c>
      <c r="BL1386">
        <v>1</v>
      </c>
      <c r="BM1386">
        <v>0</v>
      </c>
      <c r="BN1386">
        <v>0</v>
      </c>
      <c r="BO1386">
        <v>0</v>
      </c>
      <c r="BP1386">
        <v>0</v>
      </c>
      <c r="BQ1386" s="17">
        <v>0</v>
      </c>
      <c r="BR1386">
        <v>0</v>
      </c>
      <c r="BS1386">
        <v>0</v>
      </c>
      <c r="BT1386">
        <v>1</v>
      </c>
      <c r="BU1386" s="17">
        <v>0</v>
      </c>
      <c r="BV1386">
        <v>0</v>
      </c>
      <c r="BW1386">
        <v>0</v>
      </c>
      <c r="BX1386" s="17">
        <v>0</v>
      </c>
      <c r="BY1386">
        <v>0</v>
      </c>
      <c r="BZ1386">
        <v>0</v>
      </c>
      <c r="CA1386">
        <v>1</v>
      </c>
      <c r="CB1386">
        <v>1</v>
      </c>
      <c r="CC1386">
        <v>0</v>
      </c>
      <c r="CD1386">
        <v>0</v>
      </c>
      <c r="CE1386">
        <v>0</v>
      </c>
      <c r="CF1386">
        <v>0</v>
      </c>
      <c r="CG1386">
        <v>0</v>
      </c>
      <c r="CH1386">
        <v>0</v>
      </c>
      <c r="CI1386">
        <v>1</v>
      </c>
      <c r="CJ1386" s="17">
        <v>0</v>
      </c>
      <c r="CK1386">
        <v>0.29799999999999999</v>
      </c>
      <c r="CL1386">
        <v>386</v>
      </c>
      <c r="CM1386">
        <v>1</v>
      </c>
      <c r="CN1386">
        <v>0</v>
      </c>
      <c r="CO1386">
        <v>23</v>
      </c>
      <c r="CP1386" s="31" t="s">
        <v>80</v>
      </c>
    </row>
    <row r="1387" spans="1:94" x14ac:dyDescent="0.25">
      <c r="A1387">
        <v>1386</v>
      </c>
      <c r="B1387">
        <v>88</v>
      </c>
      <c r="C1387" s="23" t="s">
        <v>266</v>
      </c>
      <c r="D1387" s="12">
        <v>5.9272373239351639</v>
      </c>
      <c r="E1387" s="13">
        <v>3.4519218010045608E-2</v>
      </c>
      <c r="F1387" s="7">
        <v>171.7083313477799</v>
      </c>
      <c r="G1387" s="7">
        <f t="shared" si="326"/>
        <v>5.8927181059251179</v>
      </c>
      <c r="H1387" s="15">
        <f t="shared" si="327"/>
        <v>5.9617565419452099</v>
      </c>
      <c r="I1387" s="11">
        <f t="shared" si="328"/>
        <v>0.56311207848284239</v>
      </c>
      <c r="J1387" s="30">
        <f t="shared" si="329"/>
        <v>3.2794685852622313E-3</v>
      </c>
      <c r="K1387" s="30">
        <f t="shared" si="330"/>
        <v>304.92745211646491</v>
      </c>
      <c r="L1387" s="8">
        <v>1</v>
      </c>
      <c r="M1387" s="9">
        <v>0</v>
      </c>
      <c r="N1387" s="9">
        <v>0</v>
      </c>
      <c r="O1387" s="9">
        <v>0</v>
      </c>
      <c r="P1387" s="9">
        <v>0</v>
      </c>
      <c r="Q1387" s="8">
        <v>63507</v>
      </c>
      <c r="R1387" s="9">
        <v>9</v>
      </c>
      <c r="S1387" s="9">
        <f t="shared" si="331"/>
        <v>63497</v>
      </c>
      <c r="T1387" s="9">
        <f t="shared" si="332"/>
        <v>30</v>
      </c>
      <c r="U1387" s="7">
        <f t="shared" si="339"/>
        <v>5.714999999999999</v>
      </c>
      <c r="V1387" s="7">
        <v>23.812999999999999</v>
      </c>
      <c r="W1387" s="9">
        <v>0</v>
      </c>
      <c r="X1387" s="9">
        <v>1</v>
      </c>
      <c r="Y1387" s="9">
        <v>0</v>
      </c>
      <c r="Z1387" s="9">
        <v>1</v>
      </c>
      <c r="AA1387" s="9">
        <v>0</v>
      </c>
      <c r="AB1387" s="27">
        <v>0</v>
      </c>
      <c r="AC1387" s="9">
        <v>1</v>
      </c>
      <c r="AD1387" s="9">
        <v>0</v>
      </c>
      <c r="AE1387" s="27">
        <v>0</v>
      </c>
      <c r="AF1387" s="9">
        <v>0</v>
      </c>
      <c r="AG1387" s="27">
        <v>1</v>
      </c>
      <c r="AH1387" s="19">
        <v>1994</v>
      </c>
      <c r="AI1387" s="30">
        <v>0.42499999999999999</v>
      </c>
      <c r="AJ1387" s="30">
        <v>0.127</v>
      </c>
      <c r="AK1387" s="30">
        <v>0.32800000000000001</v>
      </c>
      <c r="AL1387" s="37">
        <f>1-AK1387-AJ1387-AI1387</f>
        <v>0.11999999999999994</v>
      </c>
      <c r="AM1387" s="130">
        <f t="shared" si="342"/>
        <v>0.46299999999999997</v>
      </c>
      <c r="AN1387" s="17">
        <v>0.53700000000000003</v>
      </c>
      <c r="AO1387">
        <v>1</v>
      </c>
      <c r="AP1387" s="34">
        <f t="shared" si="344"/>
        <v>0</v>
      </c>
      <c r="AQ1387" t="s">
        <v>89</v>
      </c>
      <c r="AR1387" s="34" t="s">
        <v>89</v>
      </c>
      <c r="AS1387">
        <v>0</v>
      </c>
      <c r="AT1387" s="17">
        <v>1</v>
      </c>
      <c r="AU1387" s="33">
        <f t="shared" si="345"/>
        <v>0.47799999999999998</v>
      </c>
      <c r="AV1387" s="17">
        <v>0.52200000000000002</v>
      </c>
      <c r="AW1387" s="17" t="s">
        <v>12</v>
      </c>
      <c r="AX1387">
        <v>0</v>
      </c>
      <c r="AY1387">
        <v>0</v>
      </c>
      <c r="AZ1387">
        <v>0</v>
      </c>
      <c r="BA1387">
        <v>0</v>
      </c>
      <c r="BB1387">
        <v>0</v>
      </c>
      <c r="BC1387">
        <v>1</v>
      </c>
      <c r="BD1387" s="17">
        <v>0</v>
      </c>
      <c r="BE1387">
        <v>0</v>
      </c>
      <c r="BF1387">
        <v>1</v>
      </c>
      <c r="BG1387" s="17">
        <v>0</v>
      </c>
      <c r="BH1387">
        <v>397</v>
      </c>
      <c r="BI1387">
        <v>327</v>
      </c>
      <c r="BJ1387" s="61">
        <v>0.71</v>
      </c>
      <c r="BK1387" s="61">
        <f t="shared" si="347"/>
        <v>35.527999999999999</v>
      </c>
      <c r="BL1387">
        <v>1</v>
      </c>
      <c r="BM1387">
        <v>0</v>
      </c>
      <c r="BN1387">
        <v>0</v>
      </c>
      <c r="BO1387">
        <v>0</v>
      </c>
      <c r="BP1387">
        <v>0</v>
      </c>
      <c r="BQ1387" s="17">
        <v>0</v>
      </c>
      <c r="BR1387">
        <v>0</v>
      </c>
      <c r="BS1387">
        <v>0</v>
      </c>
      <c r="BT1387">
        <v>1</v>
      </c>
      <c r="BU1387" s="17">
        <v>0</v>
      </c>
      <c r="BV1387">
        <v>0</v>
      </c>
      <c r="BW1387">
        <v>0</v>
      </c>
      <c r="BX1387" s="17">
        <v>0</v>
      </c>
      <c r="BY1387">
        <v>0</v>
      </c>
      <c r="BZ1387">
        <v>0</v>
      </c>
      <c r="CA1387">
        <v>1</v>
      </c>
      <c r="CB1387">
        <v>1</v>
      </c>
      <c r="CC1387">
        <v>0</v>
      </c>
      <c r="CD1387">
        <v>0</v>
      </c>
      <c r="CE1387">
        <v>0</v>
      </c>
      <c r="CF1387">
        <v>0</v>
      </c>
      <c r="CG1387">
        <v>0</v>
      </c>
      <c r="CH1387">
        <v>0</v>
      </c>
      <c r="CI1387">
        <v>1</v>
      </c>
      <c r="CJ1387" s="17">
        <v>0</v>
      </c>
      <c r="CK1387">
        <v>0.29799999999999999</v>
      </c>
      <c r="CL1387">
        <v>386</v>
      </c>
      <c r="CM1387">
        <v>1</v>
      </c>
      <c r="CN1387">
        <v>0</v>
      </c>
      <c r="CO1387">
        <v>23</v>
      </c>
      <c r="CP1387" s="31" t="s">
        <v>80</v>
      </c>
    </row>
    <row r="1388" spans="1:94" x14ac:dyDescent="0.25">
      <c r="A1388">
        <v>1387</v>
      </c>
      <c r="B1388">
        <v>88</v>
      </c>
      <c r="C1388" s="23" t="s">
        <v>266</v>
      </c>
      <c r="D1388" s="12">
        <v>5.4198021604014546</v>
      </c>
      <c r="E1388" s="13">
        <v>0.17063651204085209</v>
      </c>
      <c r="F1388" s="7">
        <v>31.76226527124453</v>
      </c>
      <c r="G1388" s="7">
        <f t="shared" si="326"/>
        <v>5.2491656483606022</v>
      </c>
      <c r="H1388" s="15">
        <f t="shared" si="327"/>
        <v>5.590438672442307</v>
      </c>
      <c r="I1388" s="11">
        <f t="shared" si="328"/>
        <v>7.4886255189157758E-2</v>
      </c>
      <c r="J1388" s="30">
        <f t="shared" si="329"/>
        <v>2.357711408479258E-3</v>
      </c>
      <c r="K1388" s="30">
        <f t="shared" si="330"/>
        <v>424.14012011970868</v>
      </c>
      <c r="L1388" s="8">
        <v>1</v>
      </c>
      <c r="M1388" s="9">
        <v>0</v>
      </c>
      <c r="N1388" s="9">
        <v>0</v>
      </c>
      <c r="O1388" s="9">
        <v>0</v>
      </c>
      <c r="P1388" s="9">
        <v>0</v>
      </c>
      <c r="Q1388" s="8">
        <v>178896</v>
      </c>
      <c r="R1388" s="9">
        <v>9</v>
      </c>
      <c r="S1388" s="9">
        <f t="shared" si="331"/>
        <v>178886</v>
      </c>
      <c r="T1388" s="9">
        <f t="shared" si="332"/>
        <v>30</v>
      </c>
      <c r="U1388" s="7">
        <f t="shared" si="339"/>
        <v>5.96</v>
      </c>
      <c r="V1388" s="7">
        <v>22.327999999999999</v>
      </c>
      <c r="W1388" s="9">
        <v>0</v>
      </c>
      <c r="X1388" s="9">
        <v>1</v>
      </c>
      <c r="Y1388" s="9">
        <v>0</v>
      </c>
      <c r="Z1388" s="9">
        <v>1</v>
      </c>
      <c r="AA1388" s="9">
        <v>0</v>
      </c>
      <c r="AB1388" s="27">
        <v>0</v>
      </c>
      <c r="AC1388" s="9">
        <v>1</v>
      </c>
      <c r="AD1388" s="9">
        <v>0</v>
      </c>
      <c r="AE1388" s="27">
        <v>0</v>
      </c>
      <c r="AF1388" s="9">
        <v>0</v>
      </c>
      <c r="AG1388" s="27">
        <v>1</v>
      </c>
      <c r="AH1388" s="19">
        <v>1994</v>
      </c>
      <c r="AI1388" s="30">
        <v>0.378</v>
      </c>
      <c r="AJ1388" s="30">
        <v>0.13500000000000001</v>
      </c>
      <c r="AK1388" s="30">
        <f t="shared" ref="AK1388:AK1402" si="348">1-AJ1388-AI1388-AL1388</f>
        <v>0.40399999999999997</v>
      </c>
      <c r="AL1388" s="37">
        <v>8.3000000000000004E-2</v>
      </c>
      <c r="AM1388" s="130">
        <f t="shared" si="342"/>
        <v>0.46299999999999997</v>
      </c>
      <c r="AN1388" s="17">
        <v>0.53700000000000003</v>
      </c>
      <c r="AO1388">
        <v>1</v>
      </c>
      <c r="AP1388" s="34">
        <f t="shared" si="344"/>
        <v>0</v>
      </c>
      <c r="AQ1388" t="s">
        <v>89</v>
      </c>
      <c r="AR1388" s="34" t="s">
        <v>89</v>
      </c>
      <c r="AS1388">
        <v>0</v>
      </c>
      <c r="AT1388" s="17">
        <v>1</v>
      </c>
      <c r="AU1388" s="33">
        <f t="shared" si="345"/>
        <v>0.39400000000000002</v>
      </c>
      <c r="AV1388" s="17">
        <v>0.60599999999999998</v>
      </c>
      <c r="AW1388" s="17" t="s">
        <v>12</v>
      </c>
      <c r="AX1388">
        <v>0</v>
      </c>
      <c r="AY1388">
        <v>0</v>
      </c>
      <c r="AZ1388">
        <v>0</v>
      </c>
      <c r="BA1388">
        <v>0</v>
      </c>
      <c r="BB1388">
        <v>0</v>
      </c>
      <c r="BC1388">
        <v>1</v>
      </c>
      <c r="BD1388" s="17">
        <v>0</v>
      </c>
      <c r="BE1388">
        <v>0</v>
      </c>
      <c r="BF1388">
        <v>1</v>
      </c>
      <c r="BG1388" s="17">
        <v>0</v>
      </c>
      <c r="BH1388">
        <v>397</v>
      </c>
      <c r="BI1388">
        <v>327</v>
      </c>
      <c r="BJ1388" s="61">
        <v>0.71</v>
      </c>
      <c r="BK1388" s="61">
        <f t="shared" si="347"/>
        <v>34.287999999999997</v>
      </c>
      <c r="BL1388">
        <v>0</v>
      </c>
      <c r="BM1388">
        <v>0</v>
      </c>
      <c r="BN1388">
        <v>0</v>
      </c>
      <c r="BO1388">
        <v>1</v>
      </c>
      <c r="BP1388">
        <v>0</v>
      </c>
      <c r="BQ1388" s="17">
        <v>0</v>
      </c>
      <c r="BR1388">
        <v>0</v>
      </c>
      <c r="BS1388">
        <v>0</v>
      </c>
      <c r="BT1388">
        <v>1</v>
      </c>
      <c r="BU1388" s="17">
        <v>0</v>
      </c>
      <c r="BV1388">
        <v>0</v>
      </c>
      <c r="BW1388">
        <v>0</v>
      </c>
      <c r="BX1388" s="17">
        <v>0</v>
      </c>
      <c r="BY1388">
        <v>0</v>
      </c>
      <c r="BZ1388">
        <v>0</v>
      </c>
      <c r="CA1388">
        <v>1</v>
      </c>
      <c r="CB1388">
        <v>1</v>
      </c>
      <c r="CC1388">
        <v>0</v>
      </c>
      <c r="CD1388">
        <v>0</v>
      </c>
      <c r="CE1388">
        <v>0</v>
      </c>
      <c r="CF1388">
        <v>0</v>
      </c>
      <c r="CG1388">
        <v>0</v>
      </c>
      <c r="CH1388">
        <v>0</v>
      </c>
      <c r="CI1388">
        <v>1</v>
      </c>
      <c r="CJ1388" s="17">
        <v>0</v>
      </c>
      <c r="CK1388">
        <v>0.29799999999999999</v>
      </c>
      <c r="CL1388">
        <v>386</v>
      </c>
      <c r="CM1388">
        <v>1</v>
      </c>
      <c r="CN1388">
        <v>0</v>
      </c>
      <c r="CO1388">
        <v>23</v>
      </c>
      <c r="CP1388" s="31" t="s">
        <v>80</v>
      </c>
    </row>
    <row r="1389" spans="1:94" x14ac:dyDescent="0.25">
      <c r="A1389">
        <v>1388</v>
      </c>
      <c r="B1389">
        <v>88</v>
      </c>
      <c r="C1389" s="23" t="s">
        <v>266</v>
      </c>
      <c r="D1389" s="12">
        <v>5.1198434474882371</v>
      </c>
      <c r="E1389" s="13">
        <v>9.3761999829814438E-2</v>
      </c>
      <c r="F1389" s="7">
        <v>54.604674140709072</v>
      </c>
      <c r="G1389" s="7">
        <f t="shared" si="326"/>
        <v>5.0260814476584228</v>
      </c>
      <c r="H1389" s="15">
        <f t="shared" si="327"/>
        <v>5.2136054473180513</v>
      </c>
      <c r="I1389" s="11">
        <f t="shared" si="328"/>
        <v>0.12804188756559015</v>
      </c>
      <c r="J1389" s="30">
        <f t="shared" si="329"/>
        <v>2.344888777023795E-3</v>
      </c>
      <c r="K1389" s="30">
        <f t="shared" si="330"/>
        <v>426.45945931355891</v>
      </c>
      <c r="L1389" s="8">
        <v>1</v>
      </c>
      <c r="M1389" s="9">
        <v>0</v>
      </c>
      <c r="N1389" s="9">
        <v>0</v>
      </c>
      <c r="O1389" s="9">
        <v>0</v>
      </c>
      <c r="P1389" s="9">
        <v>0</v>
      </c>
      <c r="Q1389" s="8">
        <v>178896</v>
      </c>
      <c r="R1389" s="9">
        <v>9</v>
      </c>
      <c r="S1389" s="9">
        <f t="shared" si="331"/>
        <v>178886</v>
      </c>
      <c r="T1389" s="9">
        <f t="shared" si="332"/>
        <v>30</v>
      </c>
      <c r="U1389" s="7">
        <f t="shared" si="339"/>
        <v>5.96</v>
      </c>
      <c r="V1389" s="7">
        <v>22.327999999999999</v>
      </c>
      <c r="W1389" s="9">
        <v>0</v>
      </c>
      <c r="X1389" s="9">
        <v>1</v>
      </c>
      <c r="Y1389" s="9">
        <v>0</v>
      </c>
      <c r="Z1389" s="9">
        <v>1</v>
      </c>
      <c r="AA1389" s="9">
        <v>0</v>
      </c>
      <c r="AB1389" s="27">
        <v>0</v>
      </c>
      <c r="AC1389" s="9">
        <v>1</v>
      </c>
      <c r="AD1389" s="9">
        <v>0</v>
      </c>
      <c r="AE1389" s="27">
        <v>0</v>
      </c>
      <c r="AF1389" s="9">
        <v>0</v>
      </c>
      <c r="AG1389" s="27">
        <v>1</v>
      </c>
      <c r="AH1389" s="19">
        <v>1994</v>
      </c>
      <c r="AI1389" s="30">
        <v>0.378</v>
      </c>
      <c r="AJ1389" s="30">
        <v>0.13500000000000001</v>
      </c>
      <c r="AK1389" s="30">
        <f t="shared" si="348"/>
        <v>0.40399999999999997</v>
      </c>
      <c r="AL1389" s="37">
        <v>8.3000000000000004E-2</v>
      </c>
      <c r="AM1389" s="130">
        <f t="shared" si="342"/>
        <v>0.46299999999999997</v>
      </c>
      <c r="AN1389" s="17">
        <v>0.53700000000000003</v>
      </c>
      <c r="AO1389">
        <v>1</v>
      </c>
      <c r="AP1389" s="34">
        <f t="shared" si="344"/>
        <v>0</v>
      </c>
      <c r="AQ1389" t="s">
        <v>89</v>
      </c>
      <c r="AR1389" s="34" t="s">
        <v>89</v>
      </c>
      <c r="AS1389">
        <v>0</v>
      </c>
      <c r="AT1389" s="17">
        <v>1</v>
      </c>
      <c r="AU1389" s="33">
        <f t="shared" si="345"/>
        <v>0.39400000000000002</v>
      </c>
      <c r="AV1389" s="17">
        <v>0.60599999999999998</v>
      </c>
      <c r="AW1389" s="17" t="s">
        <v>12</v>
      </c>
      <c r="AX1389">
        <v>0</v>
      </c>
      <c r="AY1389">
        <v>0</v>
      </c>
      <c r="AZ1389">
        <v>0</v>
      </c>
      <c r="BA1389">
        <v>0</v>
      </c>
      <c r="BB1389">
        <v>0</v>
      </c>
      <c r="BC1389">
        <v>1</v>
      </c>
      <c r="BD1389" s="17">
        <v>0</v>
      </c>
      <c r="BE1389">
        <v>0</v>
      </c>
      <c r="BF1389">
        <v>1</v>
      </c>
      <c r="BG1389" s="17">
        <v>0</v>
      </c>
      <c r="BH1389">
        <v>397</v>
      </c>
      <c r="BI1389">
        <v>327</v>
      </c>
      <c r="BJ1389" s="61">
        <v>0.71</v>
      </c>
      <c r="BK1389" s="61">
        <f t="shared" si="347"/>
        <v>34.287999999999997</v>
      </c>
      <c r="BL1389">
        <v>0</v>
      </c>
      <c r="BM1389">
        <v>0</v>
      </c>
      <c r="BN1389">
        <v>0</v>
      </c>
      <c r="BO1389">
        <v>1</v>
      </c>
      <c r="BP1389">
        <v>0</v>
      </c>
      <c r="BQ1389" s="17">
        <v>0</v>
      </c>
      <c r="BR1389">
        <v>0</v>
      </c>
      <c r="BS1389">
        <v>0</v>
      </c>
      <c r="BT1389">
        <v>1</v>
      </c>
      <c r="BU1389" s="17">
        <v>0</v>
      </c>
      <c r="BV1389">
        <v>0</v>
      </c>
      <c r="BW1389">
        <v>0</v>
      </c>
      <c r="BX1389" s="17">
        <v>0</v>
      </c>
      <c r="BY1389">
        <v>0</v>
      </c>
      <c r="BZ1389">
        <v>0</v>
      </c>
      <c r="CA1389">
        <v>1</v>
      </c>
      <c r="CB1389">
        <v>1</v>
      </c>
      <c r="CC1389">
        <v>0</v>
      </c>
      <c r="CD1389">
        <v>0</v>
      </c>
      <c r="CE1389">
        <v>0</v>
      </c>
      <c r="CF1389">
        <v>0</v>
      </c>
      <c r="CG1389">
        <v>0</v>
      </c>
      <c r="CH1389">
        <v>0</v>
      </c>
      <c r="CI1389">
        <v>1</v>
      </c>
      <c r="CJ1389" s="17">
        <v>0</v>
      </c>
      <c r="CK1389">
        <v>0.29799999999999999</v>
      </c>
      <c r="CL1389">
        <v>386</v>
      </c>
      <c r="CM1389">
        <v>1</v>
      </c>
      <c r="CN1389">
        <v>0</v>
      </c>
      <c r="CO1389">
        <v>23</v>
      </c>
      <c r="CP1389" s="31" t="s">
        <v>80</v>
      </c>
    </row>
    <row r="1390" spans="1:94" x14ac:dyDescent="0.25">
      <c r="A1390">
        <v>1389</v>
      </c>
      <c r="B1390">
        <v>88</v>
      </c>
      <c r="C1390" s="23" t="s">
        <v>266</v>
      </c>
      <c r="D1390" s="12">
        <v>6.1010892881542933</v>
      </c>
      <c r="E1390" s="13">
        <v>6.6512636396667116E-2</v>
      </c>
      <c r="F1390" s="7">
        <v>91.728273282819572</v>
      </c>
      <c r="G1390" s="7">
        <f t="shared" si="326"/>
        <v>6.034576651757626</v>
      </c>
      <c r="H1390" s="15">
        <f t="shared" si="327"/>
        <v>6.1676019245509606</v>
      </c>
      <c r="I1390" s="11">
        <f t="shared" si="328"/>
        <v>0.21195040041648913</v>
      </c>
      <c r="J1390" s="30">
        <f t="shared" si="329"/>
        <v>2.3106332740287917E-3</v>
      </c>
      <c r="K1390" s="30">
        <f t="shared" si="330"/>
        <v>432.78178810972122</v>
      </c>
      <c r="L1390" s="8">
        <v>1</v>
      </c>
      <c r="M1390" s="9">
        <v>0</v>
      </c>
      <c r="N1390" s="9">
        <v>0</v>
      </c>
      <c r="O1390" s="9">
        <v>0</v>
      </c>
      <c r="P1390" s="9">
        <v>0</v>
      </c>
      <c r="Q1390" s="8">
        <v>178896</v>
      </c>
      <c r="R1390" s="9">
        <v>9</v>
      </c>
      <c r="S1390" s="9">
        <f t="shared" si="331"/>
        <v>178886</v>
      </c>
      <c r="T1390" s="9">
        <f t="shared" si="332"/>
        <v>30</v>
      </c>
      <c r="U1390" s="7">
        <f t="shared" si="339"/>
        <v>5.96</v>
      </c>
      <c r="V1390" s="7">
        <v>22.327999999999999</v>
      </c>
      <c r="W1390" s="9">
        <v>0</v>
      </c>
      <c r="X1390" s="9">
        <v>1</v>
      </c>
      <c r="Y1390" s="9">
        <v>0</v>
      </c>
      <c r="Z1390" s="9">
        <v>1</v>
      </c>
      <c r="AA1390" s="9">
        <v>0</v>
      </c>
      <c r="AB1390" s="27">
        <v>0</v>
      </c>
      <c r="AC1390" s="9">
        <v>1</v>
      </c>
      <c r="AD1390" s="9">
        <v>0</v>
      </c>
      <c r="AE1390" s="27">
        <v>0</v>
      </c>
      <c r="AF1390" s="9">
        <v>0</v>
      </c>
      <c r="AG1390" s="27">
        <v>1</v>
      </c>
      <c r="AH1390" s="19">
        <v>1994</v>
      </c>
      <c r="AI1390" s="30">
        <v>0.378</v>
      </c>
      <c r="AJ1390" s="30">
        <v>0.13500000000000001</v>
      </c>
      <c r="AK1390" s="30">
        <f t="shared" si="348"/>
        <v>0.40399999999999997</v>
      </c>
      <c r="AL1390" s="37">
        <v>8.3000000000000004E-2</v>
      </c>
      <c r="AM1390" s="130">
        <f t="shared" si="342"/>
        <v>0.46299999999999997</v>
      </c>
      <c r="AN1390" s="17">
        <v>0.53700000000000003</v>
      </c>
      <c r="AO1390">
        <v>1</v>
      </c>
      <c r="AP1390" s="34">
        <f t="shared" si="344"/>
        <v>0</v>
      </c>
      <c r="AQ1390" t="s">
        <v>89</v>
      </c>
      <c r="AR1390" s="34" t="s">
        <v>89</v>
      </c>
      <c r="AS1390">
        <v>0</v>
      </c>
      <c r="AT1390" s="17">
        <v>1</v>
      </c>
      <c r="AU1390" s="33">
        <f t="shared" si="345"/>
        <v>0.39400000000000002</v>
      </c>
      <c r="AV1390" s="17">
        <v>0.60599999999999998</v>
      </c>
      <c r="AW1390" s="17" t="s">
        <v>12</v>
      </c>
      <c r="AX1390">
        <v>0</v>
      </c>
      <c r="AY1390">
        <v>0</v>
      </c>
      <c r="AZ1390">
        <v>0</v>
      </c>
      <c r="BA1390">
        <v>0</v>
      </c>
      <c r="BB1390">
        <v>0</v>
      </c>
      <c r="BC1390">
        <v>1</v>
      </c>
      <c r="BD1390" s="17">
        <v>0</v>
      </c>
      <c r="BE1390">
        <v>0</v>
      </c>
      <c r="BF1390">
        <v>1</v>
      </c>
      <c r="BG1390" s="17">
        <v>0</v>
      </c>
      <c r="BH1390">
        <v>397</v>
      </c>
      <c r="BI1390">
        <v>327</v>
      </c>
      <c r="BJ1390" s="61">
        <v>0.71</v>
      </c>
      <c r="BK1390" s="61">
        <f t="shared" si="347"/>
        <v>34.287999999999997</v>
      </c>
      <c r="BL1390">
        <v>0</v>
      </c>
      <c r="BM1390">
        <v>0</v>
      </c>
      <c r="BN1390">
        <v>0</v>
      </c>
      <c r="BO1390">
        <v>1</v>
      </c>
      <c r="BP1390">
        <v>0</v>
      </c>
      <c r="BQ1390" s="17">
        <v>0</v>
      </c>
      <c r="BR1390">
        <v>0</v>
      </c>
      <c r="BS1390">
        <v>0</v>
      </c>
      <c r="BT1390">
        <v>1</v>
      </c>
      <c r="BU1390" s="17">
        <v>0</v>
      </c>
      <c r="BV1390">
        <v>0</v>
      </c>
      <c r="BW1390">
        <v>0</v>
      </c>
      <c r="BX1390" s="17">
        <v>0</v>
      </c>
      <c r="BY1390">
        <v>0</v>
      </c>
      <c r="BZ1390">
        <v>0</v>
      </c>
      <c r="CA1390">
        <v>1</v>
      </c>
      <c r="CB1390">
        <v>1</v>
      </c>
      <c r="CC1390">
        <v>0</v>
      </c>
      <c r="CD1390">
        <v>0</v>
      </c>
      <c r="CE1390">
        <v>0</v>
      </c>
      <c r="CF1390">
        <v>0</v>
      </c>
      <c r="CG1390">
        <v>0</v>
      </c>
      <c r="CH1390">
        <v>0</v>
      </c>
      <c r="CI1390">
        <v>1</v>
      </c>
      <c r="CJ1390" s="17">
        <v>0</v>
      </c>
      <c r="CK1390">
        <v>0.29799999999999999</v>
      </c>
      <c r="CL1390">
        <v>386</v>
      </c>
      <c r="CM1390">
        <v>1</v>
      </c>
      <c r="CN1390">
        <v>0</v>
      </c>
      <c r="CO1390">
        <v>23</v>
      </c>
      <c r="CP1390" s="31" t="s">
        <v>80</v>
      </c>
    </row>
    <row r="1391" spans="1:94" x14ac:dyDescent="0.25">
      <c r="A1391">
        <v>1390</v>
      </c>
      <c r="B1391">
        <v>88</v>
      </c>
      <c r="C1391" s="23" t="s">
        <v>266</v>
      </c>
      <c r="D1391" s="12">
        <v>5.8931900441560936</v>
      </c>
      <c r="E1391" s="13">
        <v>6.2508311798065472E-2</v>
      </c>
      <c r="F1391" s="7">
        <v>94.278502724472517</v>
      </c>
      <c r="G1391" s="7">
        <f t="shared" si="326"/>
        <v>5.8306817323580278</v>
      </c>
      <c r="H1391" s="15">
        <f t="shared" si="327"/>
        <v>5.9556983559541594</v>
      </c>
      <c r="I1391" s="11">
        <f t="shared" si="328"/>
        <v>0.21756771144903336</v>
      </c>
      <c r="J1391" s="30">
        <f t="shared" si="329"/>
        <v>2.3077128418646157E-3</v>
      </c>
      <c r="K1391" s="30">
        <f t="shared" si="330"/>
        <v>433.32947750639852</v>
      </c>
      <c r="L1391" s="8">
        <v>1</v>
      </c>
      <c r="M1391" s="9">
        <v>0</v>
      </c>
      <c r="N1391" s="9">
        <v>0</v>
      </c>
      <c r="O1391" s="9">
        <v>0</v>
      </c>
      <c r="P1391" s="9">
        <v>0</v>
      </c>
      <c r="Q1391" s="8">
        <v>178896</v>
      </c>
      <c r="R1391" s="9">
        <v>9</v>
      </c>
      <c r="S1391" s="9">
        <f t="shared" si="331"/>
        <v>178886</v>
      </c>
      <c r="T1391" s="9">
        <f t="shared" si="332"/>
        <v>30</v>
      </c>
      <c r="U1391" s="7">
        <f t="shared" si="339"/>
        <v>5.96</v>
      </c>
      <c r="V1391" s="7">
        <v>22.327999999999999</v>
      </c>
      <c r="W1391" s="9">
        <v>0</v>
      </c>
      <c r="X1391" s="9">
        <v>1</v>
      </c>
      <c r="Y1391" s="9">
        <v>0</v>
      </c>
      <c r="Z1391" s="9">
        <v>1</v>
      </c>
      <c r="AA1391" s="9">
        <v>0</v>
      </c>
      <c r="AB1391" s="27">
        <v>0</v>
      </c>
      <c r="AC1391" s="9">
        <v>1</v>
      </c>
      <c r="AD1391" s="9">
        <v>0</v>
      </c>
      <c r="AE1391" s="27">
        <v>0</v>
      </c>
      <c r="AF1391" s="9">
        <v>0</v>
      </c>
      <c r="AG1391" s="27">
        <v>1</v>
      </c>
      <c r="AH1391" s="19">
        <v>1994</v>
      </c>
      <c r="AI1391" s="30">
        <v>0.378</v>
      </c>
      <c r="AJ1391" s="30">
        <v>0.13500000000000001</v>
      </c>
      <c r="AK1391" s="30">
        <f t="shared" si="348"/>
        <v>0.40399999999999997</v>
      </c>
      <c r="AL1391" s="37">
        <v>8.3000000000000004E-2</v>
      </c>
      <c r="AM1391" s="130">
        <f t="shared" si="342"/>
        <v>0.46299999999999997</v>
      </c>
      <c r="AN1391" s="17">
        <v>0.53700000000000003</v>
      </c>
      <c r="AO1391">
        <v>1</v>
      </c>
      <c r="AP1391" s="34">
        <f t="shared" si="344"/>
        <v>0</v>
      </c>
      <c r="AQ1391" t="s">
        <v>89</v>
      </c>
      <c r="AR1391" s="34" t="s">
        <v>89</v>
      </c>
      <c r="AS1391">
        <v>0</v>
      </c>
      <c r="AT1391" s="17">
        <v>1</v>
      </c>
      <c r="AU1391" s="33">
        <f t="shared" si="345"/>
        <v>0.39400000000000002</v>
      </c>
      <c r="AV1391" s="17">
        <v>0.60599999999999998</v>
      </c>
      <c r="AW1391" s="17" t="s">
        <v>12</v>
      </c>
      <c r="AX1391">
        <v>0</v>
      </c>
      <c r="AY1391">
        <v>0</v>
      </c>
      <c r="AZ1391">
        <v>0</v>
      </c>
      <c r="BA1391">
        <v>0</v>
      </c>
      <c r="BB1391">
        <v>0</v>
      </c>
      <c r="BC1391">
        <v>1</v>
      </c>
      <c r="BD1391" s="17">
        <v>0</v>
      </c>
      <c r="BE1391">
        <v>0</v>
      </c>
      <c r="BF1391">
        <v>1</v>
      </c>
      <c r="BG1391" s="17">
        <v>0</v>
      </c>
      <c r="BH1391">
        <v>397</v>
      </c>
      <c r="BI1391">
        <v>327</v>
      </c>
      <c r="BJ1391" s="61">
        <v>0.71</v>
      </c>
      <c r="BK1391" s="61">
        <f t="shared" si="347"/>
        <v>34.287999999999997</v>
      </c>
      <c r="BL1391">
        <v>0</v>
      </c>
      <c r="BM1391">
        <v>0</v>
      </c>
      <c r="BN1391">
        <v>0</v>
      </c>
      <c r="BO1391">
        <v>1</v>
      </c>
      <c r="BP1391">
        <v>0</v>
      </c>
      <c r="BQ1391" s="17">
        <v>0</v>
      </c>
      <c r="BR1391">
        <v>0</v>
      </c>
      <c r="BS1391">
        <v>0</v>
      </c>
      <c r="BT1391">
        <v>1</v>
      </c>
      <c r="BU1391" s="17">
        <v>0</v>
      </c>
      <c r="BV1391">
        <v>0</v>
      </c>
      <c r="BW1391">
        <v>0</v>
      </c>
      <c r="BX1391" s="17">
        <v>0</v>
      </c>
      <c r="BY1391">
        <v>0</v>
      </c>
      <c r="BZ1391">
        <v>0</v>
      </c>
      <c r="CA1391">
        <v>1</v>
      </c>
      <c r="CB1391">
        <v>1</v>
      </c>
      <c r="CC1391">
        <v>0</v>
      </c>
      <c r="CD1391">
        <v>0</v>
      </c>
      <c r="CE1391">
        <v>0</v>
      </c>
      <c r="CF1391">
        <v>0</v>
      </c>
      <c r="CG1391">
        <v>0</v>
      </c>
      <c r="CH1391">
        <v>0</v>
      </c>
      <c r="CI1391">
        <v>1</v>
      </c>
      <c r="CJ1391" s="17">
        <v>0</v>
      </c>
      <c r="CK1391">
        <v>0.29799999999999999</v>
      </c>
      <c r="CL1391">
        <v>386</v>
      </c>
      <c r="CM1391">
        <v>1</v>
      </c>
      <c r="CN1391">
        <v>0</v>
      </c>
      <c r="CO1391">
        <v>23</v>
      </c>
      <c r="CP1391" s="31" t="s">
        <v>80</v>
      </c>
    </row>
    <row r="1392" spans="1:94" x14ac:dyDescent="0.25">
      <c r="A1392">
        <v>1391</v>
      </c>
      <c r="B1392">
        <v>88</v>
      </c>
      <c r="C1392" s="23" t="s">
        <v>266</v>
      </c>
      <c r="D1392" s="12">
        <v>5.9450792126696017</v>
      </c>
      <c r="E1392" s="13">
        <v>3.4697016639914979E-2</v>
      </c>
      <c r="F1392" s="7">
        <v>171.34266252247349</v>
      </c>
      <c r="G1392" s="7">
        <f t="shared" si="326"/>
        <v>5.910382196029687</v>
      </c>
      <c r="H1392" s="15">
        <f t="shared" si="327"/>
        <v>5.9797762293095165</v>
      </c>
      <c r="I1392" s="11">
        <f t="shared" si="328"/>
        <v>0.37547319778195343</v>
      </c>
      <c r="J1392" s="30">
        <f t="shared" si="329"/>
        <v>2.1913584874561289E-3</v>
      </c>
      <c r="K1392" s="30">
        <f t="shared" si="330"/>
        <v>456.33793180086428</v>
      </c>
      <c r="L1392" s="8">
        <v>1</v>
      </c>
      <c r="M1392" s="9">
        <v>0</v>
      </c>
      <c r="N1392" s="9">
        <v>0</v>
      </c>
      <c r="O1392" s="9">
        <v>0</v>
      </c>
      <c r="P1392" s="9">
        <v>0</v>
      </c>
      <c r="Q1392" s="8">
        <v>178896</v>
      </c>
      <c r="R1392" s="9">
        <v>9</v>
      </c>
      <c r="S1392" s="9">
        <f t="shared" si="331"/>
        <v>178886</v>
      </c>
      <c r="T1392" s="9">
        <f t="shared" si="332"/>
        <v>30</v>
      </c>
      <c r="U1392" s="7">
        <f t="shared" si="339"/>
        <v>5.96</v>
      </c>
      <c r="V1392" s="7">
        <v>22.327999999999999</v>
      </c>
      <c r="W1392" s="9">
        <v>0</v>
      </c>
      <c r="X1392" s="9">
        <v>1</v>
      </c>
      <c r="Y1392" s="9">
        <v>0</v>
      </c>
      <c r="Z1392" s="9">
        <v>1</v>
      </c>
      <c r="AA1392" s="9">
        <v>0</v>
      </c>
      <c r="AB1392" s="27">
        <v>0</v>
      </c>
      <c r="AC1392" s="9">
        <v>1</v>
      </c>
      <c r="AD1392" s="9">
        <v>0</v>
      </c>
      <c r="AE1392" s="27">
        <v>0</v>
      </c>
      <c r="AF1392" s="9">
        <v>0</v>
      </c>
      <c r="AG1392" s="27">
        <v>1</v>
      </c>
      <c r="AH1392" s="19">
        <v>1994</v>
      </c>
      <c r="AI1392" s="30">
        <v>0.378</v>
      </c>
      <c r="AJ1392" s="30">
        <v>0.13500000000000001</v>
      </c>
      <c r="AK1392" s="30">
        <f t="shared" si="348"/>
        <v>0.40399999999999997</v>
      </c>
      <c r="AL1392" s="37">
        <v>8.3000000000000004E-2</v>
      </c>
      <c r="AM1392" s="130">
        <f t="shared" si="342"/>
        <v>0.46299999999999997</v>
      </c>
      <c r="AN1392" s="17">
        <v>0.53700000000000003</v>
      </c>
      <c r="AO1392">
        <v>1</v>
      </c>
      <c r="AP1392" s="34">
        <f t="shared" si="344"/>
        <v>0</v>
      </c>
      <c r="AQ1392" t="s">
        <v>89</v>
      </c>
      <c r="AR1392" s="34" t="s">
        <v>89</v>
      </c>
      <c r="AS1392">
        <v>0</v>
      </c>
      <c r="AT1392" s="17">
        <v>1</v>
      </c>
      <c r="AU1392" s="33">
        <f t="shared" si="345"/>
        <v>0.39400000000000002</v>
      </c>
      <c r="AV1392" s="17">
        <v>0.60599999999999998</v>
      </c>
      <c r="AW1392" s="17" t="s">
        <v>12</v>
      </c>
      <c r="AX1392">
        <v>0</v>
      </c>
      <c r="AY1392">
        <v>0</v>
      </c>
      <c r="AZ1392">
        <v>0</v>
      </c>
      <c r="BA1392">
        <v>0</v>
      </c>
      <c r="BB1392">
        <v>0</v>
      </c>
      <c r="BC1392">
        <v>1</v>
      </c>
      <c r="BD1392" s="17">
        <v>0</v>
      </c>
      <c r="BE1392">
        <v>0</v>
      </c>
      <c r="BF1392">
        <v>1</v>
      </c>
      <c r="BG1392" s="17">
        <v>0</v>
      </c>
      <c r="BH1392">
        <v>397</v>
      </c>
      <c r="BI1392">
        <v>327</v>
      </c>
      <c r="BJ1392" s="61">
        <v>0.71</v>
      </c>
      <c r="BK1392" s="61">
        <f t="shared" si="347"/>
        <v>34.287999999999997</v>
      </c>
      <c r="BL1392">
        <v>0</v>
      </c>
      <c r="BM1392">
        <v>0</v>
      </c>
      <c r="BN1392">
        <v>0</v>
      </c>
      <c r="BO1392">
        <v>1</v>
      </c>
      <c r="BP1392">
        <v>0</v>
      </c>
      <c r="BQ1392" s="17">
        <v>0</v>
      </c>
      <c r="BR1392">
        <v>0</v>
      </c>
      <c r="BS1392">
        <v>0</v>
      </c>
      <c r="BT1392">
        <v>1</v>
      </c>
      <c r="BU1392" s="17">
        <v>0</v>
      </c>
      <c r="BV1392">
        <v>0</v>
      </c>
      <c r="BW1392">
        <v>0</v>
      </c>
      <c r="BX1392" s="17">
        <v>0</v>
      </c>
      <c r="BY1392">
        <v>0</v>
      </c>
      <c r="BZ1392">
        <v>0</v>
      </c>
      <c r="CA1392">
        <v>1</v>
      </c>
      <c r="CB1392">
        <v>1</v>
      </c>
      <c r="CC1392">
        <v>0</v>
      </c>
      <c r="CD1392">
        <v>0</v>
      </c>
      <c r="CE1392">
        <v>0</v>
      </c>
      <c r="CF1392">
        <v>0</v>
      </c>
      <c r="CG1392">
        <v>0</v>
      </c>
      <c r="CH1392">
        <v>0</v>
      </c>
      <c r="CI1392">
        <v>1</v>
      </c>
      <c r="CJ1392" s="17">
        <v>0</v>
      </c>
      <c r="CK1392">
        <v>0.29799999999999999</v>
      </c>
      <c r="CL1392">
        <v>386</v>
      </c>
      <c r="CM1392">
        <v>1</v>
      </c>
      <c r="CN1392">
        <v>0</v>
      </c>
      <c r="CO1392">
        <v>23</v>
      </c>
      <c r="CP1392" s="31" t="s">
        <v>80</v>
      </c>
    </row>
    <row r="1393" spans="1:94" x14ac:dyDescent="0.25">
      <c r="A1393">
        <v>1392</v>
      </c>
      <c r="B1393">
        <v>88</v>
      </c>
      <c r="C1393" s="23" t="s">
        <v>266</v>
      </c>
      <c r="D1393" s="12">
        <v>3.5750737198698701</v>
      </c>
      <c r="E1393" s="13">
        <v>0.39627632662355172</v>
      </c>
      <c r="F1393" s="7">
        <v>9.021668668252449</v>
      </c>
      <c r="G1393" s="7">
        <f t="shared" si="326"/>
        <v>3.1787973932463185</v>
      </c>
      <c r="H1393" s="15">
        <f t="shared" si="327"/>
        <v>3.9713500464934217</v>
      </c>
      <c r="I1393" s="11">
        <f t="shared" si="328"/>
        <v>6.3064864333995524E-2</v>
      </c>
      <c r="J1393" s="30">
        <f t="shared" si="329"/>
        <v>6.990376908423036E-3</v>
      </c>
      <c r="K1393" s="30">
        <f t="shared" si="330"/>
        <v>143.05380283501634</v>
      </c>
      <c r="L1393" s="8">
        <v>1</v>
      </c>
      <c r="M1393" s="9">
        <v>0</v>
      </c>
      <c r="N1393" s="9">
        <v>0</v>
      </c>
      <c r="O1393" s="9">
        <v>0</v>
      </c>
      <c r="P1393" s="9">
        <v>0</v>
      </c>
      <c r="Q1393" s="8">
        <v>20393</v>
      </c>
      <c r="R1393" s="9">
        <v>9</v>
      </c>
      <c r="S1393" s="9">
        <f t="shared" si="331"/>
        <v>20383</v>
      </c>
      <c r="T1393" s="9">
        <f t="shared" si="332"/>
        <v>30</v>
      </c>
      <c r="U1393" s="7">
        <f t="shared" si="339"/>
        <v>3.125</v>
      </c>
      <c r="V1393" s="7">
        <v>25.901</v>
      </c>
      <c r="W1393" s="9">
        <v>0</v>
      </c>
      <c r="X1393" s="9">
        <v>1</v>
      </c>
      <c r="Y1393" s="9">
        <v>0</v>
      </c>
      <c r="Z1393" s="9">
        <v>1</v>
      </c>
      <c r="AA1393" s="9">
        <v>0</v>
      </c>
      <c r="AB1393" s="27">
        <v>0</v>
      </c>
      <c r="AC1393" s="9">
        <v>1</v>
      </c>
      <c r="AD1393" s="9">
        <v>0</v>
      </c>
      <c r="AE1393" s="27">
        <v>0</v>
      </c>
      <c r="AF1393" s="9">
        <v>0</v>
      </c>
      <c r="AG1393" s="27">
        <v>1</v>
      </c>
      <c r="AH1393" s="19">
        <v>1994</v>
      </c>
      <c r="AI1393" s="30">
        <v>0.70099999999999996</v>
      </c>
      <c r="AJ1393" s="30">
        <v>6.2E-2</v>
      </c>
      <c r="AK1393" s="30">
        <f t="shared" si="348"/>
        <v>0.14799999999999999</v>
      </c>
      <c r="AL1393" s="37">
        <v>8.8999999999999996E-2</v>
      </c>
      <c r="AM1393" s="130">
        <f t="shared" si="342"/>
        <v>0.43200000000000005</v>
      </c>
      <c r="AN1393" s="17">
        <v>0.56799999999999995</v>
      </c>
      <c r="AO1393">
        <v>0</v>
      </c>
      <c r="AP1393" s="34">
        <f t="shared" si="344"/>
        <v>1</v>
      </c>
      <c r="AQ1393" t="s">
        <v>89</v>
      </c>
      <c r="AR1393" s="34" t="s">
        <v>89</v>
      </c>
      <c r="AS1393">
        <v>0</v>
      </c>
      <c r="AT1393" s="17">
        <v>1</v>
      </c>
      <c r="AU1393" s="33">
        <f t="shared" si="345"/>
        <v>0.35499999999999998</v>
      </c>
      <c r="AV1393" s="17">
        <v>0.64500000000000002</v>
      </c>
      <c r="AW1393" s="17" t="s">
        <v>12</v>
      </c>
      <c r="AX1393">
        <v>0</v>
      </c>
      <c r="AY1393">
        <v>0</v>
      </c>
      <c r="AZ1393">
        <v>0</v>
      </c>
      <c r="BA1393">
        <v>0</v>
      </c>
      <c r="BB1393">
        <v>0</v>
      </c>
      <c r="BC1393">
        <v>1</v>
      </c>
      <c r="BD1393" s="17">
        <v>0</v>
      </c>
      <c r="BE1393">
        <v>0</v>
      </c>
      <c r="BF1393">
        <v>1</v>
      </c>
      <c r="BG1393" s="17">
        <v>0</v>
      </c>
      <c r="BH1393">
        <v>397</v>
      </c>
      <c r="BI1393">
        <v>327</v>
      </c>
      <c r="BJ1393" s="61">
        <v>0.71</v>
      </c>
      <c r="BK1393" s="61">
        <f t="shared" si="347"/>
        <v>35.025999999999996</v>
      </c>
      <c r="BL1393">
        <v>1</v>
      </c>
      <c r="BM1393">
        <v>0</v>
      </c>
      <c r="BN1393">
        <v>0</v>
      </c>
      <c r="BO1393">
        <v>0</v>
      </c>
      <c r="BP1393">
        <v>0</v>
      </c>
      <c r="BQ1393" s="17">
        <v>0</v>
      </c>
      <c r="BR1393">
        <v>0</v>
      </c>
      <c r="BS1393">
        <v>0</v>
      </c>
      <c r="BT1393">
        <v>1</v>
      </c>
      <c r="BU1393" s="17">
        <v>0</v>
      </c>
      <c r="BV1393">
        <v>0</v>
      </c>
      <c r="BW1393">
        <v>0</v>
      </c>
      <c r="BX1393" s="17">
        <v>0</v>
      </c>
      <c r="BY1393">
        <v>0</v>
      </c>
      <c r="BZ1393">
        <v>0</v>
      </c>
      <c r="CA1393">
        <v>1</v>
      </c>
      <c r="CB1393">
        <v>1</v>
      </c>
      <c r="CC1393">
        <v>0</v>
      </c>
      <c r="CD1393">
        <v>0</v>
      </c>
      <c r="CE1393">
        <v>0</v>
      </c>
      <c r="CF1393">
        <v>0</v>
      </c>
      <c r="CG1393">
        <v>0</v>
      </c>
      <c r="CH1393">
        <v>0</v>
      </c>
      <c r="CI1393">
        <v>1</v>
      </c>
      <c r="CJ1393" s="17">
        <v>0</v>
      </c>
      <c r="CK1393">
        <v>0.29799999999999999</v>
      </c>
      <c r="CL1393">
        <v>386</v>
      </c>
      <c r="CM1393">
        <v>1</v>
      </c>
      <c r="CN1393">
        <v>0</v>
      </c>
      <c r="CO1393">
        <v>23</v>
      </c>
      <c r="CP1393" s="31" t="s">
        <v>80</v>
      </c>
    </row>
    <row r="1394" spans="1:94" x14ac:dyDescent="0.25">
      <c r="A1394">
        <v>1393</v>
      </c>
      <c r="B1394">
        <v>88</v>
      </c>
      <c r="C1394" s="23" t="s">
        <v>266</v>
      </c>
      <c r="D1394" s="12">
        <v>5.2164734901287044</v>
      </c>
      <c r="E1394" s="13">
        <v>0.22438462895161659</v>
      </c>
      <c r="F1394" s="7">
        <v>23.24790924628584</v>
      </c>
      <c r="G1394" s="7">
        <f t="shared" si="326"/>
        <v>4.9920888611770877</v>
      </c>
      <c r="H1394" s="15">
        <f t="shared" si="327"/>
        <v>5.4408581190803211</v>
      </c>
      <c r="I1394" s="11">
        <f t="shared" si="328"/>
        <v>0.16071895324380162</v>
      </c>
      <c r="J1394" s="30">
        <f t="shared" si="329"/>
        <v>6.9132648248563938E-3</v>
      </c>
      <c r="K1394" s="30">
        <f t="shared" si="330"/>
        <v>144.64945656421784</v>
      </c>
      <c r="L1394" s="8">
        <v>1</v>
      </c>
      <c r="M1394" s="9">
        <v>0</v>
      </c>
      <c r="N1394" s="9">
        <v>0</v>
      </c>
      <c r="O1394" s="9">
        <v>0</v>
      </c>
      <c r="P1394" s="9">
        <v>0</v>
      </c>
      <c r="Q1394" s="8">
        <v>20393</v>
      </c>
      <c r="R1394" s="9">
        <v>9</v>
      </c>
      <c r="S1394" s="9">
        <f t="shared" si="331"/>
        <v>20383</v>
      </c>
      <c r="T1394" s="9">
        <f t="shared" si="332"/>
        <v>30</v>
      </c>
      <c r="U1394" s="7">
        <f t="shared" si="339"/>
        <v>3.125</v>
      </c>
      <c r="V1394" s="7">
        <v>25.901</v>
      </c>
      <c r="W1394" s="9">
        <v>0</v>
      </c>
      <c r="X1394" s="9">
        <v>1</v>
      </c>
      <c r="Y1394" s="9">
        <v>0</v>
      </c>
      <c r="Z1394" s="9">
        <v>1</v>
      </c>
      <c r="AA1394" s="9">
        <v>0</v>
      </c>
      <c r="AB1394" s="27">
        <v>0</v>
      </c>
      <c r="AC1394" s="9">
        <v>1</v>
      </c>
      <c r="AD1394" s="9">
        <v>0</v>
      </c>
      <c r="AE1394" s="27">
        <v>0</v>
      </c>
      <c r="AF1394" s="9">
        <v>0</v>
      </c>
      <c r="AG1394" s="27">
        <v>1</v>
      </c>
      <c r="AH1394" s="19">
        <v>1994</v>
      </c>
      <c r="AI1394" s="30">
        <v>0.70099999999999996</v>
      </c>
      <c r="AJ1394" s="30">
        <v>6.2E-2</v>
      </c>
      <c r="AK1394" s="30">
        <f t="shared" si="348"/>
        <v>0.14799999999999999</v>
      </c>
      <c r="AL1394" s="37">
        <v>8.8999999999999996E-2</v>
      </c>
      <c r="AM1394" s="130">
        <f t="shared" si="342"/>
        <v>0.43200000000000005</v>
      </c>
      <c r="AN1394" s="17">
        <v>0.56799999999999995</v>
      </c>
      <c r="AO1394">
        <v>0</v>
      </c>
      <c r="AP1394" s="34">
        <f t="shared" si="344"/>
        <v>1</v>
      </c>
      <c r="AQ1394" t="s">
        <v>89</v>
      </c>
      <c r="AR1394" s="34" t="s">
        <v>89</v>
      </c>
      <c r="AS1394">
        <v>0</v>
      </c>
      <c r="AT1394" s="17">
        <v>1</v>
      </c>
      <c r="AU1394" s="33">
        <f t="shared" si="345"/>
        <v>0.35499999999999998</v>
      </c>
      <c r="AV1394" s="17">
        <v>0.64500000000000002</v>
      </c>
      <c r="AW1394" s="17" t="s">
        <v>12</v>
      </c>
      <c r="AX1394">
        <v>0</v>
      </c>
      <c r="AY1394">
        <v>0</v>
      </c>
      <c r="AZ1394">
        <v>0</v>
      </c>
      <c r="BA1394">
        <v>0</v>
      </c>
      <c r="BB1394">
        <v>0</v>
      </c>
      <c r="BC1394">
        <v>1</v>
      </c>
      <c r="BD1394" s="17">
        <v>0</v>
      </c>
      <c r="BE1394">
        <v>0</v>
      </c>
      <c r="BF1394">
        <v>1</v>
      </c>
      <c r="BG1394" s="17">
        <v>0</v>
      </c>
      <c r="BH1394">
        <v>397</v>
      </c>
      <c r="BI1394">
        <v>327</v>
      </c>
      <c r="BJ1394" s="61">
        <v>0.71</v>
      </c>
      <c r="BK1394" s="61">
        <f t="shared" si="347"/>
        <v>35.025999999999996</v>
      </c>
      <c r="BL1394">
        <v>1</v>
      </c>
      <c r="BM1394">
        <v>0</v>
      </c>
      <c r="BN1394">
        <v>0</v>
      </c>
      <c r="BO1394">
        <v>0</v>
      </c>
      <c r="BP1394">
        <v>0</v>
      </c>
      <c r="BQ1394" s="17">
        <v>0</v>
      </c>
      <c r="BR1394">
        <v>0</v>
      </c>
      <c r="BS1394">
        <v>0</v>
      </c>
      <c r="BT1394">
        <v>1</v>
      </c>
      <c r="BU1394" s="17">
        <v>0</v>
      </c>
      <c r="BV1394">
        <v>0</v>
      </c>
      <c r="BW1394">
        <v>0</v>
      </c>
      <c r="BX1394" s="17">
        <v>0</v>
      </c>
      <c r="BY1394">
        <v>0</v>
      </c>
      <c r="BZ1394">
        <v>0</v>
      </c>
      <c r="CA1394">
        <v>1</v>
      </c>
      <c r="CB1394">
        <v>1</v>
      </c>
      <c r="CC1394">
        <v>0</v>
      </c>
      <c r="CD1394">
        <v>0</v>
      </c>
      <c r="CE1394">
        <v>0</v>
      </c>
      <c r="CF1394">
        <v>0</v>
      </c>
      <c r="CG1394">
        <v>0</v>
      </c>
      <c r="CH1394">
        <v>0</v>
      </c>
      <c r="CI1394">
        <v>1</v>
      </c>
      <c r="CJ1394" s="17">
        <v>0</v>
      </c>
      <c r="CK1394">
        <v>0.29799999999999999</v>
      </c>
      <c r="CL1394">
        <v>386</v>
      </c>
      <c r="CM1394">
        <v>1</v>
      </c>
      <c r="CN1394">
        <v>0</v>
      </c>
      <c r="CO1394">
        <v>23</v>
      </c>
      <c r="CP1394" s="31" t="s">
        <v>80</v>
      </c>
    </row>
    <row r="1395" spans="1:94" x14ac:dyDescent="0.25">
      <c r="A1395">
        <v>1394</v>
      </c>
      <c r="B1395">
        <v>88</v>
      </c>
      <c r="C1395" s="23" t="s">
        <v>266</v>
      </c>
      <c r="D1395" s="12">
        <v>8.0851150324888543</v>
      </c>
      <c r="E1395" s="13">
        <v>0.1209893262782045</v>
      </c>
      <c r="F1395" s="7">
        <v>66.825027307762923</v>
      </c>
      <c r="G1395" s="7">
        <f t="shared" si="326"/>
        <v>7.9641257062106501</v>
      </c>
      <c r="H1395" s="15">
        <f t="shared" si="327"/>
        <v>8.2061043587670586</v>
      </c>
      <c r="I1395" s="11">
        <f t="shared" si="328"/>
        <v>0.4239243078699455</v>
      </c>
      <c r="J1395" s="30">
        <f t="shared" si="329"/>
        <v>6.3437955052013748E-3</v>
      </c>
      <c r="K1395" s="30">
        <f t="shared" si="330"/>
        <v>157.6343372323532</v>
      </c>
      <c r="L1395" s="8">
        <v>1</v>
      </c>
      <c r="M1395" s="9">
        <v>0</v>
      </c>
      <c r="N1395" s="9">
        <v>0</v>
      </c>
      <c r="O1395" s="9">
        <v>0</v>
      </c>
      <c r="P1395" s="9">
        <v>0</v>
      </c>
      <c r="Q1395" s="8">
        <v>20393</v>
      </c>
      <c r="R1395" s="9">
        <v>9</v>
      </c>
      <c r="S1395" s="9">
        <f t="shared" si="331"/>
        <v>20383</v>
      </c>
      <c r="T1395" s="9">
        <f t="shared" si="332"/>
        <v>30</v>
      </c>
      <c r="U1395" s="7">
        <f t="shared" si="339"/>
        <v>3.125</v>
      </c>
      <c r="V1395" s="7">
        <v>25.901</v>
      </c>
      <c r="W1395" s="9">
        <v>0</v>
      </c>
      <c r="X1395" s="9">
        <v>1</v>
      </c>
      <c r="Y1395" s="9">
        <v>0</v>
      </c>
      <c r="Z1395" s="9">
        <v>1</v>
      </c>
      <c r="AA1395" s="9">
        <v>0</v>
      </c>
      <c r="AB1395" s="27">
        <v>0</v>
      </c>
      <c r="AC1395" s="9">
        <v>1</v>
      </c>
      <c r="AD1395" s="9">
        <v>0</v>
      </c>
      <c r="AE1395" s="27">
        <v>0</v>
      </c>
      <c r="AF1395" s="9">
        <v>0</v>
      </c>
      <c r="AG1395" s="27">
        <v>1</v>
      </c>
      <c r="AH1395" s="19">
        <v>1994</v>
      </c>
      <c r="AI1395" s="30">
        <v>0.70099999999999996</v>
      </c>
      <c r="AJ1395" s="30">
        <v>6.2E-2</v>
      </c>
      <c r="AK1395" s="30">
        <f t="shared" si="348"/>
        <v>0.14799999999999999</v>
      </c>
      <c r="AL1395" s="37">
        <v>8.8999999999999996E-2</v>
      </c>
      <c r="AM1395" s="130">
        <f t="shared" si="342"/>
        <v>0.43200000000000005</v>
      </c>
      <c r="AN1395" s="17">
        <v>0.56799999999999995</v>
      </c>
      <c r="AO1395">
        <v>0</v>
      </c>
      <c r="AP1395" s="34">
        <f t="shared" si="344"/>
        <v>1</v>
      </c>
      <c r="AQ1395" t="s">
        <v>89</v>
      </c>
      <c r="AR1395" s="34" t="s">
        <v>89</v>
      </c>
      <c r="AS1395">
        <v>0</v>
      </c>
      <c r="AT1395" s="17">
        <v>1</v>
      </c>
      <c r="AU1395" s="33">
        <f t="shared" si="345"/>
        <v>0.35499999999999998</v>
      </c>
      <c r="AV1395" s="17">
        <v>0.64500000000000002</v>
      </c>
      <c r="AW1395" s="17" t="s">
        <v>12</v>
      </c>
      <c r="AX1395">
        <v>0</v>
      </c>
      <c r="AY1395">
        <v>0</v>
      </c>
      <c r="AZ1395">
        <v>0</v>
      </c>
      <c r="BA1395">
        <v>0</v>
      </c>
      <c r="BB1395">
        <v>0</v>
      </c>
      <c r="BC1395">
        <v>1</v>
      </c>
      <c r="BD1395" s="17">
        <v>0</v>
      </c>
      <c r="BE1395">
        <v>0</v>
      </c>
      <c r="BF1395">
        <v>1</v>
      </c>
      <c r="BG1395" s="17">
        <v>0</v>
      </c>
      <c r="BH1395">
        <v>397</v>
      </c>
      <c r="BI1395">
        <v>327</v>
      </c>
      <c r="BJ1395" s="61">
        <v>0.71</v>
      </c>
      <c r="BK1395" s="61">
        <f t="shared" si="347"/>
        <v>35.025999999999996</v>
      </c>
      <c r="BL1395">
        <v>1</v>
      </c>
      <c r="BM1395">
        <v>0</v>
      </c>
      <c r="BN1395">
        <v>0</v>
      </c>
      <c r="BO1395">
        <v>0</v>
      </c>
      <c r="BP1395">
        <v>0</v>
      </c>
      <c r="BQ1395" s="17">
        <v>0</v>
      </c>
      <c r="BR1395">
        <v>0</v>
      </c>
      <c r="BS1395">
        <v>0</v>
      </c>
      <c r="BT1395">
        <v>1</v>
      </c>
      <c r="BU1395" s="17">
        <v>0</v>
      </c>
      <c r="BV1395">
        <v>0</v>
      </c>
      <c r="BW1395">
        <v>0</v>
      </c>
      <c r="BX1395" s="17">
        <v>0</v>
      </c>
      <c r="BY1395">
        <v>0</v>
      </c>
      <c r="BZ1395">
        <v>0</v>
      </c>
      <c r="CA1395">
        <v>1</v>
      </c>
      <c r="CB1395">
        <v>1</v>
      </c>
      <c r="CC1395">
        <v>0</v>
      </c>
      <c r="CD1395">
        <v>0</v>
      </c>
      <c r="CE1395">
        <v>0</v>
      </c>
      <c r="CF1395">
        <v>0</v>
      </c>
      <c r="CG1395">
        <v>0</v>
      </c>
      <c r="CH1395">
        <v>0</v>
      </c>
      <c r="CI1395">
        <v>1</v>
      </c>
      <c r="CJ1395" s="17">
        <v>0</v>
      </c>
      <c r="CK1395">
        <v>0.29799999999999999</v>
      </c>
      <c r="CL1395">
        <v>386</v>
      </c>
      <c r="CM1395">
        <v>1</v>
      </c>
      <c r="CN1395">
        <v>0</v>
      </c>
      <c r="CO1395">
        <v>23</v>
      </c>
      <c r="CP1395" s="31" t="s">
        <v>80</v>
      </c>
    </row>
    <row r="1396" spans="1:94" x14ac:dyDescent="0.25">
      <c r="A1396">
        <v>1395</v>
      </c>
      <c r="B1396">
        <v>88</v>
      </c>
      <c r="C1396" s="23" t="s">
        <v>266</v>
      </c>
      <c r="D1396" s="12">
        <v>7.6092903906898268</v>
      </c>
      <c r="E1396" s="13">
        <v>0.1112583073971169</v>
      </c>
      <c r="F1396" s="7">
        <v>68.39300874432513</v>
      </c>
      <c r="G1396" s="7">
        <f t="shared" si="326"/>
        <v>7.4980320832927099</v>
      </c>
      <c r="H1396" s="15">
        <f t="shared" si="327"/>
        <v>7.7205486980869438</v>
      </c>
      <c r="I1396" s="11">
        <f t="shared" si="328"/>
        <v>0.43203202998094198</v>
      </c>
      <c r="J1396" s="30">
        <f t="shared" si="329"/>
        <v>6.3169034074230523E-3</v>
      </c>
      <c r="K1396" s="30">
        <f t="shared" si="330"/>
        <v>158.30541255781918</v>
      </c>
      <c r="L1396" s="8">
        <v>1</v>
      </c>
      <c r="M1396" s="9">
        <v>0</v>
      </c>
      <c r="N1396" s="9">
        <v>0</v>
      </c>
      <c r="O1396" s="9">
        <v>0</v>
      </c>
      <c r="P1396" s="9">
        <v>0</v>
      </c>
      <c r="Q1396" s="8">
        <v>20393</v>
      </c>
      <c r="R1396" s="9">
        <v>9</v>
      </c>
      <c r="S1396" s="9">
        <f t="shared" si="331"/>
        <v>20383</v>
      </c>
      <c r="T1396" s="9">
        <f t="shared" si="332"/>
        <v>30</v>
      </c>
      <c r="U1396" s="7">
        <f t="shared" si="339"/>
        <v>3.125</v>
      </c>
      <c r="V1396" s="7">
        <v>25.901</v>
      </c>
      <c r="W1396" s="9">
        <v>0</v>
      </c>
      <c r="X1396" s="9">
        <v>1</v>
      </c>
      <c r="Y1396" s="9">
        <v>0</v>
      </c>
      <c r="Z1396" s="9">
        <v>1</v>
      </c>
      <c r="AA1396" s="9">
        <v>0</v>
      </c>
      <c r="AB1396" s="27">
        <v>0</v>
      </c>
      <c r="AC1396" s="9">
        <v>1</v>
      </c>
      <c r="AD1396" s="9">
        <v>0</v>
      </c>
      <c r="AE1396" s="27">
        <v>0</v>
      </c>
      <c r="AF1396" s="9">
        <v>0</v>
      </c>
      <c r="AG1396" s="27">
        <v>1</v>
      </c>
      <c r="AH1396" s="19">
        <v>1994</v>
      </c>
      <c r="AI1396" s="30">
        <v>0.70099999999999996</v>
      </c>
      <c r="AJ1396" s="30">
        <v>6.2E-2</v>
      </c>
      <c r="AK1396" s="30">
        <f t="shared" si="348"/>
        <v>0.14799999999999999</v>
      </c>
      <c r="AL1396" s="37">
        <v>8.8999999999999996E-2</v>
      </c>
      <c r="AM1396" s="130">
        <f t="shared" si="342"/>
        <v>0.43200000000000005</v>
      </c>
      <c r="AN1396" s="17">
        <v>0.56799999999999995</v>
      </c>
      <c r="AO1396">
        <v>0</v>
      </c>
      <c r="AP1396" s="34">
        <f t="shared" si="344"/>
        <v>1</v>
      </c>
      <c r="AQ1396" t="s">
        <v>89</v>
      </c>
      <c r="AR1396" s="34" t="s">
        <v>89</v>
      </c>
      <c r="AS1396">
        <v>0</v>
      </c>
      <c r="AT1396" s="17">
        <v>1</v>
      </c>
      <c r="AU1396" s="33">
        <f t="shared" si="345"/>
        <v>0.35499999999999998</v>
      </c>
      <c r="AV1396" s="17">
        <v>0.64500000000000002</v>
      </c>
      <c r="AW1396" s="17" t="s">
        <v>12</v>
      </c>
      <c r="AX1396">
        <v>0</v>
      </c>
      <c r="AY1396">
        <v>0</v>
      </c>
      <c r="AZ1396">
        <v>0</v>
      </c>
      <c r="BA1396">
        <v>0</v>
      </c>
      <c r="BB1396">
        <v>0</v>
      </c>
      <c r="BC1396">
        <v>1</v>
      </c>
      <c r="BD1396" s="17">
        <v>0</v>
      </c>
      <c r="BE1396">
        <v>0</v>
      </c>
      <c r="BF1396">
        <v>1</v>
      </c>
      <c r="BG1396" s="17">
        <v>0</v>
      </c>
      <c r="BH1396">
        <v>397</v>
      </c>
      <c r="BI1396">
        <v>327</v>
      </c>
      <c r="BJ1396" s="61">
        <v>0.71</v>
      </c>
      <c r="BK1396" s="61">
        <f t="shared" si="347"/>
        <v>35.025999999999996</v>
      </c>
      <c r="BL1396">
        <v>1</v>
      </c>
      <c r="BM1396">
        <v>0</v>
      </c>
      <c r="BN1396">
        <v>0</v>
      </c>
      <c r="BO1396">
        <v>0</v>
      </c>
      <c r="BP1396">
        <v>0</v>
      </c>
      <c r="BQ1396" s="17">
        <v>0</v>
      </c>
      <c r="BR1396">
        <v>0</v>
      </c>
      <c r="BS1396">
        <v>0</v>
      </c>
      <c r="BT1396">
        <v>1</v>
      </c>
      <c r="BU1396" s="17">
        <v>0</v>
      </c>
      <c r="BV1396">
        <v>0</v>
      </c>
      <c r="BW1396">
        <v>0</v>
      </c>
      <c r="BX1396" s="17">
        <v>0</v>
      </c>
      <c r="BY1396">
        <v>0</v>
      </c>
      <c r="BZ1396">
        <v>0</v>
      </c>
      <c r="CA1396">
        <v>1</v>
      </c>
      <c r="CB1396">
        <v>1</v>
      </c>
      <c r="CC1396">
        <v>0</v>
      </c>
      <c r="CD1396">
        <v>0</v>
      </c>
      <c r="CE1396">
        <v>0</v>
      </c>
      <c r="CF1396">
        <v>0</v>
      </c>
      <c r="CG1396">
        <v>0</v>
      </c>
      <c r="CH1396">
        <v>0</v>
      </c>
      <c r="CI1396">
        <v>1</v>
      </c>
      <c r="CJ1396" s="17">
        <v>0</v>
      </c>
      <c r="CK1396">
        <v>0.29799999999999999</v>
      </c>
      <c r="CL1396">
        <v>386</v>
      </c>
      <c r="CM1396">
        <v>1</v>
      </c>
      <c r="CN1396">
        <v>0</v>
      </c>
      <c r="CO1396">
        <v>23</v>
      </c>
      <c r="CP1396" s="31" t="s">
        <v>80</v>
      </c>
    </row>
    <row r="1397" spans="1:94" x14ac:dyDescent="0.25">
      <c r="A1397">
        <v>1396</v>
      </c>
      <c r="B1397">
        <v>88</v>
      </c>
      <c r="C1397" s="23" t="s">
        <v>266</v>
      </c>
      <c r="D1397" s="12">
        <v>6.8035038880768672</v>
      </c>
      <c r="E1397" s="13">
        <v>6.0394612438213882E-2</v>
      </c>
      <c r="F1397" s="7">
        <v>112.65084108350101</v>
      </c>
      <c r="G1397" s="7">
        <f t="shared" si="326"/>
        <v>6.7431092756386537</v>
      </c>
      <c r="H1397" s="15">
        <f t="shared" si="327"/>
        <v>6.8638985005150808</v>
      </c>
      <c r="I1397" s="11">
        <f t="shared" si="328"/>
        <v>0.61943572827118221</v>
      </c>
      <c r="J1397" s="30">
        <f t="shared" si="329"/>
        <v>5.4987226221598585E-3</v>
      </c>
      <c r="K1397" s="30">
        <f t="shared" si="330"/>
        <v>181.86041899440406</v>
      </c>
      <c r="L1397" s="8">
        <v>1</v>
      </c>
      <c r="M1397" s="9">
        <v>0</v>
      </c>
      <c r="N1397" s="9">
        <v>0</v>
      </c>
      <c r="O1397" s="9">
        <v>0</v>
      </c>
      <c r="P1397" s="9">
        <v>0</v>
      </c>
      <c r="Q1397" s="8">
        <v>20393</v>
      </c>
      <c r="R1397" s="9">
        <v>9</v>
      </c>
      <c r="S1397" s="9">
        <f t="shared" si="331"/>
        <v>20383</v>
      </c>
      <c r="T1397" s="9">
        <f t="shared" si="332"/>
        <v>30</v>
      </c>
      <c r="U1397" s="7">
        <f t="shared" si="339"/>
        <v>3.125</v>
      </c>
      <c r="V1397" s="7">
        <v>25.901</v>
      </c>
      <c r="W1397" s="9">
        <v>0</v>
      </c>
      <c r="X1397" s="9">
        <v>1</v>
      </c>
      <c r="Y1397" s="9">
        <v>0</v>
      </c>
      <c r="Z1397" s="9">
        <v>1</v>
      </c>
      <c r="AA1397" s="9">
        <v>0</v>
      </c>
      <c r="AB1397" s="27">
        <v>0</v>
      </c>
      <c r="AC1397" s="9">
        <v>1</v>
      </c>
      <c r="AD1397" s="9">
        <v>0</v>
      </c>
      <c r="AE1397" s="27">
        <v>0</v>
      </c>
      <c r="AF1397" s="9">
        <v>0</v>
      </c>
      <c r="AG1397" s="27">
        <v>1</v>
      </c>
      <c r="AH1397" s="19">
        <v>1994</v>
      </c>
      <c r="AI1397" s="30">
        <v>0.70099999999999996</v>
      </c>
      <c r="AJ1397" s="30">
        <v>6.2E-2</v>
      </c>
      <c r="AK1397" s="30">
        <f t="shared" si="348"/>
        <v>0.14799999999999999</v>
      </c>
      <c r="AL1397" s="37">
        <v>8.8999999999999996E-2</v>
      </c>
      <c r="AM1397" s="130">
        <f t="shared" si="342"/>
        <v>0.43200000000000005</v>
      </c>
      <c r="AN1397" s="17">
        <v>0.56799999999999995</v>
      </c>
      <c r="AO1397">
        <v>0</v>
      </c>
      <c r="AP1397" s="34">
        <f t="shared" si="344"/>
        <v>1</v>
      </c>
      <c r="AQ1397" t="s">
        <v>89</v>
      </c>
      <c r="AR1397" s="34" t="s">
        <v>89</v>
      </c>
      <c r="AS1397">
        <v>0</v>
      </c>
      <c r="AT1397" s="17">
        <v>1</v>
      </c>
      <c r="AU1397" s="33">
        <f t="shared" si="345"/>
        <v>0.35499999999999998</v>
      </c>
      <c r="AV1397" s="17">
        <v>0.64500000000000002</v>
      </c>
      <c r="AW1397" s="17" t="s">
        <v>12</v>
      </c>
      <c r="AX1397">
        <v>0</v>
      </c>
      <c r="AY1397">
        <v>0</v>
      </c>
      <c r="AZ1397">
        <v>0</v>
      </c>
      <c r="BA1397">
        <v>0</v>
      </c>
      <c r="BB1397">
        <v>0</v>
      </c>
      <c r="BC1397">
        <v>1</v>
      </c>
      <c r="BD1397" s="17">
        <v>0</v>
      </c>
      <c r="BE1397">
        <v>0</v>
      </c>
      <c r="BF1397">
        <v>1</v>
      </c>
      <c r="BG1397" s="17">
        <v>0</v>
      </c>
      <c r="BH1397">
        <v>397</v>
      </c>
      <c r="BI1397">
        <v>327</v>
      </c>
      <c r="BJ1397" s="61">
        <v>0.71</v>
      </c>
      <c r="BK1397" s="61">
        <f t="shared" si="347"/>
        <v>35.025999999999996</v>
      </c>
      <c r="BL1397">
        <v>1</v>
      </c>
      <c r="BM1397">
        <v>0</v>
      </c>
      <c r="BN1397">
        <v>0</v>
      </c>
      <c r="BO1397">
        <v>0</v>
      </c>
      <c r="BP1397">
        <v>0</v>
      </c>
      <c r="BQ1397" s="17">
        <v>0</v>
      </c>
      <c r="BR1397">
        <v>0</v>
      </c>
      <c r="BS1397">
        <v>0</v>
      </c>
      <c r="BT1397">
        <v>1</v>
      </c>
      <c r="BU1397" s="17">
        <v>0</v>
      </c>
      <c r="BV1397">
        <v>0</v>
      </c>
      <c r="BW1397">
        <v>0</v>
      </c>
      <c r="BX1397" s="17">
        <v>0</v>
      </c>
      <c r="BY1397">
        <v>0</v>
      </c>
      <c r="BZ1397">
        <v>0</v>
      </c>
      <c r="CA1397">
        <v>1</v>
      </c>
      <c r="CB1397">
        <v>1</v>
      </c>
      <c r="CC1397">
        <v>0</v>
      </c>
      <c r="CD1397">
        <v>0</v>
      </c>
      <c r="CE1397">
        <v>0</v>
      </c>
      <c r="CF1397">
        <v>0</v>
      </c>
      <c r="CG1397">
        <v>0</v>
      </c>
      <c r="CH1397">
        <v>0</v>
      </c>
      <c r="CI1397">
        <v>1</v>
      </c>
      <c r="CJ1397" s="17">
        <v>0</v>
      </c>
      <c r="CK1397">
        <v>0.29799999999999999</v>
      </c>
      <c r="CL1397">
        <v>386</v>
      </c>
      <c r="CM1397">
        <v>1</v>
      </c>
      <c r="CN1397">
        <v>0</v>
      </c>
      <c r="CO1397">
        <v>23</v>
      </c>
      <c r="CP1397" s="31" t="s">
        <v>80</v>
      </c>
    </row>
    <row r="1398" spans="1:94" x14ac:dyDescent="0.25">
      <c r="A1398">
        <v>1397</v>
      </c>
      <c r="B1398">
        <v>88</v>
      </c>
      <c r="C1398" s="23" t="s">
        <v>266</v>
      </c>
      <c r="D1398" s="12">
        <v>2.9239385530068329</v>
      </c>
      <c r="E1398" s="13">
        <v>0.44058384185577049</v>
      </c>
      <c r="F1398" s="7">
        <v>6.6365088213199002</v>
      </c>
      <c r="G1398" s="7">
        <f t="shared" si="326"/>
        <v>2.4833547111510623</v>
      </c>
      <c r="H1398" s="15">
        <f t="shared" si="327"/>
        <v>3.3645223948626035</v>
      </c>
      <c r="I1398" s="11">
        <f t="shared" si="328"/>
        <v>1.6110876702264878E-2</v>
      </c>
      <c r="J1398" s="30">
        <f t="shared" si="329"/>
        <v>2.4276132430515883E-3</v>
      </c>
      <c r="K1398" s="30">
        <f t="shared" si="330"/>
        <v>411.92723052662529</v>
      </c>
      <c r="L1398" s="8">
        <v>1</v>
      </c>
      <c r="M1398" s="9">
        <v>0</v>
      </c>
      <c r="N1398" s="9">
        <v>0</v>
      </c>
      <c r="O1398" s="9">
        <v>0</v>
      </c>
      <c r="P1398" s="9">
        <v>0</v>
      </c>
      <c r="Q1398" s="8">
        <v>169650</v>
      </c>
      <c r="R1398" s="9">
        <v>9</v>
      </c>
      <c r="S1398" s="9">
        <f t="shared" si="331"/>
        <v>169640</v>
      </c>
      <c r="T1398" s="9">
        <f t="shared" si="332"/>
        <v>30</v>
      </c>
      <c r="U1398" s="7">
        <f t="shared" si="339"/>
        <v>3.6750000000000007</v>
      </c>
      <c r="V1398" s="7">
        <v>24.852</v>
      </c>
      <c r="W1398" s="9">
        <v>0</v>
      </c>
      <c r="X1398" s="9">
        <v>1</v>
      </c>
      <c r="Y1398" s="9">
        <v>0</v>
      </c>
      <c r="Z1398" s="9">
        <v>1</v>
      </c>
      <c r="AA1398" s="9">
        <v>0</v>
      </c>
      <c r="AB1398" s="27">
        <v>0</v>
      </c>
      <c r="AC1398" s="9">
        <v>1</v>
      </c>
      <c r="AD1398" s="9">
        <v>0</v>
      </c>
      <c r="AE1398" s="27">
        <v>0</v>
      </c>
      <c r="AF1398" s="9">
        <v>0</v>
      </c>
      <c r="AG1398" s="27">
        <v>1</v>
      </c>
      <c r="AH1398" s="19">
        <v>1994</v>
      </c>
      <c r="AI1398" s="30">
        <v>0.59799999999999998</v>
      </c>
      <c r="AJ1398" s="30">
        <v>0.11</v>
      </c>
      <c r="AK1398" s="30">
        <f t="shared" si="348"/>
        <v>0.25100000000000006</v>
      </c>
      <c r="AL1398" s="37">
        <v>4.1000000000000002E-2</v>
      </c>
      <c r="AM1398" s="130">
        <f t="shared" si="342"/>
        <v>0.43200000000000005</v>
      </c>
      <c r="AN1398" s="17">
        <v>0.56799999999999995</v>
      </c>
      <c r="AO1398">
        <v>0</v>
      </c>
      <c r="AP1398" s="34">
        <f t="shared" si="344"/>
        <v>1</v>
      </c>
      <c r="AQ1398" t="s">
        <v>89</v>
      </c>
      <c r="AR1398" s="34" t="s">
        <v>89</v>
      </c>
      <c r="AS1398">
        <v>0</v>
      </c>
      <c r="AT1398" s="17">
        <v>1</v>
      </c>
      <c r="AU1398" s="33">
        <f t="shared" si="345"/>
        <v>0.379</v>
      </c>
      <c r="AV1398" s="17">
        <v>0.621</v>
      </c>
      <c r="AW1398" s="17" t="s">
        <v>12</v>
      </c>
      <c r="AX1398">
        <v>0</v>
      </c>
      <c r="AY1398">
        <v>0</v>
      </c>
      <c r="AZ1398">
        <v>0</v>
      </c>
      <c r="BA1398">
        <v>0</v>
      </c>
      <c r="BB1398">
        <v>0</v>
      </c>
      <c r="BC1398">
        <v>1</v>
      </c>
      <c r="BD1398" s="17">
        <v>0</v>
      </c>
      <c r="BE1398">
        <v>0</v>
      </c>
      <c r="BF1398">
        <v>1</v>
      </c>
      <c r="BG1398" s="17">
        <v>0</v>
      </c>
      <c r="BH1398">
        <v>397</v>
      </c>
      <c r="BI1398">
        <v>327</v>
      </c>
      <c r="BJ1398" s="61">
        <v>0.71</v>
      </c>
      <c r="BK1398" s="61">
        <f t="shared" si="347"/>
        <v>34.527000000000001</v>
      </c>
      <c r="BL1398">
        <v>0</v>
      </c>
      <c r="BM1398">
        <v>0</v>
      </c>
      <c r="BN1398">
        <v>0</v>
      </c>
      <c r="BO1398">
        <v>1</v>
      </c>
      <c r="BP1398">
        <v>0</v>
      </c>
      <c r="BQ1398" s="17">
        <v>0</v>
      </c>
      <c r="BR1398">
        <v>0</v>
      </c>
      <c r="BS1398">
        <v>0</v>
      </c>
      <c r="BT1398">
        <v>1</v>
      </c>
      <c r="BU1398" s="17">
        <v>0</v>
      </c>
      <c r="BV1398">
        <v>0</v>
      </c>
      <c r="BW1398">
        <v>0</v>
      </c>
      <c r="BX1398" s="17">
        <v>0</v>
      </c>
      <c r="BY1398">
        <v>0</v>
      </c>
      <c r="BZ1398">
        <v>0</v>
      </c>
      <c r="CA1398">
        <v>1</v>
      </c>
      <c r="CB1398">
        <v>1</v>
      </c>
      <c r="CC1398">
        <v>0</v>
      </c>
      <c r="CD1398">
        <v>0</v>
      </c>
      <c r="CE1398">
        <v>0</v>
      </c>
      <c r="CF1398">
        <v>0</v>
      </c>
      <c r="CG1398">
        <v>0</v>
      </c>
      <c r="CH1398">
        <v>0</v>
      </c>
      <c r="CI1398">
        <v>1</v>
      </c>
      <c r="CJ1398" s="17">
        <v>0</v>
      </c>
      <c r="CK1398">
        <v>0.29799999999999999</v>
      </c>
      <c r="CL1398">
        <v>386</v>
      </c>
      <c r="CM1398">
        <v>1</v>
      </c>
      <c r="CN1398">
        <v>0</v>
      </c>
      <c r="CO1398">
        <v>23</v>
      </c>
      <c r="CP1398" s="31" t="s">
        <v>80</v>
      </c>
    </row>
    <row r="1399" spans="1:94" x14ac:dyDescent="0.25">
      <c r="A1399">
        <v>1398</v>
      </c>
      <c r="B1399">
        <v>88</v>
      </c>
      <c r="C1399" s="23" t="s">
        <v>266</v>
      </c>
      <c r="D1399" s="12">
        <v>4.8441267930804388</v>
      </c>
      <c r="E1399" s="13">
        <v>0.25162310362884832</v>
      </c>
      <c r="F1399" s="7">
        <v>19.251518335238689</v>
      </c>
      <c r="G1399" s="7">
        <f t="shared" si="326"/>
        <v>4.5925036894515907</v>
      </c>
      <c r="H1399" s="15">
        <f t="shared" si="327"/>
        <v>5.0957498967092869</v>
      </c>
      <c r="I1399" s="11">
        <f t="shared" si="328"/>
        <v>4.6690331828302255E-2</v>
      </c>
      <c r="J1399" s="30">
        <f t="shared" si="329"/>
        <v>2.4252804903620796E-3</v>
      </c>
      <c r="K1399" s="30">
        <f t="shared" si="330"/>
        <v>412.32344216429419</v>
      </c>
      <c r="L1399" s="8">
        <v>1</v>
      </c>
      <c r="M1399" s="9">
        <v>0</v>
      </c>
      <c r="N1399" s="9">
        <v>0</v>
      </c>
      <c r="O1399" s="9">
        <v>0</v>
      </c>
      <c r="P1399" s="9">
        <v>0</v>
      </c>
      <c r="Q1399" s="8">
        <v>169650</v>
      </c>
      <c r="R1399" s="9">
        <v>9</v>
      </c>
      <c r="S1399" s="9">
        <f t="shared" si="331"/>
        <v>169640</v>
      </c>
      <c r="T1399" s="9">
        <f t="shared" si="332"/>
        <v>30</v>
      </c>
      <c r="U1399" s="7">
        <f t="shared" si="339"/>
        <v>3.6750000000000007</v>
      </c>
      <c r="V1399" s="7">
        <v>24.852</v>
      </c>
      <c r="W1399" s="9">
        <v>0</v>
      </c>
      <c r="X1399" s="9">
        <v>1</v>
      </c>
      <c r="Y1399" s="9">
        <v>0</v>
      </c>
      <c r="Z1399" s="9">
        <v>1</v>
      </c>
      <c r="AA1399" s="9">
        <v>0</v>
      </c>
      <c r="AB1399" s="27">
        <v>0</v>
      </c>
      <c r="AC1399" s="9">
        <v>1</v>
      </c>
      <c r="AD1399" s="9">
        <v>0</v>
      </c>
      <c r="AE1399" s="27">
        <v>0</v>
      </c>
      <c r="AF1399" s="9">
        <v>0</v>
      </c>
      <c r="AG1399" s="27">
        <v>1</v>
      </c>
      <c r="AH1399" s="19">
        <v>1994</v>
      </c>
      <c r="AI1399" s="30">
        <v>0.59799999999999998</v>
      </c>
      <c r="AJ1399" s="30">
        <v>0.11</v>
      </c>
      <c r="AK1399" s="30">
        <f t="shared" si="348"/>
        <v>0.25100000000000006</v>
      </c>
      <c r="AL1399" s="37">
        <v>4.1000000000000002E-2</v>
      </c>
      <c r="AM1399" s="130">
        <f t="shared" si="342"/>
        <v>0.43200000000000005</v>
      </c>
      <c r="AN1399" s="17">
        <v>0.56799999999999995</v>
      </c>
      <c r="AO1399">
        <v>0</v>
      </c>
      <c r="AP1399" s="34">
        <f t="shared" si="344"/>
        <v>1</v>
      </c>
      <c r="AQ1399" t="s">
        <v>89</v>
      </c>
      <c r="AR1399" s="34" t="s">
        <v>89</v>
      </c>
      <c r="AS1399">
        <v>0</v>
      </c>
      <c r="AT1399" s="17">
        <v>1</v>
      </c>
      <c r="AU1399" s="33">
        <f t="shared" si="345"/>
        <v>0.379</v>
      </c>
      <c r="AV1399" s="17">
        <v>0.621</v>
      </c>
      <c r="AW1399" s="17" t="s">
        <v>12</v>
      </c>
      <c r="AX1399">
        <v>0</v>
      </c>
      <c r="AY1399">
        <v>0</v>
      </c>
      <c r="AZ1399">
        <v>0</v>
      </c>
      <c r="BA1399">
        <v>0</v>
      </c>
      <c r="BB1399">
        <v>0</v>
      </c>
      <c r="BC1399">
        <v>1</v>
      </c>
      <c r="BD1399" s="17">
        <v>0</v>
      </c>
      <c r="BE1399">
        <v>0</v>
      </c>
      <c r="BF1399">
        <v>1</v>
      </c>
      <c r="BG1399" s="17">
        <v>0</v>
      </c>
      <c r="BH1399">
        <v>397</v>
      </c>
      <c r="BI1399">
        <v>327</v>
      </c>
      <c r="BJ1399" s="61">
        <v>0.71</v>
      </c>
      <c r="BK1399" s="61">
        <f t="shared" si="347"/>
        <v>34.527000000000001</v>
      </c>
      <c r="BL1399">
        <v>0</v>
      </c>
      <c r="BM1399">
        <v>0</v>
      </c>
      <c r="BN1399">
        <v>0</v>
      </c>
      <c r="BO1399">
        <v>1</v>
      </c>
      <c r="BP1399">
        <v>0</v>
      </c>
      <c r="BQ1399" s="17">
        <v>0</v>
      </c>
      <c r="BR1399">
        <v>0</v>
      </c>
      <c r="BS1399">
        <v>0</v>
      </c>
      <c r="BT1399">
        <v>1</v>
      </c>
      <c r="BU1399" s="17">
        <v>0</v>
      </c>
      <c r="BV1399">
        <v>0</v>
      </c>
      <c r="BW1399">
        <v>0</v>
      </c>
      <c r="BX1399" s="17">
        <v>0</v>
      </c>
      <c r="BY1399">
        <v>0</v>
      </c>
      <c r="BZ1399">
        <v>0</v>
      </c>
      <c r="CA1399">
        <v>1</v>
      </c>
      <c r="CB1399">
        <v>1</v>
      </c>
      <c r="CC1399">
        <v>0</v>
      </c>
      <c r="CD1399">
        <v>0</v>
      </c>
      <c r="CE1399">
        <v>0</v>
      </c>
      <c r="CF1399">
        <v>0</v>
      </c>
      <c r="CG1399">
        <v>0</v>
      </c>
      <c r="CH1399">
        <v>0</v>
      </c>
      <c r="CI1399">
        <v>1</v>
      </c>
      <c r="CJ1399" s="17">
        <v>0</v>
      </c>
      <c r="CK1399">
        <v>0.29799999999999999</v>
      </c>
      <c r="CL1399">
        <v>386</v>
      </c>
      <c r="CM1399">
        <v>1</v>
      </c>
      <c r="CN1399">
        <v>0</v>
      </c>
      <c r="CO1399">
        <v>23</v>
      </c>
      <c r="CP1399" s="31" t="s">
        <v>80</v>
      </c>
    </row>
    <row r="1400" spans="1:94" x14ac:dyDescent="0.25">
      <c r="A1400">
        <v>1399</v>
      </c>
      <c r="B1400">
        <v>88</v>
      </c>
      <c r="C1400" s="23" t="s">
        <v>266</v>
      </c>
      <c r="D1400" s="12">
        <v>7.9903663549820703</v>
      </c>
      <c r="E1400" s="13">
        <v>0.1249197574934338</v>
      </c>
      <c r="F1400" s="7">
        <v>63.963991888169232</v>
      </c>
      <c r="G1400" s="7">
        <f t="shared" si="326"/>
        <v>7.8654465974886367</v>
      </c>
      <c r="H1400" s="15">
        <f t="shared" si="327"/>
        <v>8.1152861124755038</v>
      </c>
      <c r="I1400" s="11">
        <f t="shared" si="328"/>
        <v>0.15346042955406994</v>
      </c>
      <c r="J1400" s="30">
        <f t="shared" si="329"/>
        <v>2.3991690484604345E-3</v>
      </c>
      <c r="K1400" s="30">
        <f t="shared" si="330"/>
        <v>416.81097905197959</v>
      </c>
      <c r="L1400" s="8">
        <v>1</v>
      </c>
      <c r="M1400" s="9">
        <v>0</v>
      </c>
      <c r="N1400" s="9">
        <v>0</v>
      </c>
      <c r="O1400" s="9">
        <v>0</v>
      </c>
      <c r="P1400" s="9">
        <v>0</v>
      </c>
      <c r="Q1400" s="8">
        <v>169650</v>
      </c>
      <c r="R1400" s="9">
        <v>9</v>
      </c>
      <c r="S1400" s="9">
        <f t="shared" si="331"/>
        <v>169640</v>
      </c>
      <c r="T1400" s="9">
        <f t="shared" si="332"/>
        <v>30</v>
      </c>
      <c r="U1400" s="7">
        <f t="shared" si="339"/>
        <v>3.6750000000000007</v>
      </c>
      <c r="V1400" s="7">
        <v>24.852</v>
      </c>
      <c r="W1400" s="9">
        <v>0</v>
      </c>
      <c r="X1400" s="9">
        <v>1</v>
      </c>
      <c r="Y1400" s="9">
        <v>0</v>
      </c>
      <c r="Z1400" s="9">
        <v>1</v>
      </c>
      <c r="AA1400" s="9">
        <v>0</v>
      </c>
      <c r="AB1400" s="27">
        <v>0</v>
      </c>
      <c r="AC1400" s="9">
        <v>1</v>
      </c>
      <c r="AD1400" s="9">
        <v>0</v>
      </c>
      <c r="AE1400" s="27">
        <v>0</v>
      </c>
      <c r="AF1400" s="9">
        <v>0</v>
      </c>
      <c r="AG1400" s="27">
        <v>1</v>
      </c>
      <c r="AH1400" s="19">
        <v>1994</v>
      </c>
      <c r="AI1400" s="30">
        <v>0.59799999999999998</v>
      </c>
      <c r="AJ1400" s="30">
        <v>0.11</v>
      </c>
      <c r="AK1400" s="30">
        <f t="shared" si="348"/>
        <v>0.25100000000000006</v>
      </c>
      <c r="AL1400" s="37">
        <v>4.1000000000000002E-2</v>
      </c>
      <c r="AM1400" s="130">
        <f t="shared" si="342"/>
        <v>0.43200000000000005</v>
      </c>
      <c r="AN1400" s="17">
        <v>0.56799999999999995</v>
      </c>
      <c r="AO1400">
        <v>0</v>
      </c>
      <c r="AP1400" s="34">
        <f t="shared" si="344"/>
        <v>1</v>
      </c>
      <c r="AQ1400" t="s">
        <v>89</v>
      </c>
      <c r="AR1400" s="34" t="s">
        <v>89</v>
      </c>
      <c r="AS1400">
        <v>0</v>
      </c>
      <c r="AT1400" s="17">
        <v>1</v>
      </c>
      <c r="AU1400" s="33">
        <f t="shared" si="345"/>
        <v>0.379</v>
      </c>
      <c r="AV1400" s="17">
        <v>0.621</v>
      </c>
      <c r="AW1400" s="17" t="s">
        <v>12</v>
      </c>
      <c r="AX1400">
        <v>0</v>
      </c>
      <c r="AY1400">
        <v>0</v>
      </c>
      <c r="AZ1400">
        <v>0</v>
      </c>
      <c r="BA1400">
        <v>0</v>
      </c>
      <c r="BB1400">
        <v>0</v>
      </c>
      <c r="BC1400">
        <v>1</v>
      </c>
      <c r="BD1400" s="17">
        <v>0</v>
      </c>
      <c r="BE1400">
        <v>0</v>
      </c>
      <c r="BF1400">
        <v>1</v>
      </c>
      <c r="BG1400" s="17">
        <v>0</v>
      </c>
      <c r="BH1400">
        <v>397</v>
      </c>
      <c r="BI1400">
        <v>327</v>
      </c>
      <c r="BJ1400" s="61">
        <v>0.71</v>
      </c>
      <c r="BK1400" s="61">
        <f t="shared" si="347"/>
        <v>34.527000000000001</v>
      </c>
      <c r="BL1400">
        <v>0</v>
      </c>
      <c r="BM1400">
        <v>0</v>
      </c>
      <c r="BN1400">
        <v>0</v>
      </c>
      <c r="BO1400">
        <v>1</v>
      </c>
      <c r="BP1400">
        <v>0</v>
      </c>
      <c r="BQ1400" s="17">
        <v>0</v>
      </c>
      <c r="BR1400">
        <v>0</v>
      </c>
      <c r="BS1400">
        <v>0</v>
      </c>
      <c r="BT1400">
        <v>1</v>
      </c>
      <c r="BU1400" s="17">
        <v>0</v>
      </c>
      <c r="BV1400">
        <v>0</v>
      </c>
      <c r="BW1400">
        <v>0</v>
      </c>
      <c r="BX1400" s="17">
        <v>0</v>
      </c>
      <c r="BY1400">
        <v>0</v>
      </c>
      <c r="BZ1400">
        <v>0</v>
      </c>
      <c r="CA1400">
        <v>1</v>
      </c>
      <c r="CB1400">
        <v>1</v>
      </c>
      <c r="CC1400">
        <v>0</v>
      </c>
      <c r="CD1400">
        <v>0</v>
      </c>
      <c r="CE1400">
        <v>0</v>
      </c>
      <c r="CF1400">
        <v>0</v>
      </c>
      <c r="CG1400">
        <v>0</v>
      </c>
      <c r="CH1400">
        <v>0</v>
      </c>
      <c r="CI1400">
        <v>1</v>
      </c>
      <c r="CJ1400" s="17">
        <v>0</v>
      </c>
      <c r="CK1400">
        <v>0.29799999999999999</v>
      </c>
      <c r="CL1400">
        <v>386</v>
      </c>
      <c r="CM1400">
        <v>1</v>
      </c>
      <c r="CN1400">
        <v>0</v>
      </c>
      <c r="CO1400">
        <v>23</v>
      </c>
      <c r="CP1400" s="31" t="s">
        <v>80</v>
      </c>
    </row>
    <row r="1401" spans="1:94" x14ac:dyDescent="0.25">
      <c r="A1401">
        <v>1400</v>
      </c>
      <c r="B1401">
        <v>88</v>
      </c>
      <c r="C1401" s="23" t="s">
        <v>266</v>
      </c>
      <c r="D1401" s="12">
        <v>7.639000326671419</v>
      </c>
      <c r="E1401" s="13">
        <v>0.1117393771720753</v>
      </c>
      <c r="F1401" s="7">
        <v>68.36444340393615</v>
      </c>
      <c r="G1401" s="7">
        <f t="shared" si="326"/>
        <v>7.5272609494993441</v>
      </c>
      <c r="H1401" s="15">
        <f t="shared" si="327"/>
        <v>7.750739703843494</v>
      </c>
      <c r="I1401" s="11">
        <f t="shared" si="328"/>
        <v>0.16374367194584499</v>
      </c>
      <c r="J1401" s="30">
        <f t="shared" si="329"/>
        <v>2.3951584155867973E-3</v>
      </c>
      <c r="K1401" s="30">
        <f t="shared" si="330"/>
        <v>417.50891861363874</v>
      </c>
      <c r="L1401" s="8">
        <v>1</v>
      </c>
      <c r="M1401" s="9">
        <v>0</v>
      </c>
      <c r="N1401" s="9">
        <v>0</v>
      </c>
      <c r="O1401" s="9">
        <v>0</v>
      </c>
      <c r="P1401" s="9">
        <v>0</v>
      </c>
      <c r="Q1401" s="8">
        <v>169650</v>
      </c>
      <c r="R1401" s="9">
        <v>9</v>
      </c>
      <c r="S1401" s="9">
        <f t="shared" si="331"/>
        <v>169640</v>
      </c>
      <c r="T1401" s="9">
        <f t="shared" si="332"/>
        <v>30</v>
      </c>
      <c r="U1401" s="7">
        <f t="shared" si="339"/>
        <v>3.6750000000000007</v>
      </c>
      <c r="V1401" s="7">
        <v>24.852</v>
      </c>
      <c r="W1401" s="9">
        <v>0</v>
      </c>
      <c r="X1401" s="9">
        <v>1</v>
      </c>
      <c r="Y1401" s="9">
        <v>0</v>
      </c>
      <c r="Z1401" s="9">
        <v>1</v>
      </c>
      <c r="AA1401" s="9">
        <v>0</v>
      </c>
      <c r="AB1401" s="27">
        <v>0</v>
      </c>
      <c r="AC1401" s="9">
        <v>1</v>
      </c>
      <c r="AD1401" s="9">
        <v>0</v>
      </c>
      <c r="AE1401" s="27">
        <v>0</v>
      </c>
      <c r="AF1401" s="9">
        <v>0</v>
      </c>
      <c r="AG1401" s="27">
        <v>1</v>
      </c>
      <c r="AH1401" s="19">
        <v>1994</v>
      </c>
      <c r="AI1401" s="30">
        <v>0.59799999999999998</v>
      </c>
      <c r="AJ1401" s="30">
        <v>0.11</v>
      </c>
      <c r="AK1401" s="30">
        <f t="shared" si="348"/>
        <v>0.25100000000000006</v>
      </c>
      <c r="AL1401" s="37">
        <v>4.1000000000000002E-2</v>
      </c>
      <c r="AM1401" s="36">
        <f t="shared" si="342"/>
        <v>0.43200000000000005</v>
      </c>
      <c r="AN1401" s="17">
        <v>0.56799999999999995</v>
      </c>
      <c r="AO1401">
        <v>0</v>
      </c>
      <c r="AP1401" s="34">
        <f t="shared" si="344"/>
        <v>1</v>
      </c>
      <c r="AQ1401" t="s">
        <v>89</v>
      </c>
      <c r="AR1401" s="34" t="s">
        <v>89</v>
      </c>
      <c r="AS1401">
        <v>0</v>
      </c>
      <c r="AT1401" s="17">
        <v>1</v>
      </c>
      <c r="AU1401">
        <f t="shared" si="345"/>
        <v>0.379</v>
      </c>
      <c r="AV1401" s="17">
        <v>0.621</v>
      </c>
      <c r="AW1401" s="17" t="s">
        <v>12</v>
      </c>
      <c r="AX1401">
        <v>0</v>
      </c>
      <c r="AY1401">
        <v>0</v>
      </c>
      <c r="AZ1401">
        <v>0</v>
      </c>
      <c r="BA1401">
        <v>0</v>
      </c>
      <c r="BB1401">
        <v>0</v>
      </c>
      <c r="BC1401">
        <v>1</v>
      </c>
      <c r="BD1401" s="17">
        <v>0</v>
      </c>
      <c r="BE1401">
        <v>0</v>
      </c>
      <c r="BF1401">
        <v>1</v>
      </c>
      <c r="BG1401" s="17">
        <v>0</v>
      </c>
      <c r="BH1401">
        <v>397</v>
      </c>
      <c r="BI1401">
        <v>327</v>
      </c>
      <c r="BJ1401" s="23">
        <v>0.71</v>
      </c>
      <c r="BK1401" s="23">
        <f t="shared" si="347"/>
        <v>34.527000000000001</v>
      </c>
      <c r="BL1401">
        <v>0</v>
      </c>
      <c r="BM1401">
        <v>0</v>
      </c>
      <c r="BN1401">
        <v>0</v>
      </c>
      <c r="BO1401">
        <v>1</v>
      </c>
      <c r="BP1401">
        <v>0</v>
      </c>
      <c r="BQ1401" s="17">
        <v>0</v>
      </c>
      <c r="BR1401">
        <v>0</v>
      </c>
      <c r="BS1401">
        <v>0</v>
      </c>
      <c r="BT1401">
        <v>1</v>
      </c>
      <c r="BU1401" s="17">
        <v>0</v>
      </c>
      <c r="BV1401">
        <v>0</v>
      </c>
      <c r="BW1401">
        <v>0</v>
      </c>
      <c r="BX1401" s="17">
        <v>0</v>
      </c>
      <c r="BY1401">
        <v>0</v>
      </c>
      <c r="BZ1401">
        <v>0</v>
      </c>
      <c r="CA1401">
        <v>1</v>
      </c>
      <c r="CB1401">
        <v>1</v>
      </c>
      <c r="CC1401">
        <v>0</v>
      </c>
      <c r="CD1401">
        <v>0</v>
      </c>
      <c r="CE1401">
        <v>0</v>
      </c>
      <c r="CF1401">
        <v>0</v>
      </c>
      <c r="CG1401">
        <v>0</v>
      </c>
      <c r="CH1401">
        <v>0</v>
      </c>
      <c r="CI1401">
        <v>1</v>
      </c>
      <c r="CJ1401" s="17">
        <v>0</v>
      </c>
      <c r="CK1401">
        <v>0.29799999999999999</v>
      </c>
      <c r="CL1401">
        <v>386</v>
      </c>
      <c r="CM1401">
        <v>1</v>
      </c>
      <c r="CN1401">
        <v>0</v>
      </c>
      <c r="CO1401">
        <v>23</v>
      </c>
      <c r="CP1401" s="31" t="s">
        <v>80</v>
      </c>
    </row>
    <row r="1402" spans="1:94" x14ac:dyDescent="0.25">
      <c r="A1402">
        <v>1401</v>
      </c>
      <c r="B1402">
        <v>88</v>
      </c>
      <c r="C1402" s="23" t="s">
        <v>266</v>
      </c>
      <c r="D1402" s="12">
        <v>6.9245693591726498</v>
      </c>
      <c r="E1402" s="13">
        <v>6.7471307380033638E-2</v>
      </c>
      <c r="F1402" s="7">
        <v>102.6298381943284</v>
      </c>
      <c r="G1402" s="7">
        <f t="shared" si="326"/>
        <v>6.8570980517926161</v>
      </c>
      <c r="H1402" s="15">
        <f t="shared" si="327"/>
        <v>6.9920406665526835</v>
      </c>
      <c r="I1402" s="11">
        <f t="shared" si="328"/>
        <v>0.24178476343829183</v>
      </c>
      <c r="J1402" s="30">
        <f t="shared" si="329"/>
        <v>2.3558914999015708E-3</v>
      </c>
      <c r="K1402" s="30">
        <f t="shared" si="330"/>
        <v>424.46776519282827</v>
      </c>
      <c r="L1402" s="8">
        <v>1</v>
      </c>
      <c r="M1402" s="9">
        <v>0</v>
      </c>
      <c r="N1402" s="9">
        <v>0</v>
      </c>
      <c r="O1402" s="9">
        <v>0</v>
      </c>
      <c r="P1402" s="9">
        <v>0</v>
      </c>
      <c r="Q1402" s="8">
        <v>169650</v>
      </c>
      <c r="R1402" s="9">
        <v>9</v>
      </c>
      <c r="S1402" s="9">
        <f t="shared" si="331"/>
        <v>169640</v>
      </c>
      <c r="T1402" s="9">
        <f t="shared" si="332"/>
        <v>30</v>
      </c>
      <c r="U1402" s="7">
        <f t="shared" si="339"/>
        <v>3.6750000000000007</v>
      </c>
      <c r="V1402" s="7">
        <v>24.852</v>
      </c>
      <c r="W1402" s="9">
        <v>0</v>
      </c>
      <c r="X1402" s="9">
        <v>1</v>
      </c>
      <c r="Y1402" s="9">
        <v>0</v>
      </c>
      <c r="Z1402" s="9">
        <v>1</v>
      </c>
      <c r="AA1402" s="9">
        <v>0</v>
      </c>
      <c r="AB1402" s="27">
        <v>0</v>
      </c>
      <c r="AC1402" s="9">
        <v>1</v>
      </c>
      <c r="AD1402" s="9">
        <v>0</v>
      </c>
      <c r="AE1402" s="27">
        <v>0</v>
      </c>
      <c r="AF1402" s="9">
        <v>0</v>
      </c>
      <c r="AG1402" s="27">
        <v>1</v>
      </c>
      <c r="AH1402" s="19">
        <v>1994</v>
      </c>
      <c r="AI1402" s="30">
        <v>0.59799999999999998</v>
      </c>
      <c r="AJ1402" s="30">
        <v>0.11</v>
      </c>
      <c r="AK1402" s="30">
        <f t="shared" si="348"/>
        <v>0.25100000000000006</v>
      </c>
      <c r="AL1402" s="37">
        <v>4.1000000000000002E-2</v>
      </c>
      <c r="AM1402" s="36">
        <f t="shared" si="342"/>
        <v>0.43200000000000005</v>
      </c>
      <c r="AN1402" s="17">
        <v>0.56799999999999995</v>
      </c>
      <c r="AO1402">
        <v>0</v>
      </c>
      <c r="AP1402" s="34">
        <f t="shared" si="344"/>
        <v>1</v>
      </c>
      <c r="AQ1402" t="s">
        <v>89</v>
      </c>
      <c r="AR1402" s="34" t="s">
        <v>89</v>
      </c>
      <c r="AS1402">
        <v>0</v>
      </c>
      <c r="AT1402" s="17">
        <v>1</v>
      </c>
      <c r="AU1402">
        <f t="shared" si="345"/>
        <v>0.379</v>
      </c>
      <c r="AV1402" s="17">
        <v>0.621</v>
      </c>
      <c r="AW1402" s="17" t="s">
        <v>12</v>
      </c>
      <c r="AX1402">
        <v>0</v>
      </c>
      <c r="AY1402">
        <v>0</v>
      </c>
      <c r="AZ1402">
        <v>0</v>
      </c>
      <c r="BA1402">
        <v>0</v>
      </c>
      <c r="BB1402">
        <v>0</v>
      </c>
      <c r="BC1402">
        <v>1</v>
      </c>
      <c r="BD1402" s="17">
        <v>0</v>
      </c>
      <c r="BE1402">
        <v>0</v>
      </c>
      <c r="BF1402">
        <v>1</v>
      </c>
      <c r="BG1402" s="17">
        <v>0</v>
      </c>
      <c r="BH1402">
        <v>397</v>
      </c>
      <c r="BI1402">
        <v>327</v>
      </c>
      <c r="BJ1402" s="23">
        <v>0.71</v>
      </c>
      <c r="BK1402" s="23">
        <f t="shared" si="347"/>
        <v>34.527000000000001</v>
      </c>
      <c r="BL1402">
        <v>0</v>
      </c>
      <c r="BM1402">
        <v>0</v>
      </c>
      <c r="BN1402">
        <v>0</v>
      </c>
      <c r="BO1402">
        <v>1</v>
      </c>
      <c r="BP1402">
        <v>0</v>
      </c>
      <c r="BQ1402" s="17">
        <v>0</v>
      </c>
      <c r="BR1402">
        <v>0</v>
      </c>
      <c r="BS1402">
        <v>0</v>
      </c>
      <c r="BT1402">
        <v>1</v>
      </c>
      <c r="BU1402" s="17">
        <v>0</v>
      </c>
      <c r="BV1402">
        <v>0</v>
      </c>
      <c r="BW1402">
        <v>0</v>
      </c>
      <c r="BX1402" s="17">
        <v>0</v>
      </c>
      <c r="BY1402">
        <v>0</v>
      </c>
      <c r="BZ1402">
        <v>0</v>
      </c>
      <c r="CA1402">
        <v>1</v>
      </c>
      <c r="CB1402">
        <v>1</v>
      </c>
      <c r="CC1402">
        <v>0</v>
      </c>
      <c r="CD1402">
        <v>0</v>
      </c>
      <c r="CE1402">
        <v>0</v>
      </c>
      <c r="CF1402">
        <v>0</v>
      </c>
      <c r="CG1402">
        <v>0</v>
      </c>
      <c r="CH1402">
        <v>0</v>
      </c>
      <c r="CI1402">
        <v>1</v>
      </c>
      <c r="CJ1402" s="17">
        <v>0</v>
      </c>
      <c r="CK1402">
        <v>0.29799999999999999</v>
      </c>
      <c r="CL1402">
        <v>386</v>
      </c>
      <c r="CM1402">
        <v>1</v>
      </c>
      <c r="CN1402">
        <v>0</v>
      </c>
      <c r="CO1402">
        <v>23</v>
      </c>
      <c r="CP1402" s="31" t="s">
        <v>80</v>
      </c>
    </row>
    <row r="1403" spans="1:94" x14ac:dyDescent="0.25">
      <c r="A1403">
        <v>1402</v>
      </c>
      <c r="B1403">
        <v>89</v>
      </c>
      <c r="C1403" s="23" t="s">
        <v>267</v>
      </c>
      <c r="D1403" s="12">
        <v>2.5182910509144119</v>
      </c>
      <c r="E1403" s="13">
        <v>0.92666390578847491</v>
      </c>
      <c r="F1403" s="7">
        <v>2.7175883674584931</v>
      </c>
      <c r="G1403" s="7">
        <f t="shared" si="326"/>
        <v>1.5916271451259369</v>
      </c>
      <c r="H1403" s="15">
        <f t="shared" si="327"/>
        <v>3.4449549567028868</v>
      </c>
      <c r="I1403" s="11">
        <f t="shared" si="328"/>
        <v>3.4579322896245268E-2</v>
      </c>
      <c r="J1403" s="30">
        <f t="shared" si="329"/>
        <v>1.2724268071762494E-2</v>
      </c>
      <c r="K1403" s="30">
        <f t="shared" si="330"/>
        <v>78.58998210036026</v>
      </c>
      <c r="L1403" s="8">
        <v>0</v>
      </c>
      <c r="M1403" s="9">
        <v>0</v>
      </c>
      <c r="N1403" s="9">
        <v>0</v>
      </c>
      <c r="O1403" s="9">
        <v>1</v>
      </c>
      <c r="P1403" s="9">
        <v>0</v>
      </c>
      <c r="Q1403" s="8">
        <v>6184</v>
      </c>
      <c r="R1403" s="9">
        <v>14</v>
      </c>
      <c r="S1403" s="9">
        <f t="shared" si="331"/>
        <v>6169</v>
      </c>
      <c r="T1403" s="9">
        <f t="shared" si="332"/>
        <v>36</v>
      </c>
      <c r="U1403" s="7">
        <v>13</v>
      </c>
      <c r="V1403" s="7">
        <v>5.008</v>
      </c>
      <c r="W1403" s="9">
        <v>0</v>
      </c>
      <c r="X1403" s="9">
        <v>1</v>
      </c>
      <c r="Y1403" s="9">
        <v>1</v>
      </c>
      <c r="Z1403" s="9">
        <v>0</v>
      </c>
      <c r="AA1403" s="9">
        <v>0</v>
      </c>
      <c r="AB1403" s="27">
        <v>0</v>
      </c>
      <c r="AC1403" s="9">
        <v>0</v>
      </c>
      <c r="AD1403" s="9">
        <v>0</v>
      </c>
      <c r="AE1403" s="27">
        <v>1</v>
      </c>
      <c r="AF1403" s="9">
        <v>0</v>
      </c>
      <c r="AG1403" s="27">
        <v>1</v>
      </c>
      <c r="AH1403" s="19">
        <v>1979</v>
      </c>
      <c r="AI1403" s="30">
        <f t="shared" ref="AI1403:AJ1414" si="349">0.0035/2</f>
        <v>1.75E-3</v>
      </c>
      <c r="AJ1403" s="30">
        <f t="shared" si="349"/>
        <v>1.75E-3</v>
      </c>
      <c r="AK1403" s="30">
        <f t="shared" ref="AK1403:AK1438" si="350">1-AL1403-AJ1403-AI1403</f>
        <v>0.6855</v>
      </c>
      <c r="AL1403" s="37">
        <v>0.311</v>
      </c>
      <c r="AM1403" s="36" t="s">
        <v>89</v>
      </c>
      <c r="AN1403" s="17" t="s">
        <v>89</v>
      </c>
      <c r="AO1403">
        <v>0.54800000000000004</v>
      </c>
      <c r="AP1403" s="34">
        <f t="shared" si="344"/>
        <v>0.45199999999999996</v>
      </c>
      <c r="AQ1403" t="s">
        <v>89</v>
      </c>
      <c r="AR1403" s="34" t="s">
        <v>89</v>
      </c>
      <c r="AS1403">
        <v>0</v>
      </c>
      <c r="AT1403" s="17">
        <v>1</v>
      </c>
      <c r="AU1403" t="s">
        <v>89</v>
      </c>
      <c r="AV1403" s="17" t="s">
        <v>89</v>
      </c>
      <c r="AW1403" s="17" t="s">
        <v>131</v>
      </c>
      <c r="AX1403">
        <v>1</v>
      </c>
      <c r="AY1403">
        <v>0</v>
      </c>
      <c r="AZ1403">
        <v>0</v>
      </c>
      <c r="BA1403">
        <v>0</v>
      </c>
      <c r="BB1403">
        <v>0</v>
      </c>
      <c r="BC1403">
        <v>0</v>
      </c>
      <c r="BD1403" s="17">
        <v>0</v>
      </c>
      <c r="BE1403">
        <v>1</v>
      </c>
      <c r="BF1403">
        <v>0</v>
      </c>
      <c r="BG1403" s="17">
        <v>0</v>
      </c>
      <c r="BH1403">
        <v>19538</v>
      </c>
      <c r="BI1403">
        <v>1876</v>
      </c>
      <c r="BJ1403" s="23">
        <v>0.92100000000000004</v>
      </c>
      <c r="BK1403" s="23">
        <v>25</v>
      </c>
      <c r="BL1403">
        <v>1</v>
      </c>
      <c r="BM1403">
        <v>0</v>
      </c>
      <c r="BN1403">
        <v>0</v>
      </c>
      <c r="BO1403">
        <v>0</v>
      </c>
      <c r="BP1403">
        <v>0</v>
      </c>
      <c r="BQ1403" s="17">
        <v>0</v>
      </c>
      <c r="BR1403">
        <v>1</v>
      </c>
      <c r="BS1403">
        <v>0</v>
      </c>
      <c r="BT1403">
        <v>0</v>
      </c>
      <c r="BU1403" s="17">
        <v>0</v>
      </c>
      <c r="BV1403">
        <v>0</v>
      </c>
      <c r="BW1403">
        <v>0</v>
      </c>
      <c r="BX1403" s="17">
        <v>0</v>
      </c>
      <c r="BY1403">
        <v>0</v>
      </c>
      <c r="BZ1403">
        <v>0</v>
      </c>
      <c r="CA1403">
        <v>1</v>
      </c>
      <c r="CB1403">
        <v>0</v>
      </c>
      <c r="CC1403">
        <v>1</v>
      </c>
      <c r="CD1403">
        <v>0</v>
      </c>
      <c r="CE1403">
        <v>1</v>
      </c>
      <c r="CF1403">
        <v>1</v>
      </c>
      <c r="CG1403">
        <v>0</v>
      </c>
      <c r="CH1403">
        <v>0</v>
      </c>
      <c r="CI1403">
        <v>0</v>
      </c>
      <c r="CJ1403" s="17">
        <v>0</v>
      </c>
      <c r="CK1403">
        <v>1.02</v>
      </c>
      <c r="CL1403">
        <v>494</v>
      </c>
      <c r="CM1403">
        <v>1</v>
      </c>
      <c r="CN1403">
        <v>0</v>
      </c>
      <c r="CO1403">
        <v>29</v>
      </c>
      <c r="CP1403" s="31" t="s">
        <v>80</v>
      </c>
    </row>
    <row r="1404" spans="1:94" x14ac:dyDescent="0.25">
      <c r="A1404">
        <v>1403</v>
      </c>
      <c r="B1404">
        <v>89</v>
      </c>
      <c r="C1404" s="23" t="s">
        <v>267</v>
      </c>
      <c r="D1404" s="12">
        <v>2.567051239664675</v>
      </c>
      <c r="E1404" s="13">
        <v>0.68248037897115288</v>
      </c>
      <c r="F1404" s="7">
        <v>3.7613553719075918</v>
      </c>
      <c r="G1404" s="7">
        <f t="shared" si="326"/>
        <v>1.8845708606935221</v>
      </c>
      <c r="H1404" s="15">
        <f t="shared" si="327"/>
        <v>3.2495316186358281</v>
      </c>
      <c r="I1404" s="11">
        <f t="shared" si="328"/>
        <v>4.7834314398043233E-2</v>
      </c>
      <c r="J1404" s="30">
        <f t="shared" si="329"/>
        <v>1.2717307903236965E-2</v>
      </c>
      <c r="K1404" s="30">
        <f t="shared" si="330"/>
        <v>78.632994310491426</v>
      </c>
      <c r="L1404" s="8">
        <v>0</v>
      </c>
      <c r="M1404" s="9">
        <v>0</v>
      </c>
      <c r="N1404" s="9">
        <v>0</v>
      </c>
      <c r="O1404" s="9">
        <v>1</v>
      </c>
      <c r="P1404" s="9">
        <v>0</v>
      </c>
      <c r="Q1404" s="8">
        <v>6184</v>
      </c>
      <c r="R1404" s="9">
        <v>14</v>
      </c>
      <c r="S1404" s="9">
        <f t="shared" si="331"/>
        <v>6169</v>
      </c>
      <c r="T1404" s="9">
        <f t="shared" si="332"/>
        <v>36</v>
      </c>
      <c r="U1404" s="7">
        <v>13</v>
      </c>
      <c r="V1404" s="7">
        <v>5.008</v>
      </c>
      <c r="W1404" s="9">
        <v>0</v>
      </c>
      <c r="X1404" s="9">
        <v>1</v>
      </c>
      <c r="Y1404" s="9">
        <v>1</v>
      </c>
      <c r="Z1404" s="9">
        <v>0</v>
      </c>
      <c r="AA1404" s="9">
        <v>0</v>
      </c>
      <c r="AB1404" s="27">
        <v>0</v>
      </c>
      <c r="AC1404" s="9">
        <v>0</v>
      </c>
      <c r="AD1404" s="9">
        <v>0</v>
      </c>
      <c r="AE1404" s="27">
        <v>1</v>
      </c>
      <c r="AF1404" s="9">
        <v>0</v>
      </c>
      <c r="AG1404" s="27">
        <v>1</v>
      </c>
      <c r="AH1404" s="19">
        <v>1979</v>
      </c>
      <c r="AI1404" s="30">
        <f t="shared" si="349"/>
        <v>1.75E-3</v>
      </c>
      <c r="AJ1404" s="30">
        <f t="shared" si="349"/>
        <v>1.75E-3</v>
      </c>
      <c r="AK1404" s="30">
        <f t="shared" si="350"/>
        <v>0.6855</v>
      </c>
      <c r="AL1404" s="37">
        <v>0.311</v>
      </c>
      <c r="AM1404" s="36" t="s">
        <v>89</v>
      </c>
      <c r="AN1404" s="17" t="s">
        <v>89</v>
      </c>
      <c r="AO1404">
        <v>0.54800000000000004</v>
      </c>
      <c r="AP1404" s="34">
        <f t="shared" si="344"/>
        <v>0.45199999999999996</v>
      </c>
      <c r="AQ1404" t="s">
        <v>89</v>
      </c>
      <c r="AR1404" s="34" t="s">
        <v>89</v>
      </c>
      <c r="AS1404">
        <v>0</v>
      </c>
      <c r="AT1404" s="17">
        <v>1</v>
      </c>
      <c r="AU1404" t="s">
        <v>89</v>
      </c>
      <c r="AV1404" s="17" t="s">
        <v>89</v>
      </c>
      <c r="AW1404" s="17" t="s">
        <v>131</v>
      </c>
      <c r="AX1404">
        <v>1</v>
      </c>
      <c r="AY1404">
        <v>0</v>
      </c>
      <c r="AZ1404">
        <v>0</v>
      </c>
      <c r="BA1404">
        <v>0</v>
      </c>
      <c r="BB1404">
        <v>0</v>
      </c>
      <c r="BC1404">
        <v>0</v>
      </c>
      <c r="BD1404" s="17">
        <v>0</v>
      </c>
      <c r="BE1404">
        <v>1</v>
      </c>
      <c r="BF1404">
        <v>0</v>
      </c>
      <c r="BG1404" s="17">
        <v>0</v>
      </c>
      <c r="BH1404">
        <v>19538</v>
      </c>
      <c r="BI1404">
        <v>1876</v>
      </c>
      <c r="BJ1404" s="23">
        <v>0.92100000000000004</v>
      </c>
      <c r="BK1404" s="23">
        <v>25</v>
      </c>
      <c r="BL1404">
        <v>1</v>
      </c>
      <c r="BM1404">
        <v>0</v>
      </c>
      <c r="BN1404">
        <v>0</v>
      </c>
      <c r="BO1404">
        <v>0</v>
      </c>
      <c r="BP1404">
        <v>0</v>
      </c>
      <c r="BQ1404" s="17">
        <v>0</v>
      </c>
      <c r="BR1404">
        <v>1</v>
      </c>
      <c r="BS1404">
        <v>0</v>
      </c>
      <c r="BT1404">
        <v>0</v>
      </c>
      <c r="BU1404" s="17">
        <v>0</v>
      </c>
      <c r="BV1404">
        <v>0</v>
      </c>
      <c r="BW1404">
        <v>0</v>
      </c>
      <c r="BX1404" s="17">
        <v>0</v>
      </c>
      <c r="BY1404">
        <v>0</v>
      </c>
      <c r="BZ1404">
        <v>0</v>
      </c>
      <c r="CA1404">
        <v>1</v>
      </c>
      <c r="CB1404">
        <v>0</v>
      </c>
      <c r="CC1404">
        <v>1</v>
      </c>
      <c r="CD1404">
        <v>0</v>
      </c>
      <c r="CE1404">
        <v>1</v>
      </c>
      <c r="CF1404">
        <v>1</v>
      </c>
      <c r="CG1404">
        <v>0</v>
      </c>
      <c r="CH1404">
        <v>0</v>
      </c>
      <c r="CI1404">
        <v>0</v>
      </c>
      <c r="CJ1404" s="17">
        <v>0</v>
      </c>
      <c r="CK1404">
        <v>1.02</v>
      </c>
      <c r="CL1404">
        <v>494</v>
      </c>
      <c r="CM1404">
        <v>1</v>
      </c>
      <c r="CN1404">
        <v>0</v>
      </c>
      <c r="CO1404">
        <v>29</v>
      </c>
      <c r="CP1404" s="31" t="s">
        <v>80</v>
      </c>
    </row>
    <row r="1405" spans="1:94" x14ac:dyDescent="0.25">
      <c r="A1405">
        <v>1404</v>
      </c>
      <c r="B1405">
        <v>89</v>
      </c>
      <c r="C1405" s="23" t="s">
        <v>267</v>
      </c>
      <c r="D1405" s="12">
        <v>3.4204697615358488</v>
      </c>
      <c r="E1405" s="13">
        <v>0.38421066126444697</v>
      </c>
      <c r="F1405" s="7">
        <v>8.9025894031128576</v>
      </c>
      <c r="G1405" s="7">
        <f t="shared" si="326"/>
        <v>3.0362591002714017</v>
      </c>
      <c r="H1405" s="15">
        <f t="shared" si="327"/>
        <v>3.8046804228002959</v>
      </c>
      <c r="I1405" s="11">
        <f t="shared" si="328"/>
        <v>0.11262555207798378</v>
      </c>
      <c r="J1405" s="30">
        <f t="shared" si="329"/>
        <v>1.2650875714722213E-2</v>
      </c>
      <c r="K1405" s="30">
        <f t="shared" si="330"/>
        <v>79.045911330570519</v>
      </c>
      <c r="L1405" s="8">
        <v>0</v>
      </c>
      <c r="M1405" s="9">
        <v>0</v>
      </c>
      <c r="N1405" s="9">
        <v>0</v>
      </c>
      <c r="O1405" s="9">
        <v>1</v>
      </c>
      <c r="P1405" s="9">
        <v>0</v>
      </c>
      <c r="Q1405" s="8">
        <v>6184</v>
      </c>
      <c r="R1405" s="9">
        <v>14</v>
      </c>
      <c r="S1405" s="9">
        <f t="shared" si="331"/>
        <v>6169</v>
      </c>
      <c r="T1405" s="9">
        <f t="shared" si="332"/>
        <v>36</v>
      </c>
      <c r="U1405" s="7">
        <v>15</v>
      </c>
      <c r="V1405" s="7">
        <v>5.008</v>
      </c>
      <c r="W1405" s="9">
        <v>0</v>
      </c>
      <c r="X1405" s="9">
        <v>1</v>
      </c>
      <c r="Y1405" s="9">
        <v>1</v>
      </c>
      <c r="Z1405" s="9">
        <v>0</v>
      </c>
      <c r="AA1405" s="9">
        <v>0</v>
      </c>
      <c r="AB1405" s="27">
        <v>0</v>
      </c>
      <c r="AC1405" s="9">
        <v>0</v>
      </c>
      <c r="AD1405" s="9">
        <v>0</v>
      </c>
      <c r="AE1405" s="27">
        <v>1</v>
      </c>
      <c r="AF1405" s="9">
        <v>0</v>
      </c>
      <c r="AG1405" s="27">
        <v>1</v>
      </c>
      <c r="AH1405" s="19">
        <v>1979</v>
      </c>
      <c r="AI1405" s="30">
        <f t="shared" si="349"/>
        <v>1.75E-3</v>
      </c>
      <c r="AJ1405" s="30">
        <f t="shared" si="349"/>
        <v>1.75E-3</v>
      </c>
      <c r="AK1405" s="30">
        <f t="shared" si="350"/>
        <v>0.6855</v>
      </c>
      <c r="AL1405" s="37">
        <v>0.311</v>
      </c>
      <c r="AM1405" s="36" t="s">
        <v>89</v>
      </c>
      <c r="AN1405" s="17" t="s">
        <v>89</v>
      </c>
      <c r="AO1405">
        <v>0.54800000000000004</v>
      </c>
      <c r="AP1405" s="34">
        <f t="shared" si="344"/>
        <v>0.45199999999999996</v>
      </c>
      <c r="AQ1405" t="s">
        <v>89</v>
      </c>
      <c r="AR1405" s="34" t="s">
        <v>89</v>
      </c>
      <c r="AS1405">
        <v>0</v>
      </c>
      <c r="AT1405" s="17">
        <v>1</v>
      </c>
      <c r="AU1405" t="s">
        <v>89</v>
      </c>
      <c r="AV1405" s="17" t="s">
        <v>89</v>
      </c>
      <c r="AW1405" s="17" t="s">
        <v>131</v>
      </c>
      <c r="AX1405">
        <v>1</v>
      </c>
      <c r="AY1405">
        <v>0</v>
      </c>
      <c r="AZ1405">
        <v>0</v>
      </c>
      <c r="BA1405">
        <v>0</v>
      </c>
      <c r="BB1405">
        <v>0</v>
      </c>
      <c r="BC1405">
        <v>0</v>
      </c>
      <c r="BD1405" s="17">
        <v>0</v>
      </c>
      <c r="BE1405">
        <v>1</v>
      </c>
      <c r="BF1405">
        <v>0</v>
      </c>
      <c r="BG1405" s="17">
        <v>0</v>
      </c>
      <c r="BH1405">
        <v>19538</v>
      </c>
      <c r="BI1405">
        <v>1876</v>
      </c>
      <c r="BJ1405" s="23">
        <v>0.92100000000000004</v>
      </c>
      <c r="BK1405" s="23">
        <v>25</v>
      </c>
      <c r="BL1405">
        <v>1</v>
      </c>
      <c r="BM1405">
        <v>0</v>
      </c>
      <c r="BN1405">
        <v>0</v>
      </c>
      <c r="BO1405">
        <v>0</v>
      </c>
      <c r="BP1405">
        <v>0</v>
      </c>
      <c r="BQ1405" s="17">
        <v>0</v>
      </c>
      <c r="BR1405">
        <v>1</v>
      </c>
      <c r="BS1405">
        <v>0</v>
      </c>
      <c r="BT1405">
        <v>0</v>
      </c>
      <c r="BU1405" s="17">
        <v>0</v>
      </c>
      <c r="BV1405">
        <v>0</v>
      </c>
      <c r="BW1405">
        <v>0</v>
      </c>
      <c r="BX1405" s="17">
        <v>0</v>
      </c>
      <c r="BY1405">
        <v>0</v>
      </c>
      <c r="BZ1405">
        <v>0</v>
      </c>
      <c r="CA1405">
        <v>1</v>
      </c>
      <c r="CB1405">
        <v>0</v>
      </c>
      <c r="CC1405">
        <v>1</v>
      </c>
      <c r="CD1405">
        <v>0</v>
      </c>
      <c r="CE1405">
        <v>1</v>
      </c>
      <c r="CF1405">
        <v>1</v>
      </c>
      <c r="CG1405">
        <v>0</v>
      </c>
      <c r="CH1405">
        <v>0</v>
      </c>
      <c r="CI1405">
        <v>0</v>
      </c>
      <c r="CJ1405" s="17">
        <v>0</v>
      </c>
      <c r="CK1405">
        <v>1.02</v>
      </c>
      <c r="CL1405">
        <v>494</v>
      </c>
      <c r="CM1405">
        <v>1</v>
      </c>
      <c r="CN1405">
        <v>0</v>
      </c>
      <c r="CO1405">
        <v>29</v>
      </c>
      <c r="CP1405" s="31" t="s">
        <v>80</v>
      </c>
    </row>
    <row r="1406" spans="1:94" x14ac:dyDescent="0.25">
      <c r="A1406">
        <v>1405</v>
      </c>
      <c r="B1406">
        <v>89</v>
      </c>
      <c r="C1406" s="23" t="s">
        <v>267</v>
      </c>
      <c r="D1406" s="12">
        <v>2.6632299999280522</v>
      </c>
      <c r="E1406" s="13">
        <v>0.26843250059405949</v>
      </c>
      <c r="F1406" s="7">
        <v>9.9214141135448983</v>
      </c>
      <c r="G1406" s="7">
        <f t="shared" si="326"/>
        <v>2.3947974993339929</v>
      </c>
      <c r="H1406" s="15">
        <f t="shared" si="327"/>
        <v>2.9316625005221115</v>
      </c>
      <c r="I1406" s="11">
        <f t="shared" si="328"/>
        <v>0.12532239232320191</v>
      </c>
      <c r="J1406" s="30">
        <f t="shared" si="329"/>
        <v>1.2631505034358908E-2</v>
      </c>
      <c r="K1406" s="30">
        <f t="shared" si="330"/>
        <v>79.16712990889873</v>
      </c>
      <c r="L1406" s="8">
        <v>0</v>
      </c>
      <c r="M1406" s="9">
        <v>0</v>
      </c>
      <c r="N1406" s="9">
        <v>0</v>
      </c>
      <c r="O1406" s="9">
        <v>1</v>
      </c>
      <c r="P1406" s="9">
        <v>0</v>
      </c>
      <c r="Q1406" s="8">
        <v>6184</v>
      </c>
      <c r="R1406" s="9">
        <v>14</v>
      </c>
      <c r="S1406" s="9">
        <f t="shared" si="331"/>
        <v>6169</v>
      </c>
      <c r="T1406" s="9">
        <f t="shared" si="332"/>
        <v>36</v>
      </c>
      <c r="U1406" s="7">
        <v>17</v>
      </c>
      <c r="V1406" s="7">
        <v>5.008</v>
      </c>
      <c r="W1406" s="9">
        <v>0</v>
      </c>
      <c r="X1406" s="9">
        <v>1</v>
      </c>
      <c r="Y1406" s="9">
        <v>1</v>
      </c>
      <c r="Z1406" s="9">
        <v>0</v>
      </c>
      <c r="AA1406" s="9">
        <v>0</v>
      </c>
      <c r="AB1406" s="27">
        <v>0</v>
      </c>
      <c r="AC1406" s="9">
        <v>0</v>
      </c>
      <c r="AD1406" s="9">
        <v>0</v>
      </c>
      <c r="AE1406" s="27">
        <v>1</v>
      </c>
      <c r="AF1406" s="9">
        <v>0</v>
      </c>
      <c r="AG1406" s="27">
        <v>1</v>
      </c>
      <c r="AH1406" s="19">
        <v>1979</v>
      </c>
      <c r="AI1406" s="30">
        <f t="shared" si="349"/>
        <v>1.75E-3</v>
      </c>
      <c r="AJ1406" s="30">
        <f t="shared" si="349"/>
        <v>1.75E-3</v>
      </c>
      <c r="AK1406" s="30">
        <f t="shared" si="350"/>
        <v>0.6855</v>
      </c>
      <c r="AL1406" s="37">
        <v>0.311</v>
      </c>
      <c r="AM1406" s="36" t="s">
        <v>89</v>
      </c>
      <c r="AN1406" s="17" t="s">
        <v>89</v>
      </c>
      <c r="AO1406">
        <v>0.54800000000000004</v>
      </c>
      <c r="AP1406" s="34">
        <f t="shared" si="344"/>
        <v>0.45199999999999996</v>
      </c>
      <c r="AQ1406" t="s">
        <v>89</v>
      </c>
      <c r="AR1406" s="34" t="s">
        <v>89</v>
      </c>
      <c r="AS1406">
        <v>0</v>
      </c>
      <c r="AT1406" s="17">
        <v>1</v>
      </c>
      <c r="AU1406" t="s">
        <v>89</v>
      </c>
      <c r="AV1406" s="17" t="s">
        <v>89</v>
      </c>
      <c r="AW1406" s="17" t="s">
        <v>131</v>
      </c>
      <c r="AX1406">
        <v>1</v>
      </c>
      <c r="AY1406">
        <v>0</v>
      </c>
      <c r="AZ1406">
        <v>0</v>
      </c>
      <c r="BA1406">
        <v>0</v>
      </c>
      <c r="BB1406">
        <v>0</v>
      </c>
      <c r="BC1406">
        <v>0</v>
      </c>
      <c r="BD1406" s="17">
        <v>0</v>
      </c>
      <c r="BE1406">
        <v>1</v>
      </c>
      <c r="BF1406">
        <v>0</v>
      </c>
      <c r="BG1406" s="17">
        <v>0</v>
      </c>
      <c r="BH1406">
        <v>19538</v>
      </c>
      <c r="BI1406">
        <v>1876</v>
      </c>
      <c r="BJ1406" s="23">
        <v>0.92100000000000004</v>
      </c>
      <c r="BK1406" s="23">
        <v>25</v>
      </c>
      <c r="BL1406">
        <v>1</v>
      </c>
      <c r="BM1406">
        <v>0</v>
      </c>
      <c r="BN1406">
        <v>0</v>
      </c>
      <c r="BO1406">
        <v>0</v>
      </c>
      <c r="BP1406">
        <v>0</v>
      </c>
      <c r="BQ1406" s="17">
        <v>0</v>
      </c>
      <c r="BR1406">
        <v>1</v>
      </c>
      <c r="BS1406">
        <v>0</v>
      </c>
      <c r="BT1406">
        <v>0</v>
      </c>
      <c r="BU1406" s="17">
        <v>0</v>
      </c>
      <c r="BV1406">
        <v>0</v>
      </c>
      <c r="BW1406">
        <v>0</v>
      </c>
      <c r="BX1406" s="17">
        <v>0</v>
      </c>
      <c r="BY1406">
        <v>0</v>
      </c>
      <c r="BZ1406">
        <v>0</v>
      </c>
      <c r="CA1406">
        <v>1</v>
      </c>
      <c r="CB1406">
        <v>0</v>
      </c>
      <c r="CC1406">
        <v>1</v>
      </c>
      <c r="CD1406">
        <v>0</v>
      </c>
      <c r="CE1406">
        <v>1</v>
      </c>
      <c r="CF1406">
        <v>1</v>
      </c>
      <c r="CG1406">
        <v>0</v>
      </c>
      <c r="CH1406">
        <v>0</v>
      </c>
      <c r="CI1406">
        <v>0</v>
      </c>
      <c r="CJ1406" s="17">
        <v>0</v>
      </c>
      <c r="CK1406">
        <v>1.02</v>
      </c>
      <c r="CL1406">
        <v>494</v>
      </c>
      <c r="CM1406">
        <v>1</v>
      </c>
      <c r="CN1406">
        <v>0</v>
      </c>
      <c r="CO1406">
        <v>29</v>
      </c>
      <c r="CP1406" s="31" t="s">
        <v>80</v>
      </c>
    </row>
    <row r="1407" spans="1:94" x14ac:dyDescent="0.25">
      <c r="A1407">
        <v>1406</v>
      </c>
      <c r="B1407">
        <v>89</v>
      </c>
      <c r="C1407" s="23" t="s">
        <v>267</v>
      </c>
      <c r="D1407" s="12">
        <v>2.615788258922414</v>
      </c>
      <c r="E1407" s="13">
        <v>0.92578346482408647</v>
      </c>
      <c r="F1407" s="7">
        <v>2.8254860432395552</v>
      </c>
      <c r="G1407" s="7">
        <f t="shared" si="326"/>
        <v>1.6900047940983276</v>
      </c>
      <c r="H1407" s="15">
        <f t="shared" si="327"/>
        <v>3.5415717237465003</v>
      </c>
      <c r="I1407" s="11">
        <f t="shared" si="328"/>
        <v>3.5956322759593588E-2</v>
      </c>
      <c r="J1407" s="30">
        <f t="shared" si="329"/>
        <v>1.2725712394023345E-2</v>
      </c>
      <c r="K1407" s="30">
        <f t="shared" si="330"/>
        <v>78.581062422065415</v>
      </c>
      <c r="L1407" s="8">
        <v>0</v>
      </c>
      <c r="M1407" s="9">
        <v>0</v>
      </c>
      <c r="N1407" s="9">
        <v>0</v>
      </c>
      <c r="O1407" s="9">
        <v>1</v>
      </c>
      <c r="P1407" s="9">
        <v>0</v>
      </c>
      <c r="Q1407" s="8">
        <v>6184</v>
      </c>
      <c r="R1407" s="9">
        <v>16</v>
      </c>
      <c r="S1407" s="9">
        <f t="shared" si="331"/>
        <v>6167</v>
      </c>
      <c r="T1407" s="9">
        <f t="shared" si="332"/>
        <v>36</v>
      </c>
      <c r="U1407" s="7">
        <v>13</v>
      </c>
      <c r="V1407" s="7">
        <v>5.008</v>
      </c>
      <c r="W1407" s="9">
        <v>0</v>
      </c>
      <c r="X1407" s="9">
        <v>1</v>
      </c>
      <c r="Y1407" s="9">
        <v>1</v>
      </c>
      <c r="Z1407" s="9">
        <v>0</v>
      </c>
      <c r="AA1407" s="9">
        <v>0</v>
      </c>
      <c r="AB1407" s="27">
        <v>0</v>
      </c>
      <c r="AC1407" s="9">
        <v>0</v>
      </c>
      <c r="AD1407" s="9">
        <v>0</v>
      </c>
      <c r="AE1407" s="27">
        <v>1</v>
      </c>
      <c r="AF1407" s="9">
        <v>0</v>
      </c>
      <c r="AG1407" s="27">
        <v>1</v>
      </c>
      <c r="AH1407" s="19">
        <v>1979</v>
      </c>
      <c r="AI1407" s="30">
        <f t="shared" si="349"/>
        <v>1.75E-3</v>
      </c>
      <c r="AJ1407" s="30">
        <f t="shared" si="349"/>
        <v>1.75E-3</v>
      </c>
      <c r="AK1407" s="30">
        <f t="shared" si="350"/>
        <v>0.6855</v>
      </c>
      <c r="AL1407" s="37">
        <v>0.311</v>
      </c>
      <c r="AM1407" s="36" t="s">
        <v>89</v>
      </c>
      <c r="AN1407" s="17" t="s">
        <v>89</v>
      </c>
      <c r="AO1407">
        <v>0.54800000000000004</v>
      </c>
      <c r="AP1407" s="34">
        <f t="shared" si="344"/>
        <v>0.45199999999999996</v>
      </c>
      <c r="AQ1407" t="s">
        <v>89</v>
      </c>
      <c r="AR1407" s="34" t="s">
        <v>89</v>
      </c>
      <c r="AS1407">
        <v>0</v>
      </c>
      <c r="AT1407" s="17">
        <v>1</v>
      </c>
      <c r="AU1407" t="s">
        <v>89</v>
      </c>
      <c r="AV1407" s="17" t="s">
        <v>89</v>
      </c>
      <c r="AW1407" s="17" t="s">
        <v>131</v>
      </c>
      <c r="AX1407">
        <v>1</v>
      </c>
      <c r="AY1407">
        <v>0</v>
      </c>
      <c r="AZ1407">
        <v>0</v>
      </c>
      <c r="BA1407">
        <v>0</v>
      </c>
      <c r="BB1407">
        <v>0</v>
      </c>
      <c r="BC1407">
        <v>0</v>
      </c>
      <c r="BD1407" s="17">
        <v>0</v>
      </c>
      <c r="BE1407">
        <v>1</v>
      </c>
      <c r="BF1407">
        <v>0</v>
      </c>
      <c r="BG1407" s="17">
        <v>0</v>
      </c>
      <c r="BH1407">
        <v>19538</v>
      </c>
      <c r="BI1407">
        <v>1876</v>
      </c>
      <c r="BJ1407" s="23">
        <v>0.92100000000000004</v>
      </c>
      <c r="BK1407" s="23">
        <v>25</v>
      </c>
      <c r="BL1407">
        <v>1</v>
      </c>
      <c r="BM1407">
        <v>0</v>
      </c>
      <c r="BN1407">
        <v>0</v>
      </c>
      <c r="BO1407">
        <v>0</v>
      </c>
      <c r="BP1407">
        <v>0</v>
      </c>
      <c r="BQ1407" s="17">
        <v>0</v>
      </c>
      <c r="BR1407">
        <v>1</v>
      </c>
      <c r="BS1407">
        <v>0</v>
      </c>
      <c r="BT1407">
        <v>0</v>
      </c>
      <c r="BU1407" s="17">
        <v>0</v>
      </c>
      <c r="BV1407">
        <v>0</v>
      </c>
      <c r="BW1407">
        <v>0</v>
      </c>
      <c r="BX1407" s="17">
        <v>0</v>
      </c>
      <c r="BY1407">
        <v>0</v>
      </c>
      <c r="BZ1407">
        <v>0</v>
      </c>
      <c r="CA1407">
        <v>1</v>
      </c>
      <c r="CB1407">
        <v>0</v>
      </c>
      <c r="CC1407">
        <v>1</v>
      </c>
      <c r="CD1407">
        <v>0</v>
      </c>
      <c r="CE1407">
        <v>1</v>
      </c>
      <c r="CF1407">
        <v>1</v>
      </c>
      <c r="CG1407">
        <v>0</v>
      </c>
      <c r="CH1407">
        <v>0</v>
      </c>
      <c r="CI1407">
        <v>0</v>
      </c>
      <c r="CJ1407" s="17">
        <v>0</v>
      </c>
      <c r="CK1407">
        <v>1.02</v>
      </c>
      <c r="CL1407">
        <v>494</v>
      </c>
      <c r="CM1407">
        <v>1</v>
      </c>
      <c r="CN1407">
        <v>0</v>
      </c>
      <c r="CO1407">
        <v>29</v>
      </c>
      <c r="CP1407" s="31" t="s">
        <v>80</v>
      </c>
    </row>
    <row r="1408" spans="1:94" x14ac:dyDescent="0.25">
      <c r="A1408">
        <v>1407</v>
      </c>
      <c r="B1408">
        <v>89</v>
      </c>
      <c r="C1408" s="23" t="s">
        <v>267</v>
      </c>
      <c r="D1408" s="12">
        <v>2.5182910509144119</v>
      </c>
      <c r="E1408" s="13">
        <v>0.68280498321256045</v>
      </c>
      <c r="F1408" s="7">
        <v>3.6881556415508112</v>
      </c>
      <c r="G1408" s="7">
        <f t="shared" si="326"/>
        <v>1.8354860677018514</v>
      </c>
      <c r="H1408" s="15">
        <f t="shared" si="327"/>
        <v>3.2010960341269721</v>
      </c>
      <c r="I1408" s="11">
        <f t="shared" si="328"/>
        <v>4.6913067800455392E-2</v>
      </c>
      <c r="J1408" s="30">
        <f t="shared" si="329"/>
        <v>1.2719926261227194E-2</v>
      </c>
      <c r="K1408" s="30">
        <f t="shared" si="330"/>
        <v>78.616807948658817</v>
      </c>
      <c r="L1408" s="8">
        <v>0</v>
      </c>
      <c r="M1408" s="9">
        <v>0</v>
      </c>
      <c r="N1408" s="9">
        <v>0</v>
      </c>
      <c r="O1408" s="9">
        <v>1</v>
      </c>
      <c r="P1408" s="9">
        <v>0</v>
      </c>
      <c r="Q1408" s="8">
        <v>6184</v>
      </c>
      <c r="R1408" s="9">
        <v>16</v>
      </c>
      <c r="S1408" s="9">
        <f t="shared" si="331"/>
        <v>6167</v>
      </c>
      <c r="T1408" s="9">
        <f t="shared" si="332"/>
        <v>36</v>
      </c>
      <c r="U1408" s="7">
        <v>13</v>
      </c>
      <c r="V1408" s="7">
        <v>5.008</v>
      </c>
      <c r="W1408" s="9">
        <v>0</v>
      </c>
      <c r="X1408" s="9">
        <v>1</v>
      </c>
      <c r="Y1408" s="9">
        <v>1</v>
      </c>
      <c r="Z1408" s="9">
        <v>0</v>
      </c>
      <c r="AA1408" s="9">
        <v>0</v>
      </c>
      <c r="AB1408" s="27">
        <v>0</v>
      </c>
      <c r="AC1408" s="9">
        <v>0</v>
      </c>
      <c r="AD1408" s="9">
        <v>0</v>
      </c>
      <c r="AE1408" s="27">
        <v>1</v>
      </c>
      <c r="AF1408" s="9">
        <v>0</v>
      </c>
      <c r="AG1408" s="27">
        <v>1</v>
      </c>
      <c r="AH1408" s="19">
        <v>1979</v>
      </c>
      <c r="AI1408" s="30">
        <f t="shared" si="349"/>
        <v>1.75E-3</v>
      </c>
      <c r="AJ1408" s="30">
        <f t="shared" si="349"/>
        <v>1.75E-3</v>
      </c>
      <c r="AK1408" s="30">
        <f t="shared" si="350"/>
        <v>0.6855</v>
      </c>
      <c r="AL1408" s="37">
        <v>0.311</v>
      </c>
      <c r="AM1408" s="36" t="s">
        <v>89</v>
      </c>
      <c r="AN1408" s="17" t="s">
        <v>89</v>
      </c>
      <c r="AO1408">
        <v>0.54800000000000004</v>
      </c>
      <c r="AP1408" s="34">
        <f t="shared" si="344"/>
        <v>0.45199999999999996</v>
      </c>
      <c r="AQ1408" t="s">
        <v>89</v>
      </c>
      <c r="AR1408" s="34" t="s">
        <v>89</v>
      </c>
      <c r="AS1408">
        <v>0</v>
      </c>
      <c r="AT1408" s="17">
        <v>1</v>
      </c>
      <c r="AU1408" t="s">
        <v>89</v>
      </c>
      <c r="AV1408" s="17" t="s">
        <v>89</v>
      </c>
      <c r="AW1408" s="17" t="s">
        <v>131</v>
      </c>
      <c r="AX1408">
        <v>1</v>
      </c>
      <c r="AY1408">
        <v>0</v>
      </c>
      <c r="AZ1408">
        <v>0</v>
      </c>
      <c r="BA1408">
        <v>0</v>
      </c>
      <c r="BB1408">
        <v>0</v>
      </c>
      <c r="BC1408">
        <v>0</v>
      </c>
      <c r="BD1408" s="17">
        <v>0</v>
      </c>
      <c r="BE1408">
        <v>1</v>
      </c>
      <c r="BF1408">
        <v>0</v>
      </c>
      <c r="BG1408" s="17">
        <v>0</v>
      </c>
      <c r="BH1408">
        <v>19538</v>
      </c>
      <c r="BI1408">
        <v>1876</v>
      </c>
      <c r="BJ1408" s="23">
        <v>0.92100000000000004</v>
      </c>
      <c r="BK1408" s="23">
        <v>25</v>
      </c>
      <c r="BL1408">
        <v>1</v>
      </c>
      <c r="BM1408">
        <v>0</v>
      </c>
      <c r="BN1408">
        <v>0</v>
      </c>
      <c r="BO1408">
        <v>0</v>
      </c>
      <c r="BP1408">
        <v>0</v>
      </c>
      <c r="BQ1408" s="17">
        <v>0</v>
      </c>
      <c r="BR1408">
        <v>1</v>
      </c>
      <c r="BS1408">
        <v>0</v>
      </c>
      <c r="BT1408">
        <v>0</v>
      </c>
      <c r="BU1408" s="17">
        <v>0</v>
      </c>
      <c r="BV1408">
        <v>0</v>
      </c>
      <c r="BW1408">
        <v>0</v>
      </c>
      <c r="BX1408" s="17">
        <v>0</v>
      </c>
      <c r="BY1408">
        <v>0</v>
      </c>
      <c r="BZ1408">
        <v>0</v>
      </c>
      <c r="CA1408">
        <v>1</v>
      </c>
      <c r="CB1408">
        <v>0</v>
      </c>
      <c r="CC1408">
        <v>1</v>
      </c>
      <c r="CD1408">
        <v>0</v>
      </c>
      <c r="CE1408">
        <v>1</v>
      </c>
      <c r="CF1408">
        <v>1</v>
      </c>
      <c r="CG1408">
        <v>0</v>
      </c>
      <c r="CH1408">
        <v>0</v>
      </c>
      <c r="CI1408">
        <v>0</v>
      </c>
      <c r="CJ1408" s="17">
        <v>0</v>
      </c>
      <c r="CK1408">
        <v>1.02</v>
      </c>
      <c r="CL1408">
        <v>494</v>
      </c>
      <c r="CM1408">
        <v>1</v>
      </c>
      <c r="CN1408">
        <v>0</v>
      </c>
      <c r="CO1408">
        <v>29</v>
      </c>
      <c r="CP1408" s="31" t="s">
        <v>80</v>
      </c>
    </row>
    <row r="1409" spans="1:94" x14ac:dyDescent="0.25">
      <c r="A1409">
        <v>1408</v>
      </c>
      <c r="B1409">
        <v>89</v>
      </c>
      <c r="C1409" s="23" t="s">
        <v>267</v>
      </c>
      <c r="D1409" s="12">
        <v>3.3299484758959612</v>
      </c>
      <c r="E1409" s="13">
        <v>0.40788137556274712</v>
      </c>
      <c r="F1409" s="7">
        <v>8.1640120765545792</v>
      </c>
      <c r="G1409" s="7">
        <f t="shared" si="326"/>
        <v>2.9220671003332139</v>
      </c>
      <c r="H1409" s="15">
        <f t="shared" si="327"/>
        <v>3.7378298514587085</v>
      </c>
      <c r="I1409" s="11">
        <f t="shared" si="328"/>
        <v>0.10340282243491544</v>
      </c>
      <c r="J1409" s="30">
        <f t="shared" si="329"/>
        <v>1.2665687099100183E-2</v>
      </c>
      <c r="K1409" s="30">
        <f t="shared" si="330"/>
        <v>78.953474231259321</v>
      </c>
      <c r="L1409" s="8">
        <v>0</v>
      </c>
      <c r="M1409" s="9">
        <v>0</v>
      </c>
      <c r="N1409" s="9">
        <v>0</v>
      </c>
      <c r="O1409" s="9">
        <v>1</v>
      </c>
      <c r="P1409" s="9">
        <v>0</v>
      </c>
      <c r="Q1409" s="8">
        <v>6184</v>
      </c>
      <c r="R1409" s="9">
        <v>16</v>
      </c>
      <c r="S1409" s="9">
        <f t="shared" si="331"/>
        <v>6167</v>
      </c>
      <c r="T1409" s="9">
        <f t="shared" si="332"/>
        <v>36</v>
      </c>
      <c r="U1409" s="7">
        <v>15</v>
      </c>
      <c r="V1409" s="7">
        <v>5.008</v>
      </c>
      <c r="W1409" s="9">
        <v>0</v>
      </c>
      <c r="X1409" s="9">
        <v>1</v>
      </c>
      <c r="Y1409" s="9">
        <v>1</v>
      </c>
      <c r="Z1409" s="9">
        <v>0</v>
      </c>
      <c r="AA1409" s="9">
        <v>0</v>
      </c>
      <c r="AB1409" s="27">
        <v>0</v>
      </c>
      <c r="AC1409" s="9">
        <v>0</v>
      </c>
      <c r="AD1409" s="9">
        <v>0</v>
      </c>
      <c r="AE1409" s="27">
        <v>1</v>
      </c>
      <c r="AF1409" s="9">
        <v>0</v>
      </c>
      <c r="AG1409" s="27">
        <v>1</v>
      </c>
      <c r="AH1409" s="19">
        <v>1979</v>
      </c>
      <c r="AI1409" s="30">
        <f t="shared" si="349"/>
        <v>1.75E-3</v>
      </c>
      <c r="AJ1409" s="30">
        <f t="shared" si="349"/>
        <v>1.75E-3</v>
      </c>
      <c r="AK1409" s="30">
        <f t="shared" si="350"/>
        <v>0.6855</v>
      </c>
      <c r="AL1409" s="37">
        <v>0.311</v>
      </c>
      <c r="AM1409" s="36" t="s">
        <v>89</v>
      </c>
      <c r="AN1409" s="17" t="s">
        <v>89</v>
      </c>
      <c r="AO1409">
        <v>0.54800000000000004</v>
      </c>
      <c r="AP1409" s="34">
        <f t="shared" si="344"/>
        <v>0.45199999999999996</v>
      </c>
      <c r="AQ1409" t="s">
        <v>89</v>
      </c>
      <c r="AR1409" s="34" t="s">
        <v>89</v>
      </c>
      <c r="AS1409">
        <v>0</v>
      </c>
      <c r="AT1409" s="17">
        <v>1</v>
      </c>
      <c r="AU1409" t="s">
        <v>89</v>
      </c>
      <c r="AV1409" s="17" t="s">
        <v>89</v>
      </c>
      <c r="AW1409" s="17" t="s">
        <v>131</v>
      </c>
      <c r="AX1409">
        <v>1</v>
      </c>
      <c r="AY1409">
        <v>0</v>
      </c>
      <c r="AZ1409">
        <v>0</v>
      </c>
      <c r="BA1409">
        <v>0</v>
      </c>
      <c r="BB1409">
        <v>0</v>
      </c>
      <c r="BC1409">
        <v>0</v>
      </c>
      <c r="BD1409" s="17">
        <v>0</v>
      </c>
      <c r="BE1409">
        <v>1</v>
      </c>
      <c r="BF1409">
        <v>0</v>
      </c>
      <c r="BG1409" s="17">
        <v>0</v>
      </c>
      <c r="BH1409">
        <v>19538</v>
      </c>
      <c r="BI1409">
        <v>1876</v>
      </c>
      <c r="BJ1409" s="23">
        <v>0.92100000000000004</v>
      </c>
      <c r="BK1409" s="23">
        <v>25</v>
      </c>
      <c r="BL1409">
        <v>1</v>
      </c>
      <c r="BM1409">
        <v>0</v>
      </c>
      <c r="BN1409">
        <v>0</v>
      </c>
      <c r="BO1409">
        <v>0</v>
      </c>
      <c r="BP1409">
        <v>0</v>
      </c>
      <c r="BQ1409" s="17">
        <v>0</v>
      </c>
      <c r="BR1409">
        <v>1</v>
      </c>
      <c r="BS1409">
        <v>0</v>
      </c>
      <c r="BT1409">
        <v>0</v>
      </c>
      <c r="BU1409" s="17">
        <v>0</v>
      </c>
      <c r="BV1409">
        <v>0</v>
      </c>
      <c r="BW1409">
        <v>0</v>
      </c>
      <c r="BX1409" s="17">
        <v>0</v>
      </c>
      <c r="BY1409">
        <v>0</v>
      </c>
      <c r="BZ1409">
        <v>0</v>
      </c>
      <c r="CA1409">
        <v>1</v>
      </c>
      <c r="CB1409">
        <v>0</v>
      </c>
      <c r="CC1409">
        <v>1</v>
      </c>
      <c r="CD1409">
        <v>0</v>
      </c>
      <c r="CE1409">
        <v>1</v>
      </c>
      <c r="CF1409">
        <v>1</v>
      </c>
      <c r="CG1409">
        <v>0</v>
      </c>
      <c r="CH1409">
        <v>0</v>
      </c>
      <c r="CI1409">
        <v>0</v>
      </c>
      <c r="CJ1409" s="17">
        <v>0</v>
      </c>
      <c r="CK1409">
        <v>1.02</v>
      </c>
      <c r="CL1409">
        <v>494</v>
      </c>
      <c r="CM1409">
        <v>1</v>
      </c>
      <c r="CN1409">
        <v>0</v>
      </c>
      <c r="CO1409">
        <v>29</v>
      </c>
      <c r="CP1409" s="31" t="s">
        <v>80</v>
      </c>
    </row>
    <row r="1410" spans="1:94" x14ac:dyDescent="0.25">
      <c r="A1410">
        <v>1409</v>
      </c>
      <c r="B1410">
        <v>89</v>
      </c>
      <c r="C1410" s="23" t="s">
        <v>267</v>
      </c>
      <c r="D1410" s="12">
        <v>2.589864035331479</v>
      </c>
      <c r="E1410" s="13">
        <v>0.35536383863170251</v>
      </c>
      <c r="F1410" s="7">
        <v>7.2879222751069026</v>
      </c>
      <c r="G1410" s="7">
        <f t="shared" ref="G1410:G1473" si="351">D1410-E1410</f>
        <v>2.2345001966997766</v>
      </c>
      <c r="H1410" s="15">
        <f t="shared" ref="H1410:H1473" si="352">D1410+E1410</f>
        <v>2.9452278739631814</v>
      </c>
      <c r="I1410" s="11">
        <f t="shared" ref="I1410:I1473" si="353">IFERROR(F1410/SQRT(F1410^2+S1410), "X")</f>
        <v>9.2406935238241963E-2</v>
      </c>
      <c r="J1410" s="30">
        <f t="shared" ref="J1410:J1473" si="354">IFERROR(SQRT((1-I1410^2)/S1410), "X")</f>
        <v>1.26794622321746E-2</v>
      </c>
      <c r="K1410" s="30">
        <f t="shared" ref="K1410:K1473" si="355">IFERROR(1/J1410, "X")</f>
        <v>78.867698147517913</v>
      </c>
      <c r="L1410" s="8">
        <v>0</v>
      </c>
      <c r="M1410" s="9">
        <v>0</v>
      </c>
      <c r="N1410" s="9">
        <v>0</v>
      </c>
      <c r="O1410" s="9">
        <v>1</v>
      </c>
      <c r="P1410" s="9">
        <v>0</v>
      </c>
      <c r="Q1410" s="8">
        <v>6184</v>
      </c>
      <c r="R1410" s="9">
        <v>16</v>
      </c>
      <c r="S1410" s="9">
        <f t="shared" ref="S1410:S1473" si="356">Q1410-R1410-1</f>
        <v>6167</v>
      </c>
      <c r="T1410" s="9">
        <f t="shared" ref="T1410:T1473" si="357">COUNTIF(B:B,B1410)</f>
        <v>36</v>
      </c>
      <c r="U1410" s="7">
        <v>17</v>
      </c>
      <c r="V1410" s="7">
        <v>5.008</v>
      </c>
      <c r="W1410" s="9">
        <v>0</v>
      </c>
      <c r="X1410" s="9">
        <v>1</v>
      </c>
      <c r="Y1410" s="9">
        <v>1</v>
      </c>
      <c r="Z1410" s="9">
        <v>0</v>
      </c>
      <c r="AA1410" s="9">
        <v>0</v>
      </c>
      <c r="AB1410" s="27">
        <v>0</v>
      </c>
      <c r="AC1410" s="9">
        <v>0</v>
      </c>
      <c r="AD1410" s="9">
        <v>0</v>
      </c>
      <c r="AE1410" s="27">
        <v>1</v>
      </c>
      <c r="AF1410" s="9">
        <v>0</v>
      </c>
      <c r="AG1410" s="27">
        <v>1</v>
      </c>
      <c r="AH1410" s="19">
        <v>1979</v>
      </c>
      <c r="AI1410" s="30">
        <f t="shared" si="349"/>
        <v>1.75E-3</v>
      </c>
      <c r="AJ1410" s="30">
        <f t="shared" si="349"/>
        <v>1.75E-3</v>
      </c>
      <c r="AK1410" s="30">
        <f t="shared" si="350"/>
        <v>0.6855</v>
      </c>
      <c r="AL1410" s="37">
        <v>0.311</v>
      </c>
      <c r="AM1410" s="36" t="s">
        <v>89</v>
      </c>
      <c r="AN1410" s="17" t="s">
        <v>89</v>
      </c>
      <c r="AO1410">
        <v>0.54800000000000004</v>
      </c>
      <c r="AP1410" s="34">
        <f t="shared" si="344"/>
        <v>0.45199999999999996</v>
      </c>
      <c r="AQ1410" t="s">
        <v>89</v>
      </c>
      <c r="AR1410" s="34" t="s">
        <v>89</v>
      </c>
      <c r="AS1410">
        <v>0</v>
      </c>
      <c r="AT1410" s="17">
        <v>1</v>
      </c>
      <c r="AU1410" t="s">
        <v>89</v>
      </c>
      <c r="AV1410" s="17" t="s">
        <v>89</v>
      </c>
      <c r="AW1410" s="17" t="s">
        <v>131</v>
      </c>
      <c r="AX1410">
        <v>1</v>
      </c>
      <c r="AY1410">
        <v>0</v>
      </c>
      <c r="AZ1410">
        <v>0</v>
      </c>
      <c r="BA1410">
        <v>0</v>
      </c>
      <c r="BB1410">
        <v>0</v>
      </c>
      <c r="BC1410">
        <v>0</v>
      </c>
      <c r="BD1410" s="17">
        <v>0</v>
      </c>
      <c r="BE1410">
        <v>1</v>
      </c>
      <c r="BF1410">
        <v>0</v>
      </c>
      <c r="BG1410" s="17">
        <v>0</v>
      </c>
      <c r="BH1410">
        <v>19538</v>
      </c>
      <c r="BI1410">
        <v>1876</v>
      </c>
      <c r="BJ1410" s="23">
        <v>0.92100000000000004</v>
      </c>
      <c r="BK1410" s="23">
        <v>25</v>
      </c>
      <c r="BL1410">
        <v>1</v>
      </c>
      <c r="BM1410">
        <v>0</v>
      </c>
      <c r="BN1410">
        <v>0</v>
      </c>
      <c r="BO1410">
        <v>0</v>
      </c>
      <c r="BP1410">
        <v>0</v>
      </c>
      <c r="BQ1410" s="17">
        <v>0</v>
      </c>
      <c r="BR1410">
        <v>1</v>
      </c>
      <c r="BS1410">
        <v>0</v>
      </c>
      <c r="BT1410">
        <v>0</v>
      </c>
      <c r="BU1410" s="17">
        <v>0</v>
      </c>
      <c r="BV1410">
        <v>0</v>
      </c>
      <c r="BW1410">
        <v>0</v>
      </c>
      <c r="BX1410" s="17">
        <v>0</v>
      </c>
      <c r="BY1410">
        <v>0</v>
      </c>
      <c r="BZ1410">
        <v>0</v>
      </c>
      <c r="CA1410">
        <v>1</v>
      </c>
      <c r="CB1410">
        <v>0</v>
      </c>
      <c r="CC1410">
        <v>1</v>
      </c>
      <c r="CD1410">
        <v>0</v>
      </c>
      <c r="CE1410">
        <v>1</v>
      </c>
      <c r="CF1410">
        <v>1</v>
      </c>
      <c r="CG1410">
        <v>0</v>
      </c>
      <c r="CH1410">
        <v>0</v>
      </c>
      <c r="CI1410">
        <v>0</v>
      </c>
      <c r="CJ1410" s="17">
        <v>0</v>
      </c>
      <c r="CK1410">
        <v>1.02</v>
      </c>
      <c r="CL1410">
        <v>494</v>
      </c>
      <c r="CM1410">
        <v>1</v>
      </c>
      <c r="CN1410">
        <v>0</v>
      </c>
      <c r="CO1410">
        <v>29</v>
      </c>
      <c r="CP1410" s="31" t="s">
        <v>80</v>
      </c>
    </row>
    <row r="1411" spans="1:94" x14ac:dyDescent="0.25">
      <c r="A1411">
        <v>1410</v>
      </c>
      <c r="B1411">
        <v>89</v>
      </c>
      <c r="C1411" s="23" t="s">
        <v>267</v>
      </c>
      <c r="D1411" s="12">
        <v>2.3718711365578131</v>
      </c>
      <c r="E1411" s="13">
        <v>0.92798928988291918</v>
      </c>
      <c r="F1411" s="7">
        <v>2.5559251194128141</v>
      </c>
      <c r="G1411" s="7">
        <f t="shared" si="351"/>
        <v>1.4438818466748939</v>
      </c>
      <c r="H1411" s="15">
        <f t="shared" si="352"/>
        <v>3.2998604264407323</v>
      </c>
      <c r="I1411" s="11">
        <f t="shared" si="353"/>
        <v>3.253505963494259E-2</v>
      </c>
      <c r="J1411" s="30">
        <f t="shared" si="354"/>
        <v>1.2729269487525924E-2</v>
      </c>
      <c r="K1411" s="30">
        <f t="shared" si="355"/>
        <v>78.559103566779868</v>
      </c>
      <c r="L1411" s="8">
        <v>0</v>
      </c>
      <c r="M1411" s="9">
        <v>0</v>
      </c>
      <c r="N1411" s="9">
        <v>0</v>
      </c>
      <c r="O1411" s="9">
        <v>1</v>
      </c>
      <c r="P1411" s="9">
        <v>0</v>
      </c>
      <c r="Q1411" s="8">
        <v>6184</v>
      </c>
      <c r="R1411" s="9">
        <v>18</v>
      </c>
      <c r="S1411" s="9">
        <f t="shared" si="356"/>
        <v>6165</v>
      </c>
      <c r="T1411" s="9">
        <f t="shared" si="357"/>
        <v>36</v>
      </c>
      <c r="U1411" s="7">
        <v>13</v>
      </c>
      <c r="V1411" s="7">
        <v>5.008</v>
      </c>
      <c r="W1411" s="9">
        <v>0</v>
      </c>
      <c r="X1411" s="9">
        <v>1</v>
      </c>
      <c r="Y1411" s="9">
        <v>1</v>
      </c>
      <c r="Z1411" s="9">
        <v>0</v>
      </c>
      <c r="AA1411" s="9">
        <v>0</v>
      </c>
      <c r="AB1411" s="27">
        <v>0</v>
      </c>
      <c r="AC1411" s="9">
        <v>0</v>
      </c>
      <c r="AD1411" s="9">
        <v>0</v>
      </c>
      <c r="AE1411" s="27">
        <v>1</v>
      </c>
      <c r="AF1411" s="9">
        <v>0</v>
      </c>
      <c r="AG1411" s="27">
        <v>1</v>
      </c>
      <c r="AH1411" s="19">
        <v>1979</v>
      </c>
      <c r="AI1411" s="30">
        <f t="shared" si="349"/>
        <v>1.75E-3</v>
      </c>
      <c r="AJ1411" s="30">
        <f t="shared" si="349"/>
        <v>1.75E-3</v>
      </c>
      <c r="AK1411" s="30">
        <f t="shared" si="350"/>
        <v>0.6855</v>
      </c>
      <c r="AL1411" s="37">
        <v>0.311</v>
      </c>
      <c r="AM1411" s="36" t="s">
        <v>89</v>
      </c>
      <c r="AN1411" s="17" t="s">
        <v>89</v>
      </c>
      <c r="AO1411">
        <v>0.54800000000000004</v>
      </c>
      <c r="AP1411" s="34">
        <f t="shared" si="344"/>
        <v>0.45199999999999996</v>
      </c>
      <c r="AQ1411" t="s">
        <v>89</v>
      </c>
      <c r="AR1411" s="34" t="s">
        <v>89</v>
      </c>
      <c r="AS1411">
        <v>0</v>
      </c>
      <c r="AT1411" s="17">
        <v>1</v>
      </c>
      <c r="AU1411" t="s">
        <v>89</v>
      </c>
      <c r="AV1411" s="17" t="s">
        <v>89</v>
      </c>
      <c r="AW1411" s="17" t="s">
        <v>131</v>
      </c>
      <c r="AX1411">
        <v>1</v>
      </c>
      <c r="AY1411">
        <v>0</v>
      </c>
      <c r="AZ1411">
        <v>0</v>
      </c>
      <c r="BA1411">
        <v>0</v>
      </c>
      <c r="BB1411">
        <v>0</v>
      </c>
      <c r="BC1411">
        <v>0</v>
      </c>
      <c r="BD1411" s="17">
        <v>0</v>
      </c>
      <c r="BE1411">
        <v>1</v>
      </c>
      <c r="BF1411">
        <v>0</v>
      </c>
      <c r="BG1411" s="17">
        <v>0</v>
      </c>
      <c r="BH1411">
        <v>19538</v>
      </c>
      <c r="BI1411">
        <v>1876</v>
      </c>
      <c r="BJ1411" s="23">
        <v>0.92100000000000004</v>
      </c>
      <c r="BK1411" s="23">
        <v>25</v>
      </c>
      <c r="BL1411">
        <v>1</v>
      </c>
      <c r="BM1411">
        <v>0</v>
      </c>
      <c r="BN1411">
        <v>0</v>
      </c>
      <c r="BO1411">
        <v>0</v>
      </c>
      <c r="BP1411">
        <v>0</v>
      </c>
      <c r="BQ1411" s="17">
        <v>0</v>
      </c>
      <c r="BR1411">
        <v>1</v>
      </c>
      <c r="BS1411">
        <v>0</v>
      </c>
      <c r="BT1411">
        <v>0</v>
      </c>
      <c r="BU1411" s="17">
        <v>0</v>
      </c>
      <c r="BV1411">
        <v>0</v>
      </c>
      <c r="BW1411">
        <v>0</v>
      </c>
      <c r="BX1411" s="17">
        <v>0</v>
      </c>
      <c r="BY1411">
        <v>0</v>
      </c>
      <c r="BZ1411">
        <v>0</v>
      </c>
      <c r="CA1411">
        <v>1</v>
      </c>
      <c r="CB1411">
        <v>0</v>
      </c>
      <c r="CC1411">
        <v>1</v>
      </c>
      <c r="CD1411">
        <v>0</v>
      </c>
      <c r="CE1411">
        <v>1</v>
      </c>
      <c r="CF1411">
        <v>1</v>
      </c>
      <c r="CG1411">
        <v>0</v>
      </c>
      <c r="CH1411">
        <v>0</v>
      </c>
      <c r="CI1411">
        <v>0</v>
      </c>
      <c r="CJ1411" s="17">
        <v>0</v>
      </c>
      <c r="CK1411">
        <v>1.02</v>
      </c>
      <c r="CL1411">
        <v>494</v>
      </c>
      <c r="CM1411">
        <v>1</v>
      </c>
      <c r="CN1411">
        <v>0</v>
      </c>
      <c r="CO1411">
        <v>29</v>
      </c>
      <c r="CP1411" s="31" t="s">
        <v>80</v>
      </c>
    </row>
    <row r="1412" spans="1:94" x14ac:dyDescent="0.25">
      <c r="A1412">
        <v>1411</v>
      </c>
      <c r="B1412">
        <v>89</v>
      </c>
      <c r="C1412" s="23" t="s">
        <v>267</v>
      </c>
      <c r="D1412" s="12">
        <v>2.1763181955584132</v>
      </c>
      <c r="E1412" s="13">
        <v>0.68509025610048746</v>
      </c>
      <c r="F1412" s="7">
        <v>3.1766882920594268</v>
      </c>
      <c r="G1412" s="7">
        <f t="shared" si="351"/>
        <v>1.4912279394579258</v>
      </c>
      <c r="H1412" s="15">
        <f t="shared" si="352"/>
        <v>2.8614084516589005</v>
      </c>
      <c r="I1412" s="11">
        <f t="shared" si="353"/>
        <v>4.0425268129166816E-2</v>
      </c>
      <c r="J1412" s="30">
        <f t="shared" si="354"/>
        <v>1.2725601133172363E-2</v>
      </c>
      <c r="K1412" s="30">
        <f t="shared" si="355"/>
        <v>78.581749461976898</v>
      </c>
      <c r="L1412" s="8">
        <v>0</v>
      </c>
      <c r="M1412" s="9">
        <v>0</v>
      </c>
      <c r="N1412" s="9">
        <v>0</v>
      </c>
      <c r="O1412" s="9">
        <v>1</v>
      </c>
      <c r="P1412" s="9">
        <v>0</v>
      </c>
      <c r="Q1412" s="8">
        <v>6184</v>
      </c>
      <c r="R1412" s="9">
        <v>18</v>
      </c>
      <c r="S1412" s="9">
        <f t="shared" si="356"/>
        <v>6165</v>
      </c>
      <c r="T1412" s="9">
        <f t="shared" si="357"/>
        <v>36</v>
      </c>
      <c r="U1412" s="7">
        <v>13</v>
      </c>
      <c r="V1412" s="7">
        <v>5.008</v>
      </c>
      <c r="W1412" s="9">
        <v>0</v>
      </c>
      <c r="X1412" s="9">
        <v>1</v>
      </c>
      <c r="Y1412" s="9">
        <v>1</v>
      </c>
      <c r="Z1412" s="9">
        <v>0</v>
      </c>
      <c r="AA1412" s="9">
        <v>0</v>
      </c>
      <c r="AB1412" s="27">
        <v>0</v>
      </c>
      <c r="AC1412" s="9">
        <v>0</v>
      </c>
      <c r="AD1412" s="9">
        <v>0</v>
      </c>
      <c r="AE1412" s="27">
        <v>1</v>
      </c>
      <c r="AF1412" s="9">
        <v>0</v>
      </c>
      <c r="AG1412" s="27">
        <v>1</v>
      </c>
      <c r="AH1412" s="19">
        <v>1979</v>
      </c>
      <c r="AI1412" s="30">
        <f t="shared" si="349"/>
        <v>1.75E-3</v>
      </c>
      <c r="AJ1412" s="30">
        <f t="shared" si="349"/>
        <v>1.75E-3</v>
      </c>
      <c r="AK1412" s="30">
        <f t="shared" si="350"/>
        <v>0.6855</v>
      </c>
      <c r="AL1412" s="37">
        <v>0.311</v>
      </c>
      <c r="AM1412" s="36" t="s">
        <v>89</v>
      </c>
      <c r="AN1412" s="17" t="s">
        <v>89</v>
      </c>
      <c r="AO1412">
        <v>0.54800000000000004</v>
      </c>
      <c r="AP1412" s="34">
        <f t="shared" si="344"/>
        <v>0.45199999999999996</v>
      </c>
      <c r="AQ1412" t="s">
        <v>89</v>
      </c>
      <c r="AR1412" s="34" t="s">
        <v>89</v>
      </c>
      <c r="AS1412">
        <v>0</v>
      </c>
      <c r="AT1412" s="17">
        <v>1</v>
      </c>
      <c r="AU1412" t="s">
        <v>89</v>
      </c>
      <c r="AV1412" s="17" t="s">
        <v>89</v>
      </c>
      <c r="AW1412" s="17" t="s">
        <v>131</v>
      </c>
      <c r="AX1412">
        <v>1</v>
      </c>
      <c r="AY1412">
        <v>0</v>
      </c>
      <c r="AZ1412">
        <v>0</v>
      </c>
      <c r="BA1412">
        <v>0</v>
      </c>
      <c r="BB1412">
        <v>0</v>
      </c>
      <c r="BC1412">
        <v>0</v>
      </c>
      <c r="BD1412" s="17">
        <v>0</v>
      </c>
      <c r="BE1412">
        <v>1</v>
      </c>
      <c r="BF1412">
        <v>0</v>
      </c>
      <c r="BG1412" s="17">
        <v>0</v>
      </c>
      <c r="BH1412">
        <v>19538</v>
      </c>
      <c r="BI1412">
        <v>1876</v>
      </c>
      <c r="BJ1412" s="23">
        <v>0.92100000000000004</v>
      </c>
      <c r="BK1412" s="23">
        <v>25</v>
      </c>
      <c r="BL1412">
        <v>1</v>
      </c>
      <c r="BM1412">
        <v>0</v>
      </c>
      <c r="BN1412">
        <v>0</v>
      </c>
      <c r="BO1412">
        <v>0</v>
      </c>
      <c r="BP1412">
        <v>0</v>
      </c>
      <c r="BQ1412" s="17">
        <v>0</v>
      </c>
      <c r="BR1412">
        <v>1</v>
      </c>
      <c r="BS1412">
        <v>0</v>
      </c>
      <c r="BT1412">
        <v>0</v>
      </c>
      <c r="BU1412" s="17">
        <v>0</v>
      </c>
      <c r="BV1412">
        <v>0</v>
      </c>
      <c r="BW1412">
        <v>0</v>
      </c>
      <c r="BX1412" s="17">
        <v>0</v>
      </c>
      <c r="BY1412">
        <v>0</v>
      </c>
      <c r="BZ1412">
        <v>0</v>
      </c>
      <c r="CA1412">
        <v>1</v>
      </c>
      <c r="CB1412">
        <v>0</v>
      </c>
      <c r="CC1412">
        <v>1</v>
      </c>
      <c r="CD1412">
        <v>0</v>
      </c>
      <c r="CE1412">
        <v>1</v>
      </c>
      <c r="CF1412">
        <v>1</v>
      </c>
      <c r="CG1412">
        <v>0</v>
      </c>
      <c r="CH1412">
        <v>0</v>
      </c>
      <c r="CI1412">
        <v>0</v>
      </c>
      <c r="CJ1412" s="17">
        <v>0</v>
      </c>
      <c r="CK1412">
        <v>1.02</v>
      </c>
      <c r="CL1412">
        <v>494</v>
      </c>
      <c r="CM1412">
        <v>1</v>
      </c>
      <c r="CN1412">
        <v>0</v>
      </c>
      <c r="CO1412">
        <v>29</v>
      </c>
      <c r="CP1412" s="31" t="s">
        <v>80</v>
      </c>
    </row>
    <row r="1413" spans="1:94" x14ac:dyDescent="0.25">
      <c r="A1413">
        <v>1412</v>
      </c>
      <c r="B1413">
        <v>89</v>
      </c>
      <c r="C1413" s="23" t="s">
        <v>267</v>
      </c>
      <c r="D1413" s="12">
        <v>3.056947547855327</v>
      </c>
      <c r="E1413" s="13">
        <v>0.41113143968559301</v>
      </c>
      <c r="F1413" s="7">
        <v>7.4354506923457002</v>
      </c>
      <c r="G1413" s="7">
        <f t="shared" si="351"/>
        <v>2.645816108169734</v>
      </c>
      <c r="H1413" s="15">
        <f t="shared" si="352"/>
        <v>3.4680789875409199</v>
      </c>
      <c r="I1413" s="11">
        <f t="shared" si="353"/>
        <v>9.4276211889796693E-2</v>
      </c>
      <c r="J1413" s="30">
        <f t="shared" si="354"/>
        <v>1.2679286809990921E-2</v>
      </c>
      <c r="K1413" s="30">
        <f t="shared" si="355"/>
        <v>78.868789308561745</v>
      </c>
      <c r="L1413" s="8">
        <v>0</v>
      </c>
      <c r="M1413" s="9">
        <v>0</v>
      </c>
      <c r="N1413" s="9">
        <v>0</v>
      </c>
      <c r="O1413" s="9">
        <v>1</v>
      </c>
      <c r="P1413" s="9">
        <v>0</v>
      </c>
      <c r="Q1413" s="8">
        <v>6184</v>
      </c>
      <c r="R1413" s="9">
        <v>18</v>
      </c>
      <c r="S1413" s="9">
        <f t="shared" si="356"/>
        <v>6165</v>
      </c>
      <c r="T1413" s="9">
        <f t="shared" si="357"/>
        <v>36</v>
      </c>
      <c r="U1413" s="7">
        <v>15</v>
      </c>
      <c r="V1413" s="7">
        <v>5.008</v>
      </c>
      <c r="W1413" s="9">
        <v>0</v>
      </c>
      <c r="X1413" s="9">
        <v>1</v>
      </c>
      <c r="Y1413" s="9">
        <v>1</v>
      </c>
      <c r="Z1413" s="9">
        <v>0</v>
      </c>
      <c r="AA1413" s="9">
        <v>0</v>
      </c>
      <c r="AB1413" s="27">
        <v>0</v>
      </c>
      <c r="AC1413" s="9">
        <v>0</v>
      </c>
      <c r="AD1413" s="9">
        <v>0</v>
      </c>
      <c r="AE1413" s="27">
        <v>1</v>
      </c>
      <c r="AF1413" s="9">
        <v>0</v>
      </c>
      <c r="AG1413" s="27">
        <v>1</v>
      </c>
      <c r="AH1413" s="19">
        <v>1979</v>
      </c>
      <c r="AI1413" s="30">
        <f t="shared" si="349"/>
        <v>1.75E-3</v>
      </c>
      <c r="AJ1413" s="30">
        <f t="shared" si="349"/>
        <v>1.75E-3</v>
      </c>
      <c r="AK1413" s="30">
        <f t="shared" si="350"/>
        <v>0.6855</v>
      </c>
      <c r="AL1413" s="37">
        <v>0.311</v>
      </c>
      <c r="AM1413" s="36" t="s">
        <v>89</v>
      </c>
      <c r="AN1413" s="17" t="s">
        <v>89</v>
      </c>
      <c r="AO1413">
        <v>0.54800000000000004</v>
      </c>
      <c r="AP1413" s="34">
        <f t="shared" si="344"/>
        <v>0.45199999999999996</v>
      </c>
      <c r="AQ1413" t="s">
        <v>89</v>
      </c>
      <c r="AR1413" s="34" t="s">
        <v>89</v>
      </c>
      <c r="AS1413">
        <v>0</v>
      </c>
      <c r="AT1413" s="17">
        <v>1</v>
      </c>
      <c r="AU1413" t="s">
        <v>89</v>
      </c>
      <c r="AV1413" s="17" t="s">
        <v>89</v>
      </c>
      <c r="AW1413" s="17" t="s">
        <v>131</v>
      </c>
      <c r="AX1413">
        <v>1</v>
      </c>
      <c r="AY1413">
        <v>0</v>
      </c>
      <c r="AZ1413">
        <v>0</v>
      </c>
      <c r="BA1413">
        <v>0</v>
      </c>
      <c r="BB1413">
        <v>0</v>
      </c>
      <c r="BC1413">
        <v>0</v>
      </c>
      <c r="BD1413" s="17">
        <v>0</v>
      </c>
      <c r="BE1413">
        <v>1</v>
      </c>
      <c r="BF1413">
        <v>0</v>
      </c>
      <c r="BG1413" s="17">
        <v>0</v>
      </c>
      <c r="BH1413">
        <v>19538</v>
      </c>
      <c r="BI1413">
        <v>1876</v>
      </c>
      <c r="BJ1413" s="61">
        <v>0.92100000000000004</v>
      </c>
      <c r="BK1413" s="61">
        <v>25</v>
      </c>
      <c r="BL1413">
        <v>1</v>
      </c>
      <c r="BM1413">
        <v>0</v>
      </c>
      <c r="BN1413">
        <v>0</v>
      </c>
      <c r="BO1413">
        <v>0</v>
      </c>
      <c r="BP1413">
        <v>0</v>
      </c>
      <c r="BQ1413" s="17">
        <v>0</v>
      </c>
      <c r="BR1413">
        <v>1</v>
      </c>
      <c r="BS1413">
        <v>0</v>
      </c>
      <c r="BT1413">
        <v>0</v>
      </c>
      <c r="BU1413" s="17">
        <v>0</v>
      </c>
      <c r="BV1413">
        <v>0</v>
      </c>
      <c r="BW1413">
        <v>0</v>
      </c>
      <c r="BX1413" s="17">
        <v>0</v>
      </c>
      <c r="BY1413">
        <v>0</v>
      </c>
      <c r="BZ1413">
        <v>0</v>
      </c>
      <c r="CA1413">
        <v>1</v>
      </c>
      <c r="CB1413">
        <v>0</v>
      </c>
      <c r="CC1413">
        <v>1</v>
      </c>
      <c r="CD1413">
        <v>0</v>
      </c>
      <c r="CE1413">
        <v>1</v>
      </c>
      <c r="CF1413">
        <v>1</v>
      </c>
      <c r="CG1413">
        <v>0</v>
      </c>
      <c r="CH1413">
        <v>0</v>
      </c>
      <c r="CI1413">
        <v>0</v>
      </c>
      <c r="CJ1413" s="17">
        <v>0</v>
      </c>
      <c r="CK1413">
        <v>1.02</v>
      </c>
      <c r="CL1413">
        <v>494</v>
      </c>
      <c r="CM1413">
        <v>1</v>
      </c>
      <c r="CN1413">
        <v>0</v>
      </c>
      <c r="CO1413">
        <v>29</v>
      </c>
      <c r="CP1413" s="31" t="s">
        <v>80</v>
      </c>
    </row>
    <row r="1414" spans="1:94" x14ac:dyDescent="0.25">
      <c r="A1414">
        <v>1413</v>
      </c>
      <c r="B1414">
        <v>89</v>
      </c>
      <c r="C1414" s="23" t="s">
        <v>267</v>
      </c>
      <c r="D1414" s="12">
        <v>2.3802670112758939</v>
      </c>
      <c r="E1414" s="13">
        <v>0.35975133204010667</v>
      </c>
      <c r="F1414" s="7">
        <v>6.6164230658374077</v>
      </c>
      <c r="G1414" s="7">
        <f t="shared" si="351"/>
        <v>2.0205156792357872</v>
      </c>
      <c r="H1414" s="15">
        <f t="shared" si="352"/>
        <v>2.7400183433160006</v>
      </c>
      <c r="I1414" s="11">
        <f t="shared" si="353"/>
        <v>8.3969242292343357E-2</v>
      </c>
      <c r="J1414" s="30">
        <f t="shared" si="354"/>
        <v>1.2691032821933944E-2</v>
      </c>
      <c r="K1414" s="30">
        <f t="shared" si="355"/>
        <v>78.795793378746723</v>
      </c>
      <c r="L1414" s="8">
        <v>0</v>
      </c>
      <c r="M1414" s="9">
        <v>0</v>
      </c>
      <c r="N1414" s="9">
        <v>0</v>
      </c>
      <c r="O1414" s="9">
        <v>1</v>
      </c>
      <c r="P1414" s="9">
        <v>0</v>
      </c>
      <c r="Q1414" s="8">
        <v>6184</v>
      </c>
      <c r="R1414" s="9">
        <v>18</v>
      </c>
      <c r="S1414" s="9">
        <f t="shared" si="356"/>
        <v>6165</v>
      </c>
      <c r="T1414" s="9">
        <f t="shared" si="357"/>
        <v>36</v>
      </c>
      <c r="U1414" s="7">
        <v>17</v>
      </c>
      <c r="V1414" s="7">
        <v>5.008</v>
      </c>
      <c r="W1414" s="9">
        <v>0</v>
      </c>
      <c r="X1414" s="9">
        <v>1</v>
      </c>
      <c r="Y1414" s="9">
        <v>1</v>
      </c>
      <c r="Z1414" s="9">
        <v>0</v>
      </c>
      <c r="AA1414" s="9">
        <v>0</v>
      </c>
      <c r="AB1414" s="27">
        <v>0</v>
      </c>
      <c r="AC1414" s="9">
        <v>0</v>
      </c>
      <c r="AD1414" s="9">
        <v>0</v>
      </c>
      <c r="AE1414" s="27">
        <v>1</v>
      </c>
      <c r="AF1414" s="9">
        <v>0</v>
      </c>
      <c r="AG1414" s="27">
        <v>1</v>
      </c>
      <c r="AH1414" s="19">
        <v>1979</v>
      </c>
      <c r="AI1414" s="30">
        <f t="shared" si="349"/>
        <v>1.75E-3</v>
      </c>
      <c r="AJ1414" s="30">
        <f t="shared" si="349"/>
        <v>1.75E-3</v>
      </c>
      <c r="AK1414" s="30">
        <f t="shared" si="350"/>
        <v>0.6855</v>
      </c>
      <c r="AL1414" s="37">
        <v>0.311</v>
      </c>
      <c r="AM1414" s="36" t="s">
        <v>89</v>
      </c>
      <c r="AN1414" s="17" t="s">
        <v>89</v>
      </c>
      <c r="AO1414">
        <v>0.54800000000000004</v>
      </c>
      <c r="AP1414" s="34">
        <f t="shared" si="344"/>
        <v>0.45199999999999996</v>
      </c>
      <c r="AQ1414" t="s">
        <v>89</v>
      </c>
      <c r="AR1414" s="34" t="s">
        <v>89</v>
      </c>
      <c r="AS1414">
        <v>0</v>
      </c>
      <c r="AT1414" s="17">
        <v>1</v>
      </c>
      <c r="AU1414" t="s">
        <v>89</v>
      </c>
      <c r="AV1414" s="17" t="s">
        <v>89</v>
      </c>
      <c r="AW1414" s="17" t="s">
        <v>131</v>
      </c>
      <c r="AX1414">
        <v>1</v>
      </c>
      <c r="AY1414">
        <v>0</v>
      </c>
      <c r="AZ1414">
        <v>0</v>
      </c>
      <c r="BA1414">
        <v>0</v>
      </c>
      <c r="BB1414">
        <v>0</v>
      </c>
      <c r="BC1414">
        <v>0</v>
      </c>
      <c r="BD1414" s="17">
        <v>0</v>
      </c>
      <c r="BE1414">
        <v>1</v>
      </c>
      <c r="BF1414">
        <v>0</v>
      </c>
      <c r="BG1414" s="17">
        <v>0</v>
      </c>
      <c r="BH1414">
        <v>19538</v>
      </c>
      <c r="BI1414">
        <v>1876</v>
      </c>
      <c r="BJ1414" s="61">
        <v>0.92100000000000004</v>
      </c>
      <c r="BK1414" s="61">
        <v>25</v>
      </c>
      <c r="BL1414">
        <v>1</v>
      </c>
      <c r="BM1414">
        <v>0</v>
      </c>
      <c r="BN1414">
        <v>0</v>
      </c>
      <c r="BO1414">
        <v>0</v>
      </c>
      <c r="BP1414">
        <v>0</v>
      </c>
      <c r="BQ1414" s="17">
        <v>0</v>
      </c>
      <c r="BR1414">
        <v>1</v>
      </c>
      <c r="BS1414">
        <v>0</v>
      </c>
      <c r="BT1414">
        <v>0</v>
      </c>
      <c r="BU1414" s="17">
        <v>0</v>
      </c>
      <c r="BV1414">
        <v>0</v>
      </c>
      <c r="BW1414">
        <v>0</v>
      </c>
      <c r="BX1414" s="17">
        <v>0</v>
      </c>
      <c r="BY1414">
        <v>0</v>
      </c>
      <c r="BZ1414">
        <v>0</v>
      </c>
      <c r="CA1414">
        <v>1</v>
      </c>
      <c r="CB1414">
        <v>0</v>
      </c>
      <c r="CC1414">
        <v>1</v>
      </c>
      <c r="CD1414">
        <v>0</v>
      </c>
      <c r="CE1414">
        <v>1</v>
      </c>
      <c r="CF1414">
        <v>1</v>
      </c>
      <c r="CG1414">
        <v>0</v>
      </c>
      <c r="CH1414">
        <v>0</v>
      </c>
      <c r="CI1414">
        <v>0</v>
      </c>
      <c r="CJ1414" s="17">
        <v>0</v>
      </c>
      <c r="CK1414">
        <v>1.02</v>
      </c>
      <c r="CL1414">
        <v>494</v>
      </c>
      <c r="CM1414">
        <v>1</v>
      </c>
      <c r="CN1414">
        <v>0</v>
      </c>
      <c r="CO1414">
        <v>29</v>
      </c>
      <c r="CP1414" s="31" t="s">
        <v>80</v>
      </c>
    </row>
    <row r="1415" spans="1:94" x14ac:dyDescent="0.25">
      <c r="A1415">
        <v>1414</v>
      </c>
      <c r="B1415">
        <v>89</v>
      </c>
      <c r="C1415" s="23" t="s">
        <v>267</v>
      </c>
      <c r="D1415" s="12">
        <v>1.5381701627520841</v>
      </c>
      <c r="E1415" s="13">
        <v>1.3295492698323499</v>
      </c>
      <c r="F1415" s="7">
        <v>1.156910990553994</v>
      </c>
      <c r="G1415" s="7">
        <f t="shared" si="351"/>
        <v>0.20862089291973418</v>
      </c>
      <c r="H1415" s="15">
        <f t="shared" si="352"/>
        <v>2.8677194325844342</v>
      </c>
      <c r="I1415" s="11">
        <f t="shared" si="353"/>
        <v>1.4340519436484981E-2</v>
      </c>
      <c r="J1415" s="30">
        <f t="shared" si="354"/>
        <v>1.2395525285500083E-2</v>
      </c>
      <c r="K1415" s="30">
        <f t="shared" si="355"/>
        <v>80.674273737295366</v>
      </c>
      <c r="L1415" s="8">
        <v>0</v>
      </c>
      <c r="M1415" s="9">
        <v>0</v>
      </c>
      <c r="N1415" s="9">
        <v>0</v>
      </c>
      <c r="O1415" s="9">
        <v>1</v>
      </c>
      <c r="P1415" s="9">
        <v>0</v>
      </c>
      <c r="Q1415" s="8">
        <v>6522</v>
      </c>
      <c r="R1415" s="9">
        <v>14</v>
      </c>
      <c r="S1415" s="9">
        <f t="shared" si="356"/>
        <v>6507</v>
      </c>
      <c r="T1415" s="9">
        <f t="shared" si="357"/>
        <v>36</v>
      </c>
      <c r="U1415" s="7">
        <v>13</v>
      </c>
      <c r="V1415" s="7">
        <v>5.008</v>
      </c>
      <c r="W1415" s="9">
        <v>0</v>
      </c>
      <c r="X1415" s="9">
        <v>1</v>
      </c>
      <c r="Y1415" s="9">
        <v>1</v>
      </c>
      <c r="Z1415" s="9">
        <v>0</v>
      </c>
      <c r="AA1415" s="9">
        <v>0</v>
      </c>
      <c r="AB1415" s="27">
        <v>0</v>
      </c>
      <c r="AC1415" s="9">
        <v>0</v>
      </c>
      <c r="AD1415" s="9">
        <v>0</v>
      </c>
      <c r="AE1415" s="27">
        <v>1</v>
      </c>
      <c r="AF1415" s="9">
        <v>0</v>
      </c>
      <c r="AG1415" s="27">
        <v>1</v>
      </c>
      <c r="AH1415" s="19">
        <v>1986</v>
      </c>
      <c r="AI1415" s="30">
        <v>1.25E-3</v>
      </c>
      <c r="AJ1415" s="30">
        <v>1.25E-3</v>
      </c>
      <c r="AK1415" s="30">
        <f t="shared" si="350"/>
        <v>0.65100000000000002</v>
      </c>
      <c r="AL1415" s="37">
        <v>0.34649999999999997</v>
      </c>
      <c r="AM1415" s="36" t="s">
        <v>89</v>
      </c>
      <c r="AN1415" s="17" t="s">
        <v>89</v>
      </c>
      <c r="AO1415">
        <v>0.52980000000000005</v>
      </c>
      <c r="AP1415" s="34">
        <f t="shared" si="344"/>
        <v>0.47019999999999995</v>
      </c>
      <c r="AQ1415" t="s">
        <v>89</v>
      </c>
      <c r="AR1415" s="34" t="s">
        <v>89</v>
      </c>
      <c r="AS1415">
        <v>0</v>
      </c>
      <c r="AT1415" s="17">
        <v>1</v>
      </c>
      <c r="AU1415" t="s">
        <v>89</v>
      </c>
      <c r="AV1415" s="17" t="s">
        <v>89</v>
      </c>
      <c r="AW1415" s="17" t="s">
        <v>131</v>
      </c>
      <c r="AX1415">
        <v>1</v>
      </c>
      <c r="AY1415">
        <v>0</v>
      </c>
      <c r="AZ1415">
        <v>0</v>
      </c>
      <c r="BA1415">
        <v>0</v>
      </c>
      <c r="BB1415">
        <v>0</v>
      </c>
      <c r="BC1415">
        <v>0</v>
      </c>
      <c r="BD1415" s="17">
        <v>0</v>
      </c>
      <c r="BE1415">
        <v>1</v>
      </c>
      <c r="BF1415">
        <v>0</v>
      </c>
      <c r="BG1415" s="17">
        <v>0</v>
      </c>
      <c r="BH1415">
        <v>22873</v>
      </c>
      <c r="BI1415">
        <v>1435</v>
      </c>
      <c r="BJ1415" s="61">
        <v>0.91900000000000004</v>
      </c>
      <c r="BK1415" s="61">
        <v>32</v>
      </c>
      <c r="BL1415">
        <v>1</v>
      </c>
      <c r="BM1415">
        <v>0</v>
      </c>
      <c r="BN1415">
        <v>0</v>
      </c>
      <c r="BO1415">
        <v>0</v>
      </c>
      <c r="BP1415">
        <v>0</v>
      </c>
      <c r="BQ1415" s="17">
        <v>0</v>
      </c>
      <c r="BR1415">
        <v>1</v>
      </c>
      <c r="BS1415">
        <v>0</v>
      </c>
      <c r="BT1415">
        <v>0</v>
      </c>
      <c r="BU1415" s="17">
        <v>0</v>
      </c>
      <c r="BV1415">
        <v>0</v>
      </c>
      <c r="BW1415">
        <v>0</v>
      </c>
      <c r="BX1415" s="17">
        <v>0</v>
      </c>
      <c r="BY1415">
        <v>0</v>
      </c>
      <c r="BZ1415">
        <v>0</v>
      </c>
      <c r="CA1415">
        <v>1</v>
      </c>
      <c r="CB1415">
        <v>0</v>
      </c>
      <c r="CC1415">
        <v>1</v>
      </c>
      <c r="CD1415">
        <v>0</v>
      </c>
      <c r="CE1415">
        <v>1</v>
      </c>
      <c r="CF1415">
        <v>1</v>
      </c>
      <c r="CG1415">
        <v>0</v>
      </c>
      <c r="CH1415">
        <v>0</v>
      </c>
      <c r="CI1415">
        <v>0</v>
      </c>
      <c r="CJ1415" s="17">
        <v>0</v>
      </c>
      <c r="CK1415">
        <v>1.02</v>
      </c>
      <c r="CL1415">
        <v>494</v>
      </c>
      <c r="CM1415">
        <v>1</v>
      </c>
      <c r="CN1415">
        <v>0</v>
      </c>
      <c r="CO1415">
        <v>29</v>
      </c>
      <c r="CP1415" s="31" t="s">
        <v>80</v>
      </c>
    </row>
    <row r="1416" spans="1:94" x14ac:dyDescent="0.25">
      <c r="A1416">
        <v>1415</v>
      </c>
      <c r="B1416">
        <v>89</v>
      </c>
      <c r="C1416" s="23" t="s">
        <v>267</v>
      </c>
      <c r="D1416" s="12">
        <v>4.5944549199430584</v>
      </c>
      <c r="E1416" s="13">
        <v>1.099484672376001</v>
      </c>
      <c r="F1416" s="7">
        <v>4.1787348522234344</v>
      </c>
      <c r="G1416" s="7">
        <f t="shared" si="351"/>
        <v>3.4949702475670574</v>
      </c>
      <c r="H1416" s="15">
        <f t="shared" si="352"/>
        <v>5.6939395923190599</v>
      </c>
      <c r="I1416" s="11">
        <f t="shared" si="353"/>
        <v>5.17335722779598E-2</v>
      </c>
      <c r="J1416" s="30">
        <f t="shared" si="354"/>
        <v>1.2380199775162389E-2</v>
      </c>
      <c r="K1416" s="30">
        <f t="shared" si="355"/>
        <v>80.774140818489599</v>
      </c>
      <c r="L1416" s="8">
        <v>0</v>
      </c>
      <c r="M1416" s="9">
        <v>0</v>
      </c>
      <c r="N1416" s="9">
        <v>0</v>
      </c>
      <c r="O1416" s="9">
        <v>1</v>
      </c>
      <c r="P1416" s="9">
        <v>0</v>
      </c>
      <c r="Q1416" s="8">
        <v>6522</v>
      </c>
      <c r="R1416" s="9">
        <v>14</v>
      </c>
      <c r="S1416" s="9">
        <f t="shared" si="356"/>
        <v>6507</v>
      </c>
      <c r="T1416" s="9">
        <f t="shared" si="357"/>
        <v>36</v>
      </c>
      <c r="U1416" s="7">
        <v>13</v>
      </c>
      <c r="V1416" s="7">
        <v>5.008</v>
      </c>
      <c r="W1416" s="9">
        <v>0</v>
      </c>
      <c r="X1416" s="9">
        <v>1</v>
      </c>
      <c r="Y1416" s="9">
        <v>1</v>
      </c>
      <c r="Z1416" s="9">
        <v>0</v>
      </c>
      <c r="AA1416" s="9">
        <v>0</v>
      </c>
      <c r="AB1416" s="27">
        <v>0</v>
      </c>
      <c r="AC1416" s="9">
        <v>0</v>
      </c>
      <c r="AD1416" s="9">
        <v>0</v>
      </c>
      <c r="AE1416" s="27">
        <v>1</v>
      </c>
      <c r="AF1416" s="9">
        <v>0</v>
      </c>
      <c r="AG1416" s="27">
        <v>1</v>
      </c>
      <c r="AH1416" s="19">
        <v>1986</v>
      </c>
      <c r="AI1416" s="30">
        <v>1.25E-3</v>
      </c>
      <c r="AJ1416" s="30">
        <v>1.25E-3</v>
      </c>
      <c r="AK1416" s="30">
        <f t="shared" si="350"/>
        <v>0.65100000000000002</v>
      </c>
      <c r="AL1416" s="37">
        <v>0.34649999999999997</v>
      </c>
      <c r="AM1416" s="36" t="s">
        <v>89</v>
      </c>
      <c r="AN1416" s="17" t="s">
        <v>89</v>
      </c>
      <c r="AO1416">
        <v>0.52980000000000005</v>
      </c>
      <c r="AP1416" s="34">
        <f t="shared" si="344"/>
        <v>0.47019999999999995</v>
      </c>
      <c r="AQ1416" t="s">
        <v>89</v>
      </c>
      <c r="AR1416" s="34" t="s">
        <v>89</v>
      </c>
      <c r="AS1416">
        <v>0</v>
      </c>
      <c r="AT1416" s="17">
        <v>1</v>
      </c>
      <c r="AU1416" t="s">
        <v>89</v>
      </c>
      <c r="AV1416" s="17" t="s">
        <v>89</v>
      </c>
      <c r="AW1416" s="17" t="s">
        <v>131</v>
      </c>
      <c r="AX1416">
        <v>1</v>
      </c>
      <c r="AY1416">
        <v>0</v>
      </c>
      <c r="AZ1416">
        <v>0</v>
      </c>
      <c r="BA1416">
        <v>0</v>
      </c>
      <c r="BB1416">
        <v>0</v>
      </c>
      <c r="BC1416">
        <v>0</v>
      </c>
      <c r="BD1416" s="17">
        <v>0</v>
      </c>
      <c r="BE1416">
        <v>1</v>
      </c>
      <c r="BF1416">
        <v>0</v>
      </c>
      <c r="BG1416" s="17">
        <v>0</v>
      </c>
      <c r="BH1416">
        <v>22873</v>
      </c>
      <c r="BI1416">
        <v>1435</v>
      </c>
      <c r="BJ1416" s="61">
        <v>0.91900000000000004</v>
      </c>
      <c r="BK1416" s="61">
        <v>32</v>
      </c>
      <c r="BL1416">
        <v>1</v>
      </c>
      <c r="BM1416">
        <v>0</v>
      </c>
      <c r="BN1416">
        <v>0</v>
      </c>
      <c r="BO1416">
        <v>0</v>
      </c>
      <c r="BP1416">
        <v>0</v>
      </c>
      <c r="BQ1416" s="17">
        <v>0</v>
      </c>
      <c r="BR1416">
        <v>1</v>
      </c>
      <c r="BS1416">
        <v>0</v>
      </c>
      <c r="BT1416">
        <v>0</v>
      </c>
      <c r="BU1416" s="17">
        <v>0</v>
      </c>
      <c r="BV1416">
        <v>0</v>
      </c>
      <c r="BW1416">
        <v>0</v>
      </c>
      <c r="BX1416" s="17">
        <v>0</v>
      </c>
      <c r="BY1416">
        <v>0</v>
      </c>
      <c r="BZ1416">
        <v>0</v>
      </c>
      <c r="CA1416">
        <v>1</v>
      </c>
      <c r="CB1416">
        <v>0</v>
      </c>
      <c r="CC1416">
        <v>1</v>
      </c>
      <c r="CD1416">
        <v>0</v>
      </c>
      <c r="CE1416">
        <v>1</v>
      </c>
      <c r="CF1416">
        <v>1</v>
      </c>
      <c r="CG1416">
        <v>0</v>
      </c>
      <c r="CH1416">
        <v>0</v>
      </c>
      <c r="CI1416">
        <v>0</v>
      </c>
      <c r="CJ1416" s="17">
        <v>0</v>
      </c>
      <c r="CK1416">
        <v>1.02</v>
      </c>
      <c r="CL1416">
        <v>494</v>
      </c>
      <c r="CM1416">
        <v>1</v>
      </c>
      <c r="CN1416">
        <v>0</v>
      </c>
      <c r="CO1416">
        <v>29</v>
      </c>
      <c r="CP1416" s="31" t="s">
        <v>80</v>
      </c>
    </row>
    <row r="1417" spans="1:94" x14ac:dyDescent="0.25">
      <c r="A1417">
        <v>1416</v>
      </c>
      <c r="B1417">
        <v>89</v>
      </c>
      <c r="C1417" s="23" t="s">
        <v>267</v>
      </c>
      <c r="D1417" s="12">
        <v>4.8808848170151631</v>
      </c>
      <c r="E1417" s="13">
        <v>0.58507931612797703</v>
      </c>
      <c r="F1417" s="7">
        <v>8.3422617796790224</v>
      </c>
      <c r="G1417" s="7">
        <f t="shared" si="351"/>
        <v>4.2958055008871856</v>
      </c>
      <c r="H1417" s="15">
        <f t="shared" si="352"/>
        <v>5.4659641331431406</v>
      </c>
      <c r="I1417" s="11">
        <f t="shared" si="353"/>
        <v>0.10286871622142894</v>
      </c>
      <c r="J1417" s="30">
        <f t="shared" si="354"/>
        <v>1.2331034309185503E-2</v>
      </c>
      <c r="K1417" s="30">
        <f t="shared" si="355"/>
        <v>81.096198009528734</v>
      </c>
      <c r="L1417" s="8">
        <v>0</v>
      </c>
      <c r="M1417" s="9">
        <v>0</v>
      </c>
      <c r="N1417" s="9">
        <v>0</v>
      </c>
      <c r="O1417" s="9">
        <v>1</v>
      </c>
      <c r="P1417" s="9">
        <v>0</v>
      </c>
      <c r="Q1417" s="8">
        <v>6522</v>
      </c>
      <c r="R1417" s="9">
        <v>14</v>
      </c>
      <c r="S1417" s="9">
        <f t="shared" si="356"/>
        <v>6507</v>
      </c>
      <c r="T1417" s="9">
        <f t="shared" si="357"/>
        <v>36</v>
      </c>
      <c r="U1417" s="7">
        <v>15</v>
      </c>
      <c r="V1417" s="7">
        <v>5.008</v>
      </c>
      <c r="W1417" s="9">
        <v>0</v>
      </c>
      <c r="X1417" s="9">
        <v>1</v>
      </c>
      <c r="Y1417" s="9">
        <v>1</v>
      </c>
      <c r="Z1417" s="9">
        <v>0</v>
      </c>
      <c r="AA1417" s="9">
        <v>0</v>
      </c>
      <c r="AB1417" s="27">
        <v>0</v>
      </c>
      <c r="AC1417" s="9">
        <v>0</v>
      </c>
      <c r="AD1417" s="9">
        <v>0</v>
      </c>
      <c r="AE1417" s="27">
        <v>1</v>
      </c>
      <c r="AF1417" s="9">
        <v>0</v>
      </c>
      <c r="AG1417" s="27">
        <v>1</v>
      </c>
      <c r="AH1417" s="19">
        <v>1986</v>
      </c>
      <c r="AI1417" s="30">
        <v>1.25E-3</v>
      </c>
      <c r="AJ1417" s="30">
        <v>1.25E-3</v>
      </c>
      <c r="AK1417" s="30">
        <f t="shared" si="350"/>
        <v>0.65100000000000002</v>
      </c>
      <c r="AL1417" s="37">
        <v>0.34649999999999997</v>
      </c>
      <c r="AM1417" s="36" t="s">
        <v>89</v>
      </c>
      <c r="AN1417" s="17" t="s">
        <v>89</v>
      </c>
      <c r="AO1417">
        <v>0.52980000000000005</v>
      </c>
      <c r="AP1417" s="34">
        <f t="shared" si="344"/>
        <v>0.47019999999999995</v>
      </c>
      <c r="AQ1417" t="s">
        <v>89</v>
      </c>
      <c r="AR1417" s="34" t="s">
        <v>89</v>
      </c>
      <c r="AS1417">
        <v>0</v>
      </c>
      <c r="AT1417" s="17">
        <v>1</v>
      </c>
      <c r="AU1417" t="s">
        <v>89</v>
      </c>
      <c r="AV1417" s="17" t="s">
        <v>89</v>
      </c>
      <c r="AW1417" s="17" t="s">
        <v>131</v>
      </c>
      <c r="AX1417">
        <v>1</v>
      </c>
      <c r="AY1417">
        <v>0</v>
      </c>
      <c r="AZ1417">
        <v>0</v>
      </c>
      <c r="BA1417">
        <v>0</v>
      </c>
      <c r="BB1417">
        <v>0</v>
      </c>
      <c r="BC1417">
        <v>0</v>
      </c>
      <c r="BD1417" s="17">
        <v>0</v>
      </c>
      <c r="BE1417">
        <v>1</v>
      </c>
      <c r="BF1417">
        <v>0</v>
      </c>
      <c r="BG1417" s="17">
        <v>0</v>
      </c>
      <c r="BH1417">
        <v>22873</v>
      </c>
      <c r="BI1417">
        <v>1435</v>
      </c>
      <c r="BJ1417" s="61">
        <v>0.91900000000000004</v>
      </c>
      <c r="BK1417" s="61">
        <v>32</v>
      </c>
      <c r="BL1417">
        <v>1</v>
      </c>
      <c r="BM1417">
        <v>0</v>
      </c>
      <c r="BN1417">
        <v>0</v>
      </c>
      <c r="BO1417">
        <v>0</v>
      </c>
      <c r="BP1417">
        <v>0</v>
      </c>
      <c r="BQ1417" s="17">
        <v>0</v>
      </c>
      <c r="BR1417">
        <v>1</v>
      </c>
      <c r="BS1417">
        <v>0</v>
      </c>
      <c r="BT1417">
        <v>0</v>
      </c>
      <c r="BU1417" s="17">
        <v>0</v>
      </c>
      <c r="BV1417">
        <v>0</v>
      </c>
      <c r="BW1417">
        <v>0</v>
      </c>
      <c r="BX1417" s="17">
        <v>0</v>
      </c>
      <c r="BY1417">
        <v>0</v>
      </c>
      <c r="BZ1417">
        <v>0</v>
      </c>
      <c r="CA1417">
        <v>1</v>
      </c>
      <c r="CB1417">
        <v>0</v>
      </c>
      <c r="CC1417">
        <v>1</v>
      </c>
      <c r="CD1417">
        <v>0</v>
      </c>
      <c r="CE1417">
        <v>1</v>
      </c>
      <c r="CF1417">
        <v>1</v>
      </c>
      <c r="CG1417">
        <v>0</v>
      </c>
      <c r="CH1417">
        <v>0</v>
      </c>
      <c r="CI1417">
        <v>0</v>
      </c>
      <c r="CJ1417" s="17">
        <v>0</v>
      </c>
      <c r="CK1417">
        <v>1.02</v>
      </c>
      <c r="CL1417">
        <v>494</v>
      </c>
      <c r="CM1417">
        <v>1</v>
      </c>
      <c r="CN1417">
        <v>0</v>
      </c>
      <c r="CO1417">
        <v>29</v>
      </c>
      <c r="CP1417" s="31" t="s">
        <v>80</v>
      </c>
    </row>
    <row r="1418" spans="1:94" x14ac:dyDescent="0.25">
      <c r="A1418">
        <v>1417</v>
      </c>
      <c r="B1418">
        <v>89</v>
      </c>
      <c r="C1418" s="23" t="s">
        <v>267</v>
      </c>
      <c r="D1418" s="12">
        <v>4.0007702094714936</v>
      </c>
      <c r="E1418" s="13">
        <v>0.38384999860204411</v>
      </c>
      <c r="F1418" s="7">
        <v>10.422743842756359</v>
      </c>
      <c r="G1418" s="7">
        <f t="shared" si="351"/>
        <v>3.6169202108694494</v>
      </c>
      <c r="H1418" s="15">
        <f t="shared" si="352"/>
        <v>4.3846202080735379</v>
      </c>
      <c r="I1418" s="11">
        <f t="shared" si="353"/>
        <v>0.12814342942482237</v>
      </c>
      <c r="J1418" s="30">
        <f t="shared" si="354"/>
        <v>1.2294596447736747E-2</v>
      </c>
      <c r="K1418" s="30">
        <f t="shared" si="355"/>
        <v>81.336545225450266</v>
      </c>
      <c r="L1418" s="8">
        <v>0</v>
      </c>
      <c r="M1418" s="9">
        <v>0</v>
      </c>
      <c r="N1418" s="9">
        <v>0</v>
      </c>
      <c r="O1418" s="9">
        <v>1</v>
      </c>
      <c r="P1418" s="9">
        <v>0</v>
      </c>
      <c r="Q1418" s="8">
        <v>6522</v>
      </c>
      <c r="R1418" s="9">
        <v>14</v>
      </c>
      <c r="S1418" s="9">
        <f t="shared" si="356"/>
        <v>6507</v>
      </c>
      <c r="T1418" s="9">
        <f t="shared" si="357"/>
        <v>36</v>
      </c>
      <c r="U1418" s="7">
        <v>17</v>
      </c>
      <c r="V1418" s="7">
        <v>5.008</v>
      </c>
      <c r="W1418" s="9">
        <v>0</v>
      </c>
      <c r="X1418" s="9">
        <v>1</v>
      </c>
      <c r="Y1418" s="9">
        <v>1</v>
      </c>
      <c r="Z1418" s="9">
        <v>0</v>
      </c>
      <c r="AA1418" s="9">
        <v>0</v>
      </c>
      <c r="AB1418" s="27">
        <v>0</v>
      </c>
      <c r="AC1418" s="9">
        <v>0</v>
      </c>
      <c r="AD1418" s="9">
        <v>0</v>
      </c>
      <c r="AE1418" s="27">
        <v>1</v>
      </c>
      <c r="AF1418" s="9">
        <v>0</v>
      </c>
      <c r="AG1418" s="27">
        <v>1</v>
      </c>
      <c r="AH1418" s="19">
        <v>1986</v>
      </c>
      <c r="AI1418" s="30">
        <v>1.25E-3</v>
      </c>
      <c r="AJ1418" s="30">
        <v>1.25E-3</v>
      </c>
      <c r="AK1418" s="30">
        <f t="shared" si="350"/>
        <v>0.65100000000000002</v>
      </c>
      <c r="AL1418" s="37">
        <v>0.34649999999999997</v>
      </c>
      <c r="AM1418" s="36" t="s">
        <v>89</v>
      </c>
      <c r="AN1418" s="17" t="s">
        <v>89</v>
      </c>
      <c r="AO1418">
        <v>0.52980000000000005</v>
      </c>
      <c r="AP1418" s="34">
        <f t="shared" si="344"/>
        <v>0.47019999999999995</v>
      </c>
      <c r="AQ1418" t="s">
        <v>89</v>
      </c>
      <c r="AR1418" s="34" t="s">
        <v>89</v>
      </c>
      <c r="AS1418">
        <v>0</v>
      </c>
      <c r="AT1418" s="17">
        <v>1</v>
      </c>
      <c r="AU1418" t="s">
        <v>89</v>
      </c>
      <c r="AV1418" s="17" t="s">
        <v>89</v>
      </c>
      <c r="AW1418" s="17" t="s">
        <v>131</v>
      </c>
      <c r="AX1418">
        <v>1</v>
      </c>
      <c r="AY1418">
        <v>0</v>
      </c>
      <c r="AZ1418">
        <v>0</v>
      </c>
      <c r="BA1418">
        <v>0</v>
      </c>
      <c r="BB1418">
        <v>0</v>
      </c>
      <c r="BC1418">
        <v>0</v>
      </c>
      <c r="BD1418" s="17">
        <v>0</v>
      </c>
      <c r="BE1418">
        <v>1</v>
      </c>
      <c r="BF1418">
        <v>0</v>
      </c>
      <c r="BG1418" s="17">
        <v>0</v>
      </c>
      <c r="BH1418">
        <v>22873</v>
      </c>
      <c r="BI1418">
        <v>1435</v>
      </c>
      <c r="BJ1418" s="61">
        <v>0.91900000000000004</v>
      </c>
      <c r="BK1418" s="61">
        <v>32</v>
      </c>
      <c r="BL1418">
        <v>1</v>
      </c>
      <c r="BM1418">
        <v>0</v>
      </c>
      <c r="BN1418">
        <v>0</v>
      </c>
      <c r="BO1418">
        <v>0</v>
      </c>
      <c r="BP1418">
        <v>0</v>
      </c>
      <c r="BQ1418" s="17">
        <v>0</v>
      </c>
      <c r="BR1418">
        <v>1</v>
      </c>
      <c r="BS1418">
        <v>0</v>
      </c>
      <c r="BT1418">
        <v>0</v>
      </c>
      <c r="BU1418" s="17">
        <v>0</v>
      </c>
      <c r="BV1418">
        <v>0</v>
      </c>
      <c r="BW1418">
        <v>0</v>
      </c>
      <c r="BX1418" s="17">
        <v>0</v>
      </c>
      <c r="BY1418">
        <v>0</v>
      </c>
      <c r="BZ1418">
        <v>0</v>
      </c>
      <c r="CA1418">
        <v>1</v>
      </c>
      <c r="CB1418">
        <v>0</v>
      </c>
      <c r="CC1418">
        <v>1</v>
      </c>
      <c r="CD1418">
        <v>0</v>
      </c>
      <c r="CE1418">
        <v>1</v>
      </c>
      <c r="CF1418">
        <v>1</v>
      </c>
      <c r="CG1418">
        <v>0</v>
      </c>
      <c r="CH1418">
        <v>0</v>
      </c>
      <c r="CI1418">
        <v>0</v>
      </c>
      <c r="CJ1418" s="17">
        <v>0</v>
      </c>
      <c r="CK1418">
        <v>1.02</v>
      </c>
      <c r="CL1418">
        <v>494</v>
      </c>
      <c r="CM1418">
        <v>1</v>
      </c>
      <c r="CN1418">
        <v>0</v>
      </c>
      <c r="CO1418">
        <v>29</v>
      </c>
      <c r="CP1418" s="31" t="s">
        <v>80</v>
      </c>
    </row>
    <row r="1419" spans="1:94" x14ac:dyDescent="0.25">
      <c r="A1419">
        <v>1418</v>
      </c>
      <c r="B1419">
        <v>89</v>
      </c>
      <c r="C1419" s="23" t="s">
        <v>267</v>
      </c>
      <c r="D1419" s="12">
        <v>1.390334845092611</v>
      </c>
      <c r="E1419" s="13">
        <v>1.3314878603197959</v>
      </c>
      <c r="F1419" s="7">
        <v>1.044196411042517</v>
      </c>
      <c r="G1419" s="7">
        <f t="shared" si="351"/>
        <v>5.8846984772815025E-2</v>
      </c>
      <c r="H1419" s="15">
        <f t="shared" si="352"/>
        <v>2.7218227054124071</v>
      </c>
      <c r="I1419" s="11">
        <f t="shared" si="353"/>
        <v>1.2945599030324263E-2</v>
      </c>
      <c r="J1419" s="30">
        <f t="shared" si="354"/>
        <v>1.2397666658707901E-2</v>
      </c>
      <c r="K1419" s="30">
        <f t="shared" si="355"/>
        <v>80.660339362941158</v>
      </c>
      <c r="L1419" s="8">
        <v>0</v>
      </c>
      <c r="M1419" s="9">
        <v>0</v>
      </c>
      <c r="N1419" s="9">
        <v>0</v>
      </c>
      <c r="O1419" s="9">
        <v>1</v>
      </c>
      <c r="P1419" s="9">
        <v>0</v>
      </c>
      <c r="Q1419" s="8">
        <v>6522</v>
      </c>
      <c r="R1419" s="9">
        <v>16</v>
      </c>
      <c r="S1419" s="9">
        <f t="shared" si="356"/>
        <v>6505</v>
      </c>
      <c r="T1419" s="9">
        <f t="shared" si="357"/>
        <v>36</v>
      </c>
      <c r="U1419" s="7">
        <v>13</v>
      </c>
      <c r="V1419" s="7">
        <v>5.008</v>
      </c>
      <c r="W1419" s="9">
        <v>0</v>
      </c>
      <c r="X1419" s="9">
        <v>1</v>
      </c>
      <c r="Y1419" s="9">
        <v>1</v>
      </c>
      <c r="Z1419" s="9">
        <v>0</v>
      </c>
      <c r="AA1419" s="9">
        <v>0</v>
      </c>
      <c r="AB1419" s="27">
        <v>0</v>
      </c>
      <c r="AC1419" s="9">
        <v>0</v>
      </c>
      <c r="AD1419" s="9">
        <v>0</v>
      </c>
      <c r="AE1419" s="27">
        <v>1</v>
      </c>
      <c r="AF1419" s="9">
        <v>0</v>
      </c>
      <c r="AG1419" s="27">
        <v>1</v>
      </c>
      <c r="AH1419" s="19">
        <v>1986</v>
      </c>
      <c r="AI1419" s="30">
        <v>1.25E-3</v>
      </c>
      <c r="AJ1419" s="30">
        <v>1.25E-3</v>
      </c>
      <c r="AK1419" s="30">
        <f t="shared" si="350"/>
        <v>0.65100000000000002</v>
      </c>
      <c r="AL1419" s="37">
        <v>0.34649999999999997</v>
      </c>
      <c r="AM1419" s="36" t="s">
        <v>89</v>
      </c>
      <c r="AN1419" s="17" t="s">
        <v>89</v>
      </c>
      <c r="AO1419">
        <v>0.52980000000000005</v>
      </c>
      <c r="AP1419" s="34">
        <f t="shared" si="344"/>
        <v>0.47019999999999995</v>
      </c>
      <c r="AQ1419" t="s">
        <v>89</v>
      </c>
      <c r="AR1419" s="34" t="s">
        <v>89</v>
      </c>
      <c r="AS1419">
        <v>0</v>
      </c>
      <c r="AT1419" s="17">
        <v>1</v>
      </c>
      <c r="AU1419" t="s">
        <v>89</v>
      </c>
      <c r="AV1419" s="17" t="s">
        <v>89</v>
      </c>
      <c r="AW1419" s="17" t="s">
        <v>131</v>
      </c>
      <c r="AX1419">
        <v>1</v>
      </c>
      <c r="AY1419">
        <v>0</v>
      </c>
      <c r="AZ1419">
        <v>0</v>
      </c>
      <c r="BA1419">
        <v>0</v>
      </c>
      <c r="BB1419">
        <v>0</v>
      </c>
      <c r="BC1419">
        <v>0</v>
      </c>
      <c r="BD1419" s="17">
        <v>0</v>
      </c>
      <c r="BE1419">
        <v>1</v>
      </c>
      <c r="BF1419">
        <v>0</v>
      </c>
      <c r="BG1419" s="17">
        <v>0</v>
      </c>
      <c r="BH1419">
        <v>22873</v>
      </c>
      <c r="BI1419">
        <v>1435</v>
      </c>
      <c r="BJ1419" s="61">
        <v>0.91900000000000004</v>
      </c>
      <c r="BK1419" s="61">
        <v>32</v>
      </c>
      <c r="BL1419">
        <v>1</v>
      </c>
      <c r="BM1419">
        <v>0</v>
      </c>
      <c r="BN1419">
        <v>0</v>
      </c>
      <c r="BO1419">
        <v>0</v>
      </c>
      <c r="BP1419">
        <v>0</v>
      </c>
      <c r="BQ1419" s="17">
        <v>0</v>
      </c>
      <c r="BR1419">
        <v>1</v>
      </c>
      <c r="BS1419">
        <v>0</v>
      </c>
      <c r="BT1419">
        <v>0</v>
      </c>
      <c r="BU1419" s="17">
        <v>0</v>
      </c>
      <c r="BV1419">
        <v>0</v>
      </c>
      <c r="BW1419">
        <v>0</v>
      </c>
      <c r="BX1419" s="17">
        <v>0</v>
      </c>
      <c r="BY1419">
        <v>0</v>
      </c>
      <c r="BZ1419">
        <v>0</v>
      </c>
      <c r="CA1419">
        <v>1</v>
      </c>
      <c r="CB1419">
        <v>0</v>
      </c>
      <c r="CC1419">
        <v>1</v>
      </c>
      <c r="CD1419">
        <v>0</v>
      </c>
      <c r="CE1419">
        <v>1</v>
      </c>
      <c r="CF1419">
        <v>1</v>
      </c>
      <c r="CG1419">
        <v>0</v>
      </c>
      <c r="CH1419">
        <v>0</v>
      </c>
      <c r="CI1419">
        <v>0</v>
      </c>
      <c r="CJ1419" s="17">
        <v>0</v>
      </c>
      <c r="CK1419">
        <v>1.02</v>
      </c>
      <c r="CL1419">
        <v>494</v>
      </c>
      <c r="CM1419">
        <v>1</v>
      </c>
      <c r="CN1419">
        <v>0</v>
      </c>
      <c r="CO1419">
        <v>29</v>
      </c>
      <c r="CP1419" s="31" t="s">
        <v>80</v>
      </c>
    </row>
    <row r="1420" spans="1:94" x14ac:dyDescent="0.25">
      <c r="A1420">
        <v>1419</v>
      </c>
      <c r="B1420">
        <v>89</v>
      </c>
      <c r="C1420" s="23" t="s">
        <v>267</v>
      </c>
      <c r="D1420" s="12">
        <v>4.3551627855565211</v>
      </c>
      <c r="E1420" s="13">
        <v>1.1020058512707991</v>
      </c>
      <c r="F1420" s="7">
        <v>3.95203236038564</v>
      </c>
      <c r="G1420" s="7">
        <f t="shared" si="351"/>
        <v>3.2531569342857223</v>
      </c>
      <c r="H1420" s="15">
        <f t="shared" si="352"/>
        <v>5.45716863682732</v>
      </c>
      <c r="I1420" s="11">
        <f t="shared" si="353"/>
        <v>4.8941366834996274E-2</v>
      </c>
      <c r="J1420" s="30">
        <f t="shared" si="354"/>
        <v>1.2383847694562038E-2</v>
      </c>
      <c r="K1420" s="30">
        <f t="shared" si="355"/>
        <v>80.750347118619473</v>
      </c>
      <c r="L1420" s="8">
        <v>0</v>
      </c>
      <c r="M1420" s="9">
        <v>0</v>
      </c>
      <c r="N1420" s="9">
        <v>0</v>
      </c>
      <c r="O1420" s="9">
        <v>1</v>
      </c>
      <c r="P1420" s="9">
        <v>0</v>
      </c>
      <c r="Q1420" s="8">
        <v>6522</v>
      </c>
      <c r="R1420" s="9">
        <v>16</v>
      </c>
      <c r="S1420" s="9">
        <f t="shared" si="356"/>
        <v>6505</v>
      </c>
      <c r="T1420" s="9">
        <f t="shared" si="357"/>
        <v>36</v>
      </c>
      <c r="U1420" s="7">
        <v>13</v>
      </c>
      <c r="V1420" s="7">
        <v>5.008</v>
      </c>
      <c r="W1420" s="9">
        <v>0</v>
      </c>
      <c r="X1420" s="9">
        <v>1</v>
      </c>
      <c r="Y1420" s="9">
        <v>1</v>
      </c>
      <c r="Z1420" s="9">
        <v>0</v>
      </c>
      <c r="AA1420" s="9">
        <v>0</v>
      </c>
      <c r="AB1420" s="27">
        <v>0</v>
      </c>
      <c r="AC1420" s="9">
        <v>0</v>
      </c>
      <c r="AD1420" s="9">
        <v>0</v>
      </c>
      <c r="AE1420" s="27">
        <v>1</v>
      </c>
      <c r="AF1420" s="9">
        <v>0</v>
      </c>
      <c r="AG1420" s="27">
        <v>1</v>
      </c>
      <c r="AH1420" s="19">
        <v>1986</v>
      </c>
      <c r="AI1420" s="30">
        <v>1.25E-3</v>
      </c>
      <c r="AJ1420" s="30">
        <v>1.25E-3</v>
      </c>
      <c r="AK1420" s="30">
        <f t="shared" si="350"/>
        <v>0.65100000000000002</v>
      </c>
      <c r="AL1420" s="37">
        <v>0.34649999999999997</v>
      </c>
      <c r="AM1420" s="36" t="s">
        <v>89</v>
      </c>
      <c r="AN1420" s="17" t="s">
        <v>89</v>
      </c>
      <c r="AO1420">
        <v>0.52980000000000005</v>
      </c>
      <c r="AP1420" s="34">
        <f t="shared" si="344"/>
        <v>0.47019999999999995</v>
      </c>
      <c r="AQ1420" t="s">
        <v>89</v>
      </c>
      <c r="AR1420" s="34" t="s">
        <v>89</v>
      </c>
      <c r="AS1420">
        <v>0</v>
      </c>
      <c r="AT1420" s="17">
        <v>1</v>
      </c>
      <c r="AU1420" t="s">
        <v>89</v>
      </c>
      <c r="AV1420" s="17" t="s">
        <v>89</v>
      </c>
      <c r="AW1420" s="17" t="s">
        <v>131</v>
      </c>
      <c r="AX1420">
        <v>1</v>
      </c>
      <c r="AY1420">
        <v>0</v>
      </c>
      <c r="AZ1420">
        <v>0</v>
      </c>
      <c r="BA1420">
        <v>0</v>
      </c>
      <c r="BB1420">
        <v>0</v>
      </c>
      <c r="BC1420">
        <v>0</v>
      </c>
      <c r="BD1420" s="17">
        <v>0</v>
      </c>
      <c r="BE1420">
        <v>1</v>
      </c>
      <c r="BF1420">
        <v>0</v>
      </c>
      <c r="BG1420" s="17">
        <v>0</v>
      </c>
      <c r="BH1420">
        <v>22873</v>
      </c>
      <c r="BI1420">
        <v>1435</v>
      </c>
      <c r="BJ1420" s="61">
        <v>0.91900000000000004</v>
      </c>
      <c r="BK1420" s="61">
        <v>32</v>
      </c>
      <c r="BL1420">
        <v>1</v>
      </c>
      <c r="BM1420">
        <v>0</v>
      </c>
      <c r="BN1420">
        <v>0</v>
      </c>
      <c r="BO1420">
        <v>0</v>
      </c>
      <c r="BP1420">
        <v>0</v>
      </c>
      <c r="BQ1420" s="17">
        <v>0</v>
      </c>
      <c r="BR1420">
        <v>1</v>
      </c>
      <c r="BS1420">
        <v>0</v>
      </c>
      <c r="BT1420">
        <v>0</v>
      </c>
      <c r="BU1420" s="17">
        <v>0</v>
      </c>
      <c r="BV1420">
        <v>0</v>
      </c>
      <c r="BW1420">
        <v>0</v>
      </c>
      <c r="BX1420" s="17">
        <v>0</v>
      </c>
      <c r="BY1420">
        <v>0</v>
      </c>
      <c r="BZ1420">
        <v>0</v>
      </c>
      <c r="CA1420">
        <v>1</v>
      </c>
      <c r="CB1420">
        <v>0</v>
      </c>
      <c r="CC1420">
        <v>1</v>
      </c>
      <c r="CD1420">
        <v>0</v>
      </c>
      <c r="CE1420">
        <v>1</v>
      </c>
      <c r="CF1420">
        <v>1</v>
      </c>
      <c r="CG1420">
        <v>0</v>
      </c>
      <c r="CH1420">
        <v>0</v>
      </c>
      <c r="CI1420">
        <v>0</v>
      </c>
      <c r="CJ1420" s="17">
        <v>0</v>
      </c>
      <c r="CK1420">
        <v>1.02</v>
      </c>
      <c r="CL1420">
        <v>494</v>
      </c>
      <c r="CM1420">
        <v>1</v>
      </c>
      <c r="CN1420">
        <v>0</v>
      </c>
      <c r="CO1420">
        <v>29</v>
      </c>
      <c r="CP1420" s="31" t="s">
        <v>80</v>
      </c>
    </row>
    <row r="1421" spans="1:94" x14ac:dyDescent="0.25">
      <c r="A1421">
        <v>1420</v>
      </c>
      <c r="B1421">
        <v>89</v>
      </c>
      <c r="C1421" s="23" t="s">
        <v>267</v>
      </c>
      <c r="D1421" s="12">
        <v>4.7288673984255958</v>
      </c>
      <c r="E1421" s="13">
        <v>0.58763080211086671</v>
      </c>
      <c r="F1421" s="7">
        <v>8.0473443213642391</v>
      </c>
      <c r="G1421" s="7">
        <f t="shared" si="351"/>
        <v>4.1412365963147293</v>
      </c>
      <c r="H1421" s="15">
        <f t="shared" si="352"/>
        <v>5.3164982005364623</v>
      </c>
      <c r="I1421" s="11">
        <f t="shared" si="353"/>
        <v>9.9283673977406436E-2</v>
      </c>
      <c r="J1421" s="30">
        <f t="shared" si="354"/>
        <v>1.2337445747639541E-2</v>
      </c>
      <c r="K1421" s="30">
        <f t="shared" si="355"/>
        <v>81.054054498381461</v>
      </c>
      <c r="L1421" s="8">
        <v>0</v>
      </c>
      <c r="M1421" s="9">
        <v>0</v>
      </c>
      <c r="N1421" s="9">
        <v>0</v>
      </c>
      <c r="O1421" s="9">
        <v>1</v>
      </c>
      <c r="P1421" s="9">
        <v>0</v>
      </c>
      <c r="Q1421" s="8">
        <v>6522</v>
      </c>
      <c r="R1421" s="9">
        <v>16</v>
      </c>
      <c r="S1421" s="9">
        <f t="shared" si="356"/>
        <v>6505</v>
      </c>
      <c r="T1421" s="9">
        <f t="shared" si="357"/>
        <v>36</v>
      </c>
      <c r="U1421" s="7">
        <v>15</v>
      </c>
      <c r="V1421" s="7">
        <v>5.008</v>
      </c>
      <c r="W1421" s="9">
        <v>0</v>
      </c>
      <c r="X1421" s="9">
        <v>1</v>
      </c>
      <c r="Y1421" s="9">
        <v>1</v>
      </c>
      <c r="Z1421" s="9">
        <v>0</v>
      </c>
      <c r="AA1421" s="9">
        <v>0</v>
      </c>
      <c r="AB1421" s="27">
        <v>0</v>
      </c>
      <c r="AC1421" s="9">
        <v>0</v>
      </c>
      <c r="AD1421" s="9">
        <v>0</v>
      </c>
      <c r="AE1421" s="27">
        <v>1</v>
      </c>
      <c r="AF1421" s="9">
        <v>0</v>
      </c>
      <c r="AG1421" s="27">
        <v>1</v>
      </c>
      <c r="AH1421" s="19">
        <v>1986</v>
      </c>
      <c r="AI1421" s="30">
        <v>1.25E-3</v>
      </c>
      <c r="AJ1421" s="30">
        <v>1.25E-3</v>
      </c>
      <c r="AK1421" s="30">
        <f t="shared" si="350"/>
        <v>0.65100000000000002</v>
      </c>
      <c r="AL1421" s="37">
        <v>0.34649999999999997</v>
      </c>
      <c r="AM1421" s="36" t="s">
        <v>89</v>
      </c>
      <c r="AN1421" s="17" t="s">
        <v>89</v>
      </c>
      <c r="AO1421">
        <v>0.52980000000000005</v>
      </c>
      <c r="AP1421" s="34">
        <f t="shared" si="344"/>
        <v>0.47019999999999995</v>
      </c>
      <c r="AQ1421" t="s">
        <v>89</v>
      </c>
      <c r="AR1421" s="34" t="s">
        <v>89</v>
      </c>
      <c r="AS1421">
        <v>0</v>
      </c>
      <c r="AT1421" s="17">
        <v>1</v>
      </c>
      <c r="AU1421" t="s">
        <v>89</v>
      </c>
      <c r="AV1421" s="17" t="s">
        <v>89</v>
      </c>
      <c r="AW1421" s="17" t="s">
        <v>131</v>
      </c>
      <c r="AX1421">
        <v>1</v>
      </c>
      <c r="AY1421">
        <v>0</v>
      </c>
      <c r="AZ1421">
        <v>0</v>
      </c>
      <c r="BA1421">
        <v>0</v>
      </c>
      <c r="BB1421">
        <v>0</v>
      </c>
      <c r="BC1421">
        <v>0</v>
      </c>
      <c r="BD1421" s="17">
        <v>0</v>
      </c>
      <c r="BE1421">
        <v>1</v>
      </c>
      <c r="BF1421">
        <v>0</v>
      </c>
      <c r="BG1421" s="17">
        <v>0</v>
      </c>
      <c r="BH1421">
        <v>22873</v>
      </c>
      <c r="BI1421">
        <v>1435</v>
      </c>
      <c r="BJ1421" s="61">
        <v>0.91900000000000004</v>
      </c>
      <c r="BK1421" s="61">
        <v>32</v>
      </c>
      <c r="BL1421">
        <v>1</v>
      </c>
      <c r="BM1421">
        <v>0</v>
      </c>
      <c r="BN1421">
        <v>0</v>
      </c>
      <c r="BO1421">
        <v>0</v>
      </c>
      <c r="BP1421">
        <v>0</v>
      </c>
      <c r="BQ1421" s="17">
        <v>0</v>
      </c>
      <c r="BR1421">
        <v>1</v>
      </c>
      <c r="BS1421">
        <v>0</v>
      </c>
      <c r="BT1421">
        <v>0</v>
      </c>
      <c r="BU1421" s="17">
        <v>0</v>
      </c>
      <c r="BV1421">
        <v>0</v>
      </c>
      <c r="BW1421">
        <v>0</v>
      </c>
      <c r="BX1421" s="17">
        <v>0</v>
      </c>
      <c r="BY1421">
        <v>0</v>
      </c>
      <c r="BZ1421">
        <v>0</v>
      </c>
      <c r="CA1421">
        <v>1</v>
      </c>
      <c r="CB1421">
        <v>0</v>
      </c>
      <c r="CC1421">
        <v>1</v>
      </c>
      <c r="CD1421">
        <v>0</v>
      </c>
      <c r="CE1421">
        <v>1</v>
      </c>
      <c r="CF1421">
        <v>1</v>
      </c>
      <c r="CG1421">
        <v>0</v>
      </c>
      <c r="CH1421">
        <v>0</v>
      </c>
      <c r="CI1421">
        <v>0</v>
      </c>
      <c r="CJ1421" s="17">
        <v>0</v>
      </c>
      <c r="CK1421">
        <v>1.02</v>
      </c>
      <c r="CL1421">
        <v>494</v>
      </c>
      <c r="CM1421">
        <v>1</v>
      </c>
      <c r="CN1421">
        <v>0</v>
      </c>
      <c r="CO1421">
        <v>29</v>
      </c>
      <c r="CP1421" s="31" t="s">
        <v>80</v>
      </c>
    </row>
    <row r="1422" spans="1:94" x14ac:dyDescent="0.25">
      <c r="A1422">
        <v>1421</v>
      </c>
      <c r="B1422">
        <v>89</v>
      </c>
      <c r="C1422" s="23" t="s">
        <v>267</v>
      </c>
      <c r="D1422" s="12">
        <v>3.8875037491050262</v>
      </c>
      <c r="E1422" s="13">
        <v>0.38636787655541133</v>
      </c>
      <c r="F1422" s="7">
        <v>10.061663986569791</v>
      </c>
      <c r="G1422" s="7">
        <f t="shared" si="351"/>
        <v>3.5011358725496149</v>
      </c>
      <c r="H1422" s="15">
        <f t="shared" si="352"/>
        <v>4.2738716256604379</v>
      </c>
      <c r="I1422" s="11">
        <f t="shared" si="353"/>
        <v>0.12379204348527212</v>
      </c>
      <c r="J1422" s="30">
        <f t="shared" si="354"/>
        <v>1.2303337067358691E-2</v>
      </c>
      <c r="K1422" s="30">
        <f t="shared" si="355"/>
        <v>81.278761568927933</v>
      </c>
      <c r="L1422" s="8">
        <v>0</v>
      </c>
      <c r="M1422" s="9">
        <v>0</v>
      </c>
      <c r="N1422" s="9">
        <v>0</v>
      </c>
      <c r="O1422" s="9">
        <v>1</v>
      </c>
      <c r="P1422" s="9">
        <v>0</v>
      </c>
      <c r="Q1422" s="8">
        <v>6522</v>
      </c>
      <c r="R1422" s="9">
        <v>16</v>
      </c>
      <c r="S1422" s="9">
        <f t="shared" si="356"/>
        <v>6505</v>
      </c>
      <c r="T1422" s="9">
        <f t="shared" si="357"/>
        <v>36</v>
      </c>
      <c r="U1422" s="7">
        <v>17</v>
      </c>
      <c r="V1422" s="7">
        <v>5.008</v>
      </c>
      <c r="W1422" s="9">
        <v>0</v>
      </c>
      <c r="X1422" s="9">
        <v>1</v>
      </c>
      <c r="Y1422" s="9">
        <v>1</v>
      </c>
      <c r="Z1422" s="9">
        <v>0</v>
      </c>
      <c r="AA1422" s="9">
        <v>0</v>
      </c>
      <c r="AB1422" s="27">
        <v>0</v>
      </c>
      <c r="AC1422" s="9">
        <v>0</v>
      </c>
      <c r="AD1422" s="9">
        <v>0</v>
      </c>
      <c r="AE1422" s="27">
        <v>1</v>
      </c>
      <c r="AF1422" s="9">
        <v>0</v>
      </c>
      <c r="AG1422" s="27">
        <v>1</v>
      </c>
      <c r="AH1422" s="19">
        <v>1986</v>
      </c>
      <c r="AI1422" s="30">
        <v>1.25E-3</v>
      </c>
      <c r="AJ1422" s="30">
        <v>1.25E-3</v>
      </c>
      <c r="AK1422" s="30">
        <f t="shared" si="350"/>
        <v>0.65100000000000002</v>
      </c>
      <c r="AL1422" s="37">
        <v>0.34649999999999997</v>
      </c>
      <c r="AM1422" s="36" t="s">
        <v>89</v>
      </c>
      <c r="AN1422" s="17" t="s">
        <v>89</v>
      </c>
      <c r="AO1422">
        <v>0.52980000000000005</v>
      </c>
      <c r="AP1422" s="34">
        <f t="shared" si="344"/>
        <v>0.47019999999999995</v>
      </c>
      <c r="AQ1422" t="s">
        <v>89</v>
      </c>
      <c r="AR1422" s="34" t="s">
        <v>89</v>
      </c>
      <c r="AS1422">
        <v>0</v>
      </c>
      <c r="AT1422" s="17">
        <v>1</v>
      </c>
      <c r="AU1422" t="s">
        <v>89</v>
      </c>
      <c r="AV1422" s="17" t="s">
        <v>89</v>
      </c>
      <c r="AW1422" s="17" t="s">
        <v>131</v>
      </c>
      <c r="AX1422">
        <v>1</v>
      </c>
      <c r="AY1422">
        <v>0</v>
      </c>
      <c r="AZ1422">
        <v>0</v>
      </c>
      <c r="BA1422">
        <v>0</v>
      </c>
      <c r="BB1422">
        <v>0</v>
      </c>
      <c r="BC1422">
        <v>0</v>
      </c>
      <c r="BD1422" s="17">
        <v>0</v>
      </c>
      <c r="BE1422">
        <v>1</v>
      </c>
      <c r="BF1422">
        <v>0</v>
      </c>
      <c r="BG1422" s="17">
        <v>0</v>
      </c>
      <c r="BH1422">
        <v>22873</v>
      </c>
      <c r="BI1422">
        <v>1435</v>
      </c>
      <c r="BJ1422" s="61">
        <v>0.91900000000000004</v>
      </c>
      <c r="BK1422" s="61">
        <v>32</v>
      </c>
      <c r="BL1422">
        <v>1</v>
      </c>
      <c r="BM1422">
        <v>0</v>
      </c>
      <c r="BN1422">
        <v>0</v>
      </c>
      <c r="BO1422">
        <v>0</v>
      </c>
      <c r="BP1422">
        <v>0</v>
      </c>
      <c r="BQ1422" s="17">
        <v>0</v>
      </c>
      <c r="BR1422">
        <v>1</v>
      </c>
      <c r="BS1422">
        <v>0</v>
      </c>
      <c r="BT1422">
        <v>0</v>
      </c>
      <c r="BU1422" s="17">
        <v>0</v>
      </c>
      <c r="BV1422">
        <v>0</v>
      </c>
      <c r="BW1422">
        <v>0</v>
      </c>
      <c r="BX1422" s="17">
        <v>0</v>
      </c>
      <c r="BY1422">
        <v>0</v>
      </c>
      <c r="BZ1422">
        <v>0</v>
      </c>
      <c r="CA1422">
        <v>1</v>
      </c>
      <c r="CB1422">
        <v>0</v>
      </c>
      <c r="CC1422">
        <v>1</v>
      </c>
      <c r="CD1422">
        <v>0</v>
      </c>
      <c r="CE1422">
        <v>1</v>
      </c>
      <c r="CF1422">
        <v>1</v>
      </c>
      <c r="CG1422">
        <v>0</v>
      </c>
      <c r="CH1422">
        <v>0</v>
      </c>
      <c r="CI1422">
        <v>0</v>
      </c>
      <c r="CJ1422" s="17">
        <v>0</v>
      </c>
      <c r="CK1422">
        <v>1.02</v>
      </c>
      <c r="CL1422">
        <v>494</v>
      </c>
      <c r="CM1422">
        <v>1</v>
      </c>
      <c r="CN1422">
        <v>0</v>
      </c>
      <c r="CO1422">
        <v>29</v>
      </c>
      <c r="CP1422" s="31" t="s">
        <v>80</v>
      </c>
    </row>
    <row r="1423" spans="1:94" x14ac:dyDescent="0.25">
      <c r="A1423">
        <v>1422</v>
      </c>
      <c r="B1423">
        <v>89</v>
      </c>
      <c r="C1423" s="23" t="s">
        <v>267</v>
      </c>
      <c r="D1423" s="12">
        <v>1.143462467922252</v>
      </c>
      <c r="E1423" s="13">
        <v>1.3347377745033731</v>
      </c>
      <c r="F1423" s="7">
        <v>0.8566944682057186</v>
      </c>
      <c r="G1423" s="7">
        <f t="shared" si="351"/>
        <v>-0.19127530658112102</v>
      </c>
      <c r="H1423" s="15">
        <f t="shared" si="352"/>
        <v>2.4782002424256251</v>
      </c>
      <c r="I1423" s="11">
        <f t="shared" si="353"/>
        <v>1.0622936363621202E-2</v>
      </c>
      <c r="J1423" s="30">
        <f t="shared" si="354"/>
        <v>1.2399912405025955E-2</v>
      </c>
      <c r="K1423" s="30">
        <f t="shared" si="355"/>
        <v>80.645730980702595</v>
      </c>
      <c r="L1423" s="8">
        <v>0</v>
      </c>
      <c r="M1423" s="9">
        <v>0</v>
      </c>
      <c r="N1423" s="9">
        <v>0</v>
      </c>
      <c r="O1423" s="9">
        <v>1</v>
      </c>
      <c r="P1423" s="9">
        <v>0</v>
      </c>
      <c r="Q1423" s="8">
        <v>6522</v>
      </c>
      <c r="R1423" s="9">
        <v>18</v>
      </c>
      <c r="S1423" s="9">
        <f t="shared" si="356"/>
        <v>6503</v>
      </c>
      <c r="T1423" s="9">
        <f t="shared" si="357"/>
        <v>36</v>
      </c>
      <c r="U1423" s="7">
        <v>13</v>
      </c>
      <c r="V1423" s="7">
        <v>5.008</v>
      </c>
      <c r="W1423" s="9">
        <v>0</v>
      </c>
      <c r="X1423" s="9">
        <v>1</v>
      </c>
      <c r="Y1423" s="9">
        <v>1</v>
      </c>
      <c r="Z1423" s="9">
        <v>0</v>
      </c>
      <c r="AA1423" s="9">
        <v>0</v>
      </c>
      <c r="AB1423" s="27">
        <v>0</v>
      </c>
      <c r="AC1423" s="9">
        <v>0</v>
      </c>
      <c r="AD1423" s="9">
        <v>0</v>
      </c>
      <c r="AE1423" s="27">
        <v>1</v>
      </c>
      <c r="AF1423" s="9">
        <v>0</v>
      </c>
      <c r="AG1423" s="27">
        <v>1</v>
      </c>
      <c r="AH1423" s="19">
        <v>1986</v>
      </c>
      <c r="AI1423" s="30">
        <v>1.25E-3</v>
      </c>
      <c r="AJ1423" s="30">
        <v>1.25E-3</v>
      </c>
      <c r="AK1423" s="30">
        <f t="shared" si="350"/>
        <v>0.65100000000000002</v>
      </c>
      <c r="AL1423" s="37">
        <v>0.34649999999999997</v>
      </c>
      <c r="AM1423" s="36" t="s">
        <v>89</v>
      </c>
      <c r="AN1423" s="17" t="s">
        <v>89</v>
      </c>
      <c r="AO1423">
        <v>0.52980000000000005</v>
      </c>
      <c r="AP1423" s="34">
        <f t="shared" si="344"/>
        <v>0.47019999999999995</v>
      </c>
      <c r="AQ1423" t="s">
        <v>89</v>
      </c>
      <c r="AR1423" s="34" t="s">
        <v>89</v>
      </c>
      <c r="AS1423">
        <v>0</v>
      </c>
      <c r="AT1423" s="17">
        <v>1</v>
      </c>
      <c r="AU1423" t="s">
        <v>89</v>
      </c>
      <c r="AV1423" s="17" t="s">
        <v>89</v>
      </c>
      <c r="AW1423" s="17" t="s">
        <v>131</v>
      </c>
      <c r="AX1423">
        <v>1</v>
      </c>
      <c r="AY1423">
        <v>0</v>
      </c>
      <c r="AZ1423">
        <v>0</v>
      </c>
      <c r="BA1423">
        <v>0</v>
      </c>
      <c r="BB1423">
        <v>0</v>
      </c>
      <c r="BC1423">
        <v>0</v>
      </c>
      <c r="BD1423" s="17">
        <v>0</v>
      </c>
      <c r="BE1423">
        <v>1</v>
      </c>
      <c r="BF1423">
        <v>0</v>
      </c>
      <c r="BG1423" s="17">
        <v>0</v>
      </c>
      <c r="BH1423">
        <v>22873</v>
      </c>
      <c r="BI1423">
        <v>1435</v>
      </c>
      <c r="BJ1423" s="61">
        <v>0.91900000000000004</v>
      </c>
      <c r="BK1423" s="61">
        <v>32</v>
      </c>
      <c r="BL1423">
        <v>1</v>
      </c>
      <c r="BM1423">
        <v>0</v>
      </c>
      <c r="BN1423">
        <v>0</v>
      </c>
      <c r="BO1423">
        <v>0</v>
      </c>
      <c r="BP1423">
        <v>0</v>
      </c>
      <c r="BQ1423" s="17">
        <v>0</v>
      </c>
      <c r="BR1423">
        <v>1</v>
      </c>
      <c r="BS1423">
        <v>0</v>
      </c>
      <c r="BT1423">
        <v>0</v>
      </c>
      <c r="BU1423" s="17">
        <v>0</v>
      </c>
      <c r="BV1423">
        <v>0</v>
      </c>
      <c r="BW1423">
        <v>0</v>
      </c>
      <c r="BX1423" s="17">
        <v>0</v>
      </c>
      <c r="BY1423">
        <v>0</v>
      </c>
      <c r="BZ1423">
        <v>0</v>
      </c>
      <c r="CA1423">
        <v>1</v>
      </c>
      <c r="CB1423">
        <v>0</v>
      </c>
      <c r="CC1423">
        <v>1</v>
      </c>
      <c r="CD1423">
        <v>0</v>
      </c>
      <c r="CE1423">
        <v>1</v>
      </c>
      <c r="CF1423">
        <v>1</v>
      </c>
      <c r="CG1423">
        <v>0</v>
      </c>
      <c r="CH1423">
        <v>0</v>
      </c>
      <c r="CI1423">
        <v>0</v>
      </c>
      <c r="CJ1423" s="17">
        <v>0</v>
      </c>
      <c r="CK1423">
        <v>1.02</v>
      </c>
      <c r="CL1423">
        <v>494</v>
      </c>
      <c r="CM1423">
        <v>1</v>
      </c>
      <c r="CN1423">
        <v>0</v>
      </c>
      <c r="CO1423">
        <v>29</v>
      </c>
      <c r="CP1423" s="31" t="s">
        <v>80</v>
      </c>
    </row>
    <row r="1424" spans="1:94" x14ac:dyDescent="0.25">
      <c r="A1424">
        <v>1423</v>
      </c>
      <c r="B1424">
        <v>89</v>
      </c>
      <c r="C1424" s="23" t="s">
        <v>267</v>
      </c>
      <c r="D1424" s="12">
        <v>3.97114984456024</v>
      </c>
      <c r="E1424" s="13">
        <v>1.1060760621761729</v>
      </c>
      <c r="F1424" s="7">
        <v>3.5903044829910851</v>
      </c>
      <c r="G1424" s="7">
        <f t="shared" si="351"/>
        <v>2.8650737823840671</v>
      </c>
      <c r="H1424" s="15">
        <f t="shared" si="352"/>
        <v>5.0772259067364125</v>
      </c>
      <c r="I1424" s="11">
        <f t="shared" si="353"/>
        <v>4.447791287615252E-2</v>
      </c>
      <c r="J1424" s="30">
        <f t="shared" si="354"/>
        <v>1.2388340066104349E-2</v>
      </c>
      <c r="K1424" s="30">
        <f t="shared" si="355"/>
        <v>80.721064699869927</v>
      </c>
      <c r="L1424" s="8">
        <v>0</v>
      </c>
      <c r="M1424" s="9">
        <v>0</v>
      </c>
      <c r="N1424" s="9">
        <v>0</v>
      </c>
      <c r="O1424" s="9">
        <v>1</v>
      </c>
      <c r="P1424" s="9">
        <v>0</v>
      </c>
      <c r="Q1424" s="8">
        <v>6522</v>
      </c>
      <c r="R1424" s="9">
        <v>18</v>
      </c>
      <c r="S1424" s="9">
        <f t="shared" si="356"/>
        <v>6503</v>
      </c>
      <c r="T1424" s="9">
        <f t="shared" si="357"/>
        <v>36</v>
      </c>
      <c r="U1424" s="7">
        <v>13</v>
      </c>
      <c r="V1424" s="7">
        <v>5.008</v>
      </c>
      <c r="W1424" s="9">
        <v>0</v>
      </c>
      <c r="X1424" s="9">
        <v>1</v>
      </c>
      <c r="Y1424" s="9">
        <v>1</v>
      </c>
      <c r="Z1424" s="9">
        <v>0</v>
      </c>
      <c r="AA1424" s="9">
        <v>0</v>
      </c>
      <c r="AB1424" s="27">
        <v>0</v>
      </c>
      <c r="AC1424" s="9">
        <v>0</v>
      </c>
      <c r="AD1424" s="9">
        <v>0</v>
      </c>
      <c r="AE1424" s="27">
        <v>1</v>
      </c>
      <c r="AF1424" s="9">
        <v>0</v>
      </c>
      <c r="AG1424" s="27">
        <v>1</v>
      </c>
      <c r="AH1424" s="19">
        <v>1986</v>
      </c>
      <c r="AI1424" s="30">
        <v>1.25E-3</v>
      </c>
      <c r="AJ1424" s="30">
        <v>1.25E-3</v>
      </c>
      <c r="AK1424" s="30">
        <f t="shared" si="350"/>
        <v>0.65100000000000002</v>
      </c>
      <c r="AL1424" s="37">
        <v>0.34649999999999997</v>
      </c>
      <c r="AM1424" s="36" t="s">
        <v>89</v>
      </c>
      <c r="AN1424" s="17" t="s">
        <v>89</v>
      </c>
      <c r="AO1424">
        <v>0.52980000000000005</v>
      </c>
      <c r="AP1424" s="34">
        <f t="shared" si="344"/>
        <v>0.47019999999999995</v>
      </c>
      <c r="AQ1424" t="s">
        <v>89</v>
      </c>
      <c r="AR1424" s="34" t="s">
        <v>89</v>
      </c>
      <c r="AS1424">
        <v>0</v>
      </c>
      <c r="AT1424" s="17">
        <v>1</v>
      </c>
      <c r="AU1424" t="s">
        <v>89</v>
      </c>
      <c r="AV1424" s="17" t="s">
        <v>89</v>
      </c>
      <c r="AW1424" s="17" t="s">
        <v>131</v>
      </c>
      <c r="AX1424">
        <v>1</v>
      </c>
      <c r="AY1424">
        <v>0</v>
      </c>
      <c r="AZ1424">
        <v>0</v>
      </c>
      <c r="BA1424">
        <v>0</v>
      </c>
      <c r="BB1424">
        <v>0</v>
      </c>
      <c r="BC1424">
        <v>0</v>
      </c>
      <c r="BD1424" s="17">
        <v>0</v>
      </c>
      <c r="BE1424">
        <v>1</v>
      </c>
      <c r="BF1424">
        <v>0</v>
      </c>
      <c r="BG1424" s="17">
        <v>0</v>
      </c>
      <c r="BH1424">
        <v>22873</v>
      </c>
      <c r="BI1424">
        <v>1435</v>
      </c>
      <c r="BJ1424" s="61">
        <v>0.91900000000000004</v>
      </c>
      <c r="BK1424" s="61">
        <v>32</v>
      </c>
      <c r="BL1424">
        <v>1</v>
      </c>
      <c r="BM1424">
        <v>0</v>
      </c>
      <c r="BN1424">
        <v>0</v>
      </c>
      <c r="BO1424">
        <v>0</v>
      </c>
      <c r="BP1424">
        <v>0</v>
      </c>
      <c r="BQ1424" s="17">
        <v>0</v>
      </c>
      <c r="BR1424">
        <v>1</v>
      </c>
      <c r="BS1424">
        <v>0</v>
      </c>
      <c r="BT1424">
        <v>0</v>
      </c>
      <c r="BU1424" s="17">
        <v>0</v>
      </c>
      <c r="BV1424">
        <v>0</v>
      </c>
      <c r="BW1424">
        <v>0</v>
      </c>
      <c r="BX1424" s="17">
        <v>0</v>
      </c>
      <c r="BY1424">
        <v>0</v>
      </c>
      <c r="BZ1424">
        <v>0</v>
      </c>
      <c r="CA1424">
        <v>1</v>
      </c>
      <c r="CB1424">
        <v>0</v>
      </c>
      <c r="CC1424">
        <v>1</v>
      </c>
      <c r="CD1424">
        <v>0</v>
      </c>
      <c r="CE1424">
        <v>1</v>
      </c>
      <c r="CF1424">
        <v>1</v>
      </c>
      <c r="CG1424">
        <v>0</v>
      </c>
      <c r="CH1424">
        <v>0</v>
      </c>
      <c r="CI1424">
        <v>0</v>
      </c>
      <c r="CJ1424" s="17">
        <v>0</v>
      </c>
      <c r="CK1424">
        <v>1.02</v>
      </c>
      <c r="CL1424">
        <v>494</v>
      </c>
      <c r="CM1424">
        <v>1</v>
      </c>
      <c r="CN1424">
        <v>0</v>
      </c>
      <c r="CO1424">
        <v>29</v>
      </c>
      <c r="CP1424" s="31" t="s">
        <v>80</v>
      </c>
    </row>
    <row r="1425" spans="1:94" x14ac:dyDescent="0.25">
      <c r="A1425">
        <v>1424</v>
      </c>
      <c r="B1425">
        <v>89</v>
      </c>
      <c r="C1425" s="23" t="s">
        <v>267</v>
      </c>
      <c r="D1425" s="12">
        <v>4.4228311186168989</v>
      </c>
      <c r="E1425" s="13">
        <v>0.592812539992148</v>
      </c>
      <c r="F1425" s="7">
        <v>7.4607583683629244</v>
      </c>
      <c r="G1425" s="7">
        <f t="shared" si="351"/>
        <v>3.8300185786247507</v>
      </c>
      <c r="H1425" s="15">
        <f t="shared" si="352"/>
        <v>5.0156436586090472</v>
      </c>
      <c r="I1425" s="11">
        <f t="shared" si="353"/>
        <v>9.2124537241715737E-2</v>
      </c>
      <c r="J1425" s="30">
        <f t="shared" si="354"/>
        <v>1.2347878418414743E-2</v>
      </c>
      <c r="K1425" s="30">
        <f t="shared" si="355"/>
        <v>80.985572267108779</v>
      </c>
      <c r="L1425" s="8">
        <v>0</v>
      </c>
      <c r="M1425" s="9">
        <v>0</v>
      </c>
      <c r="N1425" s="9">
        <v>0</v>
      </c>
      <c r="O1425" s="9">
        <v>1</v>
      </c>
      <c r="P1425" s="9">
        <v>0</v>
      </c>
      <c r="Q1425" s="8">
        <v>6522</v>
      </c>
      <c r="R1425" s="9">
        <v>18</v>
      </c>
      <c r="S1425" s="9">
        <f t="shared" si="356"/>
        <v>6503</v>
      </c>
      <c r="T1425" s="9">
        <f t="shared" si="357"/>
        <v>36</v>
      </c>
      <c r="U1425" s="7">
        <v>15</v>
      </c>
      <c r="V1425" s="7">
        <v>5.008</v>
      </c>
      <c r="W1425" s="9">
        <v>0</v>
      </c>
      <c r="X1425" s="9">
        <v>1</v>
      </c>
      <c r="Y1425" s="9">
        <v>1</v>
      </c>
      <c r="Z1425" s="9">
        <v>0</v>
      </c>
      <c r="AA1425" s="9">
        <v>0</v>
      </c>
      <c r="AB1425" s="27">
        <v>0</v>
      </c>
      <c r="AC1425" s="9">
        <v>0</v>
      </c>
      <c r="AD1425" s="9">
        <v>0</v>
      </c>
      <c r="AE1425" s="27">
        <v>1</v>
      </c>
      <c r="AF1425" s="9">
        <v>0</v>
      </c>
      <c r="AG1425" s="27">
        <v>1</v>
      </c>
      <c r="AH1425" s="19">
        <v>1986</v>
      </c>
      <c r="AI1425" s="30">
        <v>1.25E-3</v>
      </c>
      <c r="AJ1425" s="30">
        <v>1.25E-3</v>
      </c>
      <c r="AK1425" s="30">
        <f t="shared" si="350"/>
        <v>0.65100000000000002</v>
      </c>
      <c r="AL1425" s="37">
        <v>0.34649999999999997</v>
      </c>
      <c r="AM1425" s="36" t="s">
        <v>89</v>
      </c>
      <c r="AN1425" s="17" t="s">
        <v>89</v>
      </c>
      <c r="AO1425">
        <v>0.52980000000000005</v>
      </c>
      <c r="AP1425" s="34">
        <f t="shared" si="344"/>
        <v>0.47019999999999995</v>
      </c>
      <c r="AQ1425" t="s">
        <v>89</v>
      </c>
      <c r="AR1425" s="34" t="s">
        <v>89</v>
      </c>
      <c r="AS1425">
        <v>0</v>
      </c>
      <c r="AT1425" s="17">
        <v>1</v>
      </c>
      <c r="AU1425" t="s">
        <v>89</v>
      </c>
      <c r="AV1425" s="17" t="s">
        <v>89</v>
      </c>
      <c r="AW1425" s="17" t="s">
        <v>131</v>
      </c>
      <c r="AX1425">
        <v>1</v>
      </c>
      <c r="AY1425">
        <v>0</v>
      </c>
      <c r="AZ1425">
        <v>0</v>
      </c>
      <c r="BA1425">
        <v>0</v>
      </c>
      <c r="BB1425">
        <v>0</v>
      </c>
      <c r="BC1425">
        <v>0</v>
      </c>
      <c r="BD1425" s="17">
        <v>0</v>
      </c>
      <c r="BE1425">
        <v>1</v>
      </c>
      <c r="BF1425">
        <v>0</v>
      </c>
      <c r="BG1425" s="17">
        <v>0</v>
      </c>
      <c r="BH1425">
        <v>22873</v>
      </c>
      <c r="BI1425">
        <v>1435</v>
      </c>
      <c r="BJ1425" s="61">
        <v>0.91900000000000004</v>
      </c>
      <c r="BK1425" s="61">
        <v>32</v>
      </c>
      <c r="BL1425">
        <v>1</v>
      </c>
      <c r="BM1425">
        <v>0</v>
      </c>
      <c r="BN1425">
        <v>0</v>
      </c>
      <c r="BO1425">
        <v>0</v>
      </c>
      <c r="BP1425">
        <v>0</v>
      </c>
      <c r="BQ1425" s="17">
        <v>0</v>
      </c>
      <c r="BR1425">
        <v>1</v>
      </c>
      <c r="BS1425">
        <v>0</v>
      </c>
      <c r="BT1425">
        <v>0</v>
      </c>
      <c r="BU1425" s="17">
        <v>0</v>
      </c>
      <c r="BV1425">
        <v>0</v>
      </c>
      <c r="BW1425">
        <v>0</v>
      </c>
      <c r="BX1425" s="17">
        <v>0</v>
      </c>
      <c r="BY1425">
        <v>0</v>
      </c>
      <c r="BZ1425">
        <v>0</v>
      </c>
      <c r="CA1425">
        <v>1</v>
      </c>
      <c r="CB1425">
        <v>0</v>
      </c>
      <c r="CC1425">
        <v>1</v>
      </c>
      <c r="CD1425">
        <v>0</v>
      </c>
      <c r="CE1425">
        <v>1</v>
      </c>
      <c r="CF1425">
        <v>1</v>
      </c>
      <c r="CG1425">
        <v>0</v>
      </c>
      <c r="CH1425">
        <v>0</v>
      </c>
      <c r="CI1425">
        <v>0</v>
      </c>
      <c r="CJ1425" s="17">
        <v>0</v>
      </c>
      <c r="CK1425">
        <v>1.02</v>
      </c>
      <c r="CL1425">
        <v>494</v>
      </c>
      <c r="CM1425">
        <v>1</v>
      </c>
      <c r="CN1425">
        <v>0</v>
      </c>
      <c r="CO1425">
        <v>29</v>
      </c>
      <c r="CP1425" s="31" t="s">
        <v>80</v>
      </c>
    </row>
    <row r="1426" spans="1:94" x14ac:dyDescent="0.25">
      <c r="A1426">
        <v>1425</v>
      </c>
      <c r="B1426">
        <v>89</v>
      </c>
      <c r="C1426" s="23" t="s">
        <v>267</v>
      </c>
      <c r="D1426" s="12">
        <v>3.6932333398746349</v>
      </c>
      <c r="E1426" s="13">
        <v>0.39073145667247461</v>
      </c>
      <c r="F1426" s="7">
        <v>9.4521013775720615</v>
      </c>
      <c r="G1426" s="7">
        <f t="shared" si="351"/>
        <v>3.3025018832021602</v>
      </c>
      <c r="H1426" s="15">
        <f t="shared" si="352"/>
        <v>4.0839647965471091</v>
      </c>
      <c r="I1426" s="11">
        <f t="shared" si="353"/>
        <v>0.11641488107218169</v>
      </c>
      <c r="J1426" s="30">
        <f t="shared" si="354"/>
        <v>1.2316296283957641E-2</v>
      </c>
      <c r="K1426" s="30">
        <f t="shared" si="355"/>
        <v>81.193239992328785</v>
      </c>
      <c r="L1426" s="8">
        <v>0</v>
      </c>
      <c r="M1426" s="9">
        <v>0</v>
      </c>
      <c r="N1426" s="9">
        <v>0</v>
      </c>
      <c r="O1426" s="9">
        <v>1</v>
      </c>
      <c r="P1426" s="9">
        <v>0</v>
      </c>
      <c r="Q1426" s="8">
        <v>6522</v>
      </c>
      <c r="R1426" s="9">
        <v>18</v>
      </c>
      <c r="S1426" s="9">
        <f t="shared" si="356"/>
        <v>6503</v>
      </c>
      <c r="T1426" s="9">
        <f t="shared" si="357"/>
        <v>36</v>
      </c>
      <c r="U1426" s="7">
        <v>17</v>
      </c>
      <c r="V1426" s="7">
        <v>5.008</v>
      </c>
      <c r="W1426" s="9">
        <v>0</v>
      </c>
      <c r="X1426" s="9">
        <v>1</v>
      </c>
      <c r="Y1426" s="9">
        <v>1</v>
      </c>
      <c r="Z1426" s="9">
        <v>0</v>
      </c>
      <c r="AA1426" s="9">
        <v>0</v>
      </c>
      <c r="AB1426" s="27">
        <v>0</v>
      </c>
      <c r="AC1426" s="9">
        <v>0</v>
      </c>
      <c r="AD1426" s="9">
        <v>0</v>
      </c>
      <c r="AE1426" s="27">
        <v>1</v>
      </c>
      <c r="AF1426" s="9">
        <v>0</v>
      </c>
      <c r="AG1426" s="27">
        <v>1</v>
      </c>
      <c r="AH1426" s="19">
        <v>1986</v>
      </c>
      <c r="AI1426" s="30">
        <v>3.0000000000000001E-3</v>
      </c>
      <c r="AJ1426" s="30">
        <v>3.0000000000000001E-3</v>
      </c>
      <c r="AK1426" s="30">
        <f t="shared" si="350"/>
        <v>0.64149999999999996</v>
      </c>
      <c r="AL1426" s="37">
        <v>0.35249999999999998</v>
      </c>
      <c r="AM1426" s="36" t="s">
        <v>89</v>
      </c>
      <c r="AN1426" s="17" t="s">
        <v>89</v>
      </c>
      <c r="AO1426">
        <v>0.52980000000000005</v>
      </c>
      <c r="AP1426" s="34">
        <f t="shared" si="344"/>
        <v>0.47019999999999995</v>
      </c>
      <c r="AQ1426" t="s">
        <v>89</v>
      </c>
      <c r="AR1426" s="34" t="s">
        <v>89</v>
      </c>
      <c r="AS1426">
        <v>0</v>
      </c>
      <c r="AT1426" s="17">
        <v>1</v>
      </c>
      <c r="AU1426" t="s">
        <v>89</v>
      </c>
      <c r="AV1426" s="17" t="s">
        <v>89</v>
      </c>
      <c r="AW1426" s="17" t="s">
        <v>131</v>
      </c>
      <c r="AX1426">
        <v>1</v>
      </c>
      <c r="AY1426">
        <v>0</v>
      </c>
      <c r="AZ1426">
        <v>0</v>
      </c>
      <c r="BA1426">
        <v>0</v>
      </c>
      <c r="BB1426">
        <v>0</v>
      </c>
      <c r="BC1426">
        <v>0</v>
      </c>
      <c r="BD1426" s="17">
        <v>0</v>
      </c>
      <c r="BE1426">
        <v>1</v>
      </c>
      <c r="BF1426">
        <v>0</v>
      </c>
      <c r="BG1426" s="17">
        <v>0</v>
      </c>
      <c r="BH1426">
        <v>22873</v>
      </c>
      <c r="BI1426">
        <v>1435</v>
      </c>
      <c r="BJ1426" s="61">
        <v>0.91900000000000004</v>
      </c>
      <c r="BK1426" s="61">
        <v>32</v>
      </c>
      <c r="BL1426">
        <v>1</v>
      </c>
      <c r="BM1426">
        <v>0</v>
      </c>
      <c r="BN1426">
        <v>0</v>
      </c>
      <c r="BO1426">
        <v>0</v>
      </c>
      <c r="BP1426">
        <v>0</v>
      </c>
      <c r="BQ1426" s="17">
        <v>0</v>
      </c>
      <c r="BR1426">
        <v>1</v>
      </c>
      <c r="BS1426">
        <v>0</v>
      </c>
      <c r="BT1426">
        <v>0</v>
      </c>
      <c r="BU1426" s="17">
        <v>0</v>
      </c>
      <c r="BV1426">
        <v>0</v>
      </c>
      <c r="BW1426">
        <v>0</v>
      </c>
      <c r="BX1426" s="17">
        <v>0</v>
      </c>
      <c r="BY1426">
        <v>0</v>
      </c>
      <c r="BZ1426">
        <v>0</v>
      </c>
      <c r="CA1426">
        <v>1</v>
      </c>
      <c r="CB1426">
        <v>0</v>
      </c>
      <c r="CC1426">
        <v>1</v>
      </c>
      <c r="CD1426">
        <v>0</v>
      </c>
      <c r="CE1426">
        <v>1</v>
      </c>
      <c r="CF1426">
        <v>1</v>
      </c>
      <c r="CG1426">
        <v>0</v>
      </c>
      <c r="CH1426">
        <v>0</v>
      </c>
      <c r="CI1426">
        <v>0</v>
      </c>
      <c r="CJ1426" s="17">
        <v>0</v>
      </c>
      <c r="CK1426">
        <v>1.02</v>
      </c>
      <c r="CL1426">
        <v>494</v>
      </c>
      <c r="CM1426">
        <v>1</v>
      </c>
      <c r="CN1426">
        <v>0</v>
      </c>
      <c r="CO1426">
        <v>29</v>
      </c>
      <c r="CP1426" s="31" t="s">
        <v>80</v>
      </c>
    </row>
    <row r="1427" spans="1:94" x14ac:dyDescent="0.25">
      <c r="A1427">
        <v>1426</v>
      </c>
      <c r="B1427">
        <v>89</v>
      </c>
      <c r="C1427" s="23" t="s">
        <v>267</v>
      </c>
      <c r="D1427" s="12">
        <v>4.1153206785629726</v>
      </c>
      <c r="E1427" s="13">
        <v>1.056520781793536</v>
      </c>
      <c r="F1427" s="7">
        <v>3.895163019488229</v>
      </c>
      <c r="G1427" s="7">
        <f t="shared" si="351"/>
        <v>3.0587998967694365</v>
      </c>
      <c r="H1427" s="15">
        <f t="shared" si="352"/>
        <v>5.171841460356509</v>
      </c>
      <c r="I1427" s="11">
        <f t="shared" si="353"/>
        <v>4.8402349268963987E-2</v>
      </c>
      <c r="J1427" s="30">
        <f t="shared" si="354"/>
        <v>1.242627048644639E-2</v>
      </c>
      <c r="K1427" s="30">
        <f t="shared" si="355"/>
        <v>80.474668653858956</v>
      </c>
      <c r="L1427" s="8">
        <v>0</v>
      </c>
      <c r="M1427" s="9">
        <v>0</v>
      </c>
      <c r="N1427" s="9">
        <v>0</v>
      </c>
      <c r="O1427" s="9">
        <v>1</v>
      </c>
      <c r="P1427" s="9">
        <v>0</v>
      </c>
      <c r="Q1427" s="8">
        <v>6476</v>
      </c>
      <c r="R1427" s="9">
        <v>14</v>
      </c>
      <c r="S1427" s="9">
        <f t="shared" si="356"/>
        <v>6461</v>
      </c>
      <c r="T1427" s="9">
        <f t="shared" si="357"/>
        <v>36</v>
      </c>
      <c r="U1427" s="7">
        <v>13</v>
      </c>
      <c r="V1427" s="7">
        <v>5.008</v>
      </c>
      <c r="W1427" s="9">
        <v>0</v>
      </c>
      <c r="X1427" s="9">
        <v>1</v>
      </c>
      <c r="Y1427" s="9">
        <v>1</v>
      </c>
      <c r="Z1427" s="9">
        <v>0</v>
      </c>
      <c r="AA1427" s="9">
        <v>0</v>
      </c>
      <c r="AB1427" s="27">
        <v>0</v>
      </c>
      <c r="AC1427" s="9">
        <v>0</v>
      </c>
      <c r="AD1427" s="9">
        <v>0</v>
      </c>
      <c r="AE1427" s="27">
        <v>1</v>
      </c>
      <c r="AF1427" s="9">
        <v>0</v>
      </c>
      <c r="AG1427" s="27">
        <v>1</v>
      </c>
      <c r="AH1427" s="19">
        <v>2000</v>
      </c>
      <c r="AI1427" s="30">
        <v>3.0000000000000001E-3</v>
      </c>
      <c r="AJ1427" s="30">
        <v>3.0000000000000001E-3</v>
      </c>
      <c r="AK1427" s="30">
        <f t="shared" si="350"/>
        <v>0.64149999999999996</v>
      </c>
      <c r="AL1427" s="37">
        <v>0.35249999999999998</v>
      </c>
      <c r="AM1427" s="36" t="s">
        <v>89</v>
      </c>
      <c r="AN1427" s="17" t="s">
        <v>89</v>
      </c>
      <c r="AO1427">
        <v>0.49149999999999999</v>
      </c>
      <c r="AP1427" s="34">
        <f t="shared" si="344"/>
        <v>0.50849999999999995</v>
      </c>
      <c r="AQ1427" t="s">
        <v>89</v>
      </c>
      <c r="AR1427" s="34" t="s">
        <v>89</v>
      </c>
      <c r="AS1427">
        <v>0</v>
      </c>
      <c r="AT1427" s="17">
        <v>1</v>
      </c>
      <c r="AU1427" t="s">
        <v>89</v>
      </c>
      <c r="AV1427" s="17" t="s">
        <v>89</v>
      </c>
      <c r="AW1427" s="17" t="s">
        <v>131</v>
      </c>
      <c r="AX1427">
        <v>1</v>
      </c>
      <c r="AY1427">
        <v>0</v>
      </c>
      <c r="AZ1427">
        <v>0</v>
      </c>
      <c r="BA1427">
        <v>0</v>
      </c>
      <c r="BB1427">
        <v>0</v>
      </c>
      <c r="BC1427">
        <v>0</v>
      </c>
      <c r="BD1427" s="17">
        <v>0</v>
      </c>
      <c r="BE1427">
        <v>1</v>
      </c>
      <c r="BF1427">
        <v>0</v>
      </c>
      <c r="BG1427" s="17">
        <v>0</v>
      </c>
      <c r="BH1427">
        <v>31669</v>
      </c>
      <c r="BI1427">
        <v>1404</v>
      </c>
      <c r="BJ1427" s="61">
        <v>0.92700000000000005</v>
      </c>
      <c r="BK1427" s="61">
        <v>24</v>
      </c>
      <c r="BL1427">
        <v>1</v>
      </c>
      <c r="BM1427">
        <v>0</v>
      </c>
      <c r="BN1427">
        <v>0</v>
      </c>
      <c r="BO1427">
        <v>0</v>
      </c>
      <c r="BP1427">
        <v>0</v>
      </c>
      <c r="BQ1427" s="17">
        <v>0</v>
      </c>
      <c r="BR1427">
        <v>1</v>
      </c>
      <c r="BS1427">
        <v>0</v>
      </c>
      <c r="BT1427">
        <v>0</v>
      </c>
      <c r="BU1427" s="17">
        <v>0</v>
      </c>
      <c r="BV1427">
        <v>0</v>
      </c>
      <c r="BW1427">
        <v>0</v>
      </c>
      <c r="BX1427" s="17">
        <v>0</v>
      </c>
      <c r="BY1427">
        <v>0</v>
      </c>
      <c r="BZ1427">
        <v>0</v>
      </c>
      <c r="CA1427">
        <v>1</v>
      </c>
      <c r="CB1427">
        <v>0</v>
      </c>
      <c r="CC1427">
        <v>1</v>
      </c>
      <c r="CD1427">
        <v>0</v>
      </c>
      <c r="CE1427">
        <v>1</v>
      </c>
      <c r="CF1427">
        <v>1</v>
      </c>
      <c r="CG1427">
        <v>0</v>
      </c>
      <c r="CH1427">
        <v>0</v>
      </c>
      <c r="CI1427">
        <v>0</v>
      </c>
      <c r="CJ1427" s="17">
        <v>0</v>
      </c>
      <c r="CK1427">
        <v>1.02</v>
      </c>
      <c r="CL1427">
        <v>494</v>
      </c>
      <c r="CM1427">
        <v>1</v>
      </c>
      <c r="CN1427">
        <v>0</v>
      </c>
      <c r="CO1427">
        <v>29</v>
      </c>
      <c r="CP1427" s="31" t="s">
        <v>80</v>
      </c>
    </row>
    <row r="1428" spans="1:94" x14ac:dyDescent="0.25">
      <c r="A1428">
        <v>1427</v>
      </c>
      <c r="B1428">
        <v>89</v>
      </c>
      <c r="C1428" s="23" t="s">
        <v>267</v>
      </c>
      <c r="D1428" s="12">
        <v>3.5374328443582792</v>
      </c>
      <c r="E1428" s="13">
        <v>0.82095912236664681</v>
      </c>
      <c r="F1428" s="7">
        <v>4.3089025360490893</v>
      </c>
      <c r="G1428" s="7">
        <f t="shared" si="351"/>
        <v>2.7164737219916324</v>
      </c>
      <c r="H1428" s="15">
        <f t="shared" si="352"/>
        <v>4.358391966724926</v>
      </c>
      <c r="I1428" s="11">
        <f t="shared" si="353"/>
        <v>5.352956206726836E-2</v>
      </c>
      <c r="J1428" s="30">
        <f t="shared" si="354"/>
        <v>1.2423015285082448E-2</v>
      </c>
      <c r="K1428" s="30">
        <f t="shared" si="355"/>
        <v>80.495755422662938</v>
      </c>
      <c r="L1428" s="8">
        <v>0</v>
      </c>
      <c r="M1428" s="9">
        <v>0</v>
      </c>
      <c r="N1428" s="9">
        <v>0</v>
      </c>
      <c r="O1428" s="9">
        <v>1</v>
      </c>
      <c r="P1428" s="9">
        <v>0</v>
      </c>
      <c r="Q1428" s="8">
        <v>6476</v>
      </c>
      <c r="R1428" s="9">
        <v>14</v>
      </c>
      <c r="S1428" s="9">
        <f t="shared" si="356"/>
        <v>6461</v>
      </c>
      <c r="T1428" s="9">
        <f t="shared" si="357"/>
        <v>36</v>
      </c>
      <c r="U1428" s="7">
        <v>13</v>
      </c>
      <c r="V1428" s="7">
        <v>5.008</v>
      </c>
      <c r="W1428" s="9">
        <v>0</v>
      </c>
      <c r="X1428" s="9">
        <v>1</v>
      </c>
      <c r="Y1428" s="9">
        <v>1</v>
      </c>
      <c r="Z1428" s="9">
        <v>0</v>
      </c>
      <c r="AA1428" s="9">
        <v>0</v>
      </c>
      <c r="AB1428" s="27">
        <v>0</v>
      </c>
      <c r="AC1428" s="9">
        <v>0</v>
      </c>
      <c r="AD1428" s="9">
        <v>0</v>
      </c>
      <c r="AE1428" s="27">
        <v>1</v>
      </c>
      <c r="AF1428" s="9">
        <v>0</v>
      </c>
      <c r="AG1428" s="27">
        <v>1</v>
      </c>
      <c r="AH1428" s="19">
        <v>2000</v>
      </c>
      <c r="AI1428" s="30">
        <v>3.0000000000000001E-3</v>
      </c>
      <c r="AJ1428" s="30">
        <v>3.0000000000000001E-3</v>
      </c>
      <c r="AK1428" s="30">
        <f t="shared" si="350"/>
        <v>0.64149999999999996</v>
      </c>
      <c r="AL1428" s="37">
        <v>0.35249999999999998</v>
      </c>
      <c r="AM1428" s="36" t="s">
        <v>89</v>
      </c>
      <c r="AN1428" s="17" t="s">
        <v>89</v>
      </c>
      <c r="AO1428">
        <v>0.49149999999999999</v>
      </c>
      <c r="AP1428" s="34">
        <f t="shared" si="344"/>
        <v>0.50849999999999995</v>
      </c>
      <c r="AQ1428" t="s">
        <v>89</v>
      </c>
      <c r="AR1428" s="34" t="s">
        <v>89</v>
      </c>
      <c r="AS1428">
        <v>0</v>
      </c>
      <c r="AT1428" s="17">
        <v>1</v>
      </c>
      <c r="AU1428" t="s">
        <v>89</v>
      </c>
      <c r="AV1428" s="17" t="s">
        <v>89</v>
      </c>
      <c r="AW1428" s="17" t="s">
        <v>131</v>
      </c>
      <c r="AX1428">
        <v>1</v>
      </c>
      <c r="AY1428">
        <v>0</v>
      </c>
      <c r="AZ1428">
        <v>0</v>
      </c>
      <c r="BA1428">
        <v>0</v>
      </c>
      <c r="BB1428">
        <v>0</v>
      </c>
      <c r="BC1428">
        <v>0</v>
      </c>
      <c r="BD1428" s="17">
        <v>0</v>
      </c>
      <c r="BE1428">
        <v>1</v>
      </c>
      <c r="BF1428">
        <v>0</v>
      </c>
      <c r="BG1428" s="17">
        <v>0</v>
      </c>
      <c r="BH1428">
        <v>31669</v>
      </c>
      <c r="BI1428">
        <v>1404</v>
      </c>
      <c r="BJ1428" s="61">
        <v>0.92700000000000005</v>
      </c>
      <c r="BK1428" s="61">
        <v>24</v>
      </c>
      <c r="BL1428">
        <v>1</v>
      </c>
      <c r="BM1428">
        <v>0</v>
      </c>
      <c r="BN1428">
        <v>0</v>
      </c>
      <c r="BO1428">
        <v>0</v>
      </c>
      <c r="BP1428">
        <v>0</v>
      </c>
      <c r="BQ1428" s="17">
        <v>0</v>
      </c>
      <c r="BR1428">
        <v>1</v>
      </c>
      <c r="BS1428">
        <v>0</v>
      </c>
      <c r="BT1428">
        <v>0</v>
      </c>
      <c r="BU1428" s="17">
        <v>0</v>
      </c>
      <c r="BV1428">
        <v>0</v>
      </c>
      <c r="BW1428">
        <v>0</v>
      </c>
      <c r="BX1428" s="17">
        <v>0</v>
      </c>
      <c r="BY1428">
        <v>0</v>
      </c>
      <c r="BZ1428">
        <v>0</v>
      </c>
      <c r="CA1428">
        <v>1</v>
      </c>
      <c r="CB1428">
        <v>0</v>
      </c>
      <c r="CC1428">
        <v>1</v>
      </c>
      <c r="CD1428">
        <v>0</v>
      </c>
      <c r="CE1428">
        <v>1</v>
      </c>
      <c r="CF1428">
        <v>1</v>
      </c>
      <c r="CG1428">
        <v>0</v>
      </c>
      <c r="CH1428">
        <v>0</v>
      </c>
      <c r="CI1428">
        <v>0</v>
      </c>
      <c r="CJ1428" s="17">
        <v>0</v>
      </c>
      <c r="CK1428">
        <v>1.02</v>
      </c>
      <c r="CL1428">
        <v>494</v>
      </c>
      <c r="CM1428">
        <v>1</v>
      </c>
      <c r="CN1428">
        <v>0</v>
      </c>
      <c r="CO1428">
        <v>29</v>
      </c>
      <c r="CP1428" s="31" t="s">
        <v>80</v>
      </c>
    </row>
    <row r="1429" spans="1:94" x14ac:dyDescent="0.25">
      <c r="A1429">
        <v>1428</v>
      </c>
      <c r="B1429">
        <v>89</v>
      </c>
      <c r="C1429" s="23" t="s">
        <v>267</v>
      </c>
      <c r="D1429" s="12">
        <v>5.6948060928972746</v>
      </c>
      <c r="E1429" s="13">
        <v>0.44462959293887072</v>
      </c>
      <c r="F1429" s="7">
        <v>12.80797810882601</v>
      </c>
      <c r="G1429" s="7">
        <f t="shared" si="351"/>
        <v>5.2501764999584042</v>
      </c>
      <c r="H1429" s="15">
        <f t="shared" si="352"/>
        <v>6.139435685836145</v>
      </c>
      <c r="I1429" s="11">
        <f t="shared" si="353"/>
        <v>0.15735704203086562</v>
      </c>
      <c r="J1429" s="30">
        <f t="shared" si="354"/>
        <v>1.2285861257244849E-2</v>
      </c>
      <c r="K1429" s="30">
        <f t="shared" si="355"/>
        <v>81.394375132659917</v>
      </c>
      <c r="L1429" s="8">
        <v>0</v>
      </c>
      <c r="M1429" s="9">
        <v>0</v>
      </c>
      <c r="N1429" s="9">
        <v>0</v>
      </c>
      <c r="O1429" s="9">
        <v>1</v>
      </c>
      <c r="P1429" s="9">
        <v>0</v>
      </c>
      <c r="Q1429" s="8">
        <v>6476</v>
      </c>
      <c r="R1429" s="9">
        <v>14</v>
      </c>
      <c r="S1429" s="9">
        <f t="shared" si="356"/>
        <v>6461</v>
      </c>
      <c r="T1429" s="9">
        <f t="shared" si="357"/>
        <v>36</v>
      </c>
      <c r="U1429" s="7">
        <v>15</v>
      </c>
      <c r="V1429" s="7">
        <v>5.008</v>
      </c>
      <c r="W1429" s="9">
        <v>0</v>
      </c>
      <c r="X1429" s="9">
        <v>1</v>
      </c>
      <c r="Y1429" s="9">
        <v>1</v>
      </c>
      <c r="Z1429" s="9">
        <v>0</v>
      </c>
      <c r="AA1429" s="9">
        <v>0</v>
      </c>
      <c r="AB1429" s="27">
        <v>0</v>
      </c>
      <c r="AC1429" s="9">
        <v>0</v>
      </c>
      <c r="AD1429" s="9">
        <v>0</v>
      </c>
      <c r="AE1429" s="27">
        <v>1</v>
      </c>
      <c r="AF1429" s="9">
        <v>0</v>
      </c>
      <c r="AG1429" s="27">
        <v>1</v>
      </c>
      <c r="AH1429" s="19">
        <v>2000</v>
      </c>
      <c r="AI1429" s="30">
        <v>3.0000000000000001E-3</v>
      </c>
      <c r="AJ1429" s="30">
        <v>3.0000000000000001E-3</v>
      </c>
      <c r="AK1429" s="30">
        <f t="shared" si="350"/>
        <v>0.64149999999999996</v>
      </c>
      <c r="AL1429" s="37">
        <v>0.35249999999999998</v>
      </c>
      <c r="AM1429" s="36" t="s">
        <v>89</v>
      </c>
      <c r="AN1429" s="17" t="s">
        <v>89</v>
      </c>
      <c r="AO1429">
        <v>0.49149999999999999</v>
      </c>
      <c r="AP1429" s="34">
        <f t="shared" si="344"/>
        <v>0.50849999999999995</v>
      </c>
      <c r="AQ1429" t="s">
        <v>89</v>
      </c>
      <c r="AR1429" s="34" t="s">
        <v>89</v>
      </c>
      <c r="AS1429">
        <v>0</v>
      </c>
      <c r="AT1429" s="17">
        <v>1</v>
      </c>
      <c r="AU1429" t="s">
        <v>89</v>
      </c>
      <c r="AV1429" s="17" t="s">
        <v>89</v>
      </c>
      <c r="AW1429" s="17" t="s">
        <v>131</v>
      </c>
      <c r="AX1429">
        <v>1</v>
      </c>
      <c r="AY1429">
        <v>0</v>
      </c>
      <c r="AZ1429">
        <v>0</v>
      </c>
      <c r="BA1429">
        <v>0</v>
      </c>
      <c r="BB1429">
        <v>0</v>
      </c>
      <c r="BC1429">
        <v>0</v>
      </c>
      <c r="BD1429" s="17">
        <v>0</v>
      </c>
      <c r="BE1429">
        <v>1</v>
      </c>
      <c r="BF1429">
        <v>0</v>
      </c>
      <c r="BG1429" s="17">
        <v>0</v>
      </c>
      <c r="BH1429">
        <v>31669</v>
      </c>
      <c r="BI1429">
        <v>1404</v>
      </c>
      <c r="BJ1429" s="61">
        <v>0.92700000000000005</v>
      </c>
      <c r="BK1429" s="61">
        <v>24</v>
      </c>
      <c r="BL1429">
        <v>1</v>
      </c>
      <c r="BM1429">
        <v>0</v>
      </c>
      <c r="BN1429">
        <v>0</v>
      </c>
      <c r="BO1429">
        <v>0</v>
      </c>
      <c r="BP1429">
        <v>0</v>
      </c>
      <c r="BQ1429" s="17">
        <v>0</v>
      </c>
      <c r="BR1429">
        <v>1</v>
      </c>
      <c r="BS1429">
        <v>0</v>
      </c>
      <c r="BT1429">
        <v>0</v>
      </c>
      <c r="BU1429" s="17">
        <v>0</v>
      </c>
      <c r="BV1429">
        <v>0</v>
      </c>
      <c r="BW1429">
        <v>0</v>
      </c>
      <c r="BX1429" s="17">
        <v>0</v>
      </c>
      <c r="BY1429">
        <v>0</v>
      </c>
      <c r="BZ1429">
        <v>0</v>
      </c>
      <c r="CA1429">
        <v>1</v>
      </c>
      <c r="CB1429">
        <v>0</v>
      </c>
      <c r="CC1429">
        <v>1</v>
      </c>
      <c r="CD1429">
        <v>0</v>
      </c>
      <c r="CE1429">
        <v>1</v>
      </c>
      <c r="CF1429">
        <v>1</v>
      </c>
      <c r="CG1429">
        <v>0</v>
      </c>
      <c r="CH1429">
        <v>0</v>
      </c>
      <c r="CI1429">
        <v>0</v>
      </c>
      <c r="CJ1429" s="17">
        <v>0</v>
      </c>
      <c r="CK1429">
        <v>1.02</v>
      </c>
      <c r="CL1429">
        <v>494</v>
      </c>
      <c r="CM1429">
        <v>1</v>
      </c>
      <c r="CN1429">
        <v>0</v>
      </c>
      <c r="CO1429">
        <v>29</v>
      </c>
      <c r="CP1429" s="31" t="s">
        <v>80</v>
      </c>
    </row>
    <row r="1430" spans="1:94" x14ac:dyDescent="0.25">
      <c r="A1430">
        <v>1429</v>
      </c>
      <c r="B1430">
        <v>89</v>
      </c>
      <c r="C1430" s="23" t="s">
        <v>267</v>
      </c>
      <c r="D1430" s="12">
        <v>5.4202582729393711</v>
      </c>
      <c r="E1430" s="13">
        <v>0.37467956341453418</v>
      </c>
      <c r="F1430" s="7">
        <v>14.466383550635671</v>
      </c>
      <c r="G1430" s="7">
        <f t="shared" si="351"/>
        <v>5.045578709524837</v>
      </c>
      <c r="H1430" s="15">
        <f t="shared" si="352"/>
        <v>5.7949378363539052</v>
      </c>
      <c r="I1430" s="11">
        <f t="shared" si="353"/>
        <v>0.17712834509676798</v>
      </c>
      <c r="J1430" s="30">
        <f t="shared" si="354"/>
        <v>1.2244134442915746E-2</v>
      </c>
      <c r="K1430" s="30">
        <f t="shared" si="355"/>
        <v>81.67175921353784</v>
      </c>
      <c r="L1430" s="8">
        <v>0</v>
      </c>
      <c r="M1430" s="9">
        <v>0</v>
      </c>
      <c r="N1430" s="9">
        <v>0</v>
      </c>
      <c r="O1430" s="9">
        <v>1</v>
      </c>
      <c r="P1430" s="9">
        <v>0</v>
      </c>
      <c r="Q1430" s="8">
        <v>6476</v>
      </c>
      <c r="R1430" s="9">
        <v>14</v>
      </c>
      <c r="S1430" s="9">
        <f t="shared" si="356"/>
        <v>6461</v>
      </c>
      <c r="T1430" s="9">
        <f t="shared" si="357"/>
        <v>36</v>
      </c>
      <c r="U1430" s="7">
        <v>17</v>
      </c>
      <c r="V1430" s="7">
        <v>5.008</v>
      </c>
      <c r="W1430" s="9">
        <v>0</v>
      </c>
      <c r="X1430" s="9">
        <v>1</v>
      </c>
      <c r="Y1430" s="9">
        <v>1</v>
      </c>
      <c r="Z1430" s="9">
        <v>0</v>
      </c>
      <c r="AA1430" s="9">
        <v>0</v>
      </c>
      <c r="AB1430" s="27">
        <v>0</v>
      </c>
      <c r="AC1430" s="9">
        <v>0</v>
      </c>
      <c r="AD1430" s="9">
        <v>0</v>
      </c>
      <c r="AE1430" s="27">
        <v>1</v>
      </c>
      <c r="AF1430" s="9">
        <v>0</v>
      </c>
      <c r="AG1430" s="27">
        <v>1</v>
      </c>
      <c r="AH1430" s="19">
        <v>2000</v>
      </c>
      <c r="AI1430" s="30">
        <v>3.0000000000000001E-3</v>
      </c>
      <c r="AJ1430" s="30">
        <v>3.0000000000000001E-3</v>
      </c>
      <c r="AK1430" s="30">
        <f t="shared" si="350"/>
        <v>0.64149999999999996</v>
      </c>
      <c r="AL1430" s="37">
        <v>0.35249999999999998</v>
      </c>
      <c r="AM1430" s="36" t="s">
        <v>89</v>
      </c>
      <c r="AN1430" s="17" t="s">
        <v>89</v>
      </c>
      <c r="AO1430">
        <v>0.49149999999999999</v>
      </c>
      <c r="AP1430" s="34">
        <f t="shared" si="344"/>
        <v>0.50849999999999995</v>
      </c>
      <c r="AQ1430" t="s">
        <v>89</v>
      </c>
      <c r="AR1430" s="34" t="s">
        <v>89</v>
      </c>
      <c r="AS1430">
        <v>0</v>
      </c>
      <c r="AT1430" s="17">
        <v>1</v>
      </c>
      <c r="AU1430" t="s">
        <v>89</v>
      </c>
      <c r="AV1430" s="17" t="s">
        <v>89</v>
      </c>
      <c r="AW1430" s="17" t="s">
        <v>131</v>
      </c>
      <c r="AX1430">
        <v>1</v>
      </c>
      <c r="AY1430">
        <v>0</v>
      </c>
      <c r="AZ1430">
        <v>0</v>
      </c>
      <c r="BA1430">
        <v>0</v>
      </c>
      <c r="BB1430">
        <v>0</v>
      </c>
      <c r="BC1430">
        <v>0</v>
      </c>
      <c r="BD1430" s="17">
        <v>0</v>
      </c>
      <c r="BE1430">
        <v>1</v>
      </c>
      <c r="BF1430">
        <v>0</v>
      </c>
      <c r="BG1430" s="17">
        <v>0</v>
      </c>
      <c r="BH1430">
        <v>31669</v>
      </c>
      <c r="BI1430">
        <v>1404</v>
      </c>
      <c r="BJ1430" s="61">
        <v>0.92700000000000005</v>
      </c>
      <c r="BK1430" s="61">
        <v>24</v>
      </c>
      <c r="BL1430">
        <v>1</v>
      </c>
      <c r="BM1430">
        <v>0</v>
      </c>
      <c r="BN1430">
        <v>0</v>
      </c>
      <c r="BO1430">
        <v>0</v>
      </c>
      <c r="BP1430">
        <v>0</v>
      </c>
      <c r="BQ1430" s="17">
        <v>0</v>
      </c>
      <c r="BR1430">
        <v>1</v>
      </c>
      <c r="BS1430">
        <v>0</v>
      </c>
      <c r="BT1430">
        <v>0</v>
      </c>
      <c r="BU1430" s="17">
        <v>0</v>
      </c>
      <c r="BV1430">
        <v>0</v>
      </c>
      <c r="BW1430">
        <v>0</v>
      </c>
      <c r="BX1430" s="17">
        <v>0</v>
      </c>
      <c r="BY1430">
        <v>0</v>
      </c>
      <c r="BZ1430">
        <v>0</v>
      </c>
      <c r="CA1430">
        <v>1</v>
      </c>
      <c r="CB1430">
        <v>0</v>
      </c>
      <c r="CC1430">
        <v>1</v>
      </c>
      <c r="CD1430">
        <v>0</v>
      </c>
      <c r="CE1430">
        <v>1</v>
      </c>
      <c r="CF1430">
        <v>1</v>
      </c>
      <c r="CG1430">
        <v>0</v>
      </c>
      <c r="CH1430">
        <v>0</v>
      </c>
      <c r="CI1430">
        <v>0</v>
      </c>
      <c r="CJ1430" s="17">
        <v>0</v>
      </c>
      <c r="CK1430">
        <v>1.02</v>
      </c>
      <c r="CL1430">
        <v>494</v>
      </c>
      <c r="CM1430">
        <v>1</v>
      </c>
      <c r="CN1430">
        <v>0</v>
      </c>
      <c r="CO1430">
        <v>29</v>
      </c>
      <c r="CP1430" s="31" t="s">
        <v>80</v>
      </c>
    </row>
    <row r="1431" spans="1:94" x14ac:dyDescent="0.25">
      <c r="A1431">
        <v>1430</v>
      </c>
      <c r="B1431">
        <v>89</v>
      </c>
      <c r="C1431" s="23" t="s">
        <v>267</v>
      </c>
      <c r="D1431" s="12">
        <v>4.0192289915667478</v>
      </c>
      <c r="E1431" s="13">
        <v>1.105564818302234</v>
      </c>
      <c r="F1431" s="7">
        <v>3.6354530508115248</v>
      </c>
      <c r="G1431" s="7">
        <f t="shared" si="351"/>
        <v>2.9136641732645137</v>
      </c>
      <c r="H1431" s="15">
        <f t="shared" si="352"/>
        <v>5.124793809868982</v>
      </c>
      <c r="I1431" s="11">
        <f t="shared" si="353"/>
        <v>4.5188926210016848E-2</v>
      </c>
      <c r="J1431" s="30">
        <f t="shared" si="354"/>
        <v>1.2430067333679235E-2</v>
      </c>
      <c r="K1431" s="30">
        <f t="shared" si="355"/>
        <v>80.450087127887286</v>
      </c>
      <c r="L1431" s="8">
        <v>0</v>
      </c>
      <c r="M1431" s="9">
        <v>0</v>
      </c>
      <c r="N1431" s="9">
        <v>0</v>
      </c>
      <c r="O1431" s="9">
        <v>1</v>
      </c>
      <c r="P1431" s="9">
        <v>0</v>
      </c>
      <c r="Q1431" s="8">
        <v>6476</v>
      </c>
      <c r="R1431" s="9">
        <v>16</v>
      </c>
      <c r="S1431" s="9">
        <f t="shared" si="356"/>
        <v>6459</v>
      </c>
      <c r="T1431" s="9">
        <f t="shared" si="357"/>
        <v>36</v>
      </c>
      <c r="U1431" s="7">
        <v>13</v>
      </c>
      <c r="V1431" s="7">
        <v>5.008</v>
      </c>
      <c r="W1431" s="9">
        <v>0</v>
      </c>
      <c r="X1431" s="9">
        <v>1</v>
      </c>
      <c r="Y1431" s="9">
        <v>1</v>
      </c>
      <c r="Z1431" s="9">
        <v>0</v>
      </c>
      <c r="AA1431" s="9">
        <v>0</v>
      </c>
      <c r="AB1431" s="27">
        <v>0</v>
      </c>
      <c r="AC1431" s="9">
        <v>0</v>
      </c>
      <c r="AD1431" s="9">
        <v>0</v>
      </c>
      <c r="AE1431" s="27">
        <v>1</v>
      </c>
      <c r="AF1431" s="9">
        <v>0</v>
      </c>
      <c r="AG1431" s="27">
        <v>1</v>
      </c>
      <c r="AH1431" s="19">
        <v>2000</v>
      </c>
      <c r="AI1431" s="30">
        <v>3.0000000000000001E-3</v>
      </c>
      <c r="AJ1431" s="30">
        <v>3.0000000000000001E-3</v>
      </c>
      <c r="AK1431" s="30">
        <f t="shared" si="350"/>
        <v>0.64149999999999996</v>
      </c>
      <c r="AL1431" s="37">
        <v>0.35249999999999998</v>
      </c>
      <c r="AM1431" s="36" t="s">
        <v>89</v>
      </c>
      <c r="AN1431" s="17" t="s">
        <v>89</v>
      </c>
      <c r="AO1431">
        <v>0.49149999999999999</v>
      </c>
      <c r="AP1431" s="34">
        <f t="shared" si="344"/>
        <v>0.50849999999999995</v>
      </c>
      <c r="AQ1431" t="s">
        <v>89</v>
      </c>
      <c r="AR1431" s="34" t="s">
        <v>89</v>
      </c>
      <c r="AS1431">
        <v>0</v>
      </c>
      <c r="AT1431" s="17">
        <v>1</v>
      </c>
      <c r="AU1431" t="s">
        <v>89</v>
      </c>
      <c r="AV1431" s="17" t="s">
        <v>89</v>
      </c>
      <c r="AW1431" s="17" t="s">
        <v>131</v>
      </c>
      <c r="AX1431">
        <v>1</v>
      </c>
      <c r="AY1431">
        <v>0</v>
      </c>
      <c r="AZ1431">
        <v>0</v>
      </c>
      <c r="BA1431">
        <v>0</v>
      </c>
      <c r="BB1431">
        <v>0</v>
      </c>
      <c r="BC1431">
        <v>0</v>
      </c>
      <c r="BD1431" s="17">
        <v>0</v>
      </c>
      <c r="BE1431">
        <v>1</v>
      </c>
      <c r="BF1431">
        <v>0</v>
      </c>
      <c r="BG1431" s="17">
        <v>0</v>
      </c>
      <c r="BH1431">
        <v>31669</v>
      </c>
      <c r="BI1431">
        <v>1404</v>
      </c>
      <c r="BJ1431" s="61">
        <v>0.92700000000000005</v>
      </c>
      <c r="BK1431" s="61">
        <v>24</v>
      </c>
      <c r="BL1431">
        <v>1</v>
      </c>
      <c r="BM1431">
        <v>0</v>
      </c>
      <c r="BN1431">
        <v>0</v>
      </c>
      <c r="BO1431">
        <v>0</v>
      </c>
      <c r="BP1431">
        <v>0</v>
      </c>
      <c r="BQ1431" s="17">
        <v>0</v>
      </c>
      <c r="BR1431">
        <v>1</v>
      </c>
      <c r="BS1431">
        <v>0</v>
      </c>
      <c r="BT1431">
        <v>0</v>
      </c>
      <c r="BU1431" s="17">
        <v>0</v>
      </c>
      <c r="BV1431">
        <v>0</v>
      </c>
      <c r="BW1431">
        <v>0</v>
      </c>
      <c r="BX1431" s="17">
        <v>0</v>
      </c>
      <c r="BY1431">
        <v>0</v>
      </c>
      <c r="BZ1431">
        <v>0</v>
      </c>
      <c r="CA1431">
        <v>1</v>
      </c>
      <c r="CB1431">
        <v>0</v>
      </c>
      <c r="CC1431">
        <v>1</v>
      </c>
      <c r="CD1431">
        <v>0</v>
      </c>
      <c r="CE1431">
        <v>1</v>
      </c>
      <c r="CF1431">
        <v>1</v>
      </c>
      <c r="CG1431">
        <v>0</v>
      </c>
      <c r="CH1431">
        <v>0</v>
      </c>
      <c r="CI1431">
        <v>0</v>
      </c>
      <c r="CJ1431" s="17">
        <v>0</v>
      </c>
      <c r="CK1431">
        <v>1.02</v>
      </c>
      <c r="CL1431">
        <v>494</v>
      </c>
      <c r="CM1431">
        <v>1</v>
      </c>
      <c r="CN1431">
        <v>0</v>
      </c>
      <c r="CO1431">
        <v>29</v>
      </c>
      <c r="CP1431" s="31" t="s">
        <v>80</v>
      </c>
    </row>
    <row r="1432" spans="1:94" x14ac:dyDescent="0.25">
      <c r="A1432">
        <v>1431</v>
      </c>
      <c r="B1432">
        <v>89</v>
      </c>
      <c r="C1432" s="23" t="s">
        <v>267</v>
      </c>
      <c r="D1432" s="12">
        <v>3.585713300628468</v>
      </c>
      <c r="E1432" s="13">
        <v>0.82057648001429839</v>
      </c>
      <c r="F1432" s="7">
        <v>4.3697490580841256</v>
      </c>
      <c r="G1432" s="7">
        <f t="shared" si="351"/>
        <v>2.7651368206141695</v>
      </c>
      <c r="H1432" s="15">
        <f t="shared" si="352"/>
        <v>4.4062897806427666</v>
      </c>
      <c r="I1432" s="11">
        <f t="shared" si="353"/>
        <v>5.4291626284018374E-2</v>
      </c>
      <c r="J1432" s="30">
        <f t="shared" si="354"/>
        <v>1.2424426566001028E-2</v>
      </c>
      <c r="K1432" s="30">
        <f t="shared" si="355"/>
        <v>80.486611972617084</v>
      </c>
      <c r="L1432" s="8">
        <v>0</v>
      </c>
      <c r="M1432" s="9">
        <v>0</v>
      </c>
      <c r="N1432" s="9">
        <v>0</v>
      </c>
      <c r="O1432" s="9">
        <v>1</v>
      </c>
      <c r="P1432" s="9">
        <v>0</v>
      </c>
      <c r="Q1432" s="8">
        <v>6476</v>
      </c>
      <c r="R1432" s="9">
        <v>16</v>
      </c>
      <c r="S1432" s="9">
        <f t="shared" si="356"/>
        <v>6459</v>
      </c>
      <c r="T1432" s="9">
        <f t="shared" si="357"/>
        <v>36</v>
      </c>
      <c r="U1432" s="7">
        <v>13</v>
      </c>
      <c r="V1432" s="7">
        <v>5.008</v>
      </c>
      <c r="W1432" s="9">
        <v>0</v>
      </c>
      <c r="X1432" s="9">
        <v>1</v>
      </c>
      <c r="Y1432" s="9">
        <v>1</v>
      </c>
      <c r="Z1432" s="9">
        <v>0</v>
      </c>
      <c r="AA1432" s="9">
        <v>0</v>
      </c>
      <c r="AB1432" s="27">
        <v>0</v>
      </c>
      <c r="AC1432" s="9">
        <v>0</v>
      </c>
      <c r="AD1432" s="9">
        <v>0</v>
      </c>
      <c r="AE1432" s="27">
        <v>1</v>
      </c>
      <c r="AF1432" s="9">
        <v>0</v>
      </c>
      <c r="AG1432" s="27">
        <v>1</v>
      </c>
      <c r="AH1432" s="19">
        <v>2000</v>
      </c>
      <c r="AI1432" s="30">
        <v>3.0000000000000001E-3</v>
      </c>
      <c r="AJ1432" s="30">
        <v>3.0000000000000001E-3</v>
      </c>
      <c r="AK1432" s="30">
        <f t="shared" si="350"/>
        <v>0.64149999999999996</v>
      </c>
      <c r="AL1432" s="37">
        <v>0.35249999999999998</v>
      </c>
      <c r="AM1432" s="36" t="s">
        <v>89</v>
      </c>
      <c r="AN1432" s="17" t="s">
        <v>89</v>
      </c>
      <c r="AO1432">
        <v>0.49149999999999999</v>
      </c>
      <c r="AP1432" s="34">
        <f t="shared" si="344"/>
        <v>0.50849999999999995</v>
      </c>
      <c r="AQ1432" t="s">
        <v>89</v>
      </c>
      <c r="AR1432" s="34" t="s">
        <v>89</v>
      </c>
      <c r="AS1432">
        <v>0</v>
      </c>
      <c r="AT1432" s="17">
        <v>1</v>
      </c>
      <c r="AU1432" t="s">
        <v>89</v>
      </c>
      <c r="AV1432" s="17" t="s">
        <v>89</v>
      </c>
      <c r="AW1432" s="17" t="s">
        <v>131</v>
      </c>
      <c r="AX1432">
        <v>1</v>
      </c>
      <c r="AY1432">
        <v>0</v>
      </c>
      <c r="AZ1432">
        <v>0</v>
      </c>
      <c r="BA1432">
        <v>0</v>
      </c>
      <c r="BB1432">
        <v>0</v>
      </c>
      <c r="BC1432">
        <v>0</v>
      </c>
      <c r="BD1432" s="17">
        <v>0</v>
      </c>
      <c r="BE1432">
        <v>1</v>
      </c>
      <c r="BF1432">
        <v>0</v>
      </c>
      <c r="BG1432" s="17">
        <v>0</v>
      </c>
      <c r="BH1432">
        <v>31669</v>
      </c>
      <c r="BI1432">
        <v>1404</v>
      </c>
      <c r="BJ1432" s="61">
        <v>0.92700000000000005</v>
      </c>
      <c r="BK1432" s="61">
        <v>24</v>
      </c>
      <c r="BL1432">
        <v>1</v>
      </c>
      <c r="BM1432">
        <v>0</v>
      </c>
      <c r="BN1432">
        <v>0</v>
      </c>
      <c r="BO1432">
        <v>0</v>
      </c>
      <c r="BP1432">
        <v>0</v>
      </c>
      <c r="BQ1432" s="17">
        <v>0</v>
      </c>
      <c r="BR1432">
        <v>1</v>
      </c>
      <c r="BS1432">
        <v>0</v>
      </c>
      <c r="BT1432">
        <v>0</v>
      </c>
      <c r="BU1432" s="17">
        <v>0</v>
      </c>
      <c r="BV1432">
        <v>0</v>
      </c>
      <c r="BW1432">
        <v>0</v>
      </c>
      <c r="BX1432" s="17">
        <v>0</v>
      </c>
      <c r="BY1432">
        <v>0</v>
      </c>
      <c r="BZ1432">
        <v>0</v>
      </c>
      <c r="CA1432">
        <v>1</v>
      </c>
      <c r="CB1432">
        <v>0</v>
      </c>
      <c r="CC1432">
        <v>1</v>
      </c>
      <c r="CD1432">
        <v>0</v>
      </c>
      <c r="CE1432">
        <v>1</v>
      </c>
      <c r="CF1432">
        <v>1</v>
      </c>
      <c r="CG1432">
        <v>0</v>
      </c>
      <c r="CH1432">
        <v>0</v>
      </c>
      <c r="CI1432">
        <v>0</v>
      </c>
      <c r="CJ1432" s="17">
        <v>0</v>
      </c>
      <c r="CK1432">
        <v>1.02</v>
      </c>
      <c r="CL1432">
        <v>494</v>
      </c>
      <c r="CM1432">
        <v>1</v>
      </c>
      <c r="CN1432">
        <v>0</v>
      </c>
      <c r="CO1432">
        <v>29</v>
      </c>
      <c r="CP1432" s="31" t="s">
        <v>80</v>
      </c>
    </row>
    <row r="1433" spans="1:94" x14ac:dyDescent="0.25">
      <c r="A1433">
        <v>1432</v>
      </c>
      <c r="B1433">
        <v>89</v>
      </c>
      <c r="C1433" s="23" t="s">
        <v>267</v>
      </c>
      <c r="D1433" s="12">
        <v>5.6524349454410761</v>
      </c>
      <c r="E1433" s="13">
        <v>0.44516475398360011</v>
      </c>
      <c r="F1433" s="7">
        <v>12.697399995978371</v>
      </c>
      <c r="G1433" s="7">
        <f t="shared" si="351"/>
        <v>5.2072701914574759</v>
      </c>
      <c r="H1433" s="15">
        <f t="shared" si="352"/>
        <v>6.0975996994246762</v>
      </c>
      <c r="I1433" s="11">
        <f t="shared" si="353"/>
        <v>0.15605527738106767</v>
      </c>
      <c r="J1433" s="30">
        <f t="shared" si="354"/>
        <v>1.2290333251728293E-2</v>
      </c>
      <c r="K1433" s="30">
        <f t="shared" si="355"/>
        <v>81.364758751303825</v>
      </c>
      <c r="L1433" s="8">
        <v>0</v>
      </c>
      <c r="M1433" s="9">
        <v>0</v>
      </c>
      <c r="N1433" s="9">
        <v>0</v>
      </c>
      <c r="O1433" s="9">
        <v>1</v>
      </c>
      <c r="P1433" s="9">
        <v>0</v>
      </c>
      <c r="Q1433" s="8">
        <v>6476</v>
      </c>
      <c r="R1433" s="9">
        <v>16</v>
      </c>
      <c r="S1433" s="9">
        <f t="shared" si="356"/>
        <v>6459</v>
      </c>
      <c r="T1433" s="9">
        <f t="shared" si="357"/>
        <v>36</v>
      </c>
      <c r="U1433" s="7">
        <v>15</v>
      </c>
      <c r="V1433" s="7">
        <v>5.008</v>
      </c>
      <c r="W1433" s="9">
        <v>0</v>
      </c>
      <c r="X1433" s="9">
        <v>1</v>
      </c>
      <c r="Y1433" s="9">
        <v>1</v>
      </c>
      <c r="Z1433" s="9">
        <v>0</v>
      </c>
      <c r="AA1433" s="9">
        <v>0</v>
      </c>
      <c r="AB1433" s="27">
        <v>0</v>
      </c>
      <c r="AC1433" s="9">
        <v>0</v>
      </c>
      <c r="AD1433" s="9">
        <v>0</v>
      </c>
      <c r="AE1433" s="27">
        <v>1</v>
      </c>
      <c r="AF1433" s="9">
        <v>0</v>
      </c>
      <c r="AG1433" s="27">
        <v>1</v>
      </c>
      <c r="AH1433" s="19">
        <v>2000</v>
      </c>
      <c r="AI1433" s="30">
        <v>3.0000000000000001E-3</v>
      </c>
      <c r="AJ1433" s="30">
        <v>3.0000000000000001E-3</v>
      </c>
      <c r="AK1433" s="30">
        <f t="shared" si="350"/>
        <v>0.64149999999999996</v>
      </c>
      <c r="AL1433" s="37">
        <v>0.35249999999999998</v>
      </c>
      <c r="AM1433" s="36" t="s">
        <v>89</v>
      </c>
      <c r="AN1433" s="17" t="s">
        <v>89</v>
      </c>
      <c r="AO1433">
        <v>0.49149999999999999</v>
      </c>
      <c r="AP1433" s="34">
        <f t="shared" si="344"/>
        <v>0.50849999999999995</v>
      </c>
      <c r="AQ1433" t="s">
        <v>89</v>
      </c>
      <c r="AR1433" s="34" t="s">
        <v>89</v>
      </c>
      <c r="AS1433">
        <v>0</v>
      </c>
      <c r="AT1433" s="17">
        <v>1</v>
      </c>
      <c r="AU1433" t="s">
        <v>89</v>
      </c>
      <c r="AV1433" s="17" t="s">
        <v>89</v>
      </c>
      <c r="AW1433" s="17" t="s">
        <v>131</v>
      </c>
      <c r="AX1433">
        <v>1</v>
      </c>
      <c r="AY1433">
        <v>0</v>
      </c>
      <c r="AZ1433">
        <v>0</v>
      </c>
      <c r="BA1433">
        <v>0</v>
      </c>
      <c r="BB1433">
        <v>0</v>
      </c>
      <c r="BC1433">
        <v>0</v>
      </c>
      <c r="BD1433" s="17">
        <v>0</v>
      </c>
      <c r="BE1433">
        <v>1</v>
      </c>
      <c r="BF1433">
        <v>0</v>
      </c>
      <c r="BG1433" s="17">
        <v>0</v>
      </c>
      <c r="BH1433">
        <v>31669</v>
      </c>
      <c r="BI1433">
        <v>1404</v>
      </c>
      <c r="BJ1433" s="61">
        <v>0.92700000000000005</v>
      </c>
      <c r="BK1433" s="61">
        <v>24</v>
      </c>
      <c r="BL1433">
        <v>1</v>
      </c>
      <c r="BM1433">
        <v>0</v>
      </c>
      <c r="BN1433">
        <v>0</v>
      </c>
      <c r="BO1433">
        <v>0</v>
      </c>
      <c r="BP1433">
        <v>0</v>
      </c>
      <c r="BQ1433" s="17">
        <v>0</v>
      </c>
      <c r="BR1433">
        <v>1</v>
      </c>
      <c r="BS1433">
        <v>0</v>
      </c>
      <c r="BT1433">
        <v>0</v>
      </c>
      <c r="BU1433" s="17">
        <v>0</v>
      </c>
      <c r="BV1433">
        <v>0</v>
      </c>
      <c r="BW1433">
        <v>0</v>
      </c>
      <c r="BX1433" s="17">
        <v>0</v>
      </c>
      <c r="BY1433">
        <v>0</v>
      </c>
      <c r="BZ1433">
        <v>0</v>
      </c>
      <c r="CA1433">
        <v>1</v>
      </c>
      <c r="CB1433">
        <v>0</v>
      </c>
      <c r="CC1433">
        <v>1</v>
      </c>
      <c r="CD1433">
        <v>0</v>
      </c>
      <c r="CE1433">
        <v>1</v>
      </c>
      <c r="CF1433">
        <v>1</v>
      </c>
      <c r="CG1433">
        <v>0</v>
      </c>
      <c r="CH1433">
        <v>0</v>
      </c>
      <c r="CI1433">
        <v>0</v>
      </c>
      <c r="CJ1433" s="17">
        <v>0</v>
      </c>
      <c r="CK1433">
        <v>1.02</v>
      </c>
      <c r="CL1433">
        <v>494</v>
      </c>
      <c r="CM1433">
        <v>1</v>
      </c>
      <c r="CN1433">
        <v>0</v>
      </c>
      <c r="CO1433">
        <v>29</v>
      </c>
      <c r="CP1433" s="31" t="s">
        <v>80</v>
      </c>
    </row>
    <row r="1434" spans="1:94" x14ac:dyDescent="0.25">
      <c r="A1434">
        <v>1433</v>
      </c>
      <c r="B1434">
        <v>89</v>
      </c>
      <c r="C1434" s="23" t="s">
        <v>267</v>
      </c>
      <c r="D1434" s="12">
        <v>5.3785778047359623</v>
      </c>
      <c r="E1434" s="13">
        <v>0.37556962686570577</v>
      </c>
      <c r="F1434" s="7">
        <v>14.32112029298686</v>
      </c>
      <c r="G1434" s="7">
        <f t="shared" si="351"/>
        <v>5.0030081778702566</v>
      </c>
      <c r="H1434" s="15">
        <f t="shared" si="352"/>
        <v>5.7541474316016679</v>
      </c>
      <c r="I1434" s="11">
        <f t="shared" si="353"/>
        <v>0.17543103259660192</v>
      </c>
      <c r="J1434" s="30">
        <f t="shared" si="354"/>
        <v>1.2249812096230456E-2</v>
      </c>
      <c r="K1434" s="30">
        <f t="shared" si="355"/>
        <v>81.633905250491352</v>
      </c>
      <c r="L1434" s="8">
        <v>0</v>
      </c>
      <c r="M1434" s="9">
        <v>0</v>
      </c>
      <c r="N1434" s="9">
        <v>0</v>
      </c>
      <c r="O1434" s="9">
        <v>1</v>
      </c>
      <c r="P1434" s="9">
        <v>0</v>
      </c>
      <c r="Q1434" s="8">
        <v>6476</v>
      </c>
      <c r="R1434" s="9">
        <v>16</v>
      </c>
      <c r="S1434" s="9">
        <f t="shared" si="356"/>
        <v>6459</v>
      </c>
      <c r="T1434" s="9">
        <f t="shared" si="357"/>
        <v>36</v>
      </c>
      <c r="U1434" s="7">
        <v>17</v>
      </c>
      <c r="V1434" s="7">
        <v>5.008</v>
      </c>
      <c r="W1434" s="9">
        <v>0</v>
      </c>
      <c r="X1434" s="9">
        <v>1</v>
      </c>
      <c r="Y1434" s="9">
        <v>1</v>
      </c>
      <c r="Z1434" s="9">
        <v>0</v>
      </c>
      <c r="AA1434" s="9">
        <v>0</v>
      </c>
      <c r="AB1434" s="27">
        <v>0</v>
      </c>
      <c r="AC1434" s="9">
        <v>0</v>
      </c>
      <c r="AD1434" s="9">
        <v>0</v>
      </c>
      <c r="AE1434" s="27">
        <v>1</v>
      </c>
      <c r="AF1434" s="9">
        <v>0</v>
      </c>
      <c r="AG1434" s="27">
        <v>1</v>
      </c>
      <c r="AH1434" s="19">
        <v>2000</v>
      </c>
      <c r="AI1434" s="30">
        <v>3.0000000000000001E-3</v>
      </c>
      <c r="AJ1434" s="30">
        <v>3.0000000000000001E-3</v>
      </c>
      <c r="AK1434" s="30">
        <f t="shared" si="350"/>
        <v>0.64149999999999996</v>
      </c>
      <c r="AL1434" s="37">
        <v>0.35249999999999998</v>
      </c>
      <c r="AM1434" s="36" t="s">
        <v>89</v>
      </c>
      <c r="AN1434" s="17" t="s">
        <v>89</v>
      </c>
      <c r="AO1434">
        <v>0.49149999999999999</v>
      </c>
      <c r="AP1434" s="34">
        <f t="shared" si="344"/>
        <v>0.50849999999999995</v>
      </c>
      <c r="AQ1434" t="s">
        <v>89</v>
      </c>
      <c r="AR1434" s="34" t="s">
        <v>89</v>
      </c>
      <c r="AS1434">
        <v>0</v>
      </c>
      <c r="AT1434" s="17">
        <v>1</v>
      </c>
      <c r="AU1434" t="s">
        <v>89</v>
      </c>
      <c r="AV1434" s="17" t="s">
        <v>89</v>
      </c>
      <c r="AW1434" s="17" t="s">
        <v>131</v>
      </c>
      <c r="AX1434">
        <v>1</v>
      </c>
      <c r="AY1434">
        <v>0</v>
      </c>
      <c r="AZ1434">
        <v>0</v>
      </c>
      <c r="BA1434">
        <v>0</v>
      </c>
      <c r="BB1434">
        <v>0</v>
      </c>
      <c r="BC1434">
        <v>0</v>
      </c>
      <c r="BD1434" s="17">
        <v>0</v>
      </c>
      <c r="BE1434">
        <v>1</v>
      </c>
      <c r="BF1434">
        <v>0</v>
      </c>
      <c r="BG1434" s="17">
        <v>0</v>
      </c>
      <c r="BH1434">
        <v>31669</v>
      </c>
      <c r="BI1434">
        <v>1404</v>
      </c>
      <c r="BJ1434" s="61">
        <v>0.92700000000000005</v>
      </c>
      <c r="BK1434" s="61">
        <v>24</v>
      </c>
      <c r="BL1434">
        <v>1</v>
      </c>
      <c r="BM1434">
        <v>0</v>
      </c>
      <c r="BN1434">
        <v>0</v>
      </c>
      <c r="BO1434">
        <v>0</v>
      </c>
      <c r="BP1434">
        <v>0</v>
      </c>
      <c r="BQ1434" s="17">
        <v>0</v>
      </c>
      <c r="BR1434">
        <v>1</v>
      </c>
      <c r="BS1434">
        <v>0</v>
      </c>
      <c r="BT1434">
        <v>0</v>
      </c>
      <c r="BU1434" s="17">
        <v>0</v>
      </c>
      <c r="BV1434">
        <v>0</v>
      </c>
      <c r="BW1434">
        <v>0</v>
      </c>
      <c r="BX1434" s="17">
        <v>0</v>
      </c>
      <c r="BY1434">
        <v>0</v>
      </c>
      <c r="BZ1434">
        <v>0</v>
      </c>
      <c r="CA1434">
        <v>1</v>
      </c>
      <c r="CB1434">
        <v>0</v>
      </c>
      <c r="CC1434">
        <v>1</v>
      </c>
      <c r="CD1434">
        <v>0</v>
      </c>
      <c r="CE1434">
        <v>1</v>
      </c>
      <c r="CF1434">
        <v>1</v>
      </c>
      <c r="CG1434">
        <v>0</v>
      </c>
      <c r="CH1434">
        <v>0</v>
      </c>
      <c r="CI1434">
        <v>0</v>
      </c>
      <c r="CJ1434" s="17">
        <v>0</v>
      </c>
      <c r="CK1434">
        <v>1.02</v>
      </c>
      <c r="CL1434">
        <v>494</v>
      </c>
      <c r="CM1434">
        <v>1</v>
      </c>
      <c r="CN1434">
        <v>0</v>
      </c>
      <c r="CO1434">
        <v>29</v>
      </c>
      <c r="CP1434" s="31" t="s">
        <v>80</v>
      </c>
    </row>
    <row r="1435" spans="1:94" x14ac:dyDescent="0.25">
      <c r="A1435">
        <v>1434</v>
      </c>
      <c r="B1435">
        <v>89</v>
      </c>
      <c r="C1435" s="23" t="s">
        <v>267</v>
      </c>
      <c r="D1435" s="12">
        <v>4.2113237609042287</v>
      </c>
      <c r="E1435" s="13">
        <v>1.2954446323869311</v>
      </c>
      <c r="F1435" s="7">
        <v>3.250871288219106</v>
      </c>
      <c r="G1435" s="7">
        <f t="shared" si="351"/>
        <v>2.9158791285172976</v>
      </c>
      <c r="H1435" s="15">
        <f t="shared" si="352"/>
        <v>5.5067683932911597</v>
      </c>
      <c r="I1435" s="11">
        <f t="shared" si="353"/>
        <v>4.0423067564162057E-2</v>
      </c>
      <c r="J1435" s="30">
        <f t="shared" si="354"/>
        <v>1.2434533385142617E-2</v>
      </c>
      <c r="K1435" s="30">
        <f t="shared" si="355"/>
        <v>80.42119225759194</v>
      </c>
      <c r="L1435" s="8">
        <v>0</v>
      </c>
      <c r="M1435" s="9">
        <v>0</v>
      </c>
      <c r="N1435" s="9">
        <v>0</v>
      </c>
      <c r="O1435" s="9">
        <v>1</v>
      </c>
      <c r="P1435" s="9">
        <v>0</v>
      </c>
      <c r="Q1435" s="8">
        <v>6476</v>
      </c>
      <c r="R1435" s="9">
        <v>18</v>
      </c>
      <c r="S1435" s="9">
        <f t="shared" si="356"/>
        <v>6457</v>
      </c>
      <c r="T1435" s="9">
        <f t="shared" si="357"/>
        <v>36</v>
      </c>
      <c r="U1435" s="7">
        <v>13</v>
      </c>
      <c r="V1435" s="7">
        <v>5.008</v>
      </c>
      <c r="W1435" s="9">
        <v>0</v>
      </c>
      <c r="X1435" s="9">
        <v>1</v>
      </c>
      <c r="Y1435" s="9">
        <v>1</v>
      </c>
      <c r="Z1435" s="9">
        <v>0</v>
      </c>
      <c r="AA1435" s="9">
        <v>0</v>
      </c>
      <c r="AB1435" s="27">
        <v>0</v>
      </c>
      <c r="AC1435" s="9">
        <v>0</v>
      </c>
      <c r="AD1435" s="9">
        <v>0</v>
      </c>
      <c r="AE1435" s="27">
        <v>1</v>
      </c>
      <c r="AF1435" s="9">
        <v>0</v>
      </c>
      <c r="AG1435" s="27">
        <v>1</v>
      </c>
      <c r="AH1435" s="19">
        <v>2000</v>
      </c>
      <c r="AI1435" s="30">
        <v>3.0000000000000001E-3</v>
      </c>
      <c r="AJ1435" s="30">
        <v>3.0000000000000001E-3</v>
      </c>
      <c r="AK1435" s="30">
        <f t="shared" si="350"/>
        <v>0.64149999999999996</v>
      </c>
      <c r="AL1435" s="37">
        <v>0.35249999999999998</v>
      </c>
      <c r="AM1435" s="36" t="s">
        <v>89</v>
      </c>
      <c r="AN1435" s="17" t="s">
        <v>89</v>
      </c>
      <c r="AO1435">
        <v>0.49149999999999999</v>
      </c>
      <c r="AP1435" s="34">
        <f t="shared" si="344"/>
        <v>0.50849999999999995</v>
      </c>
      <c r="AQ1435" t="s">
        <v>89</v>
      </c>
      <c r="AR1435" s="34" t="s">
        <v>89</v>
      </c>
      <c r="AS1435">
        <v>0</v>
      </c>
      <c r="AT1435" s="17">
        <v>1</v>
      </c>
      <c r="AU1435" t="s">
        <v>89</v>
      </c>
      <c r="AV1435" s="17" t="s">
        <v>89</v>
      </c>
      <c r="AW1435" s="17" t="s">
        <v>131</v>
      </c>
      <c r="AX1435">
        <v>1</v>
      </c>
      <c r="AY1435">
        <v>0</v>
      </c>
      <c r="AZ1435">
        <v>0</v>
      </c>
      <c r="BA1435">
        <v>0</v>
      </c>
      <c r="BB1435">
        <v>0</v>
      </c>
      <c r="BC1435">
        <v>0</v>
      </c>
      <c r="BD1435" s="17">
        <v>0</v>
      </c>
      <c r="BE1435">
        <v>1</v>
      </c>
      <c r="BF1435">
        <v>0</v>
      </c>
      <c r="BG1435" s="17">
        <v>0</v>
      </c>
      <c r="BH1435">
        <v>31669</v>
      </c>
      <c r="BI1435">
        <v>1404</v>
      </c>
      <c r="BJ1435" s="61">
        <v>0.92700000000000005</v>
      </c>
      <c r="BK1435" s="61">
        <v>24</v>
      </c>
      <c r="BL1435">
        <v>1</v>
      </c>
      <c r="BM1435">
        <v>0</v>
      </c>
      <c r="BN1435">
        <v>0</v>
      </c>
      <c r="BO1435">
        <v>0</v>
      </c>
      <c r="BP1435">
        <v>0</v>
      </c>
      <c r="BQ1435" s="17">
        <v>0</v>
      </c>
      <c r="BR1435">
        <v>1</v>
      </c>
      <c r="BS1435">
        <v>0</v>
      </c>
      <c r="BT1435">
        <v>0</v>
      </c>
      <c r="BU1435" s="17">
        <v>0</v>
      </c>
      <c r="BV1435">
        <v>0</v>
      </c>
      <c r="BW1435">
        <v>0</v>
      </c>
      <c r="BX1435" s="17">
        <v>0</v>
      </c>
      <c r="BY1435">
        <v>0</v>
      </c>
      <c r="BZ1435">
        <v>0</v>
      </c>
      <c r="CA1435">
        <v>1</v>
      </c>
      <c r="CB1435">
        <v>0</v>
      </c>
      <c r="CC1435">
        <v>1</v>
      </c>
      <c r="CD1435">
        <v>0</v>
      </c>
      <c r="CE1435">
        <v>1</v>
      </c>
      <c r="CF1435">
        <v>1</v>
      </c>
      <c r="CG1435">
        <v>0</v>
      </c>
      <c r="CH1435">
        <v>0</v>
      </c>
      <c r="CI1435">
        <v>0</v>
      </c>
      <c r="CJ1435" s="17">
        <v>0</v>
      </c>
      <c r="CK1435">
        <v>1.02</v>
      </c>
      <c r="CL1435">
        <v>494</v>
      </c>
      <c r="CM1435">
        <v>1</v>
      </c>
      <c r="CN1435">
        <v>0</v>
      </c>
      <c r="CO1435">
        <v>29</v>
      </c>
      <c r="CP1435" s="31" t="s">
        <v>80</v>
      </c>
    </row>
    <row r="1436" spans="1:94" x14ac:dyDescent="0.25">
      <c r="A1436">
        <v>1435</v>
      </c>
      <c r="B1436">
        <v>89</v>
      </c>
      <c r="C1436" s="23" t="s">
        <v>267</v>
      </c>
      <c r="D1436" s="12">
        <v>3.3440854621105132</v>
      </c>
      <c r="E1436" s="13">
        <v>0.82249506219844515</v>
      </c>
      <c r="F1436" s="7">
        <v>4.0657818092817664</v>
      </c>
      <c r="G1436" s="7">
        <f t="shared" si="351"/>
        <v>2.5215903999120681</v>
      </c>
      <c r="H1436" s="15">
        <f t="shared" si="352"/>
        <v>4.1665805243089586</v>
      </c>
      <c r="I1436" s="11">
        <f t="shared" si="353"/>
        <v>5.0532812041334425E-2</v>
      </c>
      <c r="J1436" s="30">
        <f t="shared" si="354"/>
        <v>1.242880567913732E-2</v>
      </c>
      <c r="K1436" s="30">
        <f t="shared" si="355"/>
        <v>80.458253658159194</v>
      </c>
      <c r="L1436" s="8">
        <v>0</v>
      </c>
      <c r="M1436" s="9">
        <v>0</v>
      </c>
      <c r="N1436" s="9">
        <v>0</v>
      </c>
      <c r="O1436" s="9">
        <v>1</v>
      </c>
      <c r="P1436" s="9">
        <v>0</v>
      </c>
      <c r="Q1436" s="8">
        <v>6476</v>
      </c>
      <c r="R1436" s="9">
        <v>18</v>
      </c>
      <c r="S1436" s="9">
        <f t="shared" si="356"/>
        <v>6457</v>
      </c>
      <c r="T1436" s="9">
        <f t="shared" si="357"/>
        <v>36</v>
      </c>
      <c r="U1436" s="7">
        <v>13</v>
      </c>
      <c r="V1436" s="7">
        <v>5.008</v>
      </c>
      <c r="W1436" s="9">
        <v>0</v>
      </c>
      <c r="X1436" s="9">
        <v>1</v>
      </c>
      <c r="Y1436" s="9">
        <v>1</v>
      </c>
      <c r="Z1436" s="9">
        <v>0</v>
      </c>
      <c r="AA1436" s="9">
        <v>0</v>
      </c>
      <c r="AB1436" s="27">
        <v>0</v>
      </c>
      <c r="AC1436" s="9">
        <v>0</v>
      </c>
      <c r="AD1436" s="9">
        <v>0</v>
      </c>
      <c r="AE1436" s="27">
        <v>1</v>
      </c>
      <c r="AF1436" s="9">
        <v>0</v>
      </c>
      <c r="AG1436" s="27">
        <v>1</v>
      </c>
      <c r="AH1436" s="19">
        <v>2000</v>
      </c>
      <c r="AI1436" s="30">
        <v>3.0000000000000001E-3</v>
      </c>
      <c r="AJ1436" s="30">
        <v>3.0000000000000001E-3</v>
      </c>
      <c r="AK1436" s="30">
        <f t="shared" si="350"/>
        <v>0.64149999999999996</v>
      </c>
      <c r="AL1436" s="37">
        <v>0.35249999999999998</v>
      </c>
      <c r="AM1436" s="36" t="s">
        <v>89</v>
      </c>
      <c r="AN1436" s="17" t="s">
        <v>89</v>
      </c>
      <c r="AO1436">
        <v>0.49149999999999999</v>
      </c>
      <c r="AP1436" s="34">
        <f t="shared" si="344"/>
        <v>0.50849999999999995</v>
      </c>
      <c r="AQ1436" t="s">
        <v>89</v>
      </c>
      <c r="AR1436" s="34" t="s">
        <v>89</v>
      </c>
      <c r="AS1436">
        <v>0</v>
      </c>
      <c r="AT1436" s="17">
        <v>1</v>
      </c>
      <c r="AU1436" t="s">
        <v>89</v>
      </c>
      <c r="AV1436" s="17" t="s">
        <v>89</v>
      </c>
      <c r="AW1436" s="17" t="s">
        <v>131</v>
      </c>
      <c r="AX1436">
        <v>1</v>
      </c>
      <c r="AY1436">
        <v>0</v>
      </c>
      <c r="AZ1436">
        <v>0</v>
      </c>
      <c r="BA1436">
        <v>0</v>
      </c>
      <c r="BB1436">
        <v>0</v>
      </c>
      <c r="BC1436">
        <v>0</v>
      </c>
      <c r="BD1436" s="17">
        <v>0</v>
      </c>
      <c r="BE1436">
        <v>1</v>
      </c>
      <c r="BF1436">
        <v>0</v>
      </c>
      <c r="BG1436" s="17">
        <v>0</v>
      </c>
      <c r="BH1436">
        <v>31669</v>
      </c>
      <c r="BI1436">
        <v>1404</v>
      </c>
      <c r="BJ1436" s="61">
        <v>0.92700000000000005</v>
      </c>
      <c r="BK1436" s="61">
        <v>24</v>
      </c>
      <c r="BL1436">
        <v>1</v>
      </c>
      <c r="BM1436">
        <v>0</v>
      </c>
      <c r="BN1436">
        <v>0</v>
      </c>
      <c r="BO1436">
        <v>0</v>
      </c>
      <c r="BP1436">
        <v>0</v>
      </c>
      <c r="BQ1436" s="17">
        <v>0</v>
      </c>
      <c r="BR1436">
        <v>1</v>
      </c>
      <c r="BS1436">
        <v>0</v>
      </c>
      <c r="BT1436">
        <v>0</v>
      </c>
      <c r="BU1436" s="17">
        <v>0</v>
      </c>
      <c r="BV1436">
        <v>0</v>
      </c>
      <c r="BW1436">
        <v>0</v>
      </c>
      <c r="BX1436" s="17">
        <v>0</v>
      </c>
      <c r="BY1436">
        <v>0</v>
      </c>
      <c r="BZ1436">
        <v>0</v>
      </c>
      <c r="CA1436">
        <v>1</v>
      </c>
      <c r="CB1436">
        <v>0</v>
      </c>
      <c r="CC1436">
        <v>1</v>
      </c>
      <c r="CD1436">
        <v>0</v>
      </c>
      <c r="CE1436">
        <v>1</v>
      </c>
      <c r="CF1436">
        <v>1</v>
      </c>
      <c r="CG1436">
        <v>0</v>
      </c>
      <c r="CH1436">
        <v>0</v>
      </c>
      <c r="CI1436">
        <v>0</v>
      </c>
      <c r="CJ1436" s="17">
        <v>0</v>
      </c>
      <c r="CK1436">
        <v>1.02</v>
      </c>
      <c r="CL1436">
        <v>494</v>
      </c>
      <c r="CM1436">
        <v>1</v>
      </c>
      <c r="CN1436">
        <v>0</v>
      </c>
      <c r="CO1436">
        <v>29</v>
      </c>
      <c r="CP1436" s="31" t="s">
        <v>80</v>
      </c>
    </row>
    <row r="1437" spans="1:94" x14ac:dyDescent="0.25">
      <c r="A1437">
        <v>1436</v>
      </c>
      <c r="B1437">
        <v>89</v>
      </c>
      <c r="C1437" s="23" t="s">
        <v>267</v>
      </c>
      <c r="D1437" s="12">
        <v>5.4824385220634708</v>
      </c>
      <c r="E1437" s="13">
        <v>0.44732051877288631</v>
      </c>
      <c r="F1437" s="7">
        <v>12.25617491704425</v>
      </c>
      <c r="G1437" s="7">
        <f t="shared" si="351"/>
        <v>5.0351180032905845</v>
      </c>
      <c r="H1437" s="15">
        <f t="shared" si="352"/>
        <v>5.9297590408363572</v>
      </c>
      <c r="I1437" s="11">
        <f t="shared" si="353"/>
        <v>0.1507807050035205</v>
      </c>
      <c r="J1437" s="30">
        <f t="shared" si="354"/>
        <v>1.230242763538197E-2</v>
      </c>
      <c r="K1437" s="30">
        <f t="shared" si="355"/>
        <v>81.284769936299782</v>
      </c>
      <c r="L1437" s="8">
        <v>0</v>
      </c>
      <c r="M1437" s="9">
        <v>0</v>
      </c>
      <c r="N1437" s="9">
        <v>0</v>
      </c>
      <c r="O1437" s="9">
        <v>1</v>
      </c>
      <c r="P1437" s="9">
        <v>0</v>
      </c>
      <c r="Q1437" s="8">
        <v>6476</v>
      </c>
      <c r="R1437" s="9">
        <v>18</v>
      </c>
      <c r="S1437" s="9">
        <f t="shared" si="356"/>
        <v>6457</v>
      </c>
      <c r="T1437" s="9">
        <f t="shared" si="357"/>
        <v>36</v>
      </c>
      <c r="U1437" s="7">
        <v>15</v>
      </c>
      <c r="V1437" s="7">
        <v>5.008</v>
      </c>
      <c r="W1437" s="9">
        <v>0</v>
      </c>
      <c r="X1437" s="9">
        <v>1</v>
      </c>
      <c r="Y1437" s="9">
        <v>1</v>
      </c>
      <c r="Z1437" s="9">
        <v>0</v>
      </c>
      <c r="AA1437" s="9">
        <v>0</v>
      </c>
      <c r="AB1437" s="27">
        <v>0</v>
      </c>
      <c r="AC1437" s="9">
        <v>0</v>
      </c>
      <c r="AD1437" s="9">
        <v>0</v>
      </c>
      <c r="AE1437" s="27">
        <v>1</v>
      </c>
      <c r="AF1437" s="9">
        <v>0</v>
      </c>
      <c r="AG1437" s="27">
        <v>1</v>
      </c>
      <c r="AH1437" s="19">
        <v>2000</v>
      </c>
      <c r="AI1437" s="30">
        <v>3.0000000000000001E-3</v>
      </c>
      <c r="AJ1437" s="30">
        <v>3.0000000000000001E-3</v>
      </c>
      <c r="AK1437" s="30">
        <f t="shared" si="350"/>
        <v>0.64149999999999996</v>
      </c>
      <c r="AL1437" s="37">
        <v>0.35249999999999998</v>
      </c>
      <c r="AM1437" s="36" t="s">
        <v>89</v>
      </c>
      <c r="AN1437" s="17" t="s">
        <v>89</v>
      </c>
      <c r="AO1437">
        <v>0.49149999999999999</v>
      </c>
      <c r="AP1437" s="34">
        <f t="shared" ref="AP1437:AP1456" si="358">1-AO1437</f>
        <v>0.50849999999999995</v>
      </c>
      <c r="AQ1437" t="s">
        <v>89</v>
      </c>
      <c r="AR1437" s="34" t="s">
        <v>89</v>
      </c>
      <c r="AS1437">
        <v>0</v>
      </c>
      <c r="AT1437" s="17">
        <v>1</v>
      </c>
      <c r="AU1437" t="s">
        <v>89</v>
      </c>
      <c r="AV1437" s="17" t="s">
        <v>89</v>
      </c>
      <c r="AW1437" s="17" t="s">
        <v>131</v>
      </c>
      <c r="AX1437">
        <v>1</v>
      </c>
      <c r="AY1437">
        <v>0</v>
      </c>
      <c r="AZ1437">
        <v>0</v>
      </c>
      <c r="BA1437">
        <v>0</v>
      </c>
      <c r="BB1437">
        <v>0</v>
      </c>
      <c r="BC1437">
        <v>0</v>
      </c>
      <c r="BD1437" s="17">
        <v>0</v>
      </c>
      <c r="BE1437">
        <v>1</v>
      </c>
      <c r="BF1437">
        <v>0</v>
      </c>
      <c r="BG1437" s="17">
        <v>0</v>
      </c>
      <c r="BH1437">
        <v>31669</v>
      </c>
      <c r="BI1437">
        <v>1404</v>
      </c>
      <c r="BJ1437" s="61">
        <v>0.92700000000000005</v>
      </c>
      <c r="BK1437" s="61">
        <v>24</v>
      </c>
      <c r="BL1437">
        <v>1</v>
      </c>
      <c r="BM1437">
        <v>0</v>
      </c>
      <c r="BN1437">
        <v>0</v>
      </c>
      <c r="BO1437">
        <v>0</v>
      </c>
      <c r="BP1437">
        <v>0</v>
      </c>
      <c r="BQ1437" s="17">
        <v>0</v>
      </c>
      <c r="BR1437">
        <v>1</v>
      </c>
      <c r="BS1437">
        <v>0</v>
      </c>
      <c r="BT1437">
        <v>0</v>
      </c>
      <c r="BU1437" s="17">
        <v>0</v>
      </c>
      <c r="BV1437">
        <v>0</v>
      </c>
      <c r="BW1437">
        <v>0</v>
      </c>
      <c r="BX1437" s="17">
        <v>0</v>
      </c>
      <c r="BY1437">
        <v>0</v>
      </c>
      <c r="BZ1437">
        <v>0</v>
      </c>
      <c r="CA1437">
        <v>1</v>
      </c>
      <c r="CB1437">
        <v>0</v>
      </c>
      <c r="CC1437">
        <v>1</v>
      </c>
      <c r="CD1437">
        <v>0</v>
      </c>
      <c r="CE1437">
        <v>1</v>
      </c>
      <c r="CF1437">
        <v>1</v>
      </c>
      <c r="CG1437">
        <v>0</v>
      </c>
      <c r="CH1437">
        <v>0</v>
      </c>
      <c r="CI1437">
        <v>0</v>
      </c>
      <c r="CJ1437" s="17">
        <v>0</v>
      </c>
      <c r="CK1437">
        <v>1.02</v>
      </c>
      <c r="CL1437">
        <v>494</v>
      </c>
      <c r="CM1437">
        <v>1</v>
      </c>
      <c r="CN1437">
        <v>0</v>
      </c>
      <c r="CO1437">
        <v>29</v>
      </c>
      <c r="CP1437" s="31" t="s">
        <v>80</v>
      </c>
    </row>
    <row r="1438" spans="1:94" x14ac:dyDescent="0.25">
      <c r="A1438">
        <v>1437</v>
      </c>
      <c r="B1438">
        <v>89</v>
      </c>
      <c r="C1438" s="23" t="s">
        <v>267</v>
      </c>
      <c r="D1438" s="12">
        <v>5.2634437270888226</v>
      </c>
      <c r="E1438" s="13">
        <v>0.37804109878044673</v>
      </c>
      <c r="F1438" s="7">
        <v>13.922940505856619</v>
      </c>
      <c r="G1438" s="7">
        <f t="shared" si="351"/>
        <v>4.885402628308376</v>
      </c>
      <c r="H1438" s="15">
        <f t="shared" si="352"/>
        <v>5.6414848258692691</v>
      </c>
      <c r="I1438" s="11">
        <f t="shared" si="353"/>
        <v>0.17072316255433975</v>
      </c>
      <c r="J1438" s="30">
        <f t="shared" si="354"/>
        <v>1.2262004745515205E-2</v>
      </c>
      <c r="K1438" s="30">
        <f t="shared" si="355"/>
        <v>81.552733077007431</v>
      </c>
      <c r="L1438" s="8">
        <v>0</v>
      </c>
      <c r="M1438" s="9">
        <v>0</v>
      </c>
      <c r="N1438" s="9">
        <v>0</v>
      </c>
      <c r="O1438" s="9">
        <v>1</v>
      </c>
      <c r="P1438" s="9">
        <v>0</v>
      </c>
      <c r="Q1438" s="8">
        <v>6476</v>
      </c>
      <c r="R1438" s="9">
        <v>18</v>
      </c>
      <c r="S1438" s="9">
        <f t="shared" si="356"/>
        <v>6457</v>
      </c>
      <c r="T1438" s="9">
        <f t="shared" si="357"/>
        <v>36</v>
      </c>
      <c r="U1438" s="7">
        <v>17</v>
      </c>
      <c r="V1438" s="7">
        <v>5.008</v>
      </c>
      <c r="W1438" s="9">
        <v>0</v>
      </c>
      <c r="X1438" s="9">
        <v>1</v>
      </c>
      <c r="Y1438" s="9">
        <v>1</v>
      </c>
      <c r="Z1438" s="9">
        <v>0</v>
      </c>
      <c r="AA1438" s="9">
        <v>0</v>
      </c>
      <c r="AB1438" s="27">
        <v>0</v>
      </c>
      <c r="AC1438" s="9">
        <v>0</v>
      </c>
      <c r="AD1438" s="9">
        <v>0</v>
      </c>
      <c r="AE1438" s="27">
        <v>1</v>
      </c>
      <c r="AF1438" s="9">
        <v>0</v>
      </c>
      <c r="AG1438" s="27">
        <v>1</v>
      </c>
      <c r="AH1438" s="19">
        <v>2000</v>
      </c>
      <c r="AI1438" s="30">
        <v>3.0000000000000001E-3</v>
      </c>
      <c r="AJ1438" s="30">
        <v>3.0000000000000001E-3</v>
      </c>
      <c r="AK1438" s="30">
        <f t="shared" si="350"/>
        <v>0.64149999999999996</v>
      </c>
      <c r="AL1438" s="37">
        <v>0.35249999999999998</v>
      </c>
      <c r="AM1438" s="36" t="s">
        <v>89</v>
      </c>
      <c r="AN1438" s="17" t="s">
        <v>89</v>
      </c>
      <c r="AO1438">
        <v>0.49149999999999999</v>
      </c>
      <c r="AP1438" s="34">
        <f t="shared" si="358"/>
        <v>0.50849999999999995</v>
      </c>
      <c r="AQ1438" t="s">
        <v>89</v>
      </c>
      <c r="AR1438" s="34" t="s">
        <v>89</v>
      </c>
      <c r="AS1438">
        <v>0</v>
      </c>
      <c r="AT1438" s="17">
        <v>1</v>
      </c>
      <c r="AU1438" t="s">
        <v>89</v>
      </c>
      <c r="AV1438" s="17" t="s">
        <v>89</v>
      </c>
      <c r="AW1438" s="17" t="s">
        <v>131</v>
      </c>
      <c r="AX1438">
        <v>1</v>
      </c>
      <c r="AY1438">
        <v>0</v>
      </c>
      <c r="AZ1438">
        <v>0</v>
      </c>
      <c r="BA1438">
        <v>0</v>
      </c>
      <c r="BB1438">
        <v>0</v>
      </c>
      <c r="BC1438">
        <v>0</v>
      </c>
      <c r="BD1438" s="17">
        <v>0</v>
      </c>
      <c r="BE1438">
        <v>1</v>
      </c>
      <c r="BF1438">
        <v>0</v>
      </c>
      <c r="BG1438" s="17">
        <v>0</v>
      </c>
      <c r="BH1438">
        <v>31669</v>
      </c>
      <c r="BI1438">
        <v>1404</v>
      </c>
      <c r="BJ1438" s="61">
        <v>0.92700000000000005</v>
      </c>
      <c r="BK1438" s="61">
        <v>24</v>
      </c>
      <c r="BL1438">
        <v>1</v>
      </c>
      <c r="BM1438">
        <v>0</v>
      </c>
      <c r="BN1438">
        <v>0</v>
      </c>
      <c r="BO1438">
        <v>0</v>
      </c>
      <c r="BP1438">
        <v>0</v>
      </c>
      <c r="BQ1438" s="17">
        <v>0</v>
      </c>
      <c r="BR1438">
        <v>1</v>
      </c>
      <c r="BS1438">
        <v>0</v>
      </c>
      <c r="BT1438">
        <v>0</v>
      </c>
      <c r="BU1438" s="17">
        <v>0</v>
      </c>
      <c r="BV1438">
        <v>0</v>
      </c>
      <c r="BW1438">
        <v>0</v>
      </c>
      <c r="BX1438" s="17">
        <v>0</v>
      </c>
      <c r="BY1438">
        <v>0</v>
      </c>
      <c r="BZ1438">
        <v>0</v>
      </c>
      <c r="CA1438">
        <v>1</v>
      </c>
      <c r="CB1438">
        <v>0</v>
      </c>
      <c r="CC1438">
        <v>1</v>
      </c>
      <c r="CD1438">
        <v>0</v>
      </c>
      <c r="CE1438">
        <v>1</v>
      </c>
      <c r="CF1438">
        <v>1</v>
      </c>
      <c r="CG1438">
        <v>0</v>
      </c>
      <c r="CH1438">
        <v>0</v>
      </c>
      <c r="CI1438">
        <v>0</v>
      </c>
      <c r="CJ1438" s="17">
        <v>0</v>
      </c>
      <c r="CK1438">
        <v>1.02</v>
      </c>
      <c r="CL1438">
        <v>494</v>
      </c>
      <c r="CM1438">
        <v>1</v>
      </c>
      <c r="CN1438">
        <v>0</v>
      </c>
      <c r="CO1438">
        <v>29</v>
      </c>
      <c r="CP1438" s="31" t="s">
        <v>80</v>
      </c>
    </row>
    <row r="1439" spans="1:94" x14ac:dyDescent="0.25">
      <c r="A1439">
        <v>1438</v>
      </c>
      <c r="B1439">
        <v>90</v>
      </c>
      <c r="C1439" s="23" t="s">
        <v>268</v>
      </c>
      <c r="D1439" s="12">
        <v>7.6568622986941781</v>
      </c>
      <c r="E1439" s="13">
        <v>1.393315732942547</v>
      </c>
      <c r="F1439" s="7">
        <v>5.4954251342038818</v>
      </c>
      <c r="G1439" s="7">
        <f t="shared" si="351"/>
        <v>6.2635465657516312</v>
      </c>
      <c r="H1439" s="15">
        <f t="shared" si="352"/>
        <v>9.050178031636726</v>
      </c>
      <c r="I1439" s="11">
        <f t="shared" si="353"/>
        <v>0.13833125524583884</v>
      </c>
      <c r="J1439" s="30">
        <f t="shared" si="354"/>
        <v>2.5172075293111749E-2</v>
      </c>
      <c r="K1439" s="30">
        <f t="shared" si="355"/>
        <v>39.726561610660944</v>
      </c>
      <c r="L1439" s="8">
        <v>0</v>
      </c>
      <c r="M1439" s="9">
        <v>0</v>
      </c>
      <c r="N1439" s="9">
        <v>0</v>
      </c>
      <c r="O1439" s="9">
        <v>1</v>
      </c>
      <c r="P1439" s="9">
        <v>0</v>
      </c>
      <c r="Q1439" s="8">
        <v>1566</v>
      </c>
      <c r="R1439" s="9">
        <v>17</v>
      </c>
      <c r="S1439" s="9">
        <f t="shared" si="356"/>
        <v>1548</v>
      </c>
      <c r="T1439" s="9">
        <f t="shared" si="357"/>
        <v>18</v>
      </c>
      <c r="U1439" s="7">
        <v>13</v>
      </c>
      <c r="V1439" s="7">
        <f t="shared" ref="V1439:V1447" si="359">465.4/52</f>
        <v>8.9499999999999993</v>
      </c>
      <c r="W1439" s="9">
        <v>0</v>
      </c>
      <c r="X1439" s="9">
        <v>1</v>
      </c>
      <c r="Y1439" s="9">
        <v>1</v>
      </c>
      <c r="Z1439" s="9">
        <v>0</v>
      </c>
      <c r="AA1439" s="9">
        <v>0</v>
      </c>
      <c r="AB1439" s="27">
        <v>0</v>
      </c>
      <c r="AC1439" s="9">
        <v>0</v>
      </c>
      <c r="AD1439" s="9">
        <v>0</v>
      </c>
      <c r="AE1439" s="27">
        <v>1</v>
      </c>
      <c r="AF1439" s="9">
        <v>0</v>
      </c>
      <c r="AG1439" s="27">
        <v>1</v>
      </c>
      <c r="AH1439" s="19">
        <v>1994</v>
      </c>
      <c r="AI1439" s="30">
        <v>0</v>
      </c>
      <c r="AJ1439" s="30">
        <v>0.13400000000000001</v>
      </c>
      <c r="AK1439" s="30">
        <v>0.255</v>
      </c>
      <c r="AL1439" s="37">
        <f t="shared" ref="AL1439:AL1456" si="360">1-AK1439-AJ1439-AI1439</f>
        <v>0.61099999999999999</v>
      </c>
      <c r="AM1439" s="36">
        <v>1</v>
      </c>
      <c r="AN1439" s="17">
        <v>0</v>
      </c>
      <c r="AO1439">
        <v>1</v>
      </c>
      <c r="AP1439" s="34">
        <f t="shared" si="358"/>
        <v>0</v>
      </c>
      <c r="AQ1439" t="s">
        <v>89</v>
      </c>
      <c r="AR1439" s="34" t="s">
        <v>89</v>
      </c>
      <c r="AS1439">
        <v>0</v>
      </c>
      <c r="AT1439" s="17">
        <v>1</v>
      </c>
      <c r="AU1439" t="s">
        <v>89</v>
      </c>
      <c r="AV1439" s="17" t="s">
        <v>89</v>
      </c>
      <c r="AW1439" s="17" t="s">
        <v>131</v>
      </c>
      <c r="AX1439">
        <v>1</v>
      </c>
      <c r="AY1439">
        <v>0</v>
      </c>
      <c r="AZ1439">
        <v>0</v>
      </c>
      <c r="BA1439">
        <v>0</v>
      </c>
      <c r="BB1439">
        <v>0</v>
      </c>
      <c r="BC1439">
        <v>0</v>
      </c>
      <c r="BD1439" s="17">
        <v>0</v>
      </c>
      <c r="BE1439">
        <v>1</v>
      </c>
      <c r="BF1439">
        <v>0</v>
      </c>
      <c r="BG1439" s="17">
        <v>0</v>
      </c>
      <c r="BH1439">
        <v>26357</v>
      </c>
      <c r="BI1439">
        <v>1346</v>
      </c>
      <c r="BJ1439" s="61">
        <v>0.92800000000000005</v>
      </c>
      <c r="BK1439" s="61">
        <v>30.5</v>
      </c>
      <c r="BL1439">
        <v>1</v>
      </c>
      <c r="BM1439">
        <v>0</v>
      </c>
      <c r="BN1439">
        <v>0</v>
      </c>
      <c r="BO1439">
        <v>0</v>
      </c>
      <c r="BP1439">
        <v>0</v>
      </c>
      <c r="BQ1439" s="17">
        <v>0</v>
      </c>
      <c r="BR1439">
        <v>0</v>
      </c>
      <c r="BS1439">
        <v>0</v>
      </c>
      <c r="BT1439">
        <v>0</v>
      </c>
      <c r="BU1439" s="17">
        <v>1</v>
      </c>
      <c r="BV1439">
        <v>0</v>
      </c>
      <c r="BW1439">
        <v>0</v>
      </c>
      <c r="BX1439" s="17">
        <v>0</v>
      </c>
      <c r="BY1439">
        <v>0</v>
      </c>
      <c r="BZ1439">
        <v>0</v>
      </c>
      <c r="CA1439">
        <v>1</v>
      </c>
      <c r="CB1439">
        <v>0</v>
      </c>
      <c r="CC1439">
        <v>1</v>
      </c>
      <c r="CD1439">
        <v>0</v>
      </c>
      <c r="CE1439">
        <v>0</v>
      </c>
      <c r="CF1439">
        <v>0</v>
      </c>
      <c r="CG1439">
        <v>0</v>
      </c>
      <c r="CH1439">
        <v>0</v>
      </c>
      <c r="CI1439">
        <v>0</v>
      </c>
      <c r="CJ1439" s="17">
        <v>0</v>
      </c>
      <c r="CK1439">
        <v>0.186</v>
      </c>
      <c r="CL1439">
        <v>101</v>
      </c>
      <c r="CM1439">
        <v>1</v>
      </c>
      <c r="CN1439">
        <v>0</v>
      </c>
      <c r="CO1439">
        <v>21</v>
      </c>
      <c r="CP1439" s="31" t="s">
        <v>80</v>
      </c>
    </row>
    <row r="1440" spans="1:94" x14ac:dyDescent="0.25">
      <c r="A1440">
        <v>1439</v>
      </c>
      <c r="B1440">
        <v>90</v>
      </c>
      <c r="C1440" s="23" t="s">
        <v>268</v>
      </c>
      <c r="D1440" s="12">
        <v>7.9704382534185436</v>
      </c>
      <c r="E1440" s="13">
        <v>0.65544968034635998</v>
      </c>
      <c r="F1440" s="7">
        <v>12.16025957813682</v>
      </c>
      <c r="G1440" s="7">
        <f t="shared" si="351"/>
        <v>7.314988573072184</v>
      </c>
      <c r="H1440" s="15">
        <f t="shared" si="352"/>
        <v>8.6258879337649041</v>
      </c>
      <c r="I1440" s="11">
        <f t="shared" si="353"/>
        <v>0.29528835601139986</v>
      </c>
      <c r="J1440" s="30">
        <f t="shared" si="354"/>
        <v>2.4283063541036976E-2</v>
      </c>
      <c r="K1440" s="30">
        <f t="shared" si="355"/>
        <v>41.180965421025142</v>
      </c>
      <c r="L1440" s="8">
        <v>0</v>
      </c>
      <c r="M1440" s="9">
        <v>0</v>
      </c>
      <c r="N1440" s="9">
        <v>0</v>
      </c>
      <c r="O1440" s="9">
        <v>1</v>
      </c>
      <c r="P1440" s="9">
        <v>0</v>
      </c>
      <c r="Q1440" s="8">
        <v>1566</v>
      </c>
      <c r="R1440" s="9">
        <v>17</v>
      </c>
      <c r="S1440" s="9">
        <f t="shared" si="356"/>
        <v>1548</v>
      </c>
      <c r="T1440" s="9">
        <f t="shared" si="357"/>
        <v>18</v>
      </c>
      <c r="U1440" s="7">
        <v>15</v>
      </c>
      <c r="V1440" s="7">
        <f t="shared" si="359"/>
        <v>8.9499999999999993</v>
      </c>
      <c r="W1440" s="9">
        <v>0</v>
      </c>
      <c r="X1440" s="9">
        <v>1</v>
      </c>
      <c r="Y1440" s="9">
        <v>1</v>
      </c>
      <c r="Z1440" s="9">
        <v>0</v>
      </c>
      <c r="AA1440" s="9">
        <v>0</v>
      </c>
      <c r="AB1440" s="27">
        <v>0</v>
      </c>
      <c r="AC1440" s="9">
        <v>0</v>
      </c>
      <c r="AD1440" s="9">
        <v>0</v>
      </c>
      <c r="AE1440" s="27">
        <v>1</v>
      </c>
      <c r="AF1440" s="9">
        <v>0</v>
      </c>
      <c r="AG1440" s="27">
        <v>1</v>
      </c>
      <c r="AH1440" s="19">
        <v>1994</v>
      </c>
      <c r="AI1440" s="30">
        <v>0</v>
      </c>
      <c r="AJ1440" s="30">
        <v>0.13400000000000001</v>
      </c>
      <c r="AK1440" s="30">
        <v>0.255</v>
      </c>
      <c r="AL1440" s="37">
        <f t="shared" si="360"/>
        <v>0.61099999999999999</v>
      </c>
      <c r="AM1440" s="36">
        <v>1</v>
      </c>
      <c r="AN1440" s="17">
        <v>0</v>
      </c>
      <c r="AO1440">
        <v>1</v>
      </c>
      <c r="AP1440" s="34">
        <f t="shared" si="358"/>
        <v>0</v>
      </c>
      <c r="AQ1440" t="s">
        <v>89</v>
      </c>
      <c r="AR1440" s="34" t="s">
        <v>89</v>
      </c>
      <c r="AS1440">
        <v>0</v>
      </c>
      <c r="AT1440" s="17">
        <v>1</v>
      </c>
      <c r="AU1440" t="s">
        <v>89</v>
      </c>
      <c r="AV1440" s="17" t="s">
        <v>89</v>
      </c>
      <c r="AW1440" s="17" t="s">
        <v>131</v>
      </c>
      <c r="AX1440">
        <v>1</v>
      </c>
      <c r="AY1440">
        <v>0</v>
      </c>
      <c r="AZ1440">
        <v>0</v>
      </c>
      <c r="BA1440">
        <v>0</v>
      </c>
      <c r="BB1440">
        <v>0</v>
      </c>
      <c r="BC1440">
        <v>0</v>
      </c>
      <c r="BD1440" s="17">
        <v>0</v>
      </c>
      <c r="BE1440">
        <v>1</v>
      </c>
      <c r="BF1440">
        <v>0</v>
      </c>
      <c r="BG1440" s="17">
        <v>0</v>
      </c>
      <c r="BH1440">
        <v>26357</v>
      </c>
      <c r="BI1440">
        <v>1346</v>
      </c>
      <c r="BJ1440" s="61">
        <v>0.92800000000000005</v>
      </c>
      <c r="BK1440" s="61">
        <v>30.5</v>
      </c>
      <c r="BL1440">
        <v>1</v>
      </c>
      <c r="BM1440">
        <v>0</v>
      </c>
      <c r="BN1440">
        <v>0</v>
      </c>
      <c r="BO1440">
        <v>0</v>
      </c>
      <c r="BP1440">
        <v>0</v>
      </c>
      <c r="BQ1440" s="17">
        <v>0</v>
      </c>
      <c r="BR1440">
        <v>0</v>
      </c>
      <c r="BS1440">
        <v>0</v>
      </c>
      <c r="BT1440">
        <v>0</v>
      </c>
      <c r="BU1440" s="17">
        <v>1</v>
      </c>
      <c r="BV1440">
        <v>0</v>
      </c>
      <c r="BW1440">
        <v>0</v>
      </c>
      <c r="BX1440" s="17">
        <v>0</v>
      </c>
      <c r="BY1440">
        <v>0</v>
      </c>
      <c r="BZ1440">
        <v>0</v>
      </c>
      <c r="CA1440">
        <v>1</v>
      </c>
      <c r="CB1440">
        <v>0</v>
      </c>
      <c r="CC1440">
        <v>1</v>
      </c>
      <c r="CD1440">
        <v>0</v>
      </c>
      <c r="CE1440">
        <v>0</v>
      </c>
      <c r="CF1440">
        <v>0</v>
      </c>
      <c r="CG1440">
        <v>0</v>
      </c>
      <c r="CH1440">
        <v>0</v>
      </c>
      <c r="CI1440">
        <v>0</v>
      </c>
      <c r="CJ1440" s="17">
        <v>0</v>
      </c>
      <c r="CK1440">
        <v>0.186</v>
      </c>
      <c r="CL1440">
        <v>101</v>
      </c>
      <c r="CM1440">
        <v>1</v>
      </c>
      <c r="CN1440">
        <v>0</v>
      </c>
      <c r="CO1440">
        <v>21</v>
      </c>
      <c r="CP1440" s="31" t="s">
        <v>80</v>
      </c>
    </row>
    <row r="1441" spans="1:94" x14ac:dyDescent="0.25">
      <c r="A1441">
        <v>1440</v>
      </c>
      <c r="B1441">
        <v>90</v>
      </c>
      <c r="C1441" s="23" t="s">
        <v>268</v>
      </c>
      <c r="D1441" s="12">
        <v>7.2512696422972533</v>
      </c>
      <c r="E1441" s="13">
        <v>0.65769503941838003</v>
      </c>
      <c r="F1441" s="7">
        <v>11.02527646963823</v>
      </c>
      <c r="G1441" s="7">
        <f t="shared" si="351"/>
        <v>6.5935746028788733</v>
      </c>
      <c r="H1441" s="15">
        <f t="shared" si="352"/>
        <v>7.9089646817156334</v>
      </c>
      <c r="I1441" s="11">
        <f t="shared" si="353"/>
        <v>0.26982917125860623</v>
      </c>
      <c r="J1441" s="30">
        <f t="shared" si="354"/>
        <v>2.447368753079986E-2</v>
      </c>
      <c r="K1441" s="30">
        <f t="shared" si="355"/>
        <v>40.860209510377679</v>
      </c>
      <c r="L1441" s="8">
        <v>0</v>
      </c>
      <c r="M1441" s="9">
        <v>0</v>
      </c>
      <c r="N1441" s="9">
        <v>0</v>
      </c>
      <c r="O1441" s="9">
        <v>1</v>
      </c>
      <c r="P1441" s="9">
        <v>0</v>
      </c>
      <c r="Q1441" s="8">
        <v>1566</v>
      </c>
      <c r="R1441" s="9">
        <v>17</v>
      </c>
      <c r="S1441" s="9">
        <f t="shared" si="356"/>
        <v>1548</v>
      </c>
      <c r="T1441" s="9">
        <f t="shared" si="357"/>
        <v>18</v>
      </c>
      <c r="U1441" s="7">
        <v>17</v>
      </c>
      <c r="V1441" s="7">
        <f t="shared" si="359"/>
        <v>8.9499999999999993</v>
      </c>
      <c r="W1441" s="9">
        <v>0</v>
      </c>
      <c r="X1441" s="9">
        <v>1</v>
      </c>
      <c r="Y1441" s="9">
        <v>1</v>
      </c>
      <c r="Z1441" s="9">
        <v>0</v>
      </c>
      <c r="AA1441" s="9">
        <v>0</v>
      </c>
      <c r="AB1441" s="27">
        <v>0</v>
      </c>
      <c r="AC1441" s="9">
        <v>0</v>
      </c>
      <c r="AD1441" s="9">
        <v>0</v>
      </c>
      <c r="AE1441" s="27">
        <v>1</v>
      </c>
      <c r="AF1441" s="9">
        <v>0</v>
      </c>
      <c r="AG1441" s="27">
        <v>1</v>
      </c>
      <c r="AH1441" s="19">
        <v>1994</v>
      </c>
      <c r="AI1441" s="30">
        <v>0</v>
      </c>
      <c r="AJ1441" s="30">
        <v>0.13400000000000001</v>
      </c>
      <c r="AK1441" s="30">
        <v>0.255</v>
      </c>
      <c r="AL1441" s="37">
        <f t="shared" si="360"/>
        <v>0.61099999999999999</v>
      </c>
      <c r="AM1441" s="36">
        <v>1</v>
      </c>
      <c r="AN1441" s="17">
        <v>0</v>
      </c>
      <c r="AO1441">
        <v>1</v>
      </c>
      <c r="AP1441" s="34">
        <f t="shared" si="358"/>
        <v>0</v>
      </c>
      <c r="AQ1441" t="s">
        <v>89</v>
      </c>
      <c r="AR1441" s="34" t="s">
        <v>89</v>
      </c>
      <c r="AS1441">
        <v>0</v>
      </c>
      <c r="AT1441" s="17">
        <v>1</v>
      </c>
      <c r="AU1441" t="s">
        <v>89</v>
      </c>
      <c r="AV1441" s="17" t="s">
        <v>89</v>
      </c>
      <c r="AW1441" s="17" t="s">
        <v>131</v>
      </c>
      <c r="AX1441">
        <v>1</v>
      </c>
      <c r="AY1441">
        <v>0</v>
      </c>
      <c r="AZ1441">
        <v>0</v>
      </c>
      <c r="BA1441">
        <v>0</v>
      </c>
      <c r="BB1441">
        <v>0</v>
      </c>
      <c r="BC1441">
        <v>0</v>
      </c>
      <c r="BD1441" s="17">
        <v>0</v>
      </c>
      <c r="BE1441">
        <v>1</v>
      </c>
      <c r="BF1441">
        <v>0</v>
      </c>
      <c r="BG1441" s="17">
        <v>0</v>
      </c>
      <c r="BH1441">
        <v>26357</v>
      </c>
      <c r="BI1441">
        <v>1346</v>
      </c>
      <c r="BJ1441" s="61">
        <v>0.92800000000000005</v>
      </c>
      <c r="BK1441" s="61">
        <v>30.5</v>
      </c>
      <c r="BL1441">
        <v>1</v>
      </c>
      <c r="BM1441">
        <v>0</v>
      </c>
      <c r="BN1441">
        <v>0</v>
      </c>
      <c r="BO1441">
        <v>0</v>
      </c>
      <c r="BP1441">
        <v>0</v>
      </c>
      <c r="BQ1441" s="17">
        <v>0</v>
      </c>
      <c r="BR1441">
        <v>0</v>
      </c>
      <c r="BS1441">
        <v>0</v>
      </c>
      <c r="BT1441">
        <v>0</v>
      </c>
      <c r="BU1441" s="17">
        <v>1</v>
      </c>
      <c r="BV1441">
        <v>0</v>
      </c>
      <c r="BW1441">
        <v>0</v>
      </c>
      <c r="BX1441" s="17">
        <v>0</v>
      </c>
      <c r="BY1441">
        <v>0</v>
      </c>
      <c r="BZ1441">
        <v>0</v>
      </c>
      <c r="CA1441">
        <v>1</v>
      </c>
      <c r="CB1441">
        <v>0</v>
      </c>
      <c r="CC1441">
        <v>1</v>
      </c>
      <c r="CD1441">
        <v>0</v>
      </c>
      <c r="CE1441">
        <v>0</v>
      </c>
      <c r="CF1441">
        <v>0</v>
      </c>
      <c r="CG1441">
        <v>0</v>
      </c>
      <c r="CH1441">
        <v>0</v>
      </c>
      <c r="CI1441">
        <v>0</v>
      </c>
      <c r="CJ1441" s="17">
        <v>0</v>
      </c>
      <c r="CK1441">
        <v>0.186</v>
      </c>
      <c r="CL1441">
        <v>101</v>
      </c>
      <c r="CM1441">
        <v>1</v>
      </c>
      <c r="CN1441">
        <v>0</v>
      </c>
      <c r="CO1441">
        <v>21</v>
      </c>
      <c r="CP1441" s="31" t="s">
        <v>80</v>
      </c>
    </row>
    <row r="1442" spans="1:94" x14ac:dyDescent="0.25">
      <c r="A1442">
        <v>1441</v>
      </c>
      <c r="B1442">
        <v>90</v>
      </c>
      <c r="C1442" s="23" t="s">
        <v>268</v>
      </c>
      <c r="D1442" s="12">
        <v>10.905365064094161</v>
      </c>
      <c r="E1442" s="13">
        <v>1.8033392693348651</v>
      </c>
      <c r="F1442" s="7">
        <v>6.047317467952908</v>
      </c>
      <c r="G1442" s="7">
        <f t="shared" si="351"/>
        <v>9.102025794759296</v>
      </c>
      <c r="H1442" s="15">
        <f t="shared" si="352"/>
        <v>12.708704333429026</v>
      </c>
      <c r="I1442" s="11">
        <f t="shared" si="353"/>
        <v>0.15220567285931066</v>
      </c>
      <c r="J1442" s="30">
        <f t="shared" si="354"/>
        <v>2.516912228701533E-2</v>
      </c>
      <c r="K1442" s="30">
        <f t="shared" si="355"/>
        <v>39.731222590781279</v>
      </c>
      <c r="L1442" s="8">
        <v>0</v>
      </c>
      <c r="M1442" s="9">
        <v>0</v>
      </c>
      <c r="N1442" s="9">
        <v>0</v>
      </c>
      <c r="O1442" s="9">
        <v>1</v>
      </c>
      <c r="P1442" s="9">
        <v>0</v>
      </c>
      <c r="Q1442" s="8">
        <v>1566</v>
      </c>
      <c r="R1442" s="9">
        <v>23</v>
      </c>
      <c r="S1442" s="9">
        <f t="shared" si="356"/>
        <v>1542</v>
      </c>
      <c r="T1442" s="9">
        <f t="shared" si="357"/>
        <v>18</v>
      </c>
      <c r="U1442" s="7">
        <v>13</v>
      </c>
      <c r="V1442" s="7">
        <f t="shared" si="359"/>
        <v>8.9499999999999993</v>
      </c>
      <c r="W1442" s="9">
        <v>0</v>
      </c>
      <c r="X1442" s="9">
        <v>1</v>
      </c>
      <c r="Y1442" s="9">
        <v>1</v>
      </c>
      <c r="Z1442" s="9">
        <v>0</v>
      </c>
      <c r="AA1442" s="9">
        <v>0</v>
      </c>
      <c r="AB1442" s="27">
        <v>0</v>
      </c>
      <c r="AC1442" s="9">
        <v>0</v>
      </c>
      <c r="AD1442" s="9">
        <v>0</v>
      </c>
      <c r="AE1442" s="27">
        <v>1</v>
      </c>
      <c r="AF1442" s="9">
        <v>0</v>
      </c>
      <c r="AG1442" s="27">
        <v>1</v>
      </c>
      <c r="AH1442" s="19">
        <v>1994</v>
      </c>
      <c r="AI1442" s="30">
        <v>0</v>
      </c>
      <c r="AJ1442" s="30">
        <v>0.13400000000000001</v>
      </c>
      <c r="AK1442" s="30">
        <v>0.255</v>
      </c>
      <c r="AL1442" s="37">
        <f t="shared" si="360"/>
        <v>0.61099999999999999</v>
      </c>
      <c r="AM1442" s="36">
        <v>1</v>
      </c>
      <c r="AN1442" s="17">
        <v>0</v>
      </c>
      <c r="AO1442">
        <v>1</v>
      </c>
      <c r="AP1442" s="34">
        <f t="shared" si="358"/>
        <v>0</v>
      </c>
      <c r="AQ1442" t="s">
        <v>89</v>
      </c>
      <c r="AR1442" s="34" t="s">
        <v>89</v>
      </c>
      <c r="AS1442">
        <v>0</v>
      </c>
      <c r="AT1442" s="17">
        <v>1</v>
      </c>
      <c r="AU1442" t="s">
        <v>89</v>
      </c>
      <c r="AV1442" s="17" t="s">
        <v>89</v>
      </c>
      <c r="AW1442" s="17" t="s">
        <v>131</v>
      </c>
      <c r="AX1442">
        <v>1</v>
      </c>
      <c r="AY1442">
        <v>0</v>
      </c>
      <c r="AZ1442">
        <v>0</v>
      </c>
      <c r="BA1442">
        <v>0</v>
      </c>
      <c r="BB1442">
        <v>0</v>
      </c>
      <c r="BC1442">
        <v>0</v>
      </c>
      <c r="BD1442" s="17">
        <v>0</v>
      </c>
      <c r="BE1442">
        <v>1</v>
      </c>
      <c r="BF1442">
        <v>0</v>
      </c>
      <c r="BG1442" s="17">
        <v>0</v>
      </c>
      <c r="BH1442">
        <v>26357</v>
      </c>
      <c r="BI1442">
        <v>1346</v>
      </c>
      <c r="BJ1442" s="61">
        <v>0.92800000000000005</v>
      </c>
      <c r="BK1442" s="61">
        <v>30.5</v>
      </c>
      <c r="BL1442">
        <v>1</v>
      </c>
      <c r="BM1442">
        <v>0</v>
      </c>
      <c r="BN1442">
        <v>0</v>
      </c>
      <c r="BO1442">
        <v>0</v>
      </c>
      <c r="BP1442">
        <v>0</v>
      </c>
      <c r="BQ1442" s="17">
        <v>0</v>
      </c>
      <c r="BR1442">
        <v>0</v>
      </c>
      <c r="BS1442">
        <v>0</v>
      </c>
      <c r="BT1442">
        <v>0</v>
      </c>
      <c r="BU1442" s="17">
        <v>1</v>
      </c>
      <c r="BV1442">
        <v>0</v>
      </c>
      <c r="BW1442">
        <v>0</v>
      </c>
      <c r="BX1442" s="17">
        <v>0</v>
      </c>
      <c r="BY1442">
        <v>0</v>
      </c>
      <c r="BZ1442">
        <v>0</v>
      </c>
      <c r="CA1442">
        <v>1</v>
      </c>
      <c r="CB1442">
        <v>0</v>
      </c>
      <c r="CC1442">
        <v>1</v>
      </c>
      <c r="CD1442">
        <v>0</v>
      </c>
      <c r="CE1442">
        <v>0</v>
      </c>
      <c r="CF1442">
        <v>0</v>
      </c>
      <c r="CG1442">
        <v>0</v>
      </c>
      <c r="CH1442">
        <v>0</v>
      </c>
      <c r="CI1442">
        <v>0</v>
      </c>
      <c r="CJ1442" s="17">
        <v>0</v>
      </c>
      <c r="CK1442">
        <v>0.186</v>
      </c>
      <c r="CL1442">
        <v>101</v>
      </c>
      <c r="CM1442">
        <v>1</v>
      </c>
      <c r="CN1442">
        <v>0</v>
      </c>
      <c r="CO1442">
        <v>21</v>
      </c>
      <c r="CP1442" s="31" t="s">
        <v>80</v>
      </c>
    </row>
    <row r="1443" spans="1:94" x14ac:dyDescent="0.25">
      <c r="A1443">
        <v>1442</v>
      </c>
      <c r="B1443">
        <v>90</v>
      </c>
      <c r="C1443" s="23" t="s">
        <v>268</v>
      </c>
      <c r="D1443" s="12">
        <v>9.046656055817671</v>
      </c>
      <c r="E1443" s="13">
        <v>0.69407348267493574</v>
      </c>
      <c r="F1443" s="7">
        <v>13.03414736571143</v>
      </c>
      <c r="G1443" s="7">
        <f t="shared" si="351"/>
        <v>8.352582573142735</v>
      </c>
      <c r="H1443" s="15">
        <f t="shared" si="352"/>
        <v>9.7407295384926069</v>
      </c>
      <c r="I1443" s="11">
        <f t="shared" si="353"/>
        <v>0.31502485948820746</v>
      </c>
      <c r="J1443" s="30">
        <f t="shared" si="354"/>
        <v>2.4169195778538967E-2</v>
      </c>
      <c r="K1443" s="30">
        <f t="shared" si="355"/>
        <v>41.374980332938918</v>
      </c>
      <c r="L1443" s="8">
        <v>0</v>
      </c>
      <c r="M1443" s="9">
        <v>0</v>
      </c>
      <c r="N1443" s="9">
        <v>0</v>
      </c>
      <c r="O1443" s="9">
        <v>1</v>
      </c>
      <c r="P1443" s="9">
        <v>0</v>
      </c>
      <c r="Q1443" s="8">
        <v>1566</v>
      </c>
      <c r="R1443" s="9">
        <v>23</v>
      </c>
      <c r="S1443" s="9">
        <f t="shared" si="356"/>
        <v>1542</v>
      </c>
      <c r="T1443" s="9">
        <f t="shared" si="357"/>
        <v>18</v>
      </c>
      <c r="U1443" s="7">
        <v>15</v>
      </c>
      <c r="V1443" s="7">
        <f t="shared" si="359"/>
        <v>8.9499999999999993</v>
      </c>
      <c r="W1443" s="9">
        <v>0</v>
      </c>
      <c r="X1443" s="9">
        <v>1</v>
      </c>
      <c r="Y1443" s="9">
        <v>1</v>
      </c>
      <c r="Z1443" s="9">
        <v>0</v>
      </c>
      <c r="AA1443" s="9">
        <v>0</v>
      </c>
      <c r="AB1443" s="27">
        <v>0</v>
      </c>
      <c r="AC1443" s="9">
        <v>0</v>
      </c>
      <c r="AD1443" s="9">
        <v>0</v>
      </c>
      <c r="AE1443" s="27">
        <v>1</v>
      </c>
      <c r="AF1443" s="9">
        <v>0</v>
      </c>
      <c r="AG1443" s="27">
        <v>1</v>
      </c>
      <c r="AH1443" s="19">
        <v>1994</v>
      </c>
      <c r="AI1443" s="30">
        <v>0</v>
      </c>
      <c r="AJ1443" s="30">
        <v>0.13400000000000001</v>
      </c>
      <c r="AK1443" s="30">
        <v>0.255</v>
      </c>
      <c r="AL1443" s="37">
        <f t="shared" si="360"/>
        <v>0.61099999999999999</v>
      </c>
      <c r="AM1443" s="36">
        <v>1</v>
      </c>
      <c r="AN1443" s="17">
        <v>0</v>
      </c>
      <c r="AO1443">
        <v>1</v>
      </c>
      <c r="AP1443" s="34">
        <f t="shared" si="358"/>
        <v>0</v>
      </c>
      <c r="AQ1443" t="s">
        <v>89</v>
      </c>
      <c r="AR1443" s="34" t="s">
        <v>89</v>
      </c>
      <c r="AS1443">
        <v>0</v>
      </c>
      <c r="AT1443" s="17">
        <v>1</v>
      </c>
      <c r="AU1443" t="s">
        <v>89</v>
      </c>
      <c r="AV1443" s="17" t="s">
        <v>89</v>
      </c>
      <c r="AW1443" s="17" t="s">
        <v>131</v>
      </c>
      <c r="AX1443">
        <v>1</v>
      </c>
      <c r="AY1443">
        <v>0</v>
      </c>
      <c r="AZ1443">
        <v>0</v>
      </c>
      <c r="BA1443">
        <v>0</v>
      </c>
      <c r="BB1443">
        <v>0</v>
      </c>
      <c r="BC1443">
        <v>0</v>
      </c>
      <c r="BD1443" s="17">
        <v>0</v>
      </c>
      <c r="BE1443">
        <v>1</v>
      </c>
      <c r="BF1443">
        <v>0</v>
      </c>
      <c r="BG1443" s="17">
        <v>0</v>
      </c>
      <c r="BH1443">
        <v>26357</v>
      </c>
      <c r="BI1443">
        <v>1346</v>
      </c>
      <c r="BJ1443" s="61">
        <v>0.92800000000000005</v>
      </c>
      <c r="BK1443" s="61">
        <v>30.5</v>
      </c>
      <c r="BL1443">
        <v>1</v>
      </c>
      <c r="BM1443">
        <v>0</v>
      </c>
      <c r="BN1443">
        <v>0</v>
      </c>
      <c r="BO1443">
        <v>0</v>
      </c>
      <c r="BP1443">
        <v>0</v>
      </c>
      <c r="BQ1443" s="17">
        <v>0</v>
      </c>
      <c r="BR1443">
        <v>0</v>
      </c>
      <c r="BS1443">
        <v>0</v>
      </c>
      <c r="BT1443">
        <v>0</v>
      </c>
      <c r="BU1443" s="17">
        <v>1</v>
      </c>
      <c r="BV1443">
        <v>0</v>
      </c>
      <c r="BW1443">
        <v>0</v>
      </c>
      <c r="BX1443" s="17">
        <v>0</v>
      </c>
      <c r="BY1443">
        <v>0</v>
      </c>
      <c r="BZ1443">
        <v>0</v>
      </c>
      <c r="CA1443">
        <v>1</v>
      </c>
      <c r="CB1443">
        <v>0</v>
      </c>
      <c r="CC1443">
        <v>1</v>
      </c>
      <c r="CD1443">
        <v>0</v>
      </c>
      <c r="CE1443">
        <v>0</v>
      </c>
      <c r="CF1443">
        <v>0</v>
      </c>
      <c r="CG1443">
        <v>0</v>
      </c>
      <c r="CH1443">
        <v>0</v>
      </c>
      <c r="CI1443">
        <v>0</v>
      </c>
      <c r="CJ1443" s="17">
        <v>0</v>
      </c>
      <c r="CK1443">
        <v>0.186</v>
      </c>
      <c r="CL1443">
        <v>101</v>
      </c>
      <c r="CM1443">
        <v>1</v>
      </c>
      <c r="CN1443">
        <v>0</v>
      </c>
      <c r="CO1443">
        <v>21</v>
      </c>
      <c r="CP1443" s="31" t="s">
        <v>80</v>
      </c>
    </row>
    <row r="1444" spans="1:94" x14ac:dyDescent="0.25">
      <c r="A1444">
        <v>1443</v>
      </c>
      <c r="B1444">
        <v>90</v>
      </c>
      <c r="C1444" s="23" t="s">
        <v>268</v>
      </c>
      <c r="D1444" s="12">
        <v>7.9218830688083663</v>
      </c>
      <c r="E1444" s="13">
        <v>0.66028156307920727</v>
      </c>
      <c r="F1444" s="7">
        <v>11.99773477221574</v>
      </c>
      <c r="G1444" s="7">
        <f t="shared" si="351"/>
        <v>7.2616015057291587</v>
      </c>
      <c r="H1444" s="15">
        <f t="shared" si="352"/>
        <v>8.5821646318875739</v>
      </c>
      <c r="I1444" s="11">
        <f t="shared" si="353"/>
        <v>0.29219815760514334</v>
      </c>
      <c r="J1444" s="30">
        <f t="shared" si="354"/>
        <v>2.4354443830664898E-2</v>
      </c>
      <c r="K1444" s="30">
        <f t="shared" si="355"/>
        <v>41.060268382761876</v>
      </c>
      <c r="L1444" s="8">
        <v>0</v>
      </c>
      <c r="M1444" s="9">
        <v>0</v>
      </c>
      <c r="N1444" s="9">
        <v>0</v>
      </c>
      <c r="O1444" s="9">
        <v>1</v>
      </c>
      <c r="P1444" s="9">
        <v>0</v>
      </c>
      <c r="Q1444" s="8">
        <v>1566</v>
      </c>
      <c r="R1444" s="9">
        <v>23</v>
      </c>
      <c r="S1444" s="9">
        <f t="shared" si="356"/>
        <v>1542</v>
      </c>
      <c r="T1444" s="9">
        <f t="shared" si="357"/>
        <v>18</v>
      </c>
      <c r="U1444" s="7">
        <v>17</v>
      </c>
      <c r="V1444" s="7">
        <f t="shared" si="359"/>
        <v>8.9499999999999993</v>
      </c>
      <c r="W1444" s="9">
        <v>0</v>
      </c>
      <c r="X1444" s="9">
        <v>1</v>
      </c>
      <c r="Y1444" s="9">
        <v>1</v>
      </c>
      <c r="Z1444" s="9">
        <v>0</v>
      </c>
      <c r="AA1444" s="9">
        <v>0</v>
      </c>
      <c r="AB1444" s="27">
        <v>0</v>
      </c>
      <c r="AC1444" s="9">
        <v>0</v>
      </c>
      <c r="AD1444" s="9">
        <v>0</v>
      </c>
      <c r="AE1444" s="27">
        <v>1</v>
      </c>
      <c r="AF1444" s="9">
        <v>0</v>
      </c>
      <c r="AG1444" s="27">
        <v>1</v>
      </c>
      <c r="AH1444" s="19">
        <v>1994</v>
      </c>
      <c r="AI1444" s="30">
        <v>0</v>
      </c>
      <c r="AJ1444" s="30">
        <v>0.13400000000000001</v>
      </c>
      <c r="AK1444" s="30">
        <v>0.255</v>
      </c>
      <c r="AL1444" s="37">
        <f t="shared" si="360"/>
        <v>0.61099999999999999</v>
      </c>
      <c r="AM1444" s="36">
        <v>1</v>
      </c>
      <c r="AN1444" s="17">
        <v>0</v>
      </c>
      <c r="AO1444">
        <v>1</v>
      </c>
      <c r="AP1444" s="34">
        <f t="shared" si="358"/>
        <v>0</v>
      </c>
      <c r="AQ1444" t="s">
        <v>89</v>
      </c>
      <c r="AR1444" s="34" t="s">
        <v>89</v>
      </c>
      <c r="AS1444">
        <v>0</v>
      </c>
      <c r="AT1444" s="17">
        <v>1</v>
      </c>
      <c r="AU1444" t="s">
        <v>89</v>
      </c>
      <c r="AV1444" s="17" t="s">
        <v>89</v>
      </c>
      <c r="AW1444" s="17" t="s">
        <v>131</v>
      </c>
      <c r="AX1444">
        <v>1</v>
      </c>
      <c r="AY1444">
        <v>0</v>
      </c>
      <c r="AZ1444">
        <v>0</v>
      </c>
      <c r="BA1444">
        <v>0</v>
      </c>
      <c r="BB1444">
        <v>0</v>
      </c>
      <c r="BC1444">
        <v>0</v>
      </c>
      <c r="BD1444" s="17">
        <v>0</v>
      </c>
      <c r="BE1444">
        <v>1</v>
      </c>
      <c r="BF1444">
        <v>0</v>
      </c>
      <c r="BG1444" s="17">
        <v>0</v>
      </c>
      <c r="BH1444">
        <v>26357</v>
      </c>
      <c r="BI1444">
        <v>1346</v>
      </c>
      <c r="BJ1444" s="61">
        <v>0.92800000000000005</v>
      </c>
      <c r="BK1444" s="61">
        <v>30.5</v>
      </c>
      <c r="BL1444">
        <v>1</v>
      </c>
      <c r="BM1444">
        <v>0</v>
      </c>
      <c r="BN1444">
        <v>0</v>
      </c>
      <c r="BO1444">
        <v>0</v>
      </c>
      <c r="BP1444">
        <v>0</v>
      </c>
      <c r="BQ1444" s="17">
        <v>0</v>
      </c>
      <c r="BR1444">
        <v>0</v>
      </c>
      <c r="BS1444">
        <v>0</v>
      </c>
      <c r="BT1444">
        <v>0</v>
      </c>
      <c r="BU1444" s="17">
        <v>1</v>
      </c>
      <c r="BV1444">
        <v>0</v>
      </c>
      <c r="BW1444">
        <v>0</v>
      </c>
      <c r="BX1444" s="17">
        <v>0</v>
      </c>
      <c r="BY1444">
        <v>0</v>
      </c>
      <c r="BZ1444">
        <v>0</v>
      </c>
      <c r="CA1444">
        <v>1</v>
      </c>
      <c r="CB1444">
        <v>0</v>
      </c>
      <c r="CC1444">
        <v>1</v>
      </c>
      <c r="CD1444">
        <v>0</v>
      </c>
      <c r="CE1444">
        <v>0</v>
      </c>
      <c r="CF1444">
        <v>0</v>
      </c>
      <c r="CG1444">
        <v>0</v>
      </c>
      <c r="CH1444">
        <v>0</v>
      </c>
      <c r="CI1444">
        <v>0</v>
      </c>
      <c r="CJ1444" s="17">
        <v>0</v>
      </c>
      <c r="CK1444">
        <v>0.186</v>
      </c>
      <c r="CL1444">
        <v>101</v>
      </c>
      <c r="CM1444">
        <v>1</v>
      </c>
      <c r="CN1444">
        <v>0</v>
      </c>
      <c r="CO1444">
        <v>21</v>
      </c>
      <c r="CP1444" s="31" t="s">
        <v>80</v>
      </c>
    </row>
    <row r="1445" spans="1:94" x14ac:dyDescent="0.25">
      <c r="A1445">
        <v>1444</v>
      </c>
      <c r="B1445">
        <v>90</v>
      </c>
      <c r="C1445" s="23" t="s">
        <v>268</v>
      </c>
      <c r="D1445" s="12">
        <v>7.2846680565308084</v>
      </c>
      <c r="E1445" s="13">
        <v>2.7030889432140688</v>
      </c>
      <c r="F1445" s="7">
        <v>2.6949420494721412</v>
      </c>
      <c r="G1445" s="7">
        <f t="shared" si="351"/>
        <v>4.5815791133167396</v>
      </c>
      <c r="H1445" s="15">
        <f t="shared" si="352"/>
        <v>9.9877569997448781</v>
      </c>
      <c r="I1445" s="11">
        <f t="shared" si="353"/>
        <v>6.8645345451684284E-2</v>
      </c>
      <c r="J1445" s="30">
        <f t="shared" si="354"/>
        <v>2.5471918947247815E-2</v>
      </c>
      <c r="K1445" s="30">
        <f t="shared" si="355"/>
        <v>39.258918893036437</v>
      </c>
      <c r="L1445" s="8">
        <v>0</v>
      </c>
      <c r="M1445" s="9">
        <v>0</v>
      </c>
      <c r="N1445" s="9">
        <v>0</v>
      </c>
      <c r="O1445" s="9">
        <v>1</v>
      </c>
      <c r="P1445" s="9">
        <v>0</v>
      </c>
      <c r="Q1445" s="8">
        <v>1566</v>
      </c>
      <c r="R1445" s="9">
        <v>31</v>
      </c>
      <c r="S1445" s="9">
        <f t="shared" si="356"/>
        <v>1534</v>
      </c>
      <c r="T1445" s="9">
        <f t="shared" si="357"/>
        <v>18</v>
      </c>
      <c r="U1445" s="7">
        <v>13</v>
      </c>
      <c r="V1445" s="7">
        <f t="shared" si="359"/>
        <v>8.9499999999999993</v>
      </c>
      <c r="W1445" s="9">
        <v>0</v>
      </c>
      <c r="X1445" s="9">
        <v>1</v>
      </c>
      <c r="Y1445" s="9">
        <v>1</v>
      </c>
      <c r="Z1445" s="9">
        <v>0</v>
      </c>
      <c r="AA1445" s="9">
        <v>0</v>
      </c>
      <c r="AB1445" s="27">
        <v>0</v>
      </c>
      <c r="AC1445" s="9">
        <v>0</v>
      </c>
      <c r="AD1445" s="9">
        <v>0</v>
      </c>
      <c r="AE1445" s="27">
        <v>1</v>
      </c>
      <c r="AF1445" s="9">
        <v>0</v>
      </c>
      <c r="AG1445" s="27">
        <v>1</v>
      </c>
      <c r="AH1445" s="19">
        <v>1994</v>
      </c>
      <c r="AI1445" s="30">
        <v>0</v>
      </c>
      <c r="AJ1445" s="30">
        <v>0.13400000000000001</v>
      </c>
      <c r="AK1445" s="30">
        <v>0.255</v>
      </c>
      <c r="AL1445" s="37">
        <f t="shared" si="360"/>
        <v>0.61099999999999999</v>
      </c>
      <c r="AM1445" s="36">
        <v>1</v>
      </c>
      <c r="AN1445" s="17">
        <v>0</v>
      </c>
      <c r="AO1445">
        <v>1</v>
      </c>
      <c r="AP1445" s="34">
        <f t="shared" si="358"/>
        <v>0</v>
      </c>
      <c r="AQ1445" t="s">
        <v>89</v>
      </c>
      <c r="AR1445" s="34" t="s">
        <v>89</v>
      </c>
      <c r="AS1445">
        <v>0</v>
      </c>
      <c r="AT1445" s="17">
        <v>1</v>
      </c>
      <c r="AU1445" t="s">
        <v>89</v>
      </c>
      <c r="AV1445" s="17" t="s">
        <v>89</v>
      </c>
      <c r="AW1445" s="17" t="s">
        <v>131</v>
      </c>
      <c r="AX1445">
        <v>1</v>
      </c>
      <c r="AY1445">
        <v>0</v>
      </c>
      <c r="AZ1445">
        <v>0</v>
      </c>
      <c r="BA1445">
        <v>0</v>
      </c>
      <c r="BB1445">
        <v>0</v>
      </c>
      <c r="BC1445">
        <v>0</v>
      </c>
      <c r="BD1445" s="17">
        <v>0</v>
      </c>
      <c r="BE1445">
        <v>1</v>
      </c>
      <c r="BF1445">
        <v>0</v>
      </c>
      <c r="BG1445" s="17">
        <v>0</v>
      </c>
      <c r="BH1445">
        <v>26357</v>
      </c>
      <c r="BI1445">
        <v>1346</v>
      </c>
      <c r="BJ1445" s="61">
        <v>0.92800000000000005</v>
      </c>
      <c r="BK1445" s="61">
        <v>30.5</v>
      </c>
      <c r="BL1445">
        <v>1</v>
      </c>
      <c r="BM1445">
        <v>0</v>
      </c>
      <c r="BN1445">
        <v>0</v>
      </c>
      <c r="BO1445">
        <v>0</v>
      </c>
      <c r="BP1445">
        <v>0</v>
      </c>
      <c r="BQ1445" s="17">
        <v>0</v>
      </c>
      <c r="BR1445">
        <v>0</v>
      </c>
      <c r="BS1445">
        <v>0</v>
      </c>
      <c r="BT1445">
        <v>0</v>
      </c>
      <c r="BU1445" s="17">
        <v>1</v>
      </c>
      <c r="BV1445">
        <v>0</v>
      </c>
      <c r="BW1445">
        <v>0</v>
      </c>
      <c r="BX1445" s="17">
        <v>0</v>
      </c>
      <c r="BY1445">
        <v>0</v>
      </c>
      <c r="BZ1445">
        <v>0</v>
      </c>
      <c r="CA1445">
        <v>1</v>
      </c>
      <c r="CB1445">
        <v>0</v>
      </c>
      <c r="CC1445">
        <v>1</v>
      </c>
      <c r="CD1445">
        <v>0</v>
      </c>
      <c r="CE1445">
        <v>0</v>
      </c>
      <c r="CF1445">
        <v>0</v>
      </c>
      <c r="CG1445">
        <v>0</v>
      </c>
      <c r="CH1445">
        <v>0</v>
      </c>
      <c r="CI1445">
        <v>0</v>
      </c>
      <c r="CJ1445" s="17">
        <v>0</v>
      </c>
      <c r="CK1445">
        <v>0.186</v>
      </c>
      <c r="CL1445">
        <v>101</v>
      </c>
      <c r="CM1445">
        <v>1</v>
      </c>
      <c r="CN1445">
        <v>0</v>
      </c>
      <c r="CO1445">
        <v>21</v>
      </c>
      <c r="CP1445" s="31" t="s">
        <v>80</v>
      </c>
    </row>
    <row r="1446" spans="1:94" x14ac:dyDescent="0.25">
      <c r="A1446">
        <v>1445</v>
      </c>
      <c r="B1446">
        <v>90</v>
      </c>
      <c r="C1446" s="23" t="s">
        <v>268</v>
      </c>
      <c r="D1446" s="12">
        <v>7.2279155884504176</v>
      </c>
      <c r="E1446" s="13">
        <v>1.1761004357280871</v>
      </c>
      <c r="F1446" s="7">
        <v>6.1456618575061066</v>
      </c>
      <c r="G1446" s="7">
        <f t="shared" si="351"/>
        <v>6.0518151527223303</v>
      </c>
      <c r="H1446" s="15">
        <f t="shared" si="352"/>
        <v>8.4040160241785049</v>
      </c>
      <c r="I1446" s="11">
        <f t="shared" si="353"/>
        <v>0.15501519808409864</v>
      </c>
      <c r="J1446" s="30">
        <f t="shared" si="354"/>
        <v>2.522351565678288E-2</v>
      </c>
      <c r="K1446" s="30">
        <f t="shared" si="355"/>
        <v>39.645544007704139</v>
      </c>
      <c r="L1446" s="8">
        <v>0</v>
      </c>
      <c r="M1446" s="9">
        <v>0</v>
      </c>
      <c r="N1446" s="9">
        <v>0</v>
      </c>
      <c r="O1446" s="9">
        <v>1</v>
      </c>
      <c r="P1446" s="9">
        <v>0</v>
      </c>
      <c r="Q1446" s="8">
        <v>1566</v>
      </c>
      <c r="R1446" s="9">
        <v>31</v>
      </c>
      <c r="S1446" s="9">
        <f t="shared" si="356"/>
        <v>1534</v>
      </c>
      <c r="T1446" s="9">
        <f t="shared" si="357"/>
        <v>18</v>
      </c>
      <c r="U1446" s="7">
        <v>15</v>
      </c>
      <c r="V1446" s="7">
        <f t="shared" si="359"/>
        <v>8.9499999999999993</v>
      </c>
      <c r="W1446" s="9">
        <v>0</v>
      </c>
      <c r="X1446" s="9">
        <v>1</v>
      </c>
      <c r="Y1446" s="9">
        <v>1</v>
      </c>
      <c r="Z1446" s="9">
        <v>0</v>
      </c>
      <c r="AA1446" s="9">
        <v>0</v>
      </c>
      <c r="AB1446" s="27">
        <v>0</v>
      </c>
      <c r="AC1446" s="9">
        <v>0</v>
      </c>
      <c r="AD1446" s="9">
        <v>0</v>
      </c>
      <c r="AE1446" s="27">
        <v>1</v>
      </c>
      <c r="AF1446" s="9">
        <v>0</v>
      </c>
      <c r="AG1446" s="27">
        <v>1</v>
      </c>
      <c r="AH1446" s="19">
        <v>1994</v>
      </c>
      <c r="AI1446" s="30">
        <v>0</v>
      </c>
      <c r="AJ1446" s="30">
        <v>0.13400000000000001</v>
      </c>
      <c r="AK1446" s="30">
        <v>0.255</v>
      </c>
      <c r="AL1446" s="37">
        <f t="shared" si="360"/>
        <v>0.61099999999999999</v>
      </c>
      <c r="AM1446" s="36">
        <v>1</v>
      </c>
      <c r="AN1446" s="17">
        <v>0</v>
      </c>
      <c r="AO1446">
        <v>1</v>
      </c>
      <c r="AP1446" s="34">
        <f t="shared" si="358"/>
        <v>0</v>
      </c>
      <c r="AQ1446" t="s">
        <v>89</v>
      </c>
      <c r="AR1446" s="34" t="s">
        <v>89</v>
      </c>
      <c r="AS1446">
        <v>0</v>
      </c>
      <c r="AT1446" s="17">
        <v>1</v>
      </c>
      <c r="AU1446" t="s">
        <v>89</v>
      </c>
      <c r="AV1446" s="17" t="s">
        <v>89</v>
      </c>
      <c r="AW1446" s="17" t="s">
        <v>131</v>
      </c>
      <c r="AX1446">
        <v>1</v>
      </c>
      <c r="AY1446">
        <v>0</v>
      </c>
      <c r="AZ1446">
        <v>0</v>
      </c>
      <c r="BA1446">
        <v>0</v>
      </c>
      <c r="BB1446">
        <v>0</v>
      </c>
      <c r="BC1446">
        <v>0</v>
      </c>
      <c r="BD1446" s="17">
        <v>0</v>
      </c>
      <c r="BE1446">
        <v>1</v>
      </c>
      <c r="BF1446">
        <v>0</v>
      </c>
      <c r="BG1446" s="17">
        <v>0</v>
      </c>
      <c r="BH1446">
        <v>26357</v>
      </c>
      <c r="BI1446">
        <v>1346</v>
      </c>
      <c r="BJ1446" s="61">
        <v>0.92800000000000005</v>
      </c>
      <c r="BK1446" s="61">
        <v>30.5</v>
      </c>
      <c r="BL1446">
        <v>1</v>
      </c>
      <c r="BM1446">
        <v>0</v>
      </c>
      <c r="BN1446">
        <v>0</v>
      </c>
      <c r="BO1446">
        <v>0</v>
      </c>
      <c r="BP1446">
        <v>0</v>
      </c>
      <c r="BQ1446" s="17">
        <v>0</v>
      </c>
      <c r="BR1446">
        <v>0</v>
      </c>
      <c r="BS1446">
        <v>0</v>
      </c>
      <c r="BT1446">
        <v>0</v>
      </c>
      <c r="BU1446" s="17">
        <v>1</v>
      </c>
      <c r="BV1446">
        <v>0</v>
      </c>
      <c r="BW1446">
        <v>0</v>
      </c>
      <c r="BX1446" s="17">
        <v>0</v>
      </c>
      <c r="BY1446">
        <v>0</v>
      </c>
      <c r="BZ1446">
        <v>0</v>
      </c>
      <c r="CA1446">
        <v>1</v>
      </c>
      <c r="CB1446">
        <v>0</v>
      </c>
      <c r="CC1446">
        <v>1</v>
      </c>
      <c r="CD1446">
        <v>0</v>
      </c>
      <c r="CE1446">
        <v>0</v>
      </c>
      <c r="CF1446">
        <v>0</v>
      </c>
      <c r="CG1446">
        <v>0</v>
      </c>
      <c r="CH1446">
        <v>0</v>
      </c>
      <c r="CI1446">
        <v>0</v>
      </c>
      <c r="CJ1446" s="17">
        <v>0</v>
      </c>
      <c r="CK1446">
        <v>0.186</v>
      </c>
      <c r="CL1446">
        <v>101</v>
      </c>
      <c r="CM1446">
        <v>1</v>
      </c>
      <c r="CN1446">
        <v>0</v>
      </c>
      <c r="CO1446">
        <v>21</v>
      </c>
      <c r="CP1446" s="31" t="s">
        <v>80</v>
      </c>
    </row>
    <row r="1447" spans="1:94" x14ac:dyDescent="0.25">
      <c r="A1447">
        <v>1446</v>
      </c>
      <c r="B1447">
        <v>90</v>
      </c>
      <c r="C1447" s="23" t="s">
        <v>268</v>
      </c>
      <c r="D1447" s="12">
        <v>7.9218830688083663</v>
      </c>
      <c r="E1447" s="13">
        <v>0.64889739819853132</v>
      </c>
      <c r="F1447" s="7">
        <v>12.208221347166891</v>
      </c>
      <c r="G1447" s="7">
        <f t="shared" si="351"/>
        <v>7.2729856706098346</v>
      </c>
      <c r="H1447" s="15">
        <f t="shared" si="352"/>
        <v>8.5707804670068981</v>
      </c>
      <c r="I1447" s="11">
        <f t="shared" si="353"/>
        <v>0.29758092523669266</v>
      </c>
      <c r="J1447" s="30">
        <f t="shared" si="354"/>
        <v>2.4375452965206188E-2</v>
      </c>
      <c r="K1447" s="30">
        <f t="shared" si="355"/>
        <v>41.024878652610553</v>
      </c>
      <c r="L1447" s="8">
        <v>0</v>
      </c>
      <c r="M1447" s="9">
        <v>0</v>
      </c>
      <c r="N1447" s="9">
        <v>0</v>
      </c>
      <c r="O1447" s="9">
        <v>1</v>
      </c>
      <c r="P1447" s="9">
        <v>0</v>
      </c>
      <c r="Q1447" s="8">
        <v>1566</v>
      </c>
      <c r="R1447" s="9">
        <v>31</v>
      </c>
      <c r="S1447" s="9">
        <f t="shared" si="356"/>
        <v>1534</v>
      </c>
      <c r="T1447" s="9">
        <f t="shared" si="357"/>
        <v>18</v>
      </c>
      <c r="U1447" s="7">
        <v>17</v>
      </c>
      <c r="V1447" s="7">
        <f t="shared" si="359"/>
        <v>8.9499999999999993</v>
      </c>
      <c r="W1447" s="9">
        <v>0</v>
      </c>
      <c r="X1447" s="9">
        <v>1</v>
      </c>
      <c r="Y1447" s="9">
        <v>1</v>
      </c>
      <c r="Z1447" s="9">
        <v>0</v>
      </c>
      <c r="AA1447" s="9">
        <v>0</v>
      </c>
      <c r="AB1447" s="27">
        <v>0</v>
      </c>
      <c r="AC1447" s="9">
        <v>0</v>
      </c>
      <c r="AD1447" s="9">
        <v>0</v>
      </c>
      <c r="AE1447" s="27">
        <v>1</v>
      </c>
      <c r="AF1447" s="9">
        <v>0</v>
      </c>
      <c r="AG1447" s="27">
        <v>1</v>
      </c>
      <c r="AH1447" s="19">
        <v>1994</v>
      </c>
      <c r="AI1447" s="30">
        <v>0</v>
      </c>
      <c r="AJ1447" s="30">
        <v>0.13400000000000001</v>
      </c>
      <c r="AK1447" s="30">
        <v>0.255</v>
      </c>
      <c r="AL1447" s="37">
        <f t="shared" si="360"/>
        <v>0.61099999999999999</v>
      </c>
      <c r="AM1447" s="36">
        <v>1</v>
      </c>
      <c r="AN1447" s="17">
        <v>0</v>
      </c>
      <c r="AO1447">
        <v>1</v>
      </c>
      <c r="AP1447" s="34">
        <f t="shared" si="358"/>
        <v>0</v>
      </c>
      <c r="AQ1447" t="s">
        <v>89</v>
      </c>
      <c r="AR1447" s="34" t="s">
        <v>89</v>
      </c>
      <c r="AS1447">
        <v>0</v>
      </c>
      <c r="AT1447" s="17">
        <v>1</v>
      </c>
      <c r="AU1447" t="s">
        <v>89</v>
      </c>
      <c r="AV1447" s="17" t="s">
        <v>89</v>
      </c>
      <c r="AW1447" s="17" t="s">
        <v>131</v>
      </c>
      <c r="AX1447">
        <v>1</v>
      </c>
      <c r="AY1447">
        <v>0</v>
      </c>
      <c r="AZ1447">
        <v>0</v>
      </c>
      <c r="BA1447">
        <v>0</v>
      </c>
      <c r="BB1447">
        <v>0</v>
      </c>
      <c r="BC1447">
        <v>0</v>
      </c>
      <c r="BD1447" s="17">
        <v>0</v>
      </c>
      <c r="BE1447">
        <v>1</v>
      </c>
      <c r="BF1447">
        <v>0</v>
      </c>
      <c r="BG1447" s="17">
        <v>0</v>
      </c>
      <c r="BH1447">
        <v>26357</v>
      </c>
      <c r="BI1447">
        <v>1346</v>
      </c>
      <c r="BJ1447" s="61">
        <v>0.92800000000000005</v>
      </c>
      <c r="BK1447" s="61">
        <v>30.5</v>
      </c>
      <c r="BL1447">
        <v>1</v>
      </c>
      <c r="BM1447">
        <v>0</v>
      </c>
      <c r="BN1447">
        <v>0</v>
      </c>
      <c r="BO1447">
        <v>0</v>
      </c>
      <c r="BP1447">
        <v>0</v>
      </c>
      <c r="BQ1447" s="17">
        <v>0</v>
      </c>
      <c r="BR1447">
        <v>0</v>
      </c>
      <c r="BS1447">
        <v>0</v>
      </c>
      <c r="BT1447">
        <v>0</v>
      </c>
      <c r="BU1447" s="17">
        <v>1</v>
      </c>
      <c r="BV1447">
        <v>0</v>
      </c>
      <c r="BW1447">
        <v>0</v>
      </c>
      <c r="BX1447" s="17">
        <v>0</v>
      </c>
      <c r="BY1447">
        <v>0</v>
      </c>
      <c r="BZ1447">
        <v>0</v>
      </c>
      <c r="CA1447">
        <v>1</v>
      </c>
      <c r="CB1447">
        <v>0</v>
      </c>
      <c r="CC1447">
        <v>1</v>
      </c>
      <c r="CD1447">
        <v>0</v>
      </c>
      <c r="CE1447">
        <v>0</v>
      </c>
      <c r="CF1447">
        <v>0</v>
      </c>
      <c r="CG1447">
        <v>0</v>
      </c>
      <c r="CH1447">
        <v>0</v>
      </c>
      <c r="CI1447">
        <v>0</v>
      </c>
      <c r="CJ1447" s="17">
        <v>0</v>
      </c>
      <c r="CK1447">
        <v>0.186</v>
      </c>
      <c r="CL1447">
        <v>101</v>
      </c>
      <c r="CM1447">
        <v>1</v>
      </c>
      <c r="CN1447">
        <v>0</v>
      </c>
      <c r="CO1447">
        <v>21</v>
      </c>
      <c r="CP1447" s="31" t="s">
        <v>80</v>
      </c>
    </row>
    <row r="1448" spans="1:94" x14ac:dyDescent="0.25">
      <c r="A1448">
        <v>1447</v>
      </c>
      <c r="B1448">
        <v>90</v>
      </c>
      <c r="C1448" s="23" t="s">
        <v>268</v>
      </c>
      <c r="D1448" s="12">
        <v>4.833200847823016</v>
      </c>
      <c r="E1448" s="13">
        <v>1.4308444155753819</v>
      </c>
      <c r="F1448" s="7">
        <v>3.3778661014513252</v>
      </c>
      <c r="G1448" s="7">
        <f t="shared" si="351"/>
        <v>3.4023564322476343</v>
      </c>
      <c r="H1448" s="15">
        <f t="shared" si="352"/>
        <v>6.2640452633983976</v>
      </c>
      <c r="I1448" s="11">
        <f t="shared" si="353"/>
        <v>9.4956960032475307E-2</v>
      </c>
      <c r="J1448" s="30">
        <f t="shared" si="354"/>
        <v>2.8111522831433835E-2</v>
      </c>
      <c r="K1448" s="30">
        <f t="shared" si="355"/>
        <v>35.572601527008587</v>
      </c>
      <c r="L1448" s="8">
        <v>0</v>
      </c>
      <c r="M1448" s="9">
        <v>0</v>
      </c>
      <c r="N1448" s="9">
        <v>0</v>
      </c>
      <c r="O1448" s="9">
        <v>1</v>
      </c>
      <c r="P1448" s="9">
        <v>0</v>
      </c>
      <c r="Q1448" s="8">
        <v>1272</v>
      </c>
      <c r="R1448" s="9">
        <v>17</v>
      </c>
      <c r="S1448" s="9">
        <f t="shared" si="356"/>
        <v>1254</v>
      </c>
      <c r="T1448" s="9">
        <f t="shared" si="357"/>
        <v>18</v>
      </c>
      <c r="U1448" s="7">
        <v>13</v>
      </c>
      <c r="V1448" s="7">
        <f t="shared" ref="V1448:V1456" si="361">436.8/52</f>
        <v>8.4</v>
      </c>
      <c r="W1448" s="9">
        <v>0</v>
      </c>
      <c r="X1448" s="9">
        <v>1</v>
      </c>
      <c r="Y1448" s="9">
        <v>1</v>
      </c>
      <c r="Z1448" s="9">
        <v>0</v>
      </c>
      <c r="AA1448" s="9">
        <v>0</v>
      </c>
      <c r="AB1448" s="27">
        <v>0</v>
      </c>
      <c r="AC1448" s="9">
        <v>0</v>
      </c>
      <c r="AD1448" s="9">
        <v>0</v>
      </c>
      <c r="AE1448" s="27">
        <v>1</v>
      </c>
      <c r="AF1448" s="9">
        <v>0</v>
      </c>
      <c r="AG1448" s="27">
        <v>1</v>
      </c>
      <c r="AH1448" s="19">
        <v>1994</v>
      </c>
      <c r="AI1448" s="30">
        <v>0</v>
      </c>
      <c r="AJ1448" s="30">
        <v>7.5999999999999998E-2</v>
      </c>
      <c r="AK1448" s="30">
        <v>0.22</v>
      </c>
      <c r="AL1448" s="37">
        <f t="shared" si="360"/>
        <v>0.70400000000000007</v>
      </c>
      <c r="AM1448" s="36">
        <v>1</v>
      </c>
      <c r="AN1448" s="17">
        <v>0</v>
      </c>
      <c r="AO1448">
        <v>0</v>
      </c>
      <c r="AP1448" s="34">
        <f t="shared" si="358"/>
        <v>1</v>
      </c>
      <c r="AQ1448" t="s">
        <v>89</v>
      </c>
      <c r="AR1448" s="34" t="s">
        <v>89</v>
      </c>
      <c r="AS1448">
        <v>0</v>
      </c>
      <c r="AT1448" s="17">
        <v>1</v>
      </c>
      <c r="AU1448" t="s">
        <v>89</v>
      </c>
      <c r="AV1448" s="17" t="s">
        <v>89</v>
      </c>
      <c r="AW1448" s="17" t="s">
        <v>131</v>
      </c>
      <c r="AX1448">
        <v>1</v>
      </c>
      <c r="AY1448">
        <v>0</v>
      </c>
      <c r="AZ1448">
        <v>0</v>
      </c>
      <c r="BA1448">
        <v>0</v>
      </c>
      <c r="BB1448">
        <v>0</v>
      </c>
      <c r="BC1448">
        <v>0</v>
      </c>
      <c r="BD1448" s="17">
        <v>0</v>
      </c>
      <c r="BE1448">
        <v>1</v>
      </c>
      <c r="BF1448">
        <v>0</v>
      </c>
      <c r="BG1448" s="17">
        <v>0</v>
      </c>
      <c r="BH1448">
        <v>26357</v>
      </c>
      <c r="BI1448">
        <v>1346</v>
      </c>
      <c r="BJ1448" s="61">
        <v>0.92800000000000005</v>
      </c>
      <c r="BK1448" s="61">
        <v>30.5</v>
      </c>
      <c r="BL1448">
        <v>1</v>
      </c>
      <c r="BM1448">
        <v>0</v>
      </c>
      <c r="BN1448">
        <v>0</v>
      </c>
      <c r="BO1448">
        <v>0</v>
      </c>
      <c r="BP1448">
        <v>0</v>
      </c>
      <c r="BQ1448" s="17">
        <v>0</v>
      </c>
      <c r="BR1448">
        <v>0</v>
      </c>
      <c r="BS1448">
        <v>0</v>
      </c>
      <c r="BT1448">
        <v>0</v>
      </c>
      <c r="BU1448" s="17">
        <v>1</v>
      </c>
      <c r="BV1448">
        <v>0</v>
      </c>
      <c r="BW1448">
        <v>0</v>
      </c>
      <c r="BX1448" s="17">
        <v>0</v>
      </c>
      <c r="BY1448">
        <v>0</v>
      </c>
      <c r="BZ1448">
        <v>0</v>
      </c>
      <c r="CA1448">
        <v>1</v>
      </c>
      <c r="CB1448">
        <v>0</v>
      </c>
      <c r="CC1448">
        <v>1</v>
      </c>
      <c r="CD1448">
        <v>0</v>
      </c>
      <c r="CE1448">
        <v>0</v>
      </c>
      <c r="CF1448">
        <v>0</v>
      </c>
      <c r="CG1448">
        <v>0</v>
      </c>
      <c r="CH1448">
        <v>0</v>
      </c>
      <c r="CI1448">
        <v>0</v>
      </c>
      <c r="CJ1448" s="17">
        <v>0</v>
      </c>
      <c r="CK1448">
        <v>0.186</v>
      </c>
      <c r="CL1448">
        <v>101</v>
      </c>
      <c r="CM1448">
        <v>1</v>
      </c>
      <c r="CN1448">
        <v>0</v>
      </c>
      <c r="CO1448">
        <v>21</v>
      </c>
      <c r="CP1448" s="31" t="s">
        <v>80</v>
      </c>
    </row>
    <row r="1449" spans="1:94" x14ac:dyDescent="0.25">
      <c r="A1449">
        <v>1448</v>
      </c>
      <c r="B1449">
        <v>90</v>
      </c>
      <c r="C1449" s="23" t="s">
        <v>268</v>
      </c>
      <c r="D1449" s="12">
        <v>9.046656055817671</v>
      </c>
      <c r="E1449" s="13">
        <v>0.67479366371174321</v>
      </c>
      <c r="F1449" s="7">
        <v>13.40655157616033</v>
      </c>
      <c r="G1449" s="7">
        <f t="shared" si="351"/>
        <v>8.3718623921059283</v>
      </c>
      <c r="H1449" s="15">
        <f t="shared" si="352"/>
        <v>9.7214497195294136</v>
      </c>
      <c r="I1449" s="11">
        <f t="shared" si="353"/>
        <v>0.35406463063068133</v>
      </c>
      <c r="J1449" s="30">
        <f t="shared" si="354"/>
        <v>2.640982124443416E-2</v>
      </c>
      <c r="K1449" s="30">
        <f t="shared" si="355"/>
        <v>37.864701572364822</v>
      </c>
      <c r="L1449" s="8">
        <v>0</v>
      </c>
      <c r="M1449" s="9">
        <v>0</v>
      </c>
      <c r="N1449" s="9">
        <v>0</v>
      </c>
      <c r="O1449" s="9">
        <v>1</v>
      </c>
      <c r="P1449" s="9">
        <v>0</v>
      </c>
      <c r="Q1449" s="8">
        <v>1272</v>
      </c>
      <c r="R1449" s="9">
        <v>17</v>
      </c>
      <c r="S1449" s="9">
        <f t="shared" si="356"/>
        <v>1254</v>
      </c>
      <c r="T1449" s="9">
        <f t="shared" si="357"/>
        <v>18</v>
      </c>
      <c r="U1449" s="7">
        <v>15</v>
      </c>
      <c r="V1449" s="7">
        <f t="shared" si="361"/>
        <v>8.4</v>
      </c>
      <c r="W1449" s="9">
        <v>0</v>
      </c>
      <c r="X1449" s="9">
        <v>1</v>
      </c>
      <c r="Y1449" s="9">
        <v>1</v>
      </c>
      <c r="Z1449" s="9">
        <v>0</v>
      </c>
      <c r="AA1449" s="9">
        <v>0</v>
      </c>
      <c r="AB1449" s="27">
        <v>0</v>
      </c>
      <c r="AC1449" s="9">
        <v>0</v>
      </c>
      <c r="AD1449" s="9">
        <v>0</v>
      </c>
      <c r="AE1449" s="27">
        <v>1</v>
      </c>
      <c r="AF1449" s="9">
        <v>0</v>
      </c>
      <c r="AG1449" s="27">
        <v>1</v>
      </c>
      <c r="AH1449" s="19">
        <v>1994</v>
      </c>
      <c r="AI1449" s="30">
        <v>0</v>
      </c>
      <c r="AJ1449" s="30">
        <v>7.5999999999999998E-2</v>
      </c>
      <c r="AK1449" s="30">
        <v>0.22</v>
      </c>
      <c r="AL1449" s="37">
        <f t="shared" si="360"/>
        <v>0.70400000000000007</v>
      </c>
      <c r="AM1449" s="36">
        <v>1</v>
      </c>
      <c r="AN1449" s="17">
        <v>0</v>
      </c>
      <c r="AO1449">
        <v>0</v>
      </c>
      <c r="AP1449" s="34">
        <f t="shared" si="358"/>
        <v>1</v>
      </c>
      <c r="AQ1449" t="s">
        <v>89</v>
      </c>
      <c r="AR1449" s="34" t="s">
        <v>89</v>
      </c>
      <c r="AS1449">
        <v>0</v>
      </c>
      <c r="AT1449" s="17">
        <v>1</v>
      </c>
      <c r="AU1449" t="s">
        <v>89</v>
      </c>
      <c r="AV1449" s="17" t="s">
        <v>89</v>
      </c>
      <c r="AW1449" s="17" t="s">
        <v>131</v>
      </c>
      <c r="AX1449">
        <v>1</v>
      </c>
      <c r="AY1449">
        <v>0</v>
      </c>
      <c r="AZ1449">
        <v>0</v>
      </c>
      <c r="BA1449">
        <v>0</v>
      </c>
      <c r="BB1449">
        <v>0</v>
      </c>
      <c r="BC1449">
        <v>0</v>
      </c>
      <c r="BD1449" s="17">
        <v>0</v>
      </c>
      <c r="BE1449">
        <v>1</v>
      </c>
      <c r="BF1449">
        <v>0</v>
      </c>
      <c r="BG1449" s="17">
        <v>0</v>
      </c>
      <c r="BH1449">
        <v>26357</v>
      </c>
      <c r="BI1449">
        <v>1346</v>
      </c>
      <c r="BJ1449" s="61">
        <v>0.92800000000000005</v>
      </c>
      <c r="BK1449" s="61">
        <v>30.5</v>
      </c>
      <c r="BL1449">
        <v>1</v>
      </c>
      <c r="BM1449">
        <v>0</v>
      </c>
      <c r="BN1449">
        <v>0</v>
      </c>
      <c r="BO1449">
        <v>0</v>
      </c>
      <c r="BP1449">
        <v>0</v>
      </c>
      <c r="BQ1449" s="17">
        <v>0</v>
      </c>
      <c r="BR1449">
        <v>0</v>
      </c>
      <c r="BS1449">
        <v>0</v>
      </c>
      <c r="BT1449">
        <v>0</v>
      </c>
      <c r="BU1449" s="17">
        <v>1</v>
      </c>
      <c r="BV1449">
        <v>0</v>
      </c>
      <c r="BW1449">
        <v>0</v>
      </c>
      <c r="BX1449" s="17">
        <v>0</v>
      </c>
      <c r="BY1449">
        <v>0</v>
      </c>
      <c r="BZ1449">
        <v>0</v>
      </c>
      <c r="CA1449">
        <v>1</v>
      </c>
      <c r="CB1449">
        <v>0</v>
      </c>
      <c r="CC1449">
        <v>1</v>
      </c>
      <c r="CD1449">
        <v>0</v>
      </c>
      <c r="CE1449">
        <v>0</v>
      </c>
      <c r="CF1449">
        <v>0</v>
      </c>
      <c r="CG1449">
        <v>0</v>
      </c>
      <c r="CH1449">
        <v>0</v>
      </c>
      <c r="CI1449">
        <v>0</v>
      </c>
      <c r="CJ1449" s="17">
        <v>0</v>
      </c>
      <c r="CK1449">
        <v>0.186</v>
      </c>
      <c r="CL1449">
        <v>101</v>
      </c>
      <c r="CM1449">
        <v>1</v>
      </c>
      <c r="CN1449">
        <v>0</v>
      </c>
      <c r="CO1449">
        <v>21</v>
      </c>
      <c r="CP1449" s="31" t="s">
        <v>80</v>
      </c>
    </row>
    <row r="1450" spans="1:94" x14ac:dyDescent="0.25">
      <c r="A1450">
        <v>1449</v>
      </c>
      <c r="B1450">
        <v>90</v>
      </c>
      <c r="C1450" s="23" t="s">
        <v>268</v>
      </c>
      <c r="D1450" s="12">
        <v>8.2383111716979087</v>
      </c>
      <c r="E1450" s="13">
        <v>0.69556128655112659</v>
      </c>
      <c r="F1450" s="7">
        <v>11.844119750463371</v>
      </c>
      <c r="G1450" s="7">
        <f t="shared" si="351"/>
        <v>7.5427498851467822</v>
      </c>
      <c r="H1450" s="15">
        <f t="shared" si="352"/>
        <v>8.9338724582490361</v>
      </c>
      <c r="I1450" s="11">
        <f t="shared" si="353"/>
        <v>0.31719570397401858</v>
      </c>
      <c r="J1450" s="30">
        <f t="shared" si="354"/>
        <v>2.6780859249722559E-2</v>
      </c>
      <c r="K1450" s="30">
        <f t="shared" si="355"/>
        <v>37.340101401352896</v>
      </c>
      <c r="L1450" s="8">
        <v>0</v>
      </c>
      <c r="M1450" s="9">
        <v>0</v>
      </c>
      <c r="N1450" s="9">
        <v>0</v>
      </c>
      <c r="O1450" s="9">
        <v>1</v>
      </c>
      <c r="P1450" s="9">
        <v>0</v>
      </c>
      <c r="Q1450" s="8">
        <v>1272</v>
      </c>
      <c r="R1450" s="9">
        <v>17</v>
      </c>
      <c r="S1450" s="9">
        <f t="shared" si="356"/>
        <v>1254</v>
      </c>
      <c r="T1450" s="9">
        <f t="shared" si="357"/>
        <v>18</v>
      </c>
      <c r="U1450" s="7">
        <v>17</v>
      </c>
      <c r="V1450" s="7">
        <f t="shared" si="361"/>
        <v>8.4</v>
      </c>
      <c r="W1450" s="9">
        <v>0</v>
      </c>
      <c r="X1450" s="9">
        <v>1</v>
      </c>
      <c r="Y1450" s="9">
        <v>1</v>
      </c>
      <c r="Z1450" s="9">
        <v>0</v>
      </c>
      <c r="AA1450" s="9">
        <v>0</v>
      </c>
      <c r="AB1450" s="27">
        <v>0</v>
      </c>
      <c r="AC1450" s="9">
        <v>0</v>
      </c>
      <c r="AD1450" s="9">
        <v>0</v>
      </c>
      <c r="AE1450" s="27">
        <v>1</v>
      </c>
      <c r="AF1450" s="9">
        <v>0</v>
      </c>
      <c r="AG1450" s="27">
        <v>1</v>
      </c>
      <c r="AH1450" s="19">
        <v>1994</v>
      </c>
      <c r="AI1450" s="30">
        <v>0</v>
      </c>
      <c r="AJ1450" s="30">
        <v>7.5999999999999998E-2</v>
      </c>
      <c r="AK1450" s="30">
        <v>0.22</v>
      </c>
      <c r="AL1450" s="37">
        <f t="shared" si="360"/>
        <v>0.70400000000000007</v>
      </c>
      <c r="AM1450" s="36">
        <v>1</v>
      </c>
      <c r="AN1450" s="17">
        <v>0</v>
      </c>
      <c r="AO1450">
        <v>0</v>
      </c>
      <c r="AP1450" s="34">
        <f t="shared" si="358"/>
        <v>1</v>
      </c>
      <c r="AQ1450" t="s">
        <v>89</v>
      </c>
      <c r="AR1450" s="34" t="s">
        <v>89</v>
      </c>
      <c r="AS1450">
        <v>0</v>
      </c>
      <c r="AT1450" s="17">
        <v>1</v>
      </c>
      <c r="AU1450" t="s">
        <v>89</v>
      </c>
      <c r="AV1450" s="17" t="s">
        <v>89</v>
      </c>
      <c r="AW1450" s="17" t="s">
        <v>131</v>
      </c>
      <c r="AX1450">
        <v>1</v>
      </c>
      <c r="AY1450">
        <v>0</v>
      </c>
      <c r="AZ1450">
        <v>0</v>
      </c>
      <c r="BA1450">
        <v>0</v>
      </c>
      <c r="BB1450">
        <v>0</v>
      </c>
      <c r="BC1450">
        <v>0</v>
      </c>
      <c r="BD1450" s="17">
        <v>0</v>
      </c>
      <c r="BE1450">
        <v>1</v>
      </c>
      <c r="BF1450">
        <v>0</v>
      </c>
      <c r="BG1450" s="17">
        <v>0</v>
      </c>
      <c r="BH1450">
        <v>26357</v>
      </c>
      <c r="BI1450">
        <v>1346</v>
      </c>
      <c r="BJ1450" s="61">
        <v>0.92800000000000005</v>
      </c>
      <c r="BK1450" s="61">
        <v>30.5</v>
      </c>
      <c r="BL1450">
        <v>1</v>
      </c>
      <c r="BM1450">
        <v>0</v>
      </c>
      <c r="BN1450">
        <v>0</v>
      </c>
      <c r="BO1450">
        <v>0</v>
      </c>
      <c r="BP1450">
        <v>0</v>
      </c>
      <c r="BQ1450" s="17">
        <v>0</v>
      </c>
      <c r="BR1450">
        <v>0</v>
      </c>
      <c r="BS1450">
        <v>0</v>
      </c>
      <c r="BT1450">
        <v>0</v>
      </c>
      <c r="BU1450" s="17">
        <v>1</v>
      </c>
      <c r="BV1450">
        <v>0</v>
      </c>
      <c r="BW1450">
        <v>0</v>
      </c>
      <c r="BX1450" s="17">
        <v>0</v>
      </c>
      <c r="BY1450">
        <v>0</v>
      </c>
      <c r="BZ1450">
        <v>0</v>
      </c>
      <c r="CA1450">
        <v>1</v>
      </c>
      <c r="CB1450">
        <v>0</v>
      </c>
      <c r="CC1450">
        <v>1</v>
      </c>
      <c r="CD1450">
        <v>0</v>
      </c>
      <c r="CE1450">
        <v>0</v>
      </c>
      <c r="CF1450">
        <v>0</v>
      </c>
      <c r="CG1450">
        <v>0</v>
      </c>
      <c r="CH1450">
        <v>0</v>
      </c>
      <c r="CI1450">
        <v>0</v>
      </c>
      <c r="CJ1450" s="17">
        <v>0</v>
      </c>
      <c r="CK1450">
        <v>0.186</v>
      </c>
      <c r="CL1450">
        <v>101</v>
      </c>
      <c r="CM1450">
        <v>1</v>
      </c>
      <c r="CN1450">
        <v>0</v>
      </c>
      <c r="CO1450">
        <v>21</v>
      </c>
      <c r="CP1450" s="31" t="s">
        <v>80</v>
      </c>
    </row>
    <row r="1451" spans="1:94" x14ac:dyDescent="0.25">
      <c r="A1451">
        <v>1450</v>
      </c>
      <c r="B1451">
        <v>90</v>
      </c>
      <c r="C1451" s="23" t="s">
        <v>268</v>
      </c>
      <c r="D1451" s="12">
        <v>7.4709263010233951</v>
      </c>
      <c r="E1451" s="13">
        <v>1.9540168418367889</v>
      </c>
      <c r="F1451" s="7">
        <v>3.8233684280841072</v>
      </c>
      <c r="G1451" s="7">
        <f t="shared" si="351"/>
        <v>5.5169094591866061</v>
      </c>
      <c r="H1451" s="15">
        <f t="shared" si="352"/>
        <v>9.4249431428601831</v>
      </c>
      <c r="I1451" s="11">
        <f t="shared" si="353"/>
        <v>0.10759947102340417</v>
      </c>
      <c r="J1451" s="30">
        <f t="shared" si="354"/>
        <v>2.8142585013007065E-2</v>
      </c>
      <c r="K1451" s="30">
        <f t="shared" si="355"/>
        <v>35.533338516622251</v>
      </c>
      <c r="L1451" s="8">
        <v>0</v>
      </c>
      <c r="M1451" s="9">
        <v>0</v>
      </c>
      <c r="N1451" s="9">
        <v>0</v>
      </c>
      <c r="O1451" s="9">
        <v>1</v>
      </c>
      <c r="P1451" s="9">
        <v>0</v>
      </c>
      <c r="Q1451" s="8">
        <v>1272</v>
      </c>
      <c r="R1451" s="9">
        <v>23</v>
      </c>
      <c r="S1451" s="9">
        <f t="shared" si="356"/>
        <v>1248</v>
      </c>
      <c r="T1451" s="9">
        <f t="shared" si="357"/>
        <v>18</v>
      </c>
      <c r="U1451" s="7">
        <v>13</v>
      </c>
      <c r="V1451" s="7">
        <f t="shared" si="361"/>
        <v>8.4</v>
      </c>
      <c r="W1451" s="9">
        <v>0</v>
      </c>
      <c r="X1451" s="9">
        <v>1</v>
      </c>
      <c r="Y1451" s="9">
        <v>1</v>
      </c>
      <c r="Z1451" s="9">
        <v>0</v>
      </c>
      <c r="AA1451" s="9">
        <v>0</v>
      </c>
      <c r="AB1451" s="27">
        <v>0</v>
      </c>
      <c r="AC1451" s="9">
        <v>0</v>
      </c>
      <c r="AD1451" s="9">
        <v>0</v>
      </c>
      <c r="AE1451" s="27">
        <v>1</v>
      </c>
      <c r="AF1451" s="9">
        <v>0</v>
      </c>
      <c r="AG1451" s="27">
        <v>1</v>
      </c>
      <c r="AH1451" s="19">
        <v>1994</v>
      </c>
      <c r="AI1451" s="30">
        <v>0</v>
      </c>
      <c r="AJ1451" s="30">
        <v>7.5999999999999998E-2</v>
      </c>
      <c r="AK1451" s="30">
        <v>0.22</v>
      </c>
      <c r="AL1451" s="37">
        <f t="shared" si="360"/>
        <v>0.70400000000000007</v>
      </c>
      <c r="AM1451" s="36">
        <v>1</v>
      </c>
      <c r="AN1451" s="17">
        <v>0</v>
      </c>
      <c r="AO1451">
        <v>0</v>
      </c>
      <c r="AP1451" s="34">
        <f t="shared" si="358"/>
        <v>1</v>
      </c>
      <c r="AQ1451" t="s">
        <v>89</v>
      </c>
      <c r="AR1451" s="34" t="s">
        <v>89</v>
      </c>
      <c r="AS1451">
        <v>0</v>
      </c>
      <c r="AT1451" s="17">
        <v>1</v>
      </c>
      <c r="AU1451" t="s">
        <v>89</v>
      </c>
      <c r="AV1451" s="17" t="s">
        <v>89</v>
      </c>
      <c r="AW1451" s="17" t="s">
        <v>131</v>
      </c>
      <c r="AX1451">
        <v>1</v>
      </c>
      <c r="AY1451">
        <v>0</v>
      </c>
      <c r="AZ1451">
        <v>0</v>
      </c>
      <c r="BA1451">
        <v>0</v>
      </c>
      <c r="BB1451">
        <v>0</v>
      </c>
      <c r="BC1451">
        <v>0</v>
      </c>
      <c r="BD1451" s="17">
        <v>0</v>
      </c>
      <c r="BE1451">
        <v>1</v>
      </c>
      <c r="BF1451">
        <v>0</v>
      </c>
      <c r="BG1451" s="17">
        <v>0</v>
      </c>
      <c r="BH1451">
        <v>26357</v>
      </c>
      <c r="BI1451">
        <v>1346</v>
      </c>
      <c r="BJ1451" s="61">
        <v>0.92800000000000005</v>
      </c>
      <c r="BK1451" s="61">
        <v>30.5</v>
      </c>
      <c r="BL1451">
        <v>1</v>
      </c>
      <c r="BM1451">
        <v>0</v>
      </c>
      <c r="BN1451">
        <v>0</v>
      </c>
      <c r="BO1451">
        <v>0</v>
      </c>
      <c r="BP1451">
        <v>0</v>
      </c>
      <c r="BQ1451" s="17">
        <v>0</v>
      </c>
      <c r="BR1451">
        <v>0</v>
      </c>
      <c r="BS1451">
        <v>0</v>
      </c>
      <c r="BT1451">
        <v>0</v>
      </c>
      <c r="BU1451" s="17">
        <v>1</v>
      </c>
      <c r="BV1451">
        <v>0</v>
      </c>
      <c r="BW1451">
        <v>0</v>
      </c>
      <c r="BX1451" s="17">
        <v>0</v>
      </c>
      <c r="BY1451">
        <v>0</v>
      </c>
      <c r="BZ1451">
        <v>0</v>
      </c>
      <c r="CA1451">
        <v>1</v>
      </c>
      <c r="CB1451">
        <v>0</v>
      </c>
      <c r="CC1451">
        <v>1</v>
      </c>
      <c r="CD1451">
        <v>0</v>
      </c>
      <c r="CE1451">
        <v>0</v>
      </c>
      <c r="CF1451">
        <v>0</v>
      </c>
      <c r="CG1451">
        <v>0</v>
      </c>
      <c r="CH1451">
        <v>0</v>
      </c>
      <c r="CI1451">
        <v>0</v>
      </c>
      <c r="CJ1451" s="17">
        <v>0</v>
      </c>
      <c r="CK1451">
        <v>0.186</v>
      </c>
      <c r="CL1451">
        <v>101</v>
      </c>
      <c r="CM1451">
        <v>1</v>
      </c>
      <c r="CN1451">
        <v>0</v>
      </c>
      <c r="CO1451">
        <v>21</v>
      </c>
      <c r="CP1451" s="31" t="s">
        <v>80</v>
      </c>
    </row>
    <row r="1452" spans="1:94" x14ac:dyDescent="0.25">
      <c r="A1452">
        <v>1451</v>
      </c>
      <c r="B1452">
        <v>90</v>
      </c>
      <c r="C1452" s="23" t="s">
        <v>268</v>
      </c>
      <c r="D1452" s="12">
        <v>10.241502538451799</v>
      </c>
      <c r="E1452" s="13">
        <v>0.72772826658761347</v>
      </c>
      <c r="F1452" s="7">
        <v>14.07325097659758</v>
      </c>
      <c r="G1452" s="7">
        <f t="shared" si="351"/>
        <v>9.513774271864186</v>
      </c>
      <c r="H1452" s="15">
        <f t="shared" si="352"/>
        <v>10.969230805039413</v>
      </c>
      <c r="I1452" s="11">
        <f t="shared" si="353"/>
        <v>0.37008528537686147</v>
      </c>
      <c r="J1452" s="30">
        <f t="shared" si="354"/>
        <v>2.6297071372654163E-2</v>
      </c>
      <c r="K1452" s="30">
        <f t="shared" si="355"/>
        <v>38.027048176926705</v>
      </c>
      <c r="L1452" s="8">
        <v>0</v>
      </c>
      <c r="M1452" s="9">
        <v>0</v>
      </c>
      <c r="N1452" s="9">
        <v>0</v>
      </c>
      <c r="O1452" s="9">
        <v>1</v>
      </c>
      <c r="P1452" s="9">
        <v>0</v>
      </c>
      <c r="Q1452" s="8">
        <v>1272</v>
      </c>
      <c r="R1452" s="9">
        <v>23</v>
      </c>
      <c r="S1452" s="9">
        <f t="shared" si="356"/>
        <v>1248</v>
      </c>
      <c r="T1452" s="9">
        <f t="shared" si="357"/>
        <v>18</v>
      </c>
      <c r="U1452" s="7">
        <v>15</v>
      </c>
      <c r="V1452" s="7">
        <f t="shared" si="361"/>
        <v>8.4</v>
      </c>
      <c r="W1452" s="9">
        <v>0</v>
      </c>
      <c r="X1452" s="9">
        <v>1</v>
      </c>
      <c r="Y1452" s="9">
        <v>1</v>
      </c>
      <c r="Z1452" s="9">
        <v>0</v>
      </c>
      <c r="AA1452" s="9">
        <v>0</v>
      </c>
      <c r="AB1452" s="27">
        <v>0</v>
      </c>
      <c r="AC1452" s="9">
        <v>0</v>
      </c>
      <c r="AD1452" s="9">
        <v>0</v>
      </c>
      <c r="AE1452" s="27">
        <v>1</v>
      </c>
      <c r="AF1452" s="9">
        <v>0</v>
      </c>
      <c r="AG1452" s="27">
        <v>1</v>
      </c>
      <c r="AH1452" s="19">
        <v>1994</v>
      </c>
      <c r="AI1452" s="30">
        <v>0</v>
      </c>
      <c r="AJ1452" s="30">
        <v>7.5999999999999998E-2</v>
      </c>
      <c r="AK1452" s="30">
        <v>0.22</v>
      </c>
      <c r="AL1452" s="37">
        <f t="shared" si="360"/>
        <v>0.70400000000000007</v>
      </c>
      <c r="AM1452" s="36">
        <v>1</v>
      </c>
      <c r="AN1452" s="17">
        <v>0</v>
      </c>
      <c r="AO1452">
        <v>0</v>
      </c>
      <c r="AP1452" s="34">
        <f t="shared" si="358"/>
        <v>1</v>
      </c>
      <c r="AQ1452" t="s">
        <v>89</v>
      </c>
      <c r="AR1452" s="34" t="s">
        <v>89</v>
      </c>
      <c r="AS1452">
        <v>0</v>
      </c>
      <c r="AT1452" s="17">
        <v>1</v>
      </c>
      <c r="AU1452" t="s">
        <v>89</v>
      </c>
      <c r="AV1452" s="17" t="s">
        <v>89</v>
      </c>
      <c r="AW1452" s="17" t="s">
        <v>131</v>
      </c>
      <c r="AX1452">
        <v>1</v>
      </c>
      <c r="AY1452">
        <v>0</v>
      </c>
      <c r="AZ1452">
        <v>0</v>
      </c>
      <c r="BA1452">
        <v>0</v>
      </c>
      <c r="BB1452">
        <v>0</v>
      </c>
      <c r="BC1452">
        <v>0</v>
      </c>
      <c r="BD1452" s="17">
        <v>0</v>
      </c>
      <c r="BE1452">
        <v>1</v>
      </c>
      <c r="BF1452">
        <v>0</v>
      </c>
      <c r="BG1452" s="17">
        <v>0</v>
      </c>
      <c r="BH1452">
        <v>26357</v>
      </c>
      <c r="BI1452">
        <v>1346</v>
      </c>
      <c r="BJ1452" s="61">
        <v>0.92800000000000005</v>
      </c>
      <c r="BK1452" s="61">
        <v>30.5</v>
      </c>
      <c r="BL1452">
        <v>1</v>
      </c>
      <c r="BM1452">
        <v>0</v>
      </c>
      <c r="BN1452">
        <v>0</v>
      </c>
      <c r="BO1452">
        <v>0</v>
      </c>
      <c r="BP1452">
        <v>0</v>
      </c>
      <c r="BQ1452" s="17">
        <v>0</v>
      </c>
      <c r="BR1452">
        <v>0</v>
      </c>
      <c r="BS1452">
        <v>0</v>
      </c>
      <c r="BT1452">
        <v>0</v>
      </c>
      <c r="BU1452" s="17">
        <v>1</v>
      </c>
      <c r="BV1452">
        <v>0</v>
      </c>
      <c r="BW1452">
        <v>0</v>
      </c>
      <c r="BX1452" s="17">
        <v>0</v>
      </c>
      <c r="BY1452">
        <v>0</v>
      </c>
      <c r="BZ1452">
        <v>0</v>
      </c>
      <c r="CA1452">
        <v>1</v>
      </c>
      <c r="CB1452">
        <v>0</v>
      </c>
      <c r="CC1452">
        <v>1</v>
      </c>
      <c r="CD1452">
        <v>0</v>
      </c>
      <c r="CE1452">
        <v>0</v>
      </c>
      <c r="CF1452">
        <v>0</v>
      </c>
      <c r="CG1452">
        <v>0</v>
      </c>
      <c r="CH1452">
        <v>0</v>
      </c>
      <c r="CI1452">
        <v>0</v>
      </c>
      <c r="CJ1452" s="17">
        <v>0</v>
      </c>
      <c r="CK1452">
        <v>0.186</v>
      </c>
      <c r="CL1452">
        <v>101</v>
      </c>
      <c r="CM1452">
        <v>1</v>
      </c>
      <c r="CN1452">
        <v>0</v>
      </c>
      <c r="CO1452">
        <v>21</v>
      </c>
      <c r="CP1452" s="31" t="s">
        <v>80</v>
      </c>
    </row>
    <row r="1453" spans="1:94" x14ac:dyDescent="0.25">
      <c r="A1453">
        <v>1452</v>
      </c>
      <c r="B1453">
        <v>90</v>
      </c>
      <c r="C1453" s="23" t="s">
        <v>268</v>
      </c>
      <c r="D1453" s="12">
        <v>8.9338220753653275</v>
      </c>
      <c r="E1453" s="13">
        <v>0.69536850317408538</v>
      </c>
      <c r="F1453" s="7">
        <v>12.847608188443861</v>
      </c>
      <c r="G1453" s="7">
        <f t="shared" si="351"/>
        <v>8.2384535721912417</v>
      </c>
      <c r="H1453" s="15">
        <f t="shared" si="352"/>
        <v>9.6291905785394132</v>
      </c>
      <c r="I1453" s="11">
        <f t="shared" si="353"/>
        <v>0.34177620477034354</v>
      </c>
      <c r="J1453" s="30">
        <f t="shared" si="354"/>
        <v>2.6602321596152324E-2</v>
      </c>
      <c r="K1453" s="30">
        <f t="shared" si="355"/>
        <v>37.590704119020835</v>
      </c>
      <c r="L1453" s="8">
        <v>0</v>
      </c>
      <c r="M1453" s="9">
        <v>0</v>
      </c>
      <c r="N1453" s="9">
        <v>0</v>
      </c>
      <c r="O1453" s="9">
        <v>1</v>
      </c>
      <c r="P1453" s="9">
        <v>0</v>
      </c>
      <c r="Q1453" s="8">
        <v>1272</v>
      </c>
      <c r="R1453" s="9">
        <v>23</v>
      </c>
      <c r="S1453" s="9">
        <f t="shared" si="356"/>
        <v>1248</v>
      </c>
      <c r="T1453" s="9">
        <f t="shared" si="357"/>
        <v>18</v>
      </c>
      <c r="U1453" s="7">
        <v>17</v>
      </c>
      <c r="V1453" s="7">
        <f t="shared" si="361"/>
        <v>8.4</v>
      </c>
      <c r="W1453" s="9">
        <v>0</v>
      </c>
      <c r="X1453" s="9">
        <v>1</v>
      </c>
      <c r="Y1453" s="9">
        <v>1</v>
      </c>
      <c r="Z1453" s="9">
        <v>0</v>
      </c>
      <c r="AA1453" s="9">
        <v>0</v>
      </c>
      <c r="AB1453" s="27">
        <v>0</v>
      </c>
      <c r="AC1453" s="9">
        <v>0</v>
      </c>
      <c r="AD1453" s="9">
        <v>0</v>
      </c>
      <c r="AE1453" s="27">
        <v>1</v>
      </c>
      <c r="AF1453" s="9">
        <v>0</v>
      </c>
      <c r="AG1453" s="27">
        <v>1</v>
      </c>
      <c r="AH1453" s="19">
        <v>1994</v>
      </c>
      <c r="AI1453" s="30">
        <v>0</v>
      </c>
      <c r="AJ1453" s="30">
        <v>7.5999999999999998E-2</v>
      </c>
      <c r="AK1453" s="30">
        <v>0.22</v>
      </c>
      <c r="AL1453" s="37">
        <f t="shared" si="360"/>
        <v>0.70400000000000007</v>
      </c>
      <c r="AM1453" s="36">
        <v>1</v>
      </c>
      <c r="AN1453" s="17">
        <v>0</v>
      </c>
      <c r="AO1453">
        <v>0</v>
      </c>
      <c r="AP1453" s="34">
        <f t="shared" si="358"/>
        <v>1</v>
      </c>
      <c r="AQ1453" t="s">
        <v>89</v>
      </c>
      <c r="AR1453" s="34" t="s">
        <v>89</v>
      </c>
      <c r="AS1453">
        <v>0</v>
      </c>
      <c r="AT1453" s="17">
        <v>1</v>
      </c>
      <c r="AU1453" t="s">
        <v>89</v>
      </c>
      <c r="AV1453" s="17" t="s">
        <v>89</v>
      </c>
      <c r="AW1453" s="17" t="s">
        <v>131</v>
      </c>
      <c r="AX1453">
        <v>1</v>
      </c>
      <c r="AY1453">
        <v>0</v>
      </c>
      <c r="AZ1453">
        <v>0</v>
      </c>
      <c r="BA1453">
        <v>0</v>
      </c>
      <c r="BB1453">
        <v>0</v>
      </c>
      <c r="BC1453">
        <v>0</v>
      </c>
      <c r="BD1453" s="17">
        <v>0</v>
      </c>
      <c r="BE1453">
        <v>1</v>
      </c>
      <c r="BF1453">
        <v>0</v>
      </c>
      <c r="BG1453" s="17">
        <v>0</v>
      </c>
      <c r="BH1453">
        <v>26357</v>
      </c>
      <c r="BI1453">
        <v>1346</v>
      </c>
      <c r="BJ1453" s="61">
        <v>0.92800000000000005</v>
      </c>
      <c r="BK1453" s="61">
        <v>30.5</v>
      </c>
      <c r="BL1453">
        <v>1</v>
      </c>
      <c r="BM1453">
        <v>0</v>
      </c>
      <c r="BN1453">
        <v>0</v>
      </c>
      <c r="BO1453">
        <v>0</v>
      </c>
      <c r="BP1453">
        <v>0</v>
      </c>
      <c r="BQ1453" s="17">
        <v>0</v>
      </c>
      <c r="BR1453">
        <v>0</v>
      </c>
      <c r="BS1453">
        <v>0</v>
      </c>
      <c r="BT1453">
        <v>0</v>
      </c>
      <c r="BU1453" s="17">
        <v>1</v>
      </c>
      <c r="BV1453">
        <v>0</v>
      </c>
      <c r="BW1453">
        <v>0</v>
      </c>
      <c r="BX1453" s="17">
        <v>0</v>
      </c>
      <c r="BY1453">
        <v>0</v>
      </c>
      <c r="BZ1453">
        <v>0</v>
      </c>
      <c r="CA1453">
        <v>1</v>
      </c>
      <c r="CB1453">
        <v>0</v>
      </c>
      <c r="CC1453">
        <v>1</v>
      </c>
      <c r="CD1453">
        <v>0</v>
      </c>
      <c r="CE1453">
        <v>0</v>
      </c>
      <c r="CF1453">
        <v>0</v>
      </c>
      <c r="CG1453">
        <v>0</v>
      </c>
      <c r="CH1453">
        <v>0</v>
      </c>
      <c r="CI1453">
        <v>0</v>
      </c>
      <c r="CJ1453" s="17">
        <v>0</v>
      </c>
      <c r="CK1453">
        <v>0.186</v>
      </c>
      <c r="CL1453">
        <v>101</v>
      </c>
      <c r="CM1453">
        <v>1</v>
      </c>
      <c r="CN1453">
        <v>0</v>
      </c>
      <c r="CO1453">
        <v>21</v>
      </c>
      <c r="CP1453" s="31" t="s">
        <v>80</v>
      </c>
    </row>
    <row r="1454" spans="1:94" x14ac:dyDescent="0.25">
      <c r="A1454">
        <v>1453</v>
      </c>
      <c r="B1454">
        <v>90</v>
      </c>
      <c r="C1454" s="23" t="s">
        <v>268</v>
      </c>
      <c r="D1454" s="12">
        <v>7.5174404457248878</v>
      </c>
      <c r="E1454" s="13">
        <v>2.6972368277906771</v>
      </c>
      <c r="F1454" s="7">
        <v>2.7870895014741701</v>
      </c>
      <c r="G1454" s="7">
        <f t="shared" si="351"/>
        <v>4.8202036179342107</v>
      </c>
      <c r="H1454" s="15">
        <f t="shared" si="352"/>
        <v>10.214677273515566</v>
      </c>
      <c r="I1454" s="11">
        <f t="shared" si="353"/>
        <v>7.8901274155312645E-2</v>
      </c>
      <c r="J1454" s="30">
        <f t="shared" si="354"/>
        <v>2.8309558811649049E-2</v>
      </c>
      <c r="K1454" s="30">
        <f t="shared" si="355"/>
        <v>35.323757839296029</v>
      </c>
      <c r="L1454" s="8">
        <v>0</v>
      </c>
      <c r="M1454" s="9">
        <v>0</v>
      </c>
      <c r="N1454" s="9">
        <v>0</v>
      </c>
      <c r="O1454" s="9">
        <v>1</v>
      </c>
      <c r="P1454" s="9">
        <v>0</v>
      </c>
      <c r="Q1454" s="8">
        <v>1272</v>
      </c>
      <c r="R1454" s="9">
        <v>31</v>
      </c>
      <c r="S1454" s="9">
        <f t="shared" si="356"/>
        <v>1240</v>
      </c>
      <c r="T1454" s="9">
        <f t="shared" si="357"/>
        <v>18</v>
      </c>
      <c r="U1454" s="7">
        <v>13</v>
      </c>
      <c r="V1454" s="7">
        <f t="shared" si="361"/>
        <v>8.4</v>
      </c>
      <c r="W1454" s="9">
        <v>0</v>
      </c>
      <c r="X1454" s="9">
        <v>1</v>
      </c>
      <c r="Y1454" s="9">
        <v>1</v>
      </c>
      <c r="Z1454" s="9">
        <v>0</v>
      </c>
      <c r="AA1454" s="9">
        <v>0</v>
      </c>
      <c r="AB1454" s="27">
        <v>0</v>
      </c>
      <c r="AC1454" s="9">
        <v>0</v>
      </c>
      <c r="AD1454" s="9">
        <v>0</v>
      </c>
      <c r="AE1454" s="27">
        <v>1</v>
      </c>
      <c r="AF1454" s="9">
        <v>0</v>
      </c>
      <c r="AG1454" s="27">
        <v>1</v>
      </c>
      <c r="AH1454" s="19">
        <v>1994</v>
      </c>
      <c r="AI1454" s="30">
        <v>0</v>
      </c>
      <c r="AJ1454" s="30">
        <v>7.5999999999999998E-2</v>
      </c>
      <c r="AK1454" s="30">
        <v>0.22</v>
      </c>
      <c r="AL1454" s="37">
        <f t="shared" si="360"/>
        <v>0.70400000000000007</v>
      </c>
      <c r="AM1454" s="36">
        <v>1</v>
      </c>
      <c r="AN1454" s="17">
        <v>0</v>
      </c>
      <c r="AO1454">
        <v>0</v>
      </c>
      <c r="AP1454" s="34">
        <f t="shared" si="358"/>
        <v>1</v>
      </c>
      <c r="AQ1454" t="s">
        <v>89</v>
      </c>
      <c r="AR1454" s="34" t="s">
        <v>89</v>
      </c>
      <c r="AS1454">
        <v>0</v>
      </c>
      <c r="AT1454" s="17">
        <v>1</v>
      </c>
      <c r="AU1454" t="s">
        <v>89</v>
      </c>
      <c r="AV1454" s="17" t="s">
        <v>89</v>
      </c>
      <c r="AW1454" s="17" t="s">
        <v>131</v>
      </c>
      <c r="AX1454">
        <v>1</v>
      </c>
      <c r="AY1454">
        <v>0</v>
      </c>
      <c r="AZ1454">
        <v>0</v>
      </c>
      <c r="BA1454">
        <v>0</v>
      </c>
      <c r="BB1454">
        <v>0</v>
      </c>
      <c r="BC1454">
        <v>0</v>
      </c>
      <c r="BD1454" s="17">
        <v>0</v>
      </c>
      <c r="BE1454">
        <v>1</v>
      </c>
      <c r="BF1454">
        <v>0</v>
      </c>
      <c r="BG1454" s="17">
        <v>0</v>
      </c>
      <c r="BH1454">
        <v>26357</v>
      </c>
      <c r="BI1454">
        <v>1346</v>
      </c>
      <c r="BJ1454" s="61">
        <v>0.92800000000000005</v>
      </c>
      <c r="BK1454" s="61">
        <v>30.5</v>
      </c>
      <c r="BL1454">
        <v>1</v>
      </c>
      <c r="BM1454">
        <v>0</v>
      </c>
      <c r="BN1454">
        <v>0</v>
      </c>
      <c r="BO1454">
        <v>0</v>
      </c>
      <c r="BP1454">
        <v>0</v>
      </c>
      <c r="BQ1454" s="17">
        <v>0</v>
      </c>
      <c r="BR1454">
        <v>0</v>
      </c>
      <c r="BS1454">
        <v>0</v>
      </c>
      <c r="BT1454">
        <v>0</v>
      </c>
      <c r="BU1454" s="17">
        <v>1</v>
      </c>
      <c r="BV1454">
        <v>0</v>
      </c>
      <c r="BW1454">
        <v>0</v>
      </c>
      <c r="BX1454" s="17">
        <v>0</v>
      </c>
      <c r="BY1454">
        <v>0</v>
      </c>
      <c r="BZ1454">
        <v>0</v>
      </c>
      <c r="CA1454">
        <v>1</v>
      </c>
      <c r="CB1454">
        <v>0</v>
      </c>
      <c r="CC1454">
        <v>1</v>
      </c>
      <c r="CD1454">
        <v>0</v>
      </c>
      <c r="CE1454">
        <v>0</v>
      </c>
      <c r="CF1454">
        <v>0</v>
      </c>
      <c r="CG1454">
        <v>0</v>
      </c>
      <c r="CH1454">
        <v>0</v>
      </c>
      <c r="CI1454">
        <v>0</v>
      </c>
      <c r="CJ1454" s="17">
        <v>0</v>
      </c>
      <c r="CK1454">
        <v>0.186</v>
      </c>
      <c r="CL1454">
        <v>101</v>
      </c>
      <c r="CM1454">
        <v>1</v>
      </c>
      <c r="CN1454">
        <v>0</v>
      </c>
      <c r="CO1454">
        <v>21</v>
      </c>
      <c r="CP1454" s="31" t="s">
        <v>80</v>
      </c>
    </row>
    <row r="1455" spans="1:94" x14ac:dyDescent="0.25">
      <c r="A1455">
        <v>1454</v>
      </c>
      <c r="B1455">
        <v>90</v>
      </c>
      <c r="C1455" s="23" t="s">
        <v>268</v>
      </c>
      <c r="D1455" s="12">
        <v>10.390477881717411</v>
      </c>
      <c r="E1455" s="13">
        <v>1.1150553321385599</v>
      </c>
      <c r="F1455" s="7">
        <v>9.3183518182811227</v>
      </c>
      <c r="G1455" s="7">
        <f t="shared" si="351"/>
        <v>9.2754225495788507</v>
      </c>
      <c r="H1455" s="15">
        <f t="shared" si="352"/>
        <v>11.505533213855971</v>
      </c>
      <c r="I1455" s="11">
        <f t="shared" si="353"/>
        <v>0.25581805173742811</v>
      </c>
      <c r="J1455" s="30">
        <f t="shared" si="354"/>
        <v>2.7453143723931289E-2</v>
      </c>
      <c r="K1455" s="30">
        <f t="shared" si="355"/>
        <v>36.425700825231395</v>
      </c>
      <c r="L1455" s="8">
        <v>0</v>
      </c>
      <c r="M1455" s="9">
        <v>0</v>
      </c>
      <c r="N1455" s="9">
        <v>0</v>
      </c>
      <c r="O1455" s="9">
        <v>1</v>
      </c>
      <c r="P1455" s="9">
        <v>0</v>
      </c>
      <c r="Q1455" s="8">
        <v>1272</v>
      </c>
      <c r="R1455" s="9">
        <v>31</v>
      </c>
      <c r="S1455" s="9">
        <f t="shared" si="356"/>
        <v>1240</v>
      </c>
      <c r="T1455" s="9">
        <f t="shared" si="357"/>
        <v>18</v>
      </c>
      <c r="U1455" s="7">
        <v>15</v>
      </c>
      <c r="V1455" s="7">
        <f t="shared" si="361"/>
        <v>8.4</v>
      </c>
      <c r="W1455" s="9">
        <v>0</v>
      </c>
      <c r="X1455" s="9">
        <v>1</v>
      </c>
      <c r="Y1455" s="9">
        <v>1</v>
      </c>
      <c r="Z1455" s="9">
        <v>0</v>
      </c>
      <c r="AA1455" s="9">
        <v>0</v>
      </c>
      <c r="AB1455" s="27">
        <v>0</v>
      </c>
      <c r="AC1455" s="9">
        <v>0</v>
      </c>
      <c r="AD1455" s="9">
        <v>0</v>
      </c>
      <c r="AE1455" s="27">
        <v>1</v>
      </c>
      <c r="AF1455" s="9">
        <v>0</v>
      </c>
      <c r="AG1455" s="27">
        <v>1</v>
      </c>
      <c r="AH1455" s="19">
        <v>1994</v>
      </c>
      <c r="AI1455" s="30">
        <v>0</v>
      </c>
      <c r="AJ1455" s="30">
        <v>7.5999999999999998E-2</v>
      </c>
      <c r="AK1455" s="30">
        <v>0.22</v>
      </c>
      <c r="AL1455" s="37">
        <f t="shared" si="360"/>
        <v>0.70400000000000007</v>
      </c>
      <c r="AM1455" s="36">
        <v>1</v>
      </c>
      <c r="AN1455" s="17">
        <v>0</v>
      </c>
      <c r="AO1455">
        <v>0</v>
      </c>
      <c r="AP1455" s="34">
        <f t="shared" si="358"/>
        <v>1</v>
      </c>
      <c r="AQ1455" t="s">
        <v>89</v>
      </c>
      <c r="AR1455" s="34" t="s">
        <v>89</v>
      </c>
      <c r="AS1455">
        <v>0</v>
      </c>
      <c r="AT1455" s="17">
        <v>1</v>
      </c>
      <c r="AU1455" t="s">
        <v>89</v>
      </c>
      <c r="AV1455" s="17" t="s">
        <v>89</v>
      </c>
      <c r="AW1455" s="17" t="s">
        <v>131</v>
      </c>
      <c r="AX1455">
        <v>1</v>
      </c>
      <c r="AY1455">
        <v>0</v>
      </c>
      <c r="AZ1455">
        <v>0</v>
      </c>
      <c r="BA1455">
        <v>0</v>
      </c>
      <c r="BB1455">
        <v>0</v>
      </c>
      <c r="BC1455">
        <v>0</v>
      </c>
      <c r="BD1455" s="17">
        <v>0</v>
      </c>
      <c r="BE1455">
        <v>1</v>
      </c>
      <c r="BF1455">
        <v>0</v>
      </c>
      <c r="BG1455" s="17">
        <v>0</v>
      </c>
      <c r="BH1455">
        <v>26357</v>
      </c>
      <c r="BI1455">
        <v>1346</v>
      </c>
      <c r="BJ1455" s="61">
        <v>0.92800000000000005</v>
      </c>
      <c r="BK1455" s="61">
        <v>30.5</v>
      </c>
      <c r="BL1455">
        <v>1</v>
      </c>
      <c r="BM1455">
        <v>0</v>
      </c>
      <c r="BN1455">
        <v>0</v>
      </c>
      <c r="BO1455">
        <v>0</v>
      </c>
      <c r="BP1455">
        <v>0</v>
      </c>
      <c r="BQ1455" s="17">
        <v>0</v>
      </c>
      <c r="BR1455">
        <v>0</v>
      </c>
      <c r="BS1455">
        <v>0</v>
      </c>
      <c r="BT1455">
        <v>0</v>
      </c>
      <c r="BU1455" s="17">
        <v>1</v>
      </c>
      <c r="BV1455">
        <v>0</v>
      </c>
      <c r="BW1455">
        <v>0</v>
      </c>
      <c r="BX1455" s="17">
        <v>0</v>
      </c>
      <c r="BY1455">
        <v>0</v>
      </c>
      <c r="BZ1455">
        <v>0</v>
      </c>
      <c r="CA1455">
        <v>1</v>
      </c>
      <c r="CB1455">
        <v>0</v>
      </c>
      <c r="CC1455">
        <v>1</v>
      </c>
      <c r="CD1455">
        <v>0</v>
      </c>
      <c r="CE1455">
        <v>0</v>
      </c>
      <c r="CF1455">
        <v>0</v>
      </c>
      <c r="CG1455">
        <v>0</v>
      </c>
      <c r="CH1455">
        <v>0</v>
      </c>
      <c r="CI1455">
        <v>0</v>
      </c>
      <c r="CJ1455" s="17">
        <v>0</v>
      </c>
      <c r="CK1455">
        <v>0.186</v>
      </c>
      <c r="CL1455">
        <v>101</v>
      </c>
      <c r="CM1455">
        <v>1</v>
      </c>
      <c r="CN1455">
        <v>0</v>
      </c>
      <c r="CO1455">
        <v>21</v>
      </c>
      <c r="CP1455" s="31" t="s">
        <v>80</v>
      </c>
    </row>
    <row r="1456" spans="1:94" x14ac:dyDescent="0.25">
      <c r="A1456">
        <v>1455</v>
      </c>
      <c r="B1456">
        <v>90</v>
      </c>
      <c r="C1456" s="23" t="s">
        <v>268</v>
      </c>
      <c r="D1456" s="12">
        <v>8.9555415120525339</v>
      </c>
      <c r="E1456" s="13">
        <v>0.69467569802464246</v>
      </c>
      <c r="F1456" s="7">
        <v>12.891686779195281</v>
      </c>
      <c r="G1456" s="7">
        <f t="shared" si="351"/>
        <v>8.2608658140278912</v>
      </c>
      <c r="H1456" s="15">
        <f t="shared" si="352"/>
        <v>9.6502172100771766</v>
      </c>
      <c r="I1456" s="11">
        <f t="shared" si="353"/>
        <v>0.34378496520664775</v>
      </c>
      <c r="J1456" s="30">
        <f t="shared" si="354"/>
        <v>2.6667182587886872E-2</v>
      </c>
      <c r="K1456" s="30">
        <f t="shared" si="355"/>
        <v>37.499274499820373</v>
      </c>
      <c r="L1456" s="8">
        <v>0</v>
      </c>
      <c r="M1456" s="9">
        <v>0</v>
      </c>
      <c r="N1456" s="9">
        <v>0</v>
      </c>
      <c r="O1456" s="9">
        <v>1</v>
      </c>
      <c r="P1456" s="9">
        <v>0</v>
      </c>
      <c r="Q1456" s="8">
        <v>1272</v>
      </c>
      <c r="R1456" s="9">
        <v>31</v>
      </c>
      <c r="S1456" s="9">
        <f t="shared" si="356"/>
        <v>1240</v>
      </c>
      <c r="T1456" s="9">
        <f t="shared" si="357"/>
        <v>18</v>
      </c>
      <c r="U1456" s="7">
        <v>17</v>
      </c>
      <c r="V1456" s="7">
        <f t="shared" si="361"/>
        <v>8.4</v>
      </c>
      <c r="W1456" s="9">
        <v>0</v>
      </c>
      <c r="X1456" s="9">
        <v>1</v>
      </c>
      <c r="Y1456" s="9">
        <v>1</v>
      </c>
      <c r="Z1456" s="9">
        <v>0</v>
      </c>
      <c r="AA1456" s="9">
        <v>0</v>
      </c>
      <c r="AB1456" s="27">
        <v>0</v>
      </c>
      <c r="AC1456" s="9">
        <v>0</v>
      </c>
      <c r="AD1456" s="9">
        <v>0</v>
      </c>
      <c r="AE1456" s="27">
        <v>1</v>
      </c>
      <c r="AF1456" s="9">
        <v>0</v>
      </c>
      <c r="AG1456" s="27">
        <v>1</v>
      </c>
      <c r="AH1456" s="19">
        <v>1994</v>
      </c>
      <c r="AI1456" s="30">
        <v>0</v>
      </c>
      <c r="AJ1456" s="30">
        <v>7.5999999999999998E-2</v>
      </c>
      <c r="AK1456" s="30">
        <v>0.22</v>
      </c>
      <c r="AL1456" s="37">
        <f t="shared" si="360"/>
        <v>0.70400000000000007</v>
      </c>
      <c r="AM1456" s="36">
        <v>1</v>
      </c>
      <c r="AN1456" s="17">
        <v>0</v>
      </c>
      <c r="AO1456">
        <v>0</v>
      </c>
      <c r="AP1456" s="34">
        <f t="shared" si="358"/>
        <v>1</v>
      </c>
      <c r="AQ1456" t="s">
        <v>89</v>
      </c>
      <c r="AR1456" s="34" t="s">
        <v>89</v>
      </c>
      <c r="AS1456">
        <v>0</v>
      </c>
      <c r="AT1456" s="17">
        <v>1</v>
      </c>
      <c r="AU1456" t="s">
        <v>89</v>
      </c>
      <c r="AV1456" s="17" t="s">
        <v>89</v>
      </c>
      <c r="AW1456" s="17" t="s">
        <v>131</v>
      </c>
      <c r="AX1456">
        <v>1</v>
      </c>
      <c r="AY1456">
        <v>0</v>
      </c>
      <c r="AZ1456">
        <v>0</v>
      </c>
      <c r="BA1456">
        <v>0</v>
      </c>
      <c r="BB1456">
        <v>0</v>
      </c>
      <c r="BC1456">
        <v>0</v>
      </c>
      <c r="BD1456" s="17">
        <v>0</v>
      </c>
      <c r="BE1456">
        <v>1</v>
      </c>
      <c r="BF1456">
        <v>0</v>
      </c>
      <c r="BG1456" s="17">
        <v>0</v>
      </c>
      <c r="BH1456">
        <v>26357</v>
      </c>
      <c r="BI1456">
        <v>1346</v>
      </c>
      <c r="BJ1456" s="61">
        <v>0.92800000000000005</v>
      </c>
      <c r="BK1456" s="61">
        <v>30.5</v>
      </c>
      <c r="BL1456">
        <v>1</v>
      </c>
      <c r="BM1456">
        <v>0</v>
      </c>
      <c r="BN1456">
        <v>0</v>
      </c>
      <c r="BO1456">
        <v>0</v>
      </c>
      <c r="BP1456">
        <v>0</v>
      </c>
      <c r="BQ1456" s="17">
        <v>0</v>
      </c>
      <c r="BR1456">
        <v>0</v>
      </c>
      <c r="BS1456">
        <v>0</v>
      </c>
      <c r="BT1456">
        <v>0</v>
      </c>
      <c r="BU1456" s="17">
        <v>1</v>
      </c>
      <c r="BV1456">
        <v>0</v>
      </c>
      <c r="BW1456">
        <v>0</v>
      </c>
      <c r="BX1456" s="17">
        <v>0</v>
      </c>
      <c r="BY1456">
        <v>0</v>
      </c>
      <c r="BZ1456">
        <v>0</v>
      </c>
      <c r="CA1456">
        <v>1</v>
      </c>
      <c r="CB1456">
        <v>0</v>
      </c>
      <c r="CC1456">
        <v>1</v>
      </c>
      <c r="CD1456">
        <v>0</v>
      </c>
      <c r="CE1456">
        <v>0</v>
      </c>
      <c r="CF1456">
        <v>0</v>
      </c>
      <c r="CG1456">
        <v>0</v>
      </c>
      <c r="CH1456">
        <v>0</v>
      </c>
      <c r="CI1456">
        <v>0</v>
      </c>
      <c r="CJ1456" s="17">
        <v>0</v>
      </c>
      <c r="CK1456">
        <v>0.186</v>
      </c>
      <c r="CL1456">
        <v>101</v>
      </c>
      <c r="CM1456">
        <v>1</v>
      </c>
      <c r="CN1456">
        <v>0</v>
      </c>
      <c r="CO1456">
        <v>21</v>
      </c>
      <c r="CP1456" s="31" t="s">
        <v>80</v>
      </c>
    </row>
    <row r="1457" spans="1:94" x14ac:dyDescent="0.25">
      <c r="A1457">
        <v>1456</v>
      </c>
      <c r="B1457">
        <v>91</v>
      </c>
      <c r="C1457" s="23" t="s">
        <v>269</v>
      </c>
      <c r="D1457" s="12">
        <v>2.8</v>
      </c>
      <c r="E1457" s="13">
        <v>0.3</v>
      </c>
      <c r="F1457" s="7">
        <f t="shared" ref="F1457:F1476" si="362">D1457/E1457</f>
        <v>9.3333333333333339</v>
      </c>
      <c r="G1457" s="7">
        <f t="shared" si="351"/>
        <v>2.5</v>
      </c>
      <c r="H1457" s="15">
        <f t="shared" si="352"/>
        <v>3.0999999999999996</v>
      </c>
      <c r="I1457" s="11">
        <f t="shared" si="353"/>
        <v>0.14415190435277792</v>
      </c>
      <c r="J1457" s="30">
        <f t="shared" si="354"/>
        <v>1.544484689494049E-2</v>
      </c>
      <c r="K1457" s="30">
        <f t="shared" si="355"/>
        <v>64.746514277689968</v>
      </c>
      <c r="L1457" s="8">
        <v>0</v>
      </c>
      <c r="M1457" s="9">
        <v>0</v>
      </c>
      <c r="N1457" s="9">
        <v>0</v>
      </c>
      <c r="O1457" s="9">
        <v>0</v>
      </c>
      <c r="P1457" s="9">
        <v>1</v>
      </c>
      <c r="Q1457" s="8">
        <v>4111</v>
      </c>
      <c r="R1457" s="9">
        <v>5</v>
      </c>
      <c r="S1457" s="9">
        <f t="shared" si="356"/>
        <v>4105</v>
      </c>
      <c r="T1457" s="9">
        <f t="shared" si="357"/>
        <v>20</v>
      </c>
      <c r="U1457" s="7">
        <v>10.742000000000001</v>
      </c>
      <c r="V1457" s="7">
        <v>21.39</v>
      </c>
      <c r="W1457" s="9">
        <v>1</v>
      </c>
      <c r="X1457" s="9">
        <v>0</v>
      </c>
      <c r="Y1457" s="9">
        <v>0</v>
      </c>
      <c r="Z1457" s="9">
        <v>0</v>
      </c>
      <c r="AA1457" s="9">
        <v>1</v>
      </c>
      <c r="AB1457" s="27">
        <v>0</v>
      </c>
      <c r="AC1457" s="9">
        <v>0</v>
      </c>
      <c r="AD1457" s="9">
        <v>0</v>
      </c>
      <c r="AE1457" s="27">
        <v>1</v>
      </c>
      <c r="AF1457" s="9">
        <v>0</v>
      </c>
      <c r="AG1457" s="27">
        <v>1</v>
      </c>
      <c r="AH1457" s="19">
        <v>1985</v>
      </c>
      <c r="AI1457" s="30">
        <v>8.0399999999999999E-2</v>
      </c>
      <c r="AJ1457" s="30">
        <v>0.15509999999999999</v>
      </c>
      <c r="AK1457" s="30">
        <v>0.60539999999999994</v>
      </c>
      <c r="AL1457" s="37">
        <v>0.15909999999999999</v>
      </c>
      <c r="AM1457" s="130">
        <f t="shared" ref="AM1457:AM1476" si="363">1-AN1457</f>
        <v>0.72199999999999998</v>
      </c>
      <c r="AN1457" s="17">
        <v>0.27800000000000002</v>
      </c>
      <c r="AO1457" s="33">
        <f t="shared" ref="AO1457:AO1476" si="364">1-AP1457</f>
        <v>0.51800000000000002</v>
      </c>
      <c r="AP1457" s="34">
        <v>0.48199999999999998</v>
      </c>
      <c r="AQ1457" s="33">
        <v>0.33943833943833951</v>
      </c>
      <c r="AR1457" s="34">
        <f t="shared" ref="AR1457:AR1476" si="365">1-AQ1457</f>
        <v>0.66056166056166044</v>
      </c>
      <c r="AS1457">
        <v>1</v>
      </c>
      <c r="AT1457" s="17">
        <v>0</v>
      </c>
      <c r="AU1457" t="s">
        <v>89</v>
      </c>
      <c r="AV1457" s="17" t="s">
        <v>89</v>
      </c>
      <c r="AW1457" s="17" t="s">
        <v>211</v>
      </c>
      <c r="AX1457">
        <v>0</v>
      </c>
      <c r="AY1457">
        <v>0</v>
      </c>
      <c r="AZ1457">
        <v>1</v>
      </c>
      <c r="BA1457">
        <v>0</v>
      </c>
      <c r="BB1457">
        <v>0</v>
      </c>
      <c r="BC1457">
        <v>0</v>
      </c>
      <c r="BD1457" s="17">
        <v>0</v>
      </c>
      <c r="BE1457">
        <v>1</v>
      </c>
      <c r="BF1457">
        <v>0</v>
      </c>
      <c r="BG1457" s="17">
        <v>0</v>
      </c>
      <c r="BH1457">
        <v>1680</v>
      </c>
      <c r="BI1457">
        <v>44</v>
      </c>
      <c r="BJ1457" s="61">
        <v>4.7E-2</v>
      </c>
      <c r="BK1457" s="61">
        <f t="shared" ref="BK1457:BK1476" si="366">V1457+U1457+6</f>
        <v>38.132000000000005</v>
      </c>
      <c r="BL1457">
        <v>1</v>
      </c>
      <c r="BM1457">
        <v>0</v>
      </c>
      <c r="BN1457">
        <v>0</v>
      </c>
      <c r="BO1457">
        <v>0</v>
      </c>
      <c r="BP1457">
        <v>0</v>
      </c>
      <c r="BQ1457" s="17">
        <v>0</v>
      </c>
      <c r="BR1457">
        <v>0</v>
      </c>
      <c r="BS1457">
        <v>0</v>
      </c>
      <c r="BT1457">
        <v>1</v>
      </c>
      <c r="BU1457" s="17">
        <v>0</v>
      </c>
      <c r="BV1457">
        <v>0</v>
      </c>
      <c r="BW1457">
        <v>0</v>
      </c>
      <c r="BX1457" s="17">
        <v>0</v>
      </c>
      <c r="BY1457">
        <v>0</v>
      </c>
      <c r="BZ1457">
        <v>0</v>
      </c>
      <c r="CA1457">
        <v>1</v>
      </c>
      <c r="CB1457">
        <v>1</v>
      </c>
      <c r="CC1457">
        <v>0</v>
      </c>
      <c r="CD1457">
        <v>0</v>
      </c>
      <c r="CE1457">
        <v>1</v>
      </c>
      <c r="CF1457">
        <v>0</v>
      </c>
      <c r="CG1457">
        <v>0</v>
      </c>
      <c r="CH1457">
        <v>0</v>
      </c>
      <c r="CI1457">
        <v>0</v>
      </c>
      <c r="CJ1457" s="17">
        <v>0</v>
      </c>
      <c r="CK1457">
        <v>0.222</v>
      </c>
      <c r="CL1457">
        <v>171</v>
      </c>
      <c r="CM1457">
        <v>1</v>
      </c>
      <c r="CN1457">
        <v>0</v>
      </c>
      <c r="CO1457">
        <v>26</v>
      </c>
      <c r="CP1457" s="31" t="s">
        <v>80</v>
      </c>
    </row>
    <row r="1458" spans="1:94" x14ac:dyDescent="0.25">
      <c r="A1458">
        <v>1457</v>
      </c>
      <c r="B1458">
        <v>91</v>
      </c>
      <c r="C1458" s="23" t="s">
        <v>269</v>
      </c>
      <c r="D1458" s="12">
        <v>3.9</v>
      </c>
      <c r="E1458" s="13">
        <v>0.4</v>
      </c>
      <c r="F1458" s="7">
        <f t="shared" si="362"/>
        <v>9.75</v>
      </c>
      <c r="G1458" s="7">
        <f t="shared" si="351"/>
        <v>3.5</v>
      </c>
      <c r="H1458" s="15">
        <f t="shared" si="352"/>
        <v>4.3</v>
      </c>
      <c r="I1458" s="11">
        <f t="shared" si="353"/>
        <v>0.15682899347119775</v>
      </c>
      <c r="J1458" s="30">
        <f t="shared" si="354"/>
        <v>1.6085024971404897E-2</v>
      </c>
      <c r="K1458" s="30">
        <f t="shared" si="355"/>
        <v>62.169626828540636</v>
      </c>
      <c r="L1458" s="8">
        <v>0</v>
      </c>
      <c r="M1458" s="9">
        <v>0</v>
      </c>
      <c r="N1458" s="9">
        <v>0</v>
      </c>
      <c r="O1458" s="9">
        <v>0</v>
      </c>
      <c r="P1458" s="9">
        <v>1</v>
      </c>
      <c r="Q1458" s="8">
        <v>3776</v>
      </c>
      <c r="R1458" s="9">
        <v>5</v>
      </c>
      <c r="S1458" s="9">
        <f t="shared" si="356"/>
        <v>3770</v>
      </c>
      <c r="T1458" s="9">
        <f t="shared" si="357"/>
        <v>20</v>
      </c>
      <c r="U1458" s="7">
        <v>11.212</v>
      </c>
      <c r="V1458" s="7">
        <v>20.901</v>
      </c>
      <c r="W1458" s="9">
        <v>1</v>
      </c>
      <c r="X1458" s="9">
        <v>0</v>
      </c>
      <c r="Y1458" s="9">
        <v>0</v>
      </c>
      <c r="Z1458" s="9">
        <v>0</v>
      </c>
      <c r="AA1458" s="9">
        <v>1</v>
      </c>
      <c r="AB1458" s="27">
        <v>0</v>
      </c>
      <c r="AC1458" s="9">
        <v>0</v>
      </c>
      <c r="AD1458" s="9">
        <v>0</v>
      </c>
      <c r="AE1458" s="27">
        <v>1</v>
      </c>
      <c r="AF1458" s="9">
        <v>0</v>
      </c>
      <c r="AG1458" s="27">
        <v>1</v>
      </c>
      <c r="AH1458" s="19">
        <v>1990</v>
      </c>
      <c r="AI1458" s="30">
        <v>4.24E-2</v>
      </c>
      <c r="AJ1458" s="30">
        <v>0.1245</v>
      </c>
      <c r="AK1458" s="30">
        <v>0.66080000000000005</v>
      </c>
      <c r="AL1458" s="37">
        <v>0.17219999999999999</v>
      </c>
      <c r="AM1458" s="130">
        <f t="shared" si="363"/>
        <v>0.72199999999999998</v>
      </c>
      <c r="AN1458" s="17">
        <v>0.27800000000000002</v>
      </c>
      <c r="AO1458" s="33">
        <f t="shared" si="364"/>
        <v>0.52500000000000002</v>
      </c>
      <c r="AP1458" s="34">
        <v>0.47499999999999998</v>
      </c>
      <c r="AQ1458" s="33">
        <v>0.33943833943833951</v>
      </c>
      <c r="AR1458" s="34">
        <f t="shared" si="365"/>
        <v>0.66056166056166044</v>
      </c>
      <c r="AS1458">
        <v>1</v>
      </c>
      <c r="AT1458" s="17">
        <v>0</v>
      </c>
      <c r="AU1458" t="s">
        <v>89</v>
      </c>
      <c r="AV1458" s="17" t="s">
        <v>89</v>
      </c>
      <c r="AW1458" s="17" t="s">
        <v>211</v>
      </c>
      <c r="AX1458">
        <v>0</v>
      </c>
      <c r="AY1458">
        <v>0</v>
      </c>
      <c r="AZ1458">
        <v>1</v>
      </c>
      <c r="BA1458">
        <v>0</v>
      </c>
      <c r="BB1458">
        <v>0</v>
      </c>
      <c r="BC1458">
        <v>0</v>
      </c>
      <c r="BD1458" s="17">
        <v>0</v>
      </c>
      <c r="BE1458">
        <v>1</v>
      </c>
      <c r="BF1458">
        <v>0</v>
      </c>
      <c r="BG1458" s="17">
        <v>0</v>
      </c>
      <c r="BH1458">
        <v>1710</v>
      </c>
      <c r="BI1458">
        <v>29</v>
      </c>
      <c r="BJ1458" s="61">
        <v>0.57999999999999996</v>
      </c>
      <c r="BK1458" s="61">
        <f t="shared" si="366"/>
        <v>38.113</v>
      </c>
      <c r="BL1458">
        <v>1</v>
      </c>
      <c r="BM1458">
        <v>0</v>
      </c>
      <c r="BN1458">
        <v>0</v>
      </c>
      <c r="BO1458">
        <v>0</v>
      </c>
      <c r="BP1458">
        <v>0</v>
      </c>
      <c r="BQ1458" s="17">
        <v>0</v>
      </c>
      <c r="BR1458">
        <v>0</v>
      </c>
      <c r="BS1458">
        <v>0</v>
      </c>
      <c r="BT1458">
        <v>1</v>
      </c>
      <c r="BU1458" s="17">
        <v>0</v>
      </c>
      <c r="BV1458">
        <v>0</v>
      </c>
      <c r="BW1458">
        <v>0</v>
      </c>
      <c r="BX1458" s="17">
        <v>0</v>
      </c>
      <c r="BY1458">
        <v>0</v>
      </c>
      <c r="BZ1458">
        <v>0</v>
      </c>
      <c r="CA1458">
        <v>1</v>
      </c>
      <c r="CB1458">
        <v>1</v>
      </c>
      <c r="CC1458">
        <v>0</v>
      </c>
      <c r="CD1458">
        <v>0</v>
      </c>
      <c r="CE1458">
        <v>1</v>
      </c>
      <c r="CF1458">
        <v>0</v>
      </c>
      <c r="CG1458">
        <v>0</v>
      </c>
      <c r="CH1458">
        <v>0</v>
      </c>
      <c r="CI1458">
        <v>0</v>
      </c>
      <c r="CJ1458" s="17">
        <v>0</v>
      </c>
      <c r="CK1458">
        <v>0.222</v>
      </c>
      <c r="CL1458">
        <v>171</v>
      </c>
      <c r="CM1458">
        <v>1</v>
      </c>
      <c r="CN1458">
        <v>0</v>
      </c>
      <c r="CO1458">
        <v>26</v>
      </c>
      <c r="CP1458" s="31" t="s">
        <v>80</v>
      </c>
    </row>
    <row r="1459" spans="1:94" x14ac:dyDescent="0.25">
      <c r="A1459">
        <v>1458</v>
      </c>
      <c r="B1459">
        <v>91</v>
      </c>
      <c r="C1459" s="23" t="s">
        <v>269</v>
      </c>
      <c r="D1459" s="12">
        <v>8.1</v>
      </c>
      <c r="E1459" s="13">
        <v>0.7</v>
      </c>
      <c r="F1459" s="7">
        <f t="shared" si="362"/>
        <v>11.571428571428571</v>
      </c>
      <c r="G1459" s="7">
        <f t="shared" si="351"/>
        <v>7.3999999999999995</v>
      </c>
      <c r="H1459" s="15">
        <f t="shared" si="352"/>
        <v>8.7999999999999989</v>
      </c>
      <c r="I1459" s="11">
        <f t="shared" si="353"/>
        <v>0.19219367272872254</v>
      </c>
      <c r="J1459" s="30">
        <f t="shared" si="354"/>
        <v>1.6609329741988366E-2</v>
      </c>
      <c r="K1459" s="30">
        <f t="shared" si="355"/>
        <v>60.207125485142321</v>
      </c>
      <c r="L1459" s="8">
        <v>0</v>
      </c>
      <c r="M1459" s="9">
        <v>0</v>
      </c>
      <c r="N1459" s="9">
        <v>0</v>
      </c>
      <c r="O1459" s="9">
        <v>0</v>
      </c>
      <c r="P1459" s="9">
        <v>1</v>
      </c>
      <c r="Q1459" s="8">
        <v>3497</v>
      </c>
      <c r="R1459" s="9">
        <v>5</v>
      </c>
      <c r="S1459" s="9">
        <f t="shared" si="356"/>
        <v>3491</v>
      </c>
      <c r="T1459" s="9">
        <f t="shared" si="357"/>
        <v>20</v>
      </c>
      <c r="U1459" s="7">
        <v>11.773999999999999</v>
      </c>
      <c r="V1459" s="7">
        <v>20.407</v>
      </c>
      <c r="W1459" s="9">
        <v>1</v>
      </c>
      <c r="X1459" s="9">
        <v>0</v>
      </c>
      <c r="Y1459" s="9">
        <v>0</v>
      </c>
      <c r="Z1459" s="9">
        <v>0</v>
      </c>
      <c r="AA1459" s="9">
        <v>1</v>
      </c>
      <c r="AB1459" s="27">
        <v>0</v>
      </c>
      <c r="AC1459" s="9">
        <v>0</v>
      </c>
      <c r="AD1459" s="9">
        <v>0</v>
      </c>
      <c r="AE1459" s="27">
        <v>1</v>
      </c>
      <c r="AF1459" s="9">
        <v>0</v>
      </c>
      <c r="AG1459" s="27">
        <v>1</v>
      </c>
      <c r="AH1459" s="19">
        <v>1996</v>
      </c>
      <c r="AI1459" s="30">
        <v>9.4000000000000004E-3</v>
      </c>
      <c r="AJ1459" s="30">
        <v>8.9700000000000002E-2</v>
      </c>
      <c r="AK1459" s="30">
        <v>0.68440000000000001</v>
      </c>
      <c r="AL1459" s="37">
        <v>0.2165</v>
      </c>
      <c r="AM1459" s="130">
        <f t="shared" si="363"/>
        <v>0.72199999999999998</v>
      </c>
      <c r="AN1459" s="17">
        <v>0.27800000000000002</v>
      </c>
      <c r="AO1459" s="33">
        <f t="shared" si="364"/>
        <v>0.495</v>
      </c>
      <c r="AP1459" s="34">
        <v>0.505</v>
      </c>
      <c r="AQ1459" s="33">
        <v>0.33943833943833951</v>
      </c>
      <c r="AR1459" s="34">
        <f t="shared" si="365"/>
        <v>0.66056166056166044</v>
      </c>
      <c r="AS1459">
        <v>1</v>
      </c>
      <c r="AT1459" s="17">
        <v>0</v>
      </c>
      <c r="AU1459" t="s">
        <v>89</v>
      </c>
      <c r="AV1459" s="17" t="s">
        <v>89</v>
      </c>
      <c r="AW1459" s="17" t="s">
        <v>211</v>
      </c>
      <c r="AX1459">
        <v>0</v>
      </c>
      <c r="AY1459">
        <v>0</v>
      </c>
      <c r="AZ1459">
        <v>1</v>
      </c>
      <c r="BA1459">
        <v>0</v>
      </c>
      <c r="BB1459">
        <v>0</v>
      </c>
      <c r="BC1459">
        <v>0</v>
      </c>
      <c r="BD1459" s="17">
        <v>0</v>
      </c>
      <c r="BE1459">
        <v>1</v>
      </c>
      <c r="BF1459">
        <v>0</v>
      </c>
      <c r="BG1459" s="17">
        <v>0</v>
      </c>
      <c r="BH1459">
        <v>1836</v>
      </c>
      <c r="BI1459">
        <v>62</v>
      </c>
      <c r="BJ1459" s="61">
        <v>0.79</v>
      </c>
      <c r="BK1459" s="61">
        <f t="shared" si="366"/>
        <v>38.180999999999997</v>
      </c>
      <c r="BL1459">
        <v>1</v>
      </c>
      <c r="BM1459">
        <v>0</v>
      </c>
      <c r="BN1459">
        <v>0</v>
      </c>
      <c r="BO1459">
        <v>0</v>
      </c>
      <c r="BP1459">
        <v>0</v>
      </c>
      <c r="BQ1459" s="17">
        <v>0</v>
      </c>
      <c r="BR1459">
        <v>0</v>
      </c>
      <c r="BS1459">
        <v>0</v>
      </c>
      <c r="BT1459">
        <v>1</v>
      </c>
      <c r="BU1459" s="17">
        <v>0</v>
      </c>
      <c r="BV1459">
        <v>0</v>
      </c>
      <c r="BW1459">
        <v>0</v>
      </c>
      <c r="BX1459" s="17">
        <v>0</v>
      </c>
      <c r="BY1459">
        <v>0</v>
      </c>
      <c r="BZ1459">
        <v>0</v>
      </c>
      <c r="CA1459">
        <v>1</v>
      </c>
      <c r="CB1459">
        <v>1</v>
      </c>
      <c r="CC1459">
        <v>0</v>
      </c>
      <c r="CD1459">
        <v>0</v>
      </c>
      <c r="CE1459">
        <v>1</v>
      </c>
      <c r="CF1459">
        <v>0</v>
      </c>
      <c r="CG1459">
        <v>0</v>
      </c>
      <c r="CH1459">
        <v>0</v>
      </c>
      <c r="CI1459">
        <v>0</v>
      </c>
      <c r="CJ1459" s="17">
        <v>0</v>
      </c>
      <c r="CK1459">
        <v>0.222</v>
      </c>
      <c r="CL1459">
        <v>171</v>
      </c>
      <c r="CM1459">
        <v>1</v>
      </c>
      <c r="CN1459">
        <v>0</v>
      </c>
      <c r="CO1459">
        <v>26</v>
      </c>
      <c r="CP1459" s="31" t="s">
        <v>80</v>
      </c>
    </row>
    <row r="1460" spans="1:94" x14ac:dyDescent="0.25">
      <c r="A1460">
        <v>1459</v>
      </c>
      <c r="B1460">
        <v>91</v>
      </c>
      <c r="C1460" s="23" t="s">
        <v>269</v>
      </c>
      <c r="D1460" s="12">
        <v>9.1</v>
      </c>
      <c r="E1460" s="13">
        <v>0.6</v>
      </c>
      <c r="F1460" s="7">
        <f t="shared" si="362"/>
        <v>15.166666666666666</v>
      </c>
      <c r="G1460" s="7">
        <f t="shared" si="351"/>
        <v>8.5</v>
      </c>
      <c r="H1460" s="15">
        <f t="shared" si="352"/>
        <v>9.6999999999999993</v>
      </c>
      <c r="I1460" s="11">
        <f t="shared" si="353"/>
        <v>0.25433584351173949</v>
      </c>
      <c r="J1460" s="30">
        <f t="shared" si="354"/>
        <v>1.6769396275499306E-2</v>
      </c>
      <c r="K1460" s="30">
        <f t="shared" si="355"/>
        <v>59.632438972238738</v>
      </c>
      <c r="L1460" s="8">
        <v>0</v>
      </c>
      <c r="M1460" s="9">
        <v>0</v>
      </c>
      <c r="N1460" s="9">
        <v>0</v>
      </c>
      <c r="O1460" s="9">
        <v>0</v>
      </c>
      <c r="P1460" s="9">
        <v>1</v>
      </c>
      <c r="Q1460" s="8">
        <v>3332</v>
      </c>
      <c r="R1460" s="9">
        <v>5</v>
      </c>
      <c r="S1460" s="9">
        <f t="shared" si="356"/>
        <v>3326</v>
      </c>
      <c r="T1460" s="9">
        <f t="shared" si="357"/>
        <v>20</v>
      </c>
      <c r="U1460" s="7">
        <v>11.879</v>
      </c>
      <c r="V1460" s="7">
        <v>20.431000000000001</v>
      </c>
      <c r="W1460" s="9">
        <v>1</v>
      </c>
      <c r="X1460" s="9">
        <v>0</v>
      </c>
      <c r="Y1460" s="9">
        <v>0</v>
      </c>
      <c r="Z1460" s="9">
        <v>0</v>
      </c>
      <c r="AA1460" s="9">
        <v>1</v>
      </c>
      <c r="AB1460" s="27">
        <v>0</v>
      </c>
      <c r="AC1460" s="9">
        <v>0</v>
      </c>
      <c r="AD1460" s="9">
        <v>0</v>
      </c>
      <c r="AE1460" s="27">
        <v>1</v>
      </c>
      <c r="AF1460" s="9">
        <v>0</v>
      </c>
      <c r="AG1460" s="27">
        <v>1</v>
      </c>
      <c r="AH1460" s="19">
        <v>1998</v>
      </c>
      <c r="AI1460" s="30">
        <v>5.7000000000000002E-3</v>
      </c>
      <c r="AJ1460" s="30">
        <v>7.7600000000000002E-2</v>
      </c>
      <c r="AK1460" s="30">
        <v>0.70040000000000002</v>
      </c>
      <c r="AL1460" s="37">
        <v>0.21629999999999999</v>
      </c>
      <c r="AM1460" s="130">
        <f t="shared" si="363"/>
        <v>0.70500000000000007</v>
      </c>
      <c r="AN1460" s="17">
        <v>0.29499999999999998</v>
      </c>
      <c r="AO1460" s="33">
        <f t="shared" si="364"/>
        <v>0.499</v>
      </c>
      <c r="AP1460" s="34">
        <v>0.501</v>
      </c>
      <c r="AQ1460" s="33">
        <v>0.36330049261083741</v>
      </c>
      <c r="AR1460" s="34">
        <f t="shared" si="365"/>
        <v>0.63669950738916259</v>
      </c>
      <c r="AS1460">
        <v>1</v>
      </c>
      <c r="AT1460" s="17">
        <v>0</v>
      </c>
      <c r="AU1460" t="s">
        <v>89</v>
      </c>
      <c r="AV1460" s="17" t="s">
        <v>89</v>
      </c>
      <c r="AW1460" s="17" t="s">
        <v>211</v>
      </c>
      <c r="AX1460">
        <v>0</v>
      </c>
      <c r="AY1460">
        <v>0</v>
      </c>
      <c r="AZ1460">
        <v>1</v>
      </c>
      <c r="BA1460">
        <v>0</v>
      </c>
      <c r="BB1460">
        <v>0</v>
      </c>
      <c r="BC1460">
        <v>0</v>
      </c>
      <c r="BD1460" s="17">
        <v>0</v>
      </c>
      <c r="BE1460">
        <v>1</v>
      </c>
      <c r="BF1460">
        <v>0</v>
      </c>
      <c r="BG1460" s="17">
        <v>0</v>
      </c>
      <c r="BH1460">
        <v>1867</v>
      </c>
      <c r="BI1460">
        <v>134</v>
      </c>
      <c r="BJ1460" s="61">
        <v>0.79</v>
      </c>
      <c r="BK1460" s="61">
        <f t="shared" si="366"/>
        <v>38.31</v>
      </c>
      <c r="BL1460">
        <v>1</v>
      </c>
      <c r="BM1460">
        <v>0</v>
      </c>
      <c r="BN1460">
        <v>0</v>
      </c>
      <c r="BO1460">
        <v>0</v>
      </c>
      <c r="BP1460">
        <v>0</v>
      </c>
      <c r="BQ1460" s="17">
        <v>0</v>
      </c>
      <c r="BR1460">
        <v>0</v>
      </c>
      <c r="BS1460">
        <v>0</v>
      </c>
      <c r="BT1460">
        <v>1</v>
      </c>
      <c r="BU1460" s="17">
        <v>0</v>
      </c>
      <c r="BV1460">
        <v>0</v>
      </c>
      <c r="BW1460">
        <v>0</v>
      </c>
      <c r="BX1460" s="17">
        <v>0</v>
      </c>
      <c r="BY1460">
        <v>0</v>
      </c>
      <c r="BZ1460">
        <v>0</v>
      </c>
      <c r="CA1460">
        <v>1</v>
      </c>
      <c r="CB1460">
        <v>1</v>
      </c>
      <c r="CC1460">
        <v>0</v>
      </c>
      <c r="CD1460">
        <v>0</v>
      </c>
      <c r="CE1460">
        <v>1</v>
      </c>
      <c r="CF1460">
        <v>0</v>
      </c>
      <c r="CG1460">
        <v>0</v>
      </c>
      <c r="CH1460">
        <v>0</v>
      </c>
      <c r="CI1460">
        <v>0</v>
      </c>
      <c r="CJ1460" s="17">
        <v>0</v>
      </c>
      <c r="CK1460">
        <v>0.222</v>
      </c>
      <c r="CL1460">
        <v>171</v>
      </c>
      <c r="CM1460">
        <v>1</v>
      </c>
      <c r="CN1460">
        <v>0</v>
      </c>
      <c r="CO1460">
        <v>26</v>
      </c>
      <c r="CP1460" s="31" t="s">
        <v>80</v>
      </c>
    </row>
    <row r="1461" spans="1:94" x14ac:dyDescent="0.25">
      <c r="A1461">
        <v>1460</v>
      </c>
      <c r="B1461">
        <v>91</v>
      </c>
      <c r="C1461" s="23" t="s">
        <v>269</v>
      </c>
      <c r="D1461" s="12">
        <v>9.3000000000000007</v>
      </c>
      <c r="E1461" s="13">
        <v>0.7</v>
      </c>
      <c r="F1461" s="7">
        <f t="shared" si="362"/>
        <v>13.285714285714288</v>
      </c>
      <c r="G1461" s="7">
        <f t="shared" si="351"/>
        <v>8.6000000000000014</v>
      </c>
      <c r="H1461" s="15">
        <f t="shared" si="352"/>
        <v>10</v>
      </c>
      <c r="I1461" s="11">
        <f t="shared" si="353"/>
        <v>0.22990240854722813</v>
      </c>
      <c r="J1461" s="30">
        <f t="shared" si="354"/>
        <v>1.7304482363769854E-2</v>
      </c>
      <c r="K1461" s="30">
        <f t="shared" si="355"/>
        <v>57.788495430160083</v>
      </c>
      <c r="L1461" s="8">
        <v>0</v>
      </c>
      <c r="M1461" s="9">
        <v>0</v>
      </c>
      <c r="N1461" s="9">
        <v>0</v>
      </c>
      <c r="O1461" s="9">
        <v>0</v>
      </c>
      <c r="P1461" s="9">
        <v>1</v>
      </c>
      <c r="Q1461" s="8">
        <v>3169</v>
      </c>
      <c r="R1461" s="9">
        <v>5</v>
      </c>
      <c r="S1461" s="9">
        <f t="shared" si="356"/>
        <v>3163</v>
      </c>
      <c r="T1461" s="9">
        <f t="shared" si="357"/>
        <v>20</v>
      </c>
      <c r="U1461" s="7">
        <v>11.911</v>
      </c>
      <c r="V1461" s="7">
        <v>20.562000000000001</v>
      </c>
      <c r="W1461" s="9">
        <v>1</v>
      </c>
      <c r="X1461" s="9">
        <v>0</v>
      </c>
      <c r="Y1461" s="9">
        <v>0</v>
      </c>
      <c r="Z1461" s="9">
        <v>0</v>
      </c>
      <c r="AA1461" s="9">
        <v>1</v>
      </c>
      <c r="AB1461" s="27">
        <v>0</v>
      </c>
      <c r="AC1461" s="9">
        <v>0</v>
      </c>
      <c r="AD1461" s="9">
        <v>0</v>
      </c>
      <c r="AE1461" s="27">
        <v>1</v>
      </c>
      <c r="AF1461" s="9">
        <v>0</v>
      </c>
      <c r="AG1461" s="27">
        <v>1</v>
      </c>
      <c r="AH1461" s="19">
        <v>2000</v>
      </c>
      <c r="AI1461" s="30">
        <v>3.0999999999999999E-3</v>
      </c>
      <c r="AJ1461" s="30">
        <v>6.9599999999999995E-2</v>
      </c>
      <c r="AK1461" s="30">
        <v>0.71830000000000005</v>
      </c>
      <c r="AL1461" s="37">
        <v>0.20899999999999999</v>
      </c>
      <c r="AM1461" s="130">
        <f t="shared" si="363"/>
        <v>0.66300000000000003</v>
      </c>
      <c r="AN1461" s="17">
        <v>0.33700000000000002</v>
      </c>
      <c r="AO1461" s="33">
        <f t="shared" si="364"/>
        <v>0.50900000000000001</v>
      </c>
      <c r="AP1461" s="34">
        <v>0.49099999999999999</v>
      </c>
      <c r="AQ1461" s="33">
        <v>0.40947752126366949</v>
      </c>
      <c r="AR1461" s="34">
        <f t="shared" si="365"/>
        <v>0.59052247873633057</v>
      </c>
      <c r="AS1461">
        <v>1</v>
      </c>
      <c r="AT1461" s="17">
        <v>0</v>
      </c>
      <c r="AU1461" t="s">
        <v>89</v>
      </c>
      <c r="AV1461" s="17" t="s">
        <v>89</v>
      </c>
      <c r="AW1461" s="17" t="s">
        <v>211</v>
      </c>
      <c r="AX1461">
        <v>0</v>
      </c>
      <c r="AY1461">
        <v>0</v>
      </c>
      <c r="AZ1461">
        <v>1</v>
      </c>
      <c r="BA1461">
        <v>0</v>
      </c>
      <c r="BB1461">
        <v>0</v>
      </c>
      <c r="BC1461">
        <v>0</v>
      </c>
      <c r="BD1461" s="17">
        <v>0</v>
      </c>
      <c r="BE1461">
        <v>1</v>
      </c>
      <c r="BF1461">
        <v>0</v>
      </c>
      <c r="BG1461" s="17">
        <v>0</v>
      </c>
      <c r="BH1461">
        <v>1958</v>
      </c>
      <c r="BI1461">
        <v>377</v>
      </c>
      <c r="BJ1461" s="61">
        <v>0.72199999999999998</v>
      </c>
      <c r="BK1461" s="61">
        <f t="shared" si="366"/>
        <v>38.472999999999999</v>
      </c>
      <c r="BL1461">
        <v>1</v>
      </c>
      <c r="BM1461">
        <v>0</v>
      </c>
      <c r="BN1461">
        <v>0</v>
      </c>
      <c r="BO1461">
        <v>0</v>
      </c>
      <c r="BP1461">
        <v>0</v>
      </c>
      <c r="BQ1461" s="17">
        <v>0</v>
      </c>
      <c r="BR1461">
        <v>0</v>
      </c>
      <c r="BS1461">
        <v>0</v>
      </c>
      <c r="BT1461">
        <v>1</v>
      </c>
      <c r="BU1461" s="17">
        <v>0</v>
      </c>
      <c r="BV1461">
        <v>0</v>
      </c>
      <c r="BW1461">
        <v>0</v>
      </c>
      <c r="BX1461" s="17">
        <v>0</v>
      </c>
      <c r="BY1461">
        <v>0</v>
      </c>
      <c r="BZ1461">
        <v>0</v>
      </c>
      <c r="CA1461">
        <v>1</v>
      </c>
      <c r="CB1461">
        <v>1</v>
      </c>
      <c r="CC1461">
        <v>0</v>
      </c>
      <c r="CD1461">
        <v>0</v>
      </c>
      <c r="CE1461">
        <v>1</v>
      </c>
      <c r="CF1461">
        <v>0</v>
      </c>
      <c r="CG1461">
        <v>0</v>
      </c>
      <c r="CH1461">
        <v>0</v>
      </c>
      <c r="CI1461">
        <v>0</v>
      </c>
      <c r="CJ1461" s="17">
        <v>0</v>
      </c>
      <c r="CK1461">
        <v>0.222</v>
      </c>
      <c r="CL1461">
        <v>171</v>
      </c>
      <c r="CM1461">
        <v>1</v>
      </c>
      <c r="CN1461">
        <v>0</v>
      </c>
      <c r="CO1461">
        <v>26</v>
      </c>
      <c r="CP1461" s="31" t="s">
        <v>80</v>
      </c>
    </row>
    <row r="1462" spans="1:94" x14ac:dyDescent="0.25">
      <c r="A1462">
        <v>1461</v>
      </c>
      <c r="B1462">
        <v>91</v>
      </c>
      <c r="C1462" s="23" t="s">
        <v>269</v>
      </c>
      <c r="D1462" s="12">
        <v>9.1999999999999993</v>
      </c>
      <c r="E1462" s="13">
        <v>0.6</v>
      </c>
      <c r="F1462" s="7">
        <f t="shared" si="362"/>
        <v>15.333333333333332</v>
      </c>
      <c r="G1462" s="7">
        <f t="shared" si="351"/>
        <v>8.6</v>
      </c>
      <c r="H1462" s="15">
        <f t="shared" si="352"/>
        <v>9.7999999999999989</v>
      </c>
      <c r="I1462" s="11">
        <f t="shared" si="353"/>
        <v>0.25662307853753452</v>
      </c>
      <c r="J1462" s="30">
        <f t="shared" si="354"/>
        <v>1.6736287730708774E-2</v>
      </c>
      <c r="K1462" s="30">
        <f t="shared" si="355"/>
        <v>59.750406786155942</v>
      </c>
      <c r="L1462" s="8">
        <v>0</v>
      </c>
      <c r="M1462" s="9">
        <v>0</v>
      </c>
      <c r="N1462" s="9">
        <v>0</v>
      </c>
      <c r="O1462" s="9">
        <v>0</v>
      </c>
      <c r="P1462" s="9">
        <v>1</v>
      </c>
      <c r="Q1462" s="8">
        <v>3341</v>
      </c>
      <c r="R1462" s="9">
        <v>5</v>
      </c>
      <c r="S1462" s="9">
        <f t="shared" si="356"/>
        <v>3335</v>
      </c>
      <c r="T1462" s="9">
        <f t="shared" si="357"/>
        <v>20</v>
      </c>
      <c r="U1462" s="7">
        <v>12.417</v>
      </c>
      <c r="V1462" s="7">
        <v>20.997</v>
      </c>
      <c r="W1462" s="9">
        <v>1</v>
      </c>
      <c r="X1462" s="9">
        <v>0</v>
      </c>
      <c r="Y1462" s="9">
        <v>0</v>
      </c>
      <c r="Z1462" s="9">
        <v>0</v>
      </c>
      <c r="AA1462" s="9">
        <v>1</v>
      </c>
      <c r="AB1462" s="27">
        <v>0</v>
      </c>
      <c r="AC1462" s="9">
        <v>0</v>
      </c>
      <c r="AD1462" s="9">
        <v>0</v>
      </c>
      <c r="AE1462" s="27">
        <v>1</v>
      </c>
      <c r="AF1462" s="9">
        <v>0</v>
      </c>
      <c r="AG1462" s="27">
        <v>1</v>
      </c>
      <c r="AH1462" s="19">
        <v>2002</v>
      </c>
      <c r="AI1462" s="30">
        <v>2.0999999999999999E-3</v>
      </c>
      <c r="AJ1462" s="30">
        <v>6.9800000000000001E-2</v>
      </c>
      <c r="AK1462" s="30">
        <v>0.69950000000000001</v>
      </c>
      <c r="AL1462" s="37">
        <v>0.2286</v>
      </c>
      <c r="AM1462" s="130">
        <f t="shared" si="363"/>
        <v>0.59000000000000008</v>
      </c>
      <c r="AN1462" s="17">
        <v>0.41</v>
      </c>
      <c r="AO1462" s="33">
        <f t="shared" si="364"/>
        <v>0.497</v>
      </c>
      <c r="AP1462" s="34">
        <v>0.503</v>
      </c>
      <c r="AQ1462" s="33">
        <v>0.46750285062713792</v>
      </c>
      <c r="AR1462" s="34">
        <f t="shared" si="365"/>
        <v>0.53249714937286208</v>
      </c>
      <c r="AS1462">
        <v>1</v>
      </c>
      <c r="AT1462" s="17">
        <v>0</v>
      </c>
      <c r="AU1462" t="s">
        <v>89</v>
      </c>
      <c r="AV1462" s="17" t="s">
        <v>89</v>
      </c>
      <c r="AW1462" s="17" t="s">
        <v>211</v>
      </c>
      <c r="AX1462">
        <v>0</v>
      </c>
      <c r="AY1462">
        <v>0</v>
      </c>
      <c r="AZ1462">
        <v>1</v>
      </c>
      <c r="BA1462">
        <v>0</v>
      </c>
      <c r="BB1462">
        <v>0</v>
      </c>
      <c r="BC1462">
        <v>0</v>
      </c>
      <c r="BD1462" s="17">
        <v>0</v>
      </c>
      <c r="BE1462">
        <v>1</v>
      </c>
      <c r="BF1462">
        <v>0</v>
      </c>
      <c r="BG1462" s="17">
        <v>0</v>
      </c>
      <c r="BH1462">
        <v>2337</v>
      </c>
      <c r="BI1462">
        <v>814</v>
      </c>
      <c r="BJ1462" s="61">
        <v>0.70699999999999996</v>
      </c>
      <c r="BK1462" s="61">
        <f t="shared" si="366"/>
        <v>39.414000000000001</v>
      </c>
      <c r="BL1462">
        <v>1</v>
      </c>
      <c r="BM1462">
        <v>0</v>
      </c>
      <c r="BN1462">
        <v>0</v>
      </c>
      <c r="BO1462">
        <v>0</v>
      </c>
      <c r="BP1462">
        <v>0</v>
      </c>
      <c r="BQ1462" s="17">
        <v>0</v>
      </c>
      <c r="BR1462">
        <v>0</v>
      </c>
      <c r="BS1462">
        <v>0</v>
      </c>
      <c r="BT1462">
        <v>1</v>
      </c>
      <c r="BU1462" s="17">
        <v>0</v>
      </c>
      <c r="BV1462">
        <v>0</v>
      </c>
      <c r="BW1462">
        <v>0</v>
      </c>
      <c r="BX1462" s="17">
        <v>0</v>
      </c>
      <c r="BY1462">
        <v>0</v>
      </c>
      <c r="BZ1462">
        <v>0</v>
      </c>
      <c r="CA1462">
        <v>1</v>
      </c>
      <c r="CB1462">
        <v>1</v>
      </c>
      <c r="CC1462">
        <v>0</v>
      </c>
      <c r="CD1462">
        <v>0</v>
      </c>
      <c r="CE1462">
        <v>1</v>
      </c>
      <c r="CF1462">
        <v>0</v>
      </c>
      <c r="CG1462">
        <v>0</v>
      </c>
      <c r="CH1462">
        <v>0</v>
      </c>
      <c r="CI1462">
        <v>0</v>
      </c>
      <c r="CJ1462" s="17">
        <v>0</v>
      </c>
      <c r="CK1462">
        <v>0.222</v>
      </c>
      <c r="CL1462">
        <v>171</v>
      </c>
      <c r="CM1462">
        <v>1</v>
      </c>
      <c r="CN1462">
        <v>0</v>
      </c>
      <c r="CO1462">
        <v>26</v>
      </c>
      <c r="CP1462" s="31" t="s">
        <v>80</v>
      </c>
    </row>
    <row r="1463" spans="1:94" x14ac:dyDescent="0.25">
      <c r="A1463">
        <v>1462</v>
      </c>
      <c r="B1463">
        <v>91</v>
      </c>
      <c r="C1463" s="23" t="s">
        <v>269</v>
      </c>
      <c r="D1463" s="12">
        <v>3.4</v>
      </c>
      <c r="E1463" s="13">
        <v>0.4</v>
      </c>
      <c r="F1463" s="7">
        <f t="shared" si="362"/>
        <v>8.5</v>
      </c>
      <c r="G1463" s="7">
        <f t="shared" si="351"/>
        <v>3</v>
      </c>
      <c r="H1463" s="15">
        <f t="shared" si="352"/>
        <v>3.8</v>
      </c>
      <c r="I1463" s="11">
        <f t="shared" si="353"/>
        <v>0.13027298026199041</v>
      </c>
      <c r="J1463" s="30">
        <f t="shared" si="354"/>
        <v>1.5326232971998874E-2</v>
      </c>
      <c r="K1463" s="30">
        <f t="shared" si="355"/>
        <v>65.247605320042211</v>
      </c>
      <c r="L1463" s="8">
        <v>0</v>
      </c>
      <c r="M1463" s="9">
        <v>0</v>
      </c>
      <c r="N1463" s="9">
        <v>0</v>
      </c>
      <c r="O1463" s="9">
        <v>0</v>
      </c>
      <c r="P1463" s="9">
        <v>1</v>
      </c>
      <c r="Q1463" s="8">
        <v>4191</v>
      </c>
      <c r="R1463" s="9">
        <v>5</v>
      </c>
      <c r="S1463" s="9">
        <f t="shared" si="356"/>
        <v>4185</v>
      </c>
      <c r="T1463" s="9">
        <f t="shared" si="357"/>
        <v>20</v>
      </c>
      <c r="U1463" s="7">
        <v>10.75</v>
      </c>
      <c r="V1463" s="7">
        <v>21.241</v>
      </c>
      <c r="W1463" s="9">
        <v>1</v>
      </c>
      <c r="X1463" s="9">
        <v>0</v>
      </c>
      <c r="Y1463" s="9">
        <v>0</v>
      </c>
      <c r="Z1463" s="9">
        <v>0</v>
      </c>
      <c r="AA1463" s="9">
        <v>1</v>
      </c>
      <c r="AB1463" s="27">
        <v>0</v>
      </c>
      <c r="AC1463" s="9">
        <v>0</v>
      </c>
      <c r="AD1463" s="9">
        <v>0</v>
      </c>
      <c r="AE1463" s="27">
        <v>1</v>
      </c>
      <c r="AF1463" s="9">
        <v>0</v>
      </c>
      <c r="AG1463" s="27">
        <v>1</v>
      </c>
      <c r="AH1463" s="19">
        <v>1986</v>
      </c>
      <c r="AI1463" s="30">
        <v>6.5600000000000006E-2</v>
      </c>
      <c r="AJ1463" s="30">
        <v>0.12770000000000001</v>
      </c>
      <c r="AK1463" s="30">
        <v>0.67400000000000004</v>
      </c>
      <c r="AL1463" s="37">
        <v>0.13289999999999999</v>
      </c>
      <c r="AM1463" s="130">
        <f t="shared" si="363"/>
        <v>0.89600000000000002</v>
      </c>
      <c r="AN1463" s="17">
        <v>0.104</v>
      </c>
      <c r="AO1463" s="33">
        <f t="shared" si="364"/>
        <v>0.504</v>
      </c>
      <c r="AP1463" s="34">
        <v>0.496</v>
      </c>
      <c r="AQ1463" s="33">
        <v>0.1051567239635996</v>
      </c>
      <c r="AR1463" s="34">
        <f t="shared" si="365"/>
        <v>0.89484327603640046</v>
      </c>
      <c r="AS1463">
        <v>1</v>
      </c>
      <c r="AT1463" s="17">
        <v>0</v>
      </c>
      <c r="AU1463" t="s">
        <v>89</v>
      </c>
      <c r="AV1463" s="17" t="s">
        <v>89</v>
      </c>
      <c r="AW1463" s="17" t="s">
        <v>212</v>
      </c>
      <c r="AX1463">
        <v>0</v>
      </c>
      <c r="AY1463">
        <v>0</v>
      </c>
      <c r="AZ1463">
        <v>1</v>
      </c>
      <c r="BA1463">
        <v>0</v>
      </c>
      <c r="BB1463">
        <v>0</v>
      </c>
      <c r="BC1463">
        <v>0</v>
      </c>
      <c r="BD1463" s="17">
        <v>0</v>
      </c>
      <c r="BE1463">
        <v>0</v>
      </c>
      <c r="BF1463">
        <v>1</v>
      </c>
      <c r="BG1463" s="17">
        <v>0</v>
      </c>
      <c r="BH1463" t="s">
        <v>89</v>
      </c>
      <c r="BI1463" t="s">
        <v>89</v>
      </c>
      <c r="BJ1463" s="61" t="s">
        <v>89</v>
      </c>
      <c r="BK1463" s="61">
        <f t="shared" si="366"/>
        <v>37.991</v>
      </c>
      <c r="BL1463">
        <v>1</v>
      </c>
      <c r="BM1463">
        <v>0</v>
      </c>
      <c r="BN1463">
        <v>0</v>
      </c>
      <c r="BO1463">
        <v>0</v>
      </c>
      <c r="BP1463">
        <v>0</v>
      </c>
      <c r="BQ1463" s="17">
        <v>0</v>
      </c>
      <c r="BR1463">
        <v>0</v>
      </c>
      <c r="BS1463">
        <v>0</v>
      </c>
      <c r="BT1463">
        <v>1</v>
      </c>
      <c r="BU1463" s="17">
        <v>0</v>
      </c>
      <c r="BV1463">
        <v>0</v>
      </c>
      <c r="BW1463">
        <v>0</v>
      </c>
      <c r="BX1463" s="17">
        <v>0</v>
      </c>
      <c r="BY1463">
        <v>0</v>
      </c>
      <c r="BZ1463">
        <v>0</v>
      </c>
      <c r="CA1463">
        <v>1</v>
      </c>
      <c r="CB1463">
        <v>1</v>
      </c>
      <c r="CC1463">
        <v>0</v>
      </c>
      <c r="CD1463">
        <v>0</v>
      </c>
      <c r="CE1463">
        <v>1</v>
      </c>
      <c r="CF1463">
        <v>0</v>
      </c>
      <c r="CG1463">
        <v>0</v>
      </c>
      <c r="CH1463">
        <v>0</v>
      </c>
      <c r="CI1463">
        <v>0</v>
      </c>
      <c r="CJ1463" s="17">
        <v>0</v>
      </c>
      <c r="CK1463">
        <v>0.222</v>
      </c>
      <c r="CL1463">
        <v>171</v>
      </c>
      <c r="CM1463">
        <v>1</v>
      </c>
      <c r="CN1463">
        <v>0</v>
      </c>
      <c r="CO1463">
        <v>26</v>
      </c>
      <c r="CP1463" s="31" t="s">
        <v>80</v>
      </c>
    </row>
    <row r="1464" spans="1:94" x14ac:dyDescent="0.25">
      <c r="A1464">
        <v>1463</v>
      </c>
      <c r="B1464">
        <v>91</v>
      </c>
      <c r="C1464" s="23" t="s">
        <v>269</v>
      </c>
      <c r="D1464" s="12">
        <v>3.9</v>
      </c>
      <c r="E1464" s="13">
        <v>0.5</v>
      </c>
      <c r="F1464" s="7">
        <f t="shared" si="362"/>
        <v>7.8</v>
      </c>
      <c r="G1464" s="7">
        <f t="shared" si="351"/>
        <v>3.4</v>
      </c>
      <c r="H1464" s="15">
        <f t="shared" si="352"/>
        <v>4.4000000000000004</v>
      </c>
      <c r="I1464" s="11">
        <f t="shared" si="353"/>
        <v>0.13031094540577859</v>
      </c>
      <c r="J1464" s="30">
        <f t="shared" si="354"/>
        <v>1.6706531462279309E-2</v>
      </c>
      <c r="K1464" s="30">
        <f t="shared" si="355"/>
        <v>59.856829184312794</v>
      </c>
      <c r="L1464" s="8">
        <v>0</v>
      </c>
      <c r="M1464" s="9">
        <v>0</v>
      </c>
      <c r="N1464" s="9">
        <v>0</v>
      </c>
      <c r="O1464" s="9">
        <v>0</v>
      </c>
      <c r="P1464" s="9">
        <v>1</v>
      </c>
      <c r="Q1464" s="8">
        <v>3528</v>
      </c>
      <c r="R1464" s="9">
        <v>5</v>
      </c>
      <c r="S1464" s="9">
        <f t="shared" si="356"/>
        <v>3522</v>
      </c>
      <c r="T1464" s="9">
        <f t="shared" si="357"/>
        <v>20</v>
      </c>
      <c r="U1464" s="7">
        <v>11.157</v>
      </c>
      <c r="V1464" s="7">
        <v>21.331</v>
      </c>
      <c r="W1464" s="9">
        <v>1</v>
      </c>
      <c r="X1464" s="9">
        <v>0</v>
      </c>
      <c r="Y1464" s="9">
        <v>0</v>
      </c>
      <c r="Z1464" s="9">
        <v>0</v>
      </c>
      <c r="AA1464" s="9">
        <v>1</v>
      </c>
      <c r="AB1464" s="27">
        <v>0</v>
      </c>
      <c r="AC1464" s="9">
        <v>0</v>
      </c>
      <c r="AD1464" s="9">
        <v>0</v>
      </c>
      <c r="AE1464" s="27">
        <v>1</v>
      </c>
      <c r="AF1464" s="9">
        <v>0</v>
      </c>
      <c r="AG1464" s="27">
        <v>1</v>
      </c>
      <c r="AH1464" s="19">
        <v>1991</v>
      </c>
      <c r="AI1464" s="30">
        <v>2.9499999999999998E-2</v>
      </c>
      <c r="AJ1464" s="30">
        <v>0.10390000000000001</v>
      </c>
      <c r="AK1464" s="30">
        <v>0.72019999999999995</v>
      </c>
      <c r="AL1464" s="37">
        <v>0.14630000000000001</v>
      </c>
      <c r="AM1464" s="130">
        <f t="shared" si="363"/>
        <v>0.84599999999999997</v>
      </c>
      <c r="AN1464" s="17">
        <v>0.154</v>
      </c>
      <c r="AO1464" s="33">
        <f t="shared" si="364"/>
        <v>0.51700000000000002</v>
      </c>
      <c r="AP1464" s="34">
        <v>0.48299999999999998</v>
      </c>
      <c r="AQ1464" s="33">
        <v>0.15682281059063141</v>
      </c>
      <c r="AR1464" s="34">
        <f t="shared" si="365"/>
        <v>0.84317718940936859</v>
      </c>
      <c r="AS1464">
        <v>1</v>
      </c>
      <c r="AT1464" s="17">
        <v>0</v>
      </c>
      <c r="AU1464" t="s">
        <v>89</v>
      </c>
      <c r="AV1464" s="17" t="s">
        <v>89</v>
      </c>
      <c r="AW1464" s="17" t="s">
        <v>212</v>
      </c>
      <c r="AX1464">
        <v>0</v>
      </c>
      <c r="AY1464">
        <v>0</v>
      </c>
      <c r="AZ1464">
        <v>1</v>
      </c>
      <c r="BA1464">
        <v>0</v>
      </c>
      <c r="BB1464">
        <v>0</v>
      </c>
      <c r="BC1464">
        <v>0</v>
      </c>
      <c r="BD1464" s="17">
        <v>0</v>
      </c>
      <c r="BE1464">
        <v>0</v>
      </c>
      <c r="BF1464">
        <v>1</v>
      </c>
      <c r="BG1464" s="17">
        <v>0</v>
      </c>
      <c r="BH1464">
        <v>971</v>
      </c>
      <c r="BI1464">
        <v>5</v>
      </c>
      <c r="BJ1464" s="61">
        <v>0.35199999999999998</v>
      </c>
      <c r="BK1464" s="61">
        <f t="shared" si="366"/>
        <v>38.488</v>
      </c>
      <c r="BL1464">
        <v>1</v>
      </c>
      <c r="BM1464">
        <v>0</v>
      </c>
      <c r="BN1464">
        <v>0</v>
      </c>
      <c r="BO1464">
        <v>0</v>
      </c>
      <c r="BP1464">
        <v>0</v>
      </c>
      <c r="BQ1464" s="17">
        <v>0</v>
      </c>
      <c r="BR1464">
        <v>0</v>
      </c>
      <c r="BS1464">
        <v>0</v>
      </c>
      <c r="BT1464">
        <v>1</v>
      </c>
      <c r="BU1464" s="17">
        <v>0</v>
      </c>
      <c r="BV1464">
        <v>0</v>
      </c>
      <c r="BW1464">
        <v>0</v>
      </c>
      <c r="BX1464" s="17">
        <v>0</v>
      </c>
      <c r="BY1464">
        <v>0</v>
      </c>
      <c r="BZ1464">
        <v>0</v>
      </c>
      <c r="CA1464">
        <v>1</v>
      </c>
      <c r="CB1464">
        <v>1</v>
      </c>
      <c r="CC1464">
        <v>0</v>
      </c>
      <c r="CD1464">
        <v>0</v>
      </c>
      <c r="CE1464">
        <v>1</v>
      </c>
      <c r="CF1464">
        <v>0</v>
      </c>
      <c r="CG1464">
        <v>0</v>
      </c>
      <c r="CH1464">
        <v>0</v>
      </c>
      <c r="CI1464">
        <v>0</v>
      </c>
      <c r="CJ1464" s="17">
        <v>0</v>
      </c>
      <c r="CK1464">
        <v>0.222</v>
      </c>
      <c r="CL1464">
        <v>171</v>
      </c>
      <c r="CM1464">
        <v>1</v>
      </c>
      <c r="CN1464">
        <v>0</v>
      </c>
      <c r="CO1464">
        <v>26</v>
      </c>
      <c r="CP1464" s="31" t="s">
        <v>80</v>
      </c>
    </row>
    <row r="1465" spans="1:94" x14ac:dyDescent="0.25">
      <c r="A1465">
        <v>1464</v>
      </c>
      <c r="B1465">
        <v>91</v>
      </c>
      <c r="C1465" s="23" t="s">
        <v>269</v>
      </c>
      <c r="D1465" s="12">
        <v>3.7</v>
      </c>
      <c r="E1465" s="13">
        <v>0.5</v>
      </c>
      <c r="F1465" s="7">
        <f t="shared" si="362"/>
        <v>7.4</v>
      </c>
      <c r="G1465" s="7">
        <f t="shared" si="351"/>
        <v>3.2</v>
      </c>
      <c r="H1465" s="15">
        <f t="shared" si="352"/>
        <v>4.2</v>
      </c>
      <c r="I1465" s="11">
        <f t="shared" si="353"/>
        <v>0.1352230439227779</v>
      </c>
      <c r="J1465" s="30">
        <f t="shared" si="354"/>
        <v>1.8273384313888905E-2</v>
      </c>
      <c r="K1465" s="30">
        <f t="shared" si="355"/>
        <v>54.724400407861943</v>
      </c>
      <c r="L1465" s="8">
        <v>0</v>
      </c>
      <c r="M1465" s="9">
        <v>0</v>
      </c>
      <c r="N1465" s="9">
        <v>0</v>
      </c>
      <c r="O1465" s="9">
        <v>0</v>
      </c>
      <c r="P1465" s="9">
        <v>1</v>
      </c>
      <c r="Q1465" s="8">
        <v>2946</v>
      </c>
      <c r="R1465" s="9">
        <v>5</v>
      </c>
      <c r="S1465" s="9">
        <f t="shared" si="356"/>
        <v>2940</v>
      </c>
      <c r="T1465" s="9">
        <f t="shared" si="357"/>
        <v>20</v>
      </c>
      <c r="U1465" s="7">
        <v>11.612</v>
      </c>
      <c r="V1465" s="7">
        <v>21.088000000000001</v>
      </c>
      <c r="W1465" s="9">
        <v>1</v>
      </c>
      <c r="X1465" s="9">
        <v>0</v>
      </c>
      <c r="Y1465" s="9">
        <v>0</v>
      </c>
      <c r="Z1465" s="9">
        <v>0</v>
      </c>
      <c r="AA1465" s="9">
        <v>1</v>
      </c>
      <c r="AB1465" s="27">
        <v>0</v>
      </c>
      <c r="AC1465" s="9">
        <v>0</v>
      </c>
      <c r="AD1465" s="9">
        <v>0</v>
      </c>
      <c r="AE1465" s="27">
        <v>1</v>
      </c>
      <c r="AF1465" s="9">
        <v>0</v>
      </c>
      <c r="AG1465" s="27">
        <v>1</v>
      </c>
      <c r="AH1465" s="19">
        <v>1997</v>
      </c>
      <c r="AI1465" s="30">
        <v>1.0200000000000001E-2</v>
      </c>
      <c r="AJ1465" s="30">
        <v>6.7500000000000004E-2</v>
      </c>
      <c r="AK1465" s="30">
        <v>0.74440000000000006</v>
      </c>
      <c r="AL1465" s="37">
        <v>0.1779</v>
      </c>
      <c r="AM1465" s="130">
        <f t="shared" si="363"/>
        <v>0.77600000000000002</v>
      </c>
      <c r="AN1465" s="17">
        <v>0.224</v>
      </c>
      <c r="AO1465" s="33">
        <f t="shared" si="364"/>
        <v>0.46299999999999997</v>
      </c>
      <c r="AP1465" s="34">
        <v>0.53700000000000003</v>
      </c>
      <c r="AQ1465" s="33">
        <v>0.23140495867768601</v>
      </c>
      <c r="AR1465" s="34">
        <f t="shared" si="365"/>
        <v>0.76859504132231393</v>
      </c>
      <c r="AS1465">
        <v>1</v>
      </c>
      <c r="AT1465" s="17">
        <v>0</v>
      </c>
      <c r="AU1465" t="s">
        <v>89</v>
      </c>
      <c r="AV1465" s="17" t="s">
        <v>89</v>
      </c>
      <c r="AW1465" s="17" t="s">
        <v>212</v>
      </c>
      <c r="AX1465">
        <v>0</v>
      </c>
      <c r="AY1465">
        <v>0</v>
      </c>
      <c r="AZ1465">
        <v>1</v>
      </c>
      <c r="BA1465">
        <v>0</v>
      </c>
      <c r="BB1465">
        <v>0</v>
      </c>
      <c r="BC1465">
        <v>0</v>
      </c>
      <c r="BD1465" s="17">
        <v>0</v>
      </c>
      <c r="BE1465">
        <v>0</v>
      </c>
      <c r="BF1465">
        <v>1</v>
      </c>
      <c r="BG1465" s="17">
        <v>0</v>
      </c>
      <c r="BH1465">
        <v>543</v>
      </c>
      <c r="BI1465">
        <v>34</v>
      </c>
      <c r="BJ1465" s="61">
        <v>0.61</v>
      </c>
      <c r="BK1465" s="61">
        <f t="shared" si="366"/>
        <v>38.700000000000003</v>
      </c>
      <c r="BL1465">
        <v>1</v>
      </c>
      <c r="BM1465">
        <v>0</v>
      </c>
      <c r="BN1465">
        <v>0</v>
      </c>
      <c r="BO1465">
        <v>0</v>
      </c>
      <c r="BP1465">
        <v>0</v>
      </c>
      <c r="BQ1465" s="17">
        <v>0</v>
      </c>
      <c r="BR1465">
        <v>0</v>
      </c>
      <c r="BS1465">
        <v>0</v>
      </c>
      <c r="BT1465">
        <v>1</v>
      </c>
      <c r="BU1465" s="17">
        <v>0</v>
      </c>
      <c r="BV1465">
        <v>0</v>
      </c>
      <c r="BW1465">
        <v>0</v>
      </c>
      <c r="BX1465" s="17">
        <v>0</v>
      </c>
      <c r="BY1465">
        <v>0</v>
      </c>
      <c r="BZ1465">
        <v>0</v>
      </c>
      <c r="CA1465">
        <v>1</v>
      </c>
      <c r="CB1465">
        <v>1</v>
      </c>
      <c r="CC1465">
        <v>0</v>
      </c>
      <c r="CD1465">
        <v>0</v>
      </c>
      <c r="CE1465">
        <v>1</v>
      </c>
      <c r="CF1465">
        <v>0</v>
      </c>
      <c r="CG1465">
        <v>0</v>
      </c>
      <c r="CH1465">
        <v>0</v>
      </c>
      <c r="CI1465">
        <v>0</v>
      </c>
      <c r="CJ1465" s="17">
        <v>0</v>
      </c>
      <c r="CK1465">
        <v>0.222</v>
      </c>
      <c r="CL1465">
        <v>171</v>
      </c>
      <c r="CM1465">
        <v>1</v>
      </c>
      <c r="CN1465">
        <v>0</v>
      </c>
      <c r="CO1465">
        <v>26</v>
      </c>
      <c r="CP1465" s="31" t="s">
        <v>80</v>
      </c>
    </row>
    <row r="1466" spans="1:94" x14ac:dyDescent="0.25">
      <c r="A1466">
        <v>1465</v>
      </c>
      <c r="B1466">
        <v>91</v>
      </c>
      <c r="C1466" s="23" t="s">
        <v>269</v>
      </c>
      <c r="D1466" s="12">
        <v>3.9</v>
      </c>
      <c r="E1466" s="13">
        <v>0.5</v>
      </c>
      <c r="F1466" s="7">
        <f t="shared" si="362"/>
        <v>7.8</v>
      </c>
      <c r="G1466" s="7">
        <f t="shared" si="351"/>
        <v>3.4</v>
      </c>
      <c r="H1466" s="15">
        <f t="shared" si="352"/>
        <v>4.4000000000000004</v>
      </c>
      <c r="I1466" s="11">
        <f t="shared" si="353"/>
        <v>0.14567763254841509</v>
      </c>
      <c r="J1466" s="30">
        <f t="shared" si="354"/>
        <v>1.8676619557489116E-2</v>
      </c>
      <c r="K1466" s="30">
        <f t="shared" si="355"/>
        <v>53.5428800121921</v>
      </c>
      <c r="L1466" s="8">
        <v>0</v>
      </c>
      <c r="M1466" s="9">
        <v>0</v>
      </c>
      <c r="N1466" s="9">
        <v>0</v>
      </c>
      <c r="O1466" s="9">
        <v>0</v>
      </c>
      <c r="P1466" s="9">
        <v>1</v>
      </c>
      <c r="Q1466" s="8">
        <v>2812</v>
      </c>
      <c r="R1466" s="9">
        <v>5</v>
      </c>
      <c r="S1466" s="9">
        <f t="shared" si="356"/>
        <v>2806</v>
      </c>
      <c r="T1466" s="9">
        <f t="shared" si="357"/>
        <v>20</v>
      </c>
      <c r="U1466" s="7">
        <v>11.688000000000001</v>
      </c>
      <c r="V1466" s="7">
        <v>21.183</v>
      </c>
      <c r="W1466" s="9">
        <v>1</v>
      </c>
      <c r="X1466" s="9">
        <v>0</v>
      </c>
      <c r="Y1466" s="9">
        <v>0</v>
      </c>
      <c r="Z1466" s="9">
        <v>0</v>
      </c>
      <c r="AA1466" s="9">
        <v>1</v>
      </c>
      <c r="AB1466" s="27">
        <v>0</v>
      </c>
      <c r="AC1466" s="9">
        <v>0</v>
      </c>
      <c r="AD1466" s="9">
        <v>0</v>
      </c>
      <c r="AE1466" s="27">
        <v>1</v>
      </c>
      <c r="AF1466" s="9">
        <v>0</v>
      </c>
      <c r="AG1466" s="27">
        <v>1</v>
      </c>
      <c r="AH1466" s="19">
        <v>1998</v>
      </c>
      <c r="AI1466" s="30">
        <v>6.7000000000000002E-3</v>
      </c>
      <c r="AJ1466" s="30">
        <v>5.8899999999999987E-2</v>
      </c>
      <c r="AK1466" s="30">
        <v>0.75309999999999999</v>
      </c>
      <c r="AL1466" s="37">
        <v>0.18129999999999999</v>
      </c>
      <c r="AM1466" s="130">
        <f t="shared" si="363"/>
        <v>0.75800000000000001</v>
      </c>
      <c r="AN1466" s="17">
        <v>0.24199999999999999</v>
      </c>
      <c r="AO1466" s="33">
        <f t="shared" si="364"/>
        <v>0.46099999999999997</v>
      </c>
      <c r="AP1466" s="34">
        <v>0.53900000000000003</v>
      </c>
      <c r="AQ1466" s="33">
        <v>0.25077720207253879</v>
      </c>
      <c r="AR1466" s="34">
        <f t="shared" si="365"/>
        <v>0.74922279792746127</v>
      </c>
      <c r="AS1466">
        <v>1</v>
      </c>
      <c r="AT1466" s="17">
        <v>0</v>
      </c>
      <c r="AU1466" t="s">
        <v>89</v>
      </c>
      <c r="AV1466" s="17" t="s">
        <v>89</v>
      </c>
      <c r="AW1466" s="17" t="s">
        <v>212</v>
      </c>
      <c r="AX1466">
        <v>0</v>
      </c>
      <c r="AY1466">
        <v>0</v>
      </c>
      <c r="AZ1466">
        <v>1</v>
      </c>
      <c r="BA1466">
        <v>0</v>
      </c>
      <c r="BB1466">
        <v>0</v>
      </c>
      <c r="BC1466">
        <v>0</v>
      </c>
      <c r="BD1466" s="17">
        <v>0</v>
      </c>
      <c r="BE1466">
        <v>0</v>
      </c>
      <c r="BF1466">
        <v>1</v>
      </c>
      <c r="BG1466" s="17">
        <v>0</v>
      </c>
      <c r="BH1466">
        <v>557</v>
      </c>
      <c r="BI1466">
        <v>49</v>
      </c>
      <c r="BJ1466" s="61">
        <v>0.61199999999999999</v>
      </c>
      <c r="BK1466" s="61">
        <f t="shared" si="366"/>
        <v>38.871000000000002</v>
      </c>
      <c r="BL1466">
        <v>1</v>
      </c>
      <c r="BM1466">
        <v>0</v>
      </c>
      <c r="BN1466">
        <v>0</v>
      </c>
      <c r="BO1466">
        <v>0</v>
      </c>
      <c r="BP1466">
        <v>0</v>
      </c>
      <c r="BQ1466" s="17">
        <v>0</v>
      </c>
      <c r="BR1466">
        <v>0</v>
      </c>
      <c r="BS1466">
        <v>0</v>
      </c>
      <c r="BT1466">
        <v>1</v>
      </c>
      <c r="BU1466" s="17">
        <v>0</v>
      </c>
      <c r="BV1466">
        <v>0</v>
      </c>
      <c r="BW1466">
        <v>0</v>
      </c>
      <c r="BX1466" s="17">
        <v>0</v>
      </c>
      <c r="BY1466">
        <v>0</v>
      </c>
      <c r="BZ1466">
        <v>0</v>
      </c>
      <c r="CA1466">
        <v>1</v>
      </c>
      <c r="CB1466">
        <v>1</v>
      </c>
      <c r="CC1466">
        <v>0</v>
      </c>
      <c r="CD1466">
        <v>0</v>
      </c>
      <c r="CE1466">
        <v>1</v>
      </c>
      <c r="CF1466">
        <v>0</v>
      </c>
      <c r="CG1466">
        <v>0</v>
      </c>
      <c r="CH1466">
        <v>0</v>
      </c>
      <c r="CI1466">
        <v>0</v>
      </c>
      <c r="CJ1466" s="17">
        <v>0</v>
      </c>
      <c r="CK1466">
        <v>0.222</v>
      </c>
      <c r="CL1466">
        <v>171</v>
      </c>
      <c r="CM1466">
        <v>1</v>
      </c>
      <c r="CN1466">
        <v>0</v>
      </c>
      <c r="CO1466">
        <v>26</v>
      </c>
      <c r="CP1466" s="31" t="s">
        <v>80</v>
      </c>
    </row>
    <row r="1467" spans="1:94" x14ac:dyDescent="0.25">
      <c r="A1467">
        <v>1466</v>
      </c>
      <c r="B1467">
        <v>91</v>
      </c>
      <c r="C1467" s="23" t="s">
        <v>269</v>
      </c>
      <c r="D1467" s="12">
        <v>3.7</v>
      </c>
      <c r="E1467" s="13">
        <v>0.5</v>
      </c>
      <c r="F1467" s="7">
        <f t="shared" si="362"/>
        <v>7.4</v>
      </c>
      <c r="G1467" s="7">
        <f t="shared" si="351"/>
        <v>3.2</v>
      </c>
      <c r="H1467" s="15">
        <f t="shared" si="352"/>
        <v>4.2</v>
      </c>
      <c r="I1467" s="11">
        <f t="shared" si="353"/>
        <v>0.13569966077307918</v>
      </c>
      <c r="J1467" s="30">
        <f t="shared" si="354"/>
        <v>1.8337791996362051E-2</v>
      </c>
      <c r="K1467" s="30">
        <f t="shared" si="355"/>
        <v>54.532192327101612</v>
      </c>
      <c r="L1467" s="8">
        <v>0</v>
      </c>
      <c r="M1467" s="9">
        <v>0</v>
      </c>
      <c r="N1467" s="9">
        <v>0</v>
      </c>
      <c r="O1467" s="9">
        <v>0</v>
      </c>
      <c r="P1467" s="9">
        <v>1</v>
      </c>
      <c r="Q1467" s="8">
        <v>2925</v>
      </c>
      <c r="R1467" s="9">
        <v>5</v>
      </c>
      <c r="S1467" s="9">
        <f t="shared" si="356"/>
        <v>2919</v>
      </c>
      <c r="T1467" s="9">
        <f t="shared" si="357"/>
        <v>20</v>
      </c>
      <c r="U1467" s="7">
        <v>11.821999999999999</v>
      </c>
      <c r="V1467" s="7">
        <v>20.884</v>
      </c>
      <c r="W1467" s="9">
        <v>1</v>
      </c>
      <c r="X1467" s="9">
        <v>0</v>
      </c>
      <c r="Y1467" s="9">
        <v>0</v>
      </c>
      <c r="Z1467" s="9">
        <v>0</v>
      </c>
      <c r="AA1467" s="9">
        <v>1</v>
      </c>
      <c r="AB1467" s="27">
        <v>0</v>
      </c>
      <c r="AC1467" s="9">
        <v>0</v>
      </c>
      <c r="AD1467" s="9">
        <v>0</v>
      </c>
      <c r="AE1467" s="27">
        <v>1</v>
      </c>
      <c r="AF1467" s="9">
        <v>0</v>
      </c>
      <c r="AG1467" s="27">
        <v>1</v>
      </c>
      <c r="AH1467" s="19">
        <v>2000</v>
      </c>
      <c r="AI1467" s="30">
        <v>6.1000000000000004E-3</v>
      </c>
      <c r="AJ1467" s="30">
        <v>4.2000000000000003E-2</v>
      </c>
      <c r="AK1467" s="30">
        <v>0.75869999999999993</v>
      </c>
      <c r="AL1467" s="37">
        <v>0.19309999999999999</v>
      </c>
      <c r="AM1467" s="130">
        <f t="shared" si="363"/>
        <v>0.72399999999999998</v>
      </c>
      <c r="AN1467" s="17">
        <v>0.27600000000000002</v>
      </c>
      <c r="AO1467" s="33">
        <f t="shared" si="364"/>
        <v>0.46199999999999997</v>
      </c>
      <c r="AP1467" s="34">
        <v>0.53800000000000003</v>
      </c>
      <c r="AQ1467" s="33">
        <v>0.28779979144942652</v>
      </c>
      <c r="AR1467" s="34">
        <f t="shared" si="365"/>
        <v>0.71220020855057342</v>
      </c>
      <c r="AS1467">
        <v>1</v>
      </c>
      <c r="AT1467" s="17">
        <v>0</v>
      </c>
      <c r="AU1467" t="s">
        <v>89</v>
      </c>
      <c r="AV1467" s="17" t="s">
        <v>89</v>
      </c>
      <c r="AW1467" s="17" t="s">
        <v>212</v>
      </c>
      <c r="AX1467">
        <v>0</v>
      </c>
      <c r="AY1467">
        <v>0</v>
      </c>
      <c r="AZ1467">
        <v>1</v>
      </c>
      <c r="BA1467">
        <v>0</v>
      </c>
      <c r="BB1467">
        <v>0</v>
      </c>
      <c r="BC1467">
        <v>0</v>
      </c>
      <c r="BD1467" s="17">
        <v>0</v>
      </c>
      <c r="BE1467">
        <v>0</v>
      </c>
      <c r="BF1467">
        <v>1</v>
      </c>
      <c r="BG1467" s="17">
        <v>0</v>
      </c>
      <c r="BH1467">
        <v>570</v>
      </c>
      <c r="BI1467">
        <v>54</v>
      </c>
      <c r="BJ1467" s="61">
        <v>0.623</v>
      </c>
      <c r="BK1467" s="61">
        <f t="shared" si="366"/>
        <v>38.706000000000003</v>
      </c>
      <c r="BL1467">
        <v>1</v>
      </c>
      <c r="BM1467">
        <v>0</v>
      </c>
      <c r="BN1467">
        <v>0</v>
      </c>
      <c r="BO1467">
        <v>0</v>
      </c>
      <c r="BP1467">
        <v>0</v>
      </c>
      <c r="BQ1467" s="17">
        <v>0</v>
      </c>
      <c r="BR1467">
        <v>0</v>
      </c>
      <c r="BS1467">
        <v>0</v>
      </c>
      <c r="BT1467">
        <v>1</v>
      </c>
      <c r="BU1467" s="17">
        <v>0</v>
      </c>
      <c r="BV1467">
        <v>0</v>
      </c>
      <c r="BW1467">
        <v>0</v>
      </c>
      <c r="BX1467" s="17">
        <v>0</v>
      </c>
      <c r="BY1467">
        <v>0</v>
      </c>
      <c r="BZ1467">
        <v>0</v>
      </c>
      <c r="CA1467">
        <v>1</v>
      </c>
      <c r="CB1467">
        <v>1</v>
      </c>
      <c r="CC1467">
        <v>0</v>
      </c>
      <c r="CD1467">
        <v>0</v>
      </c>
      <c r="CE1467">
        <v>1</v>
      </c>
      <c r="CF1467">
        <v>0</v>
      </c>
      <c r="CG1467">
        <v>0</v>
      </c>
      <c r="CH1467">
        <v>0</v>
      </c>
      <c r="CI1467">
        <v>0</v>
      </c>
      <c r="CJ1467" s="17">
        <v>0</v>
      </c>
      <c r="CK1467">
        <v>0.222</v>
      </c>
      <c r="CL1467">
        <v>171</v>
      </c>
      <c r="CM1467">
        <v>1</v>
      </c>
      <c r="CN1467">
        <v>0</v>
      </c>
      <c r="CO1467">
        <v>26</v>
      </c>
      <c r="CP1467" s="31" t="s">
        <v>80</v>
      </c>
    </row>
    <row r="1468" spans="1:94" x14ac:dyDescent="0.25">
      <c r="A1468">
        <v>1467</v>
      </c>
      <c r="B1468">
        <v>91</v>
      </c>
      <c r="C1468" s="23" t="s">
        <v>269</v>
      </c>
      <c r="D1468" s="12">
        <v>4.5</v>
      </c>
      <c r="E1468" s="13">
        <v>0.5</v>
      </c>
      <c r="F1468" s="7">
        <f t="shared" si="362"/>
        <v>9</v>
      </c>
      <c r="G1468" s="7">
        <f t="shared" si="351"/>
        <v>4</v>
      </c>
      <c r="H1468" s="15">
        <f t="shared" si="352"/>
        <v>5</v>
      </c>
      <c r="I1468" s="11">
        <f t="shared" si="353"/>
        <v>0.15517241379310345</v>
      </c>
      <c r="J1468" s="30">
        <f t="shared" si="354"/>
        <v>1.7241379310344827E-2</v>
      </c>
      <c r="K1468" s="30">
        <f t="shared" si="355"/>
        <v>58</v>
      </c>
      <c r="L1468" s="8">
        <v>0</v>
      </c>
      <c r="M1468" s="9">
        <v>0</v>
      </c>
      <c r="N1468" s="9">
        <v>0</v>
      </c>
      <c r="O1468" s="9">
        <v>0</v>
      </c>
      <c r="P1468" s="9">
        <v>1</v>
      </c>
      <c r="Q1468" s="8">
        <v>3289</v>
      </c>
      <c r="R1468" s="9">
        <v>5</v>
      </c>
      <c r="S1468" s="9">
        <f t="shared" si="356"/>
        <v>3283</v>
      </c>
      <c r="T1468" s="9">
        <f t="shared" si="357"/>
        <v>20</v>
      </c>
      <c r="U1468" s="7">
        <v>11.849</v>
      </c>
      <c r="V1468" s="7">
        <v>21.198</v>
      </c>
      <c r="W1468" s="9">
        <v>1</v>
      </c>
      <c r="X1468" s="9">
        <v>0</v>
      </c>
      <c r="Y1468" s="9">
        <v>0</v>
      </c>
      <c r="Z1468" s="9">
        <v>0</v>
      </c>
      <c r="AA1468" s="9">
        <v>1</v>
      </c>
      <c r="AB1468" s="27">
        <v>0</v>
      </c>
      <c r="AC1468" s="9">
        <v>0</v>
      </c>
      <c r="AD1468" s="9">
        <v>0</v>
      </c>
      <c r="AE1468" s="27">
        <v>1</v>
      </c>
      <c r="AF1468" s="9">
        <v>0</v>
      </c>
      <c r="AG1468" s="27">
        <v>1</v>
      </c>
      <c r="AH1468" s="19">
        <v>2002</v>
      </c>
      <c r="AI1468" s="30">
        <v>4.5999999999999999E-3</v>
      </c>
      <c r="AJ1468" s="30">
        <v>4.1599999999999998E-2</v>
      </c>
      <c r="AK1468" s="30">
        <v>0.75180000000000002</v>
      </c>
      <c r="AL1468" s="37">
        <v>0.20200000000000001</v>
      </c>
      <c r="AM1468" s="130">
        <f t="shared" si="363"/>
        <v>0.70199999999999996</v>
      </c>
      <c r="AN1468" s="17">
        <v>0.29799999999999999</v>
      </c>
      <c r="AO1468" s="33">
        <f t="shared" si="364"/>
        <v>0.47</v>
      </c>
      <c r="AP1468" s="34">
        <v>0.53</v>
      </c>
      <c r="AQ1468" s="33">
        <v>0.31368421052631579</v>
      </c>
      <c r="AR1468" s="34">
        <f t="shared" si="365"/>
        <v>0.68631578947368421</v>
      </c>
      <c r="AS1468">
        <v>1</v>
      </c>
      <c r="AT1468" s="17">
        <v>0</v>
      </c>
      <c r="AU1468" t="s">
        <v>89</v>
      </c>
      <c r="AV1468" s="17" t="s">
        <v>89</v>
      </c>
      <c r="AW1468" s="17" t="s">
        <v>212</v>
      </c>
      <c r="AX1468">
        <v>0</v>
      </c>
      <c r="AY1468">
        <v>0</v>
      </c>
      <c r="AZ1468">
        <v>1</v>
      </c>
      <c r="BA1468">
        <v>0</v>
      </c>
      <c r="BB1468">
        <v>0</v>
      </c>
      <c r="BC1468">
        <v>0</v>
      </c>
      <c r="BD1468" s="17">
        <v>0</v>
      </c>
      <c r="BE1468">
        <v>0</v>
      </c>
      <c r="BF1468">
        <v>1</v>
      </c>
      <c r="BG1468" s="17">
        <v>0</v>
      </c>
      <c r="BH1468">
        <v>679</v>
      </c>
      <c r="BI1468">
        <v>66</v>
      </c>
      <c r="BJ1468" s="61">
        <v>0.60899999999999999</v>
      </c>
      <c r="BK1468" s="61">
        <f t="shared" si="366"/>
        <v>39.046999999999997</v>
      </c>
      <c r="BL1468">
        <v>1</v>
      </c>
      <c r="BM1468">
        <v>0</v>
      </c>
      <c r="BN1468">
        <v>0</v>
      </c>
      <c r="BO1468">
        <v>0</v>
      </c>
      <c r="BP1468">
        <v>0</v>
      </c>
      <c r="BQ1468" s="17">
        <v>0</v>
      </c>
      <c r="BR1468">
        <v>0</v>
      </c>
      <c r="BS1468">
        <v>0</v>
      </c>
      <c r="BT1468">
        <v>1</v>
      </c>
      <c r="BU1468" s="17">
        <v>0</v>
      </c>
      <c r="BV1468">
        <v>0</v>
      </c>
      <c r="BW1468">
        <v>0</v>
      </c>
      <c r="BX1468" s="17">
        <v>0</v>
      </c>
      <c r="BY1468">
        <v>0</v>
      </c>
      <c r="BZ1468">
        <v>0</v>
      </c>
      <c r="CA1468">
        <v>1</v>
      </c>
      <c r="CB1468">
        <v>1</v>
      </c>
      <c r="CC1468">
        <v>0</v>
      </c>
      <c r="CD1468">
        <v>0</v>
      </c>
      <c r="CE1468">
        <v>1</v>
      </c>
      <c r="CF1468">
        <v>0</v>
      </c>
      <c r="CG1468">
        <v>0</v>
      </c>
      <c r="CH1468">
        <v>0</v>
      </c>
      <c r="CI1468">
        <v>0</v>
      </c>
      <c r="CJ1468" s="17">
        <v>0</v>
      </c>
      <c r="CK1468">
        <v>0.222</v>
      </c>
      <c r="CL1468">
        <v>171</v>
      </c>
      <c r="CM1468">
        <v>1</v>
      </c>
      <c r="CN1468">
        <v>0</v>
      </c>
      <c r="CO1468">
        <v>26</v>
      </c>
      <c r="CP1468" s="31" t="s">
        <v>80</v>
      </c>
    </row>
    <row r="1469" spans="1:94" x14ac:dyDescent="0.25">
      <c r="A1469">
        <v>1468</v>
      </c>
      <c r="B1469">
        <v>91</v>
      </c>
      <c r="C1469" s="23" t="s">
        <v>269</v>
      </c>
      <c r="D1469" s="12">
        <v>7.9</v>
      </c>
      <c r="E1469" s="13">
        <v>0.7</v>
      </c>
      <c r="F1469" s="7">
        <f t="shared" si="362"/>
        <v>11.285714285714286</v>
      </c>
      <c r="G1469" s="7">
        <f t="shared" si="351"/>
        <v>7.2</v>
      </c>
      <c r="H1469" s="15">
        <f t="shared" si="352"/>
        <v>8.6</v>
      </c>
      <c r="I1469" s="11">
        <f t="shared" si="353"/>
        <v>0.19007581550375655</v>
      </c>
      <c r="J1469" s="30">
        <f t="shared" si="354"/>
        <v>1.6842160867421466E-2</v>
      </c>
      <c r="K1469" s="30">
        <f t="shared" si="355"/>
        <v>59.374803973897677</v>
      </c>
      <c r="L1469" s="8">
        <v>0</v>
      </c>
      <c r="M1469" s="9">
        <v>0</v>
      </c>
      <c r="N1469" s="9">
        <v>0</v>
      </c>
      <c r="O1469" s="9">
        <v>0</v>
      </c>
      <c r="P1469" s="9">
        <v>1</v>
      </c>
      <c r="Q1469" s="8">
        <v>3413</v>
      </c>
      <c r="R1469" s="9">
        <v>14</v>
      </c>
      <c r="S1469" s="9">
        <f t="shared" si="356"/>
        <v>3398</v>
      </c>
      <c r="T1469" s="9">
        <f t="shared" si="357"/>
        <v>20</v>
      </c>
      <c r="U1469" s="7">
        <v>11.773999999999999</v>
      </c>
      <c r="V1469" s="7">
        <v>20.407</v>
      </c>
      <c r="W1469" s="9">
        <v>1</v>
      </c>
      <c r="X1469" s="9">
        <v>0</v>
      </c>
      <c r="Y1469" s="9">
        <v>0</v>
      </c>
      <c r="Z1469" s="9">
        <v>0</v>
      </c>
      <c r="AA1469" s="9">
        <v>1</v>
      </c>
      <c r="AB1469" s="27">
        <v>0</v>
      </c>
      <c r="AC1469" s="9">
        <v>0</v>
      </c>
      <c r="AD1469" s="9">
        <v>0</v>
      </c>
      <c r="AE1469" s="27">
        <v>1</v>
      </c>
      <c r="AF1469" s="9">
        <v>0</v>
      </c>
      <c r="AG1469" s="27">
        <v>1</v>
      </c>
      <c r="AH1469" s="19">
        <v>1996</v>
      </c>
      <c r="AI1469" s="30">
        <v>9.4000000000000004E-3</v>
      </c>
      <c r="AJ1469" s="30">
        <v>8.9700000000000002E-2</v>
      </c>
      <c r="AK1469" s="30">
        <v>0.68440000000000001</v>
      </c>
      <c r="AL1469" s="37">
        <v>0.2165</v>
      </c>
      <c r="AM1469" s="130">
        <f t="shared" si="363"/>
        <v>0.72199999999999998</v>
      </c>
      <c r="AN1469" s="17">
        <v>0.27800000000000002</v>
      </c>
      <c r="AO1469" s="33">
        <f t="shared" si="364"/>
        <v>0.495</v>
      </c>
      <c r="AP1469" s="34">
        <v>0.505</v>
      </c>
      <c r="AQ1469" s="33">
        <v>0.33943833943833951</v>
      </c>
      <c r="AR1469" s="34">
        <f t="shared" si="365"/>
        <v>0.66056166056166044</v>
      </c>
      <c r="AS1469">
        <v>1</v>
      </c>
      <c r="AT1469" s="17">
        <v>0</v>
      </c>
      <c r="AU1469" t="s">
        <v>89</v>
      </c>
      <c r="AV1469" s="17" t="s">
        <v>89</v>
      </c>
      <c r="AW1469" s="17" t="s">
        <v>211</v>
      </c>
      <c r="AX1469">
        <v>0</v>
      </c>
      <c r="AY1469">
        <v>0</v>
      </c>
      <c r="AZ1469">
        <v>1</v>
      </c>
      <c r="BA1469">
        <v>0</v>
      </c>
      <c r="BB1469">
        <v>0</v>
      </c>
      <c r="BC1469">
        <v>0</v>
      </c>
      <c r="BD1469" s="17">
        <v>0</v>
      </c>
      <c r="BE1469">
        <v>1</v>
      </c>
      <c r="BF1469">
        <v>0</v>
      </c>
      <c r="BG1469" s="17">
        <v>0</v>
      </c>
      <c r="BH1469">
        <v>1836</v>
      </c>
      <c r="BI1469">
        <v>62</v>
      </c>
      <c r="BJ1469" s="61">
        <v>0.79</v>
      </c>
      <c r="BK1469" s="61">
        <f t="shared" si="366"/>
        <v>38.180999999999997</v>
      </c>
      <c r="BL1469">
        <v>1</v>
      </c>
      <c r="BM1469">
        <v>0</v>
      </c>
      <c r="BN1469">
        <v>0</v>
      </c>
      <c r="BO1469">
        <v>0</v>
      </c>
      <c r="BP1469">
        <v>0</v>
      </c>
      <c r="BQ1469" s="17">
        <v>0</v>
      </c>
      <c r="BR1469">
        <v>0</v>
      </c>
      <c r="BS1469">
        <v>0</v>
      </c>
      <c r="BT1469">
        <v>1</v>
      </c>
      <c r="BU1469" s="17">
        <v>0</v>
      </c>
      <c r="BV1469">
        <v>0</v>
      </c>
      <c r="BW1469">
        <v>0</v>
      </c>
      <c r="BX1469" s="17">
        <v>0</v>
      </c>
      <c r="BY1469">
        <v>0</v>
      </c>
      <c r="BZ1469">
        <v>0</v>
      </c>
      <c r="CA1469">
        <v>1</v>
      </c>
      <c r="CB1469">
        <v>1</v>
      </c>
      <c r="CC1469">
        <v>0</v>
      </c>
      <c r="CD1469">
        <v>0</v>
      </c>
      <c r="CE1469">
        <v>1</v>
      </c>
      <c r="CF1469">
        <v>0</v>
      </c>
      <c r="CG1469">
        <v>0</v>
      </c>
      <c r="CH1469">
        <v>1</v>
      </c>
      <c r="CI1469">
        <v>0</v>
      </c>
      <c r="CJ1469" s="17">
        <v>0</v>
      </c>
      <c r="CK1469">
        <v>0.222</v>
      </c>
      <c r="CL1469">
        <v>171</v>
      </c>
      <c r="CM1469">
        <v>1</v>
      </c>
      <c r="CN1469">
        <v>0</v>
      </c>
      <c r="CO1469">
        <v>26</v>
      </c>
      <c r="CP1469" s="31" t="s">
        <v>80</v>
      </c>
    </row>
    <row r="1470" spans="1:94" x14ac:dyDescent="0.25">
      <c r="A1470">
        <v>1469</v>
      </c>
      <c r="B1470">
        <v>91</v>
      </c>
      <c r="C1470" s="23" t="s">
        <v>269</v>
      </c>
      <c r="D1470" s="12">
        <v>9.1</v>
      </c>
      <c r="E1470" s="13">
        <v>0.6</v>
      </c>
      <c r="F1470" s="7">
        <f t="shared" si="362"/>
        <v>15.166666666666666</v>
      </c>
      <c r="G1470" s="7">
        <f t="shared" si="351"/>
        <v>8.5</v>
      </c>
      <c r="H1470" s="15">
        <f t="shared" si="352"/>
        <v>9.6999999999999993</v>
      </c>
      <c r="I1470" s="11">
        <f t="shared" si="353"/>
        <v>0.25672945575259404</v>
      </c>
      <c r="J1470" s="30">
        <f t="shared" si="354"/>
        <v>1.69272168628084E-2</v>
      </c>
      <c r="K1470" s="30">
        <f t="shared" si="355"/>
        <v>59.076457051669728</v>
      </c>
      <c r="L1470" s="8">
        <v>0</v>
      </c>
      <c r="M1470" s="9">
        <v>0</v>
      </c>
      <c r="N1470" s="9">
        <v>0</v>
      </c>
      <c r="O1470" s="9">
        <v>0</v>
      </c>
      <c r="P1470" s="9">
        <v>1</v>
      </c>
      <c r="Q1470" s="8">
        <v>3275</v>
      </c>
      <c r="R1470" s="9">
        <v>14</v>
      </c>
      <c r="S1470" s="9">
        <f t="shared" si="356"/>
        <v>3260</v>
      </c>
      <c r="T1470" s="9">
        <f t="shared" si="357"/>
        <v>20</v>
      </c>
      <c r="U1470" s="7">
        <v>11.879</v>
      </c>
      <c r="V1470" s="7">
        <v>20.431000000000001</v>
      </c>
      <c r="W1470" s="9">
        <v>1</v>
      </c>
      <c r="X1470" s="9">
        <v>0</v>
      </c>
      <c r="Y1470" s="9">
        <v>0</v>
      </c>
      <c r="Z1470" s="9">
        <v>0</v>
      </c>
      <c r="AA1470" s="9">
        <v>1</v>
      </c>
      <c r="AB1470" s="27">
        <v>0</v>
      </c>
      <c r="AC1470" s="9">
        <v>0</v>
      </c>
      <c r="AD1470" s="9">
        <v>0</v>
      </c>
      <c r="AE1470" s="27">
        <v>1</v>
      </c>
      <c r="AF1470" s="9">
        <v>0</v>
      </c>
      <c r="AG1470" s="27">
        <v>1</v>
      </c>
      <c r="AH1470" s="19">
        <v>1998</v>
      </c>
      <c r="AI1470" s="30">
        <v>5.7000000000000002E-3</v>
      </c>
      <c r="AJ1470" s="30">
        <v>7.7600000000000002E-2</v>
      </c>
      <c r="AK1470" s="30">
        <v>0.70040000000000002</v>
      </c>
      <c r="AL1470" s="37">
        <v>0.21629999999999999</v>
      </c>
      <c r="AM1470" s="130">
        <f t="shared" si="363"/>
        <v>0.70500000000000007</v>
      </c>
      <c r="AN1470" s="17">
        <v>0.29499999999999998</v>
      </c>
      <c r="AO1470" s="33">
        <f t="shared" si="364"/>
        <v>0.499</v>
      </c>
      <c r="AP1470" s="34">
        <v>0.501</v>
      </c>
      <c r="AQ1470" s="33">
        <v>0.36330049261083741</v>
      </c>
      <c r="AR1470" s="34">
        <f t="shared" si="365"/>
        <v>0.63669950738916259</v>
      </c>
      <c r="AS1470">
        <v>1</v>
      </c>
      <c r="AT1470" s="17">
        <v>0</v>
      </c>
      <c r="AU1470" t="s">
        <v>89</v>
      </c>
      <c r="AV1470" s="17" t="s">
        <v>89</v>
      </c>
      <c r="AW1470" s="17" t="s">
        <v>211</v>
      </c>
      <c r="AX1470">
        <v>0</v>
      </c>
      <c r="AY1470">
        <v>0</v>
      </c>
      <c r="AZ1470">
        <v>1</v>
      </c>
      <c r="BA1470">
        <v>0</v>
      </c>
      <c r="BB1470">
        <v>0</v>
      </c>
      <c r="BC1470">
        <v>0</v>
      </c>
      <c r="BD1470" s="17">
        <v>0</v>
      </c>
      <c r="BE1470">
        <v>1</v>
      </c>
      <c r="BF1470">
        <v>0</v>
      </c>
      <c r="BG1470" s="17">
        <v>0</v>
      </c>
      <c r="BH1470">
        <v>1867</v>
      </c>
      <c r="BI1470">
        <v>134</v>
      </c>
      <c r="BJ1470" s="61">
        <v>0.79</v>
      </c>
      <c r="BK1470" s="61">
        <f t="shared" si="366"/>
        <v>38.31</v>
      </c>
      <c r="BL1470">
        <v>1</v>
      </c>
      <c r="BM1470">
        <v>0</v>
      </c>
      <c r="BN1470">
        <v>0</v>
      </c>
      <c r="BO1470">
        <v>0</v>
      </c>
      <c r="BP1470">
        <v>0</v>
      </c>
      <c r="BQ1470" s="17">
        <v>0</v>
      </c>
      <c r="BR1470">
        <v>0</v>
      </c>
      <c r="BS1470">
        <v>0</v>
      </c>
      <c r="BT1470">
        <v>1</v>
      </c>
      <c r="BU1470" s="17">
        <v>0</v>
      </c>
      <c r="BV1470">
        <v>0</v>
      </c>
      <c r="BW1470">
        <v>0</v>
      </c>
      <c r="BX1470" s="17">
        <v>0</v>
      </c>
      <c r="BY1470">
        <v>0</v>
      </c>
      <c r="BZ1470">
        <v>0</v>
      </c>
      <c r="CA1470">
        <v>1</v>
      </c>
      <c r="CB1470">
        <v>1</v>
      </c>
      <c r="CC1470">
        <v>0</v>
      </c>
      <c r="CD1470">
        <v>0</v>
      </c>
      <c r="CE1470">
        <v>1</v>
      </c>
      <c r="CF1470">
        <v>0</v>
      </c>
      <c r="CG1470">
        <v>0</v>
      </c>
      <c r="CH1470">
        <v>1</v>
      </c>
      <c r="CI1470">
        <v>0</v>
      </c>
      <c r="CJ1470" s="17">
        <v>0</v>
      </c>
      <c r="CK1470">
        <v>0.222</v>
      </c>
      <c r="CL1470">
        <v>171</v>
      </c>
      <c r="CM1470">
        <v>1</v>
      </c>
      <c r="CN1470">
        <v>0</v>
      </c>
      <c r="CO1470">
        <v>26</v>
      </c>
      <c r="CP1470" s="31" t="s">
        <v>80</v>
      </c>
    </row>
    <row r="1471" spans="1:94" x14ac:dyDescent="0.25">
      <c r="A1471">
        <v>1470</v>
      </c>
      <c r="B1471">
        <v>91</v>
      </c>
      <c r="C1471" s="23" t="s">
        <v>269</v>
      </c>
      <c r="D1471" s="12">
        <v>9.4</v>
      </c>
      <c r="E1471" s="13">
        <v>0.7</v>
      </c>
      <c r="F1471" s="7">
        <f t="shared" si="362"/>
        <v>13.428571428571431</v>
      </c>
      <c r="G1471" s="7">
        <f t="shared" si="351"/>
        <v>8.7000000000000011</v>
      </c>
      <c r="H1471" s="15">
        <f t="shared" si="352"/>
        <v>10.1</v>
      </c>
      <c r="I1471" s="11">
        <f t="shared" si="353"/>
        <v>0.23360833544640278</v>
      </c>
      <c r="J1471" s="30">
        <f t="shared" si="354"/>
        <v>1.7396365405583186E-2</v>
      </c>
      <c r="K1471" s="30">
        <f t="shared" si="355"/>
        <v>57.483271745893553</v>
      </c>
      <c r="L1471" s="8">
        <v>0</v>
      </c>
      <c r="M1471" s="9">
        <v>0</v>
      </c>
      <c r="N1471" s="9">
        <v>0</v>
      </c>
      <c r="O1471" s="9">
        <v>0</v>
      </c>
      <c r="P1471" s="9">
        <v>1</v>
      </c>
      <c r="Q1471" s="8">
        <v>3139</v>
      </c>
      <c r="R1471" s="9">
        <v>14</v>
      </c>
      <c r="S1471" s="9">
        <f t="shared" si="356"/>
        <v>3124</v>
      </c>
      <c r="T1471" s="9">
        <f t="shared" si="357"/>
        <v>20</v>
      </c>
      <c r="U1471" s="7">
        <v>11.911</v>
      </c>
      <c r="V1471" s="7">
        <v>20.562000000000001</v>
      </c>
      <c r="W1471" s="9">
        <v>1</v>
      </c>
      <c r="X1471" s="9">
        <v>0</v>
      </c>
      <c r="Y1471" s="9">
        <v>0</v>
      </c>
      <c r="Z1471" s="9">
        <v>0</v>
      </c>
      <c r="AA1471" s="9">
        <v>1</v>
      </c>
      <c r="AB1471" s="27">
        <v>0</v>
      </c>
      <c r="AC1471" s="9">
        <v>0</v>
      </c>
      <c r="AD1471" s="9">
        <v>0</v>
      </c>
      <c r="AE1471" s="27">
        <v>1</v>
      </c>
      <c r="AF1471" s="9">
        <v>0</v>
      </c>
      <c r="AG1471" s="27">
        <v>1</v>
      </c>
      <c r="AH1471" s="19">
        <v>2000</v>
      </c>
      <c r="AI1471" s="30">
        <v>3.0999999999999999E-3</v>
      </c>
      <c r="AJ1471" s="30">
        <v>6.9599999999999995E-2</v>
      </c>
      <c r="AK1471" s="30">
        <v>0.71830000000000005</v>
      </c>
      <c r="AL1471" s="37">
        <v>0.20899999999999999</v>
      </c>
      <c r="AM1471" s="130">
        <f t="shared" si="363"/>
        <v>0.66300000000000003</v>
      </c>
      <c r="AN1471" s="17">
        <v>0.33700000000000002</v>
      </c>
      <c r="AO1471" s="33">
        <f t="shared" si="364"/>
        <v>0.50900000000000001</v>
      </c>
      <c r="AP1471" s="34">
        <v>0.49099999999999999</v>
      </c>
      <c r="AQ1471" s="33">
        <v>0.40947752126366949</v>
      </c>
      <c r="AR1471" s="34">
        <f t="shared" si="365"/>
        <v>0.59052247873633057</v>
      </c>
      <c r="AS1471">
        <v>1</v>
      </c>
      <c r="AT1471" s="17">
        <v>0</v>
      </c>
      <c r="AU1471" t="s">
        <v>89</v>
      </c>
      <c r="AV1471" s="17" t="s">
        <v>89</v>
      </c>
      <c r="AW1471" s="17" t="s">
        <v>211</v>
      </c>
      <c r="AX1471">
        <v>0</v>
      </c>
      <c r="AY1471">
        <v>0</v>
      </c>
      <c r="AZ1471">
        <v>1</v>
      </c>
      <c r="BA1471">
        <v>0</v>
      </c>
      <c r="BB1471">
        <v>0</v>
      </c>
      <c r="BC1471">
        <v>0</v>
      </c>
      <c r="BD1471" s="17">
        <v>0</v>
      </c>
      <c r="BE1471">
        <v>1</v>
      </c>
      <c r="BF1471">
        <v>0</v>
      </c>
      <c r="BG1471" s="17">
        <v>0</v>
      </c>
      <c r="BH1471">
        <v>1958</v>
      </c>
      <c r="BI1471">
        <v>377</v>
      </c>
      <c r="BJ1471" s="61">
        <v>0.72199999999999998</v>
      </c>
      <c r="BK1471" s="61">
        <f t="shared" si="366"/>
        <v>38.472999999999999</v>
      </c>
      <c r="BL1471">
        <v>1</v>
      </c>
      <c r="BM1471">
        <v>0</v>
      </c>
      <c r="BN1471">
        <v>0</v>
      </c>
      <c r="BO1471">
        <v>0</v>
      </c>
      <c r="BP1471">
        <v>0</v>
      </c>
      <c r="BQ1471" s="17">
        <v>0</v>
      </c>
      <c r="BR1471">
        <v>0</v>
      </c>
      <c r="BS1471">
        <v>0</v>
      </c>
      <c r="BT1471">
        <v>1</v>
      </c>
      <c r="BU1471" s="17">
        <v>0</v>
      </c>
      <c r="BV1471">
        <v>0</v>
      </c>
      <c r="BW1471">
        <v>0</v>
      </c>
      <c r="BX1471" s="17">
        <v>0</v>
      </c>
      <c r="BY1471">
        <v>0</v>
      </c>
      <c r="BZ1471">
        <v>0</v>
      </c>
      <c r="CA1471">
        <v>1</v>
      </c>
      <c r="CB1471">
        <v>1</v>
      </c>
      <c r="CC1471">
        <v>0</v>
      </c>
      <c r="CD1471">
        <v>0</v>
      </c>
      <c r="CE1471">
        <v>1</v>
      </c>
      <c r="CF1471">
        <v>0</v>
      </c>
      <c r="CG1471">
        <v>0</v>
      </c>
      <c r="CH1471">
        <v>1</v>
      </c>
      <c r="CI1471">
        <v>0</v>
      </c>
      <c r="CJ1471" s="17">
        <v>0</v>
      </c>
      <c r="CK1471">
        <v>0.222</v>
      </c>
      <c r="CL1471">
        <v>171</v>
      </c>
      <c r="CM1471">
        <v>1</v>
      </c>
      <c r="CN1471">
        <v>0</v>
      </c>
      <c r="CO1471">
        <v>26</v>
      </c>
      <c r="CP1471" s="31" t="s">
        <v>80</v>
      </c>
    </row>
    <row r="1472" spans="1:94" x14ac:dyDescent="0.25">
      <c r="A1472">
        <v>1471</v>
      </c>
      <c r="B1472">
        <v>91</v>
      </c>
      <c r="C1472" s="23" t="s">
        <v>269</v>
      </c>
      <c r="D1472" s="12">
        <v>9.6999999999999993</v>
      </c>
      <c r="E1472" s="13">
        <v>0.6</v>
      </c>
      <c r="F1472" s="7">
        <f t="shared" si="362"/>
        <v>16.166666666666668</v>
      </c>
      <c r="G1472" s="7">
        <f t="shared" si="351"/>
        <v>9.1</v>
      </c>
      <c r="H1472" s="15">
        <f t="shared" si="352"/>
        <v>10.299999999999999</v>
      </c>
      <c r="I1472" s="11">
        <f t="shared" si="353"/>
        <v>0.27208895874288952</v>
      </c>
      <c r="J1472" s="30">
        <f t="shared" si="354"/>
        <v>1.6830244870694198E-2</v>
      </c>
      <c r="K1472" s="30">
        <f t="shared" si="355"/>
        <v>59.416841981976042</v>
      </c>
      <c r="L1472" s="8">
        <v>0</v>
      </c>
      <c r="M1472" s="9">
        <v>0</v>
      </c>
      <c r="N1472" s="9">
        <v>0</v>
      </c>
      <c r="O1472" s="9">
        <v>0</v>
      </c>
      <c r="P1472" s="9">
        <v>1</v>
      </c>
      <c r="Q1472" s="8">
        <v>3284</v>
      </c>
      <c r="R1472" s="9">
        <v>14</v>
      </c>
      <c r="S1472" s="9">
        <f t="shared" si="356"/>
        <v>3269</v>
      </c>
      <c r="T1472" s="9">
        <f t="shared" si="357"/>
        <v>20</v>
      </c>
      <c r="U1472" s="7">
        <v>12.417</v>
      </c>
      <c r="V1472" s="7">
        <v>20.997</v>
      </c>
      <c r="W1472" s="9">
        <v>1</v>
      </c>
      <c r="X1472" s="9">
        <v>0</v>
      </c>
      <c r="Y1472" s="9">
        <v>0</v>
      </c>
      <c r="Z1472" s="9">
        <v>0</v>
      </c>
      <c r="AA1472" s="9">
        <v>1</v>
      </c>
      <c r="AB1472" s="27">
        <v>0</v>
      </c>
      <c r="AC1472" s="9">
        <v>0</v>
      </c>
      <c r="AD1472" s="9">
        <v>0</v>
      </c>
      <c r="AE1472" s="27">
        <v>1</v>
      </c>
      <c r="AF1472" s="9">
        <v>0</v>
      </c>
      <c r="AG1472" s="27">
        <v>1</v>
      </c>
      <c r="AH1472" s="19">
        <v>2002</v>
      </c>
      <c r="AI1472" s="30">
        <v>2.0999999999999999E-3</v>
      </c>
      <c r="AJ1472" s="30">
        <v>6.9800000000000001E-2</v>
      </c>
      <c r="AK1472" s="30">
        <v>0.69950000000000001</v>
      </c>
      <c r="AL1472" s="37">
        <v>0.2286</v>
      </c>
      <c r="AM1472" s="130">
        <f t="shared" si="363"/>
        <v>0.59000000000000008</v>
      </c>
      <c r="AN1472" s="17">
        <v>0.41</v>
      </c>
      <c r="AO1472" s="33">
        <f t="shared" si="364"/>
        <v>0.497</v>
      </c>
      <c r="AP1472" s="34">
        <v>0.503</v>
      </c>
      <c r="AQ1472" s="33">
        <v>0.46750285062713792</v>
      </c>
      <c r="AR1472" s="34">
        <f t="shared" si="365"/>
        <v>0.53249714937286208</v>
      </c>
      <c r="AS1472">
        <v>1</v>
      </c>
      <c r="AT1472" s="17">
        <v>0</v>
      </c>
      <c r="AU1472" t="s">
        <v>89</v>
      </c>
      <c r="AV1472" s="17" t="s">
        <v>89</v>
      </c>
      <c r="AW1472" s="17" t="s">
        <v>211</v>
      </c>
      <c r="AX1472">
        <v>0</v>
      </c>
      <c r="AY1472">
        <v>0</v>
      </c>
      <c r="AZ1472">
        <v>1</v>
      </c>
      <c r="BA1472">
        <v>0</v>
      </c>
      <c r="BB1472">
        <v>0</v>
      </c>
      <c r="BC1472">
        <v>0</v>
      </c>
      <c r="BD1472" s="17">
        <v>0</v>
      </c>
      <c r="BE1472">
        <v>1</v>
      </c>
      <c r="BF1472">
        <v>0</v>
      </c>
      <c r="BG1472" s="17">
        <v>0</v>
      </c>
      <c r="BH1472">
        <v>2337</v>
      </c>
      <c r="BI1472">
        <v>814</v>
      </c>
      <c r="BJ1472" s="61">
        <v>0.70699999999999996</v>
      </c>
      <c r="BK1472" s="61">
        <f t="shared" si="366"/>
        <v>39.414000000000001</v>
      </c>
      <c r="BL1472">
        <v>1</v>
      </c>
      <c r="BM1472">
        <v>0</v>
      </c>
      <c r="BN1472">
        <v>0</v>
      </c>
      <c r="BO1472">
        <v>0</v>
      </c>
      <c r="BP1472">
        <v>0</v>
      </c>
      <c r="BQ1472" s="17">
        <v>0</v>
      </c>
      <c r="BR1472">
        <v>0</v>
      </c>
      <c r="BS1472">
        <v>0</v>
      </c>
      <c r="BT1472">
        <v>1</v>
      </c>
      <c r="BU1472" s="17">
        <v>0</v>
      </c>
      <c r="BV1472">
        <v>0</v>
      </c>
      <c r="BW1472">
        <v>0</v>
      </c>
      <c r="BX1472" s="17">
        <v>0</v>
      </c>
      <c r="BY1472">
        <v>0</v>
      </c>
      <c r="BZ1472">
        <v>0</v>
      </c>
      <c r="CA1472">
        <v>1</v>
      </c>
      <c r="CB1472">
        <v>1</v>
      </c>
      <c r="CC1472">
        <v>0</v>
      </c>
      <c r="CD1472">
        <v>0</v>
      </c>
      <c r="CE1472">
        <v>1</v>
      </c>
      <c r="CF1472">
        <v>0</v>
      </c>
      <c r="CG1472">
        <v>0</v>
      </c>
      <c r="CH1472">
        <v>1</v>
      </c>
      <c r="CI1472">
        <v>0</v>
      </c>
      <c r="CJ1472" s="17">
        <v>0</v>
      </c>
      <c r="CK1472">
        <v>0.222</v>
      </c>
      <c r="CL1472">
        <v>171</v>
      </c>
      <c r="CM1472">
        <v>1</v>
      </c>
      <c r="CN1472">
        <v>0</v>
      </c>
      <c r="CO1472">
        <v>26</v>
      </c>
      <c r="CP1472" s="31" t="s">
        <v>80</v>
      </c>
    </row>
    <row r="1473" spans="1:94" x14ac:dyDescent="0.25">
      <c r="A1473">
        <v>1472</v>
      </c>
      <c r="B1473">
        <v>91</v>
      </c>
      <c r="C1473" s="23" t="s">
        <v>269</v>
      </c>
      <c r="D1473" s="12">
        <v>3.6</v>
      </c>
      <c r="E1473" s="13">
        <v>0.5</v>
      </c>
      <c r="F1473" s="7">
        <f t="shared" si="362"/>
        <v>7.2</v>
      </c>
      <c r="G1473" s="7">
        <f t="shared" si="351"/>
        <v>3.1</v>
      </c>
      <c r="H1473" s="15">
        <f t="shared" si="352"/>
        <v>4.0999999999999996</v>
      </c>
      <c r="I1473" s="11">
        <f t="shared" si="353"/>
        <v>0.13214145973828678</v>
      </c>
      <c r="J1473" s="30">
        <f t="shared" si="354"/>
        <v>1.8352980519206499E-2</v>
      </c>
      <c r="K1473" s="30">
        <f t="shared" si="355"/>
        <v>54.487062684641018</v>
      </c>
      <c r="L1473" s="8">
        <v>0</v>
      </c>
      <c r="M1473" s="9">
        <v>0</v>
      </c>
      <c r="N1473" s="9">
        <v>0</v>
      </c>
      <c r="O1473" s="9">
        <v>0</v>
      </c>
      <c r="P1473" s="9">
        <v>1</v>
      </c>
      <c r="Q1473" s="8">
        <v>2932</v>
      </c>
      <c r="R1473" s="9">
        <v>14</v>
      </c>
      <c r="S1473" s="9">
        <f t="shared" si="356"/>
        <v>2917</v>
      </c>
      <c r="T1473" s="9">
        <f t="shared" si="357"/>
        <v>20</v>
      </c>
      <c r="U1473" s="7">
        <v>11.612</v>
      </c>
      <c r="V1473" s="7">
        <v>21.088000000000001</v>
      </c>
      <c r="W1473" s="9">
        <v>1</v>
      </c>
      <c r="X1473" s="9">
        <v>0</v>
      </c>
      <c r="Y1473" s="9">
        <v>0</v>
      </c>
      <c r="Z1473" s="9">
        <v>0</v>
      </c>
      <c r="AA1473" s="9">
        <v>1</v>
      </c>
      <c r="AB1473" s="27">
        <v>0</v>
      </c>
      <c r="AC1473" s="9">
        <v>0</v>
      </c>
      <c r="AD1473" s="9">
        <v>0</v>
      </c>
      <c r="AE1473" s="27">
        <v>1</v>
      </c>
      <c r="AF1473" s="9">
        <v>0</v>
      </c>
      <c r="AG1473" s="27">
        <v>1</v>
      </c>
      <c r="AH1473" s="19">
        <v>1997</v>
      </c>
      <c r="AI1473" s="30">
        <v>1.0200000000000001E-2</v>
      </c>
      <c r="AJ1473" s="30">
        <v>6.7500000000000004E-2</v>
      </c>
      <c r="AK1473" s="30">
        <v>0.74440000000000006</v>
      </c>
      <c r="AL1473" s="37">
        <v>0.1779</v>
      </c>
      <c r="AM1473" s="130">
        <f t="shared" si="363"/>
        <v>0.77600000000000002</v>
      </c>
      <c r="AN1473" s="17">
        <v>0.224</v>
      </c>
      <c r="AO1473" s="33">
        <f t="shared" si="364"/>
        <v>0.46299999999999997</v>
      </c>
      <c r="AP1473" s="34">
        <v>0.53700000000000003</v>
      </c>
      <c r="AQ1473" s="33">
        <v>0.23140495867768601</v>
      </c>
      <c r="AR1473" s="34">
        <f t="shared" si="365"/>
        <v>0.76859504132231393</v>
      </c>
      <c r="AS1473">
        <v>1</v>
      </c>
      <c r="AT1473" s="17">
        <v>0</v>
      </c>
      <c r="AU1473" t="s">
        <v>89</v>
      </c>
      <c r="AV1473" s="17" t="s">
        <v>89</v>
      </c>
      <c r="AW1473" s="17" t="s">
        <v>212</v>
      </c>
      <c r="AX1473">
        <v>0</v>
      </c>
      <c r="AY1473">
        <v>0</v>
      </c>
      <c r="AZ1473">
        <v>1</v>
      </c>
      <c r="BA1473">
        <v>0</v>
      </c>
      <c r="BB1473">
        <v>0</v>
      </c>
      <c r="BC1473">
        <v>0</v>
      </c>
      <c r="BD1473" s="17">
        <v>0</v>
      </c>
      <c r="BE1473">
        <v>0</v>
      </c>
      <c r="BF1473">
        <v>1</v>
      </c>
      <c r="BG1473" s="17">
        <v>0</v>
      </c>
      <c r="BH1473">
        <v>543</v>
      </c>
      <c r="BI1473">
        <v>34</v>
      </c>
      <c r="BJ1473" s="61">
        <v>0.61</v>
      </c>
      <c r="BK1473" s="61">
        <f t="shared" si="366"/>
        <v>38.700000000000003</v>
      </c>
      <c r="BL1473">
        <v>1</v>
      </c>
      <c r="BM1473">
        <v>0</v>
      </c>
      <c r="BN1473">
        <v>0</v>
      </c>
      <c r="BO1473">
        <v>0</v>
      </c>
      <c r="BP1473">
        <v>0</v>
      </c>
      <c r="BQ1473" s="17">
        <v>0</v>
      </c>
      <c r="BR1473">
        <v>0</v>
      </c>
      <c r="BS1473">
        <v>0</v>
      </c>
      <c r="BT1473">
        <v>1</v>
      </c>
      <c r="BU1473" s="17">
        <v>0</v>
      </c>
      <c r="BV1473">
        <v>0</v>
      </c>
      <c r="BW1473">
        <v>0</v>
      </c>
      <c r="BX1473" s="17">
        <v>0</v>
      </c>
      <c r="BY1473">
        <v>0</v>
      </c>
      <c r="BZ1473">
        <v>0</v>
      </c>
      <c r="CA1473">
        <v>1</v>
      </c>
      <c r="CB1473">
        <v>1</v>
      </c>
      <c r="CC1473">
        <v>0</v>
      </c>
      <c r="CD1473">
        <v>0</v>
      </c>
      <c r="CE1473">
        <v>1</v>
      </c>
      <c r="CF1473">
        <v>0</v>
      </c>
      <c r="CG1473">
        <v>0</v>
      </c>
      <c r="CH1473">
        <v>1</v>
      </c>
      <c r="CI1473">
        <v>0</v>
      </c>
      <c r="CJ1473" s="17">
        <v>0</v>
      </c>
      <c r="CK1473">
        <v>0.222</v>
      </c>
      <c r="CL1473">
        <v>171</v>
      </c>
      <c r="CM1473">
        <v>1</v>
      </c>
      <c r="CN1473">
        <v>0</v>
      </c>
      <c r="CO1473">
        <v>26</v>
      </c>
      <c r="CP1473" s="31" t="s">
        <v>80</v>
      </c>
    </row>
    <row r="1474" spans="1:94" x14ac:dyDescent="0.25">
      <c r="A1474">
        <v>1473</v>
      </c>
      <c r="B1474">
        <v>91</v>
      </c>
      <c r="C1474" s="23" t="s">
        <v>269</v>
      </c>
      <c r="D1474" s="12">
        <v>4</v>
      </c>
      <c r="E1474" s="13">
        <v>0.5</v>
      </c>
      <c r="F1474" s="7">
        <f t="shared" si="362"/>
        <v>8</v>
      </c>
      <c r="G1474" s="7">
        <f t="shared" ref="G1474:G1537" si="367">D1474-E1474</f>
        <v>3.5</v>
      </c>
      <c r="H1474" s="15">
        <f t="shared" ref="H1474:H1537" si="368">D1474+E1474</f>
        <v>4.5</v>
      </c>
      <c r="I1474" s="11">
        <f t="shared" ref="I1474:I1537" si="369">IFERROR(F1474/SQRT(F1474^2+S1474), "X")</f>
        <v>0.14982744664145906</v>
      </c>
      <c r="J1474" s="30">
        <f t="shared" ref="J1474:J1537" si="370">IFERROR(SQRT((1-I1474^2)/S1474), "X")</f>
        <v>1.8728430830182382E-2</v>
      </c>
      <c r="K1474" s="30">
        <f t="shared" ref="K1474:K1537" si="371">IFERROR(1/J1474, "X")</f>
        <v>53.394756296849977</v>
      </c>
      <c r="L1474" s="8">
        <v>0</v>
      </c>
      <c r="M1474" s="9">
        <v>0</v>
      </c>
      <c r="N1474" s="9">
        <v>0</v>
      </c>
      <c r="O1474" s="9">
        <v>0</v>
      </c>
      <c r="P1474" s="9">
        <v>1</v>
      </c>
      <c r="Q1474" s="8">
        <v>2802</v>
      </c>
      <c r="R1474" s="9">
        <v>14</v>
      </c>
      <c r="S1474" s="9">
        <f t="shared" ref="S1474:S1537" si="372">Q1474-R1474-1</f>
        <v>2787</v>
      </c>
      <c r="T1474" s="9">
        <f t="shared" ref="T1474:T1537" si="373">COUNTIF(B:B,B1474)</f>
        <v>20</v>
      </c>
      <c r="U1474" s="7">
        <v>11.688000000000001</v>
      </c>
      <c r="V1474" s="7">
        <v>21.183</v>
      </c>
      <c r="W1474" s="9">
        <v>1</v>
      </c>
      <c r="X1474" s="9">
        <v>0</v>
      </c>
      <c r="Y1474" s="9">
        <v>0</v>
      </c>
      <c r="Z1474" s="9">
        <v>0</v>
      </c>
      <c r="AA1474" s="9">
        <v>1</v>
      </c>
      <c r="AB1474" s="27">
        <v>0</v>
      </c>
      <c r="AC1474" s="9">
        <v>0</v>
      </c>
      <c r="AD1474" s="9">
        <v>0</v>
      </c>
      <c r="AE1474" s="27">
        <v>1</v>
      </c>
      <c r="AF1474" s="9">
        <v>0</v>
      </c>
      <c r="AG1474" s="27">
        <v>1</v>
      </c>
      <c r="AH1474" s="19">
        <v>1998</v>
      </c>
      <c r="AI1474" s="30">
        <v>6.7000000000000002E-3</v>
      </c>
      <c r="AJ1474" s="30">
        <v>5.8899999999999987E-2</v>
      </c>
      <c r="AK1474" s="30">
        <v>0.75309999999999999</v>
      </c>
      <c r="AL1474" s="37">
        <v>0.18129999999999999</v>
      </c>
      <c r="AM1474" s="130">
        <f t="shared" si="363"/>
        <v>0.75800000000000001</v>
      </c>
      <c r="AN1474" s="17">
        <v>0.24199999999999999</v>
      </c>
      <c r="AO1474" s="33">
        <f t="shared" si="364"/>
        <v>0.46099999999999997</v>
      </c>
      <c r="AP1474" s="34">
        <v>0.53900000000000003</v>
      </c>
      <c r="AQ1474" s="33">
        <v>0.25077720207253879</v>
      </c>
      <c r="AR1474" s="34">
        <f t="shared" si="365"/>
        <v>0.74922279792746127</v>
      </c>
      <c r="AS1474">
        <v>1</v>
      </c>
      <c r="AT1474" s="17">
        <v>0</v>
      </c>
      <c r="AU1474" t="s">
        <v>89</v>
      </c>
      <c r="AV1474" s="17" t="s">
        <v>89</v>
      </c>
      <c r="AW1474" s="17" t="s">
        <v>212</v>
      </c>
      <c r="AX1474">
        <v>0</v>
      </c>
      <c r="AY1474">
        <v>0</v>
      </c>
      <c r="AZ1474">
        <v>1</v>
      </c>
      <c r="BA1474">
        <v>0</v>
      </c>
      <c r="BB1474">
        <v>0</v>
      </c>
      <c r="BC1474">
        <v>0</v>
      </c>
      <c r="BD1474" s="17">
        <v>0</v>
      </c>
      <c r="BE1474">
        <v>0</v>
      </c>
      <c r="BF1474">
        <v>1</v>
      </c>
      <c r="BG1474" s="17">
        <v>0</v>
      </c>
      <c r="BH1474">
        <v>557</v>
      </c>
      <c r="BI1474">
        <v>49</v>
      </c>
      <c r="BJ1474" s="61">
        <v>0.61199999999999999</v>
      </c>
      <c r="BK1474" s="61">
        <f t="shared" si="366"/>
        <v>38.871000000000002</v>
      </c>
      <c r="BL1474">
        <v>1</v>
      </c>
      <c r="BM1474">
        <v>0</v>
      </c>
      <c r="BN1474">
        <v>0</v>
      </c>
      <c r="BO1474">
        <v>0</v>
      </c>
      <c r="BP1474">
        <v>0</v>
      </c>
      <c r="BQ1474" s="17">
        <v>0</v>
      </c>
      <c r="BR1474">
        <v>0</v>
      </c>
      <c r="BS1474">
        <v>0</v>
      </c>
      <c r="BT1474">
        <v>1</v>
      </c>
      <c r="BU1474" s="17">
        <v>0</v>
      </c>
      <c r="BV1474">
        <v>0</v>
      </c>
      <c r="BW1474">
        <v>0</v>
      </c>
      <c r="BX1474" s="17">
        <v>0</v>
      </c>
      <c r="BY1474">
        <v>0</v>
      </c>
      <c r="BZ1474">
        <v>0</v>
      </c>
      <c r="CA1474">
        <v>1</v>
      </c>
      <c r="CB1474">
        <v>1</v>
      </c>
      <c r="CC1474">
        <v>0</v>
      </c>
      <c r="CD1474">
        <v>0</v>
      </c>
      <c r="CE1474">
        <v>1</v>
      </c>
      <c r="CF1474">
        <v>0</v>
      </c>
      <c r="CG1474">
        <v>0</v>
      </c>
      <c r="CH1474">
        <v>1</v>
      </c>
      <c r="CI1474">
        <v>0</v>
      </c>
      <c r="CJ1474" s="17">
        <v>0</v>
      </c>
      <c r="CK1474">
        <v>0.222</v>
      </c>
      <c r="CL1474">
        <v>171</v>
      </c>
      <c r="CM1474">
        <v>1</v>
      </c>
      <c r="CN1474">
        <v>0</v>
      </c>
      <c r="CO1474">
        <v>26</v>
      </c>
      <c r="CP1474" s="31" t="s">
        <v>80</v>
      </c>
    </row>
    <row r="1475" spans="1:94" x14ac:dyDescent="0.25">
      <c r="A1475">
        <v>1474</v>
      </c>
      <c r="B1475">
        <v>91</v>
      </c>
      <c r="C1475" s="23" t="s">
        <v>269</v>
      </c>
      <c r="D1475" s="12">
        <v>3.8</v>
      </c>
      <c r="E1475" s="13">
        <v>0.5</v>
      </c>
      <c r="F1475" s="7">
        <f t="shared" si="362"/>
        <v>7.6</v>
      </c>
      <c r="G1475" s="7">
        <f t="shared" si="367"/>
        <v>3.3</v>
      </c>
      <c r="H1475" s="15">
        <f t="shared" si="368"/>
        <v>4.3</v>
      </c>
      <c r="I1475" s="11">
        <f t="shared" si="369"/>
        <v>0.13972004694896253</v>
      </c>
      <c r="J1475" s="30">
        <f t="shared" si="370"/>
        <v>1.8384216703810862E-2</v>
      </c>
      <c r="K1475" s="30">
        <f t="shared" si="371"/>
        <v>54.394485014567422</v>
      </c>
      <c r="L1475" s="8">
        <v>0</v>
      </c>
      <c r="M1475" s="9">
        <v>0</v>
      </c>
      <c r="N1475" s="9">
        <v>0</v>
      </c>
      <c r="O1475" s="9">
        <v>0</v>
      </c>
      <c r="P1475" s="9">
        <v>1</v>
      </c>
      <c r="Q1475" s="8">
        <v>2916</v>
      </c>
      <c r="R1475" s="9">
        <v>14</v>
      </c>
      <c r="S1475" s="9">
        <f t="shared" si="372"/>
        <v>2901</v>
      </c>
      <c r="T1475" s="9">
        <f t="shared" si="373"/>
        <v>20</v>
      </c>
      <c r="U1475" s="7">
        <v>11.821999999999999</v>
      </c>
      <c r="V1475" s="7">
        <v>20.884</v>
      </c>
      <c r="W1475" s="9">
        <v>1</v>
      </c>
      <c r="X1475" s="9">
        <v>0</v>
      </c>
      <c r="Y1475" s="9">
        <v>0</v>
      </c>
      <c r="Z1475" s="9">
        <v>0</v>
      </c>
      <c r="AA1475" s="9">
        <v>1</v>
      </c>
      <c r="AB1475" s="27">
        <v>0</v>
      </c>
      <c r="AC1475" s="9">
        <v>0</v>
      </c>
      <c r="AD1475" s="9">
        <v>0</v>
      </c>
      <c r="AE1475" s="27">
        <v>1</v>
      </c>
      <c r="AF1475" s="9">
        <v>0</v>
      </c>
      <c r="AG1475" s="27">
        <v>1</v>
      </c>
      <c r="AH1475" s="19">
        <v>2000</v>
      </c>
      <c r="AI1475" s="30">
        <v>6.1000000000000004E-3</v>
      </c>
      <c r="AJ1475" s="30">
        <v>4.2000000000000003E-2</v>
      </c>
      <c r="AK1475" s="30">
        <v>0.75869999999999993</v>
      </c>
      <c r="AL1475" s="37">
        <v>0.19309999999999999</v>
      </c>
      <c r="AM1475" s="130">
        <f t="shared" si="363"/>
        <v>0.72399999999999998</v>
      </c>
      <c r="AN1475" s="17">
        <v>0.27600000000000002</v>
      </c>
      <c r="AO1475" s="33">
        <f t="shared" si="364"/>
        <v>0.46199999999999997</v>
      </c>
      <c r="AP1475" s="34">
        <v>0.53800000000000003</v>
      </c>
      <c r="AQ1475" s="33">
        <v>0.28779979144942652</v>
      </c>
      <c r="AR1475" s="34">
        <f t="shared" si="365"/>
        <v>0.71220020855057342</v>
      </c>
      <c r="AS1475">
        <v>1</v>
      </c>
      <c r="AT1475" s="17">
        <v>0</v>
      </c>
      <c r="AU1475" t="s">
        <v>89</v>
      </c>
      <c r="AV1475" s="17" t="s">
        <v>89</v>
      </c>
      <c r="AW1475" s="17" t="s">
        <v>212</v>
      </c>
      <c r="AX1475">
        <v>0</v>
      </c>
      <c r="AY1475">
        <v>0</v>
      </c>
      <c r="AZ1475">
        <v>1</v>
      </c>
      <c r="BA1475">
        <v>0</v>
      </c>
      <c r="BB1475">
        <v>0</v>
      </c>
      <c r="BC1475">
        <v>0</v>
      </c>
      <c r="BD1475" s="17">
        <v>0</v>
      </c>
      <c r="BE1475">
        <v>0</v>
      </c>
      <c r="BF1475">
        <v>1</v>
      </c>
      <c r="BG1475" s="17">
        <v>0</v>
      </c>
      <c r="BH1475">
        <v>570</v>
      </c>
      <c r="BI1475">
        <v>54</v>
      </c>
      <c r="BJ1475" s="61">
        <v>0.623</v>
      </c>
      <c r="BK1475" s="61">
        <f t="shared" si="366"/>
        <v>38.706000000000003</v>
      </c>
      <c r="BL1475">
        <v>1</v>
      </c>
      <c r="BM1475">
        <v>0</v>
      </c>
      <c r="BN1475">
        <v>0</v>
      </c>
      <c r="BO1475">
        <v>0</v>
      </c>
      <c r="BP1475">
        <v>0</v>
      </c>
      <c r="BQ1475" s="17">
        <v>0</v>
      </c>
      <c r="BR1475">
        <v>0</v>
      </c>
      <c r="BS1475">
        <v>0</v>
      </c>
      <c r="BT1475">
        <v>1</v>
      </c>
      <c r="BU1475" s="17">
        <v>0</v>
      </c>
      <c r="BV1475">
        <v>0</v>
      </c>
      <c r="BW1475">
        <v>0</v>
      </c>
      <c r="BX1475" s="17">
        <v>0</v>
      </c>
      <c r="BY1475">
        <v>0</v>
      </c>
      <c r="BZ1475">
        <v>0</v>
      </c>
      <c r="CA1475">
        <v>1</v>
      </c>
      <c r="CB1475">
        <v>1</v>
      </c>
      <c r="CC1475">
        <v>0</v>
      </c>
      <c r="CD1475">
        <v>0</v>
      </c>
      <c r="CE1475">
        <v>1</v>
      </c>
      <c r="CF1475">
        <v>0</v>
      </c>
      <c r="CG1475">
        <v>0</v>
      </c>
      <c r="CH1475">
        <v>1</v>
      </c>
      <c r="CI1475">
        <v>0</v>
      </c>
      <c r="CJ1475" s="17">
        <v>0</v>
      </c>
      <c r="CK1475">
        <v>0.222</v>
      </c>
      <c r="CL1475">
        <v>171</v>
      </c>
      <c r="CM1475">
        <v>1</v>
      </c>
      <c r="CN1475">
        <v>0</v>
      </c>
      <c r="CO1475">
        <v>26</v>
      </c>
      <c r="CP1475" s="31" t="s">
        <v>80</v>
      </c>
    </row>
    <row r="1476" spans="1:94" x14ac:dyDescent="0.25">
      <c r="A1476">
        <v>1475</v>
      </c>
      <c r="B1476">
        <v>91</v>
      </c>
      <c r="C1476" s="23" t="s">
        <v>269</v>
      </c>
      <c r="D1476" s="12">
        <v>4.8</v>
      </c>
      <c r="E1476" s="13">
        <v>0.5</v>
      </c>
      <c r="F1476" s="7">
        <f t="shared" si="362"/>
        <v>9.6</v>
      </c>
      <c r="G1476" s="7">
        <f t="shared" si="367"/>
        <v>4.3</v>
      </c>
      <c r="H1476" s="15">
        <f t="shared" si="368"/>
        <v>5.3</v>
      </c>
      <c r="I1476" s="11">
        <f t="shared" si="369"/>
        <v>0.16573514602600783</v>
      </c>
      <c r="J1476" s="30">
        <f t="shared" si="370"/>
        <v>1.7264077711042481E-2</v>
      </c>
      <c r="K1476" s="30">
        <f t="shared" si="371"/>
        <v>57.923742972981302</v>
      </c>
      <c r="L1476" s="8">
        <v>0</v>
      </c>
      <c r="M1476" s="9">
        <v>0</v>
      </c>
      <c r="N1476" s="9">
        <v>0</v>
      </c>
      <c r="O1476" s="9">
        <v>0</v>
      </c>
      <c r="P1476" s="9">
        <v>1</v>
      </c>
      <c r="Q1476" s="8">
        <v>3278</v>
      </c>
      <c r="R1476" s="9">
        <v>14</v>
      </c>
      <c r="S1476" s="9">
        <f t="shared" si="372"/>
        <v>3263</v>
      </c>
      <c r="T1476" s="9">
        <f t="shared" si="373"/>
        <v>20</v>
      </c>
      <c r="U1476" s="7">
        <v>11.849</v>
      </c>
      <c r="V1476" s="7">
        <v>21.198</v>
      </c>
      <c r="W1476" s="9">
        <v>1</v>
      </c>
      <c r="X1476" s="9">
        <v>0</v>
      </c>
      <c r="Y1476" s="9">
        <v>0</v>
      </c>
      <c r="Z1476" s="9">
        <v>0</v>
      </c>
      <c r="AA1476" s="9">
        <v>1</v>
      </c>
      <c r="AB1476" s="27">
        <v>0</v>
      </c>
      <c r="AC1476" s="9">
        <v>0</v>
      </c>
      <c r="AD1476" s="9">
        <v>0</v>
      </c>
      <c r="AE1476" s="27">
        <v>1</v>
      </c>
      <c r="AF1476" s="9">
        <v>0</v>
      </c>
      <c r="AG1476" s="27">
        <v>1</v>
      </c>
      <c r="AH1476" s="19">
        <v>2002</v>
      </c>
      <c r="AI1476" s="30">
        <v>4.5999999999999999E-3</v>
      </c>
      <c r="AJ1476" s="30">
        <v>4.1599999999999998E-2</v>
      </c>
      <c r="AK1476" s="30">
        <v>0.75180000000000002</v>
      </c>
      <c r="AL1476" s="37">
        <v>0.20200000000000001</v>
      </c>
      <c r="AM1476" s="130">
        <f t="shared" si="363"/>
        <v>0.70199999999999996</v>
      </c>
      <c r="AN1476" s="17">
        <v>0.29799999999999999</v>
      </c>
      <c r="AO1476" s="33">
        <f t="shared" si="364"/>
        <v>0.47</v>
      </c>
      <c r="AP1476" s="34">
        <v>0.53</v>
      </c>
      <c r="AQ1476" s="33">
        <v>0.31368421052631579</v>
      </c>
      <c r="AR1476" s="34">
        <f t="shared" si="365"/>
        <v>0.68631578947368421</v>
      </c>
      <c r="AS1476">
        <v>1</v>
      </c>
      <c r="AT1476" s="17">
        <v>0</v>
      </c>
      <c r="AU1476" t="s">
        <v>89</v>
      </c>
      <c r="AV1476" s="17" t="s">
        <v>89</v>
      </c>
      <c r="AW1476" s="17" t="s">
        <v>212</v>
      </c>
      <c r="AX1476">
        <v>0</v>
      </c>
      <c r="AY1476">
        <v>0</v>
      </c>
      <c r="AZ1476">
        <v>1</v>
      </c>
      <c r="BA1476">
        <v>0</v>
      </c>
      <c r="BB1476">
        <v>0</v>
      </c>
      <c r="BC1476">
        <v>0</v>
      </c>
      <c r="BD1476" s="17">
        <v>0</v>
      </c>
      <c r="BE1476">
        <v>0</v>
      </c>
      <c r="BF1476">
        <v>1</v>
      </c>
      <c r="BG1476" s="17">
        <v>0</v>
      </c>
      <c r="BH1476">
        <v>679</v>
      </c>
      <c r="BI1476">
        <v>66</v>
      </c>
      <c r="BJ1476" s="61">
        <v>0.60899999999999999</v>
      </c>
      <c r="BK1476" s="61">
        <f t="shared" si="366"/>
        <v>39.046999999999997</v>
      </c>
      <c r="BL1476">
        <v>1</v>
      </c>
      <c r="BM1476">
        <v>0</v>
      </c>
      <c r="BN1476">
        <v>0</v>
      </c>
      <c r="BO1476">
        <v>0</v>
      </c>
      <c r="BP1476">
        <v>0</v>
      </c>
      <c r="BQ1476" s="17">
        <v>0</v>
      </c>
      <c r="BR1476">
        <v>0</v>
      </c>
      <c r="BS1476">
        <v>0</v>
      </c>
      <c r="BT1476">
        <v>1</v>
      </c>
      <c r="BU1476" s="17">
        <v>0</v>
      </c>
      <c r="BV1476">
        <v>0</v>
      </c>
      <c r="BW1476">
        <v>0</v>
      </c>
      <c r="BX1476" s="17">
        <v>0</v>
      </c>
      <c r="BY1476">
        <v>0</v>
      </c>
      <c r="BZ1476">
        <v>0</v>
      </c>
      <c r="CA1476">
        <v>1</v>
      </c>
      <c r="CB1476">
        <v>1</v>
      </c>
      <c r="CC1476">
        <v>0</v>
      </c>
      <c r="CD1476">
        <v>0</v>
      </c>
      <c r="CE1476">
        <v>1</v>
      </c>
      <c r="CF1476">
        <v>0</v>
      </c>
      <c r="CG1476">
        <v>0</v>
      </c>
      <c r="CH1476">
        <v>1</v>
      </c>
      <c r="CI1476">
        <v>0</v>
      </c>
      <c r="CJ1476" s="17">
        <v>0</v>
      </c>
      <c r="CK1476">
        <v>0.222</v>
      </c>
      <c r="CL1476">
        <v>171</v>
      </c>
      <c r="CM1476">
        <v>1</v>
      </c>
      <c r="CN1476">
        <v>0</v>
      </c>
      <c r="CO1476">
        <v>26</v>
      </c>
      <c r="CP1476" s="31" t="s">
        <v>80</v>
      </c>
    </row>
    <row r="1477" spans="1:94" x14ac:dyDescent="0.25">
      <c r="A1477">
        <v>1476</v>
      </c>
      <c r="B1477">
        <v>92</v>
      </c>
      <c r="C1477" s="23" t="s">
        <v>270</v>
      </c>
      <c r="D1477" s="12">
        <v>8.9878754520200665E-2</v>
      </c>
      <c r="E1477" s="13">
        <v>0.33908488218948651</v>
      </c>
      <c r="F1477" s="7">
        <v>0.26506270034762219</v>
      </c>
      <c r="G1477" s="7">
        <f t="shared" si="367"/>
        <v>-0.24920612766928585</v>
      </c>
      <c r="H1477" s="15">
        <f t="shared" si="368"/>
        <v>0.42896363670968718</v>
      </c>
      <c r="I1477" s="11">
        <f t="shared" si="369"/>
        <v>1.8944618348316882E-3</v>
      </c>
      <c r="J1477" s="30">
        <f t="shared" si="370"/>
        <v>7.1472215153137548E-3</v>
      </c>
      <c r="K1477" s="30">
        <f t="shared" si="371"/>
        <v>139.91451053495172</v>
      </c>
      <c r="L1477" s="8">
        <v>0</v>
      </c>
      <c r="M1477" s="9">
        <v>0</v>
      </c>
      <c r="N1477" s="9">
        <v>0</v>
      </c>
      <c r="O1477" s="9">
        <v>1</v>
      </c>
      <c r="P1477" s="9">
        <v>0</v>
      </c>
      <c r="Q1477" s="8">
        <v>19597</v>
      </c>
      <c r="R1477" s="9">
        <v>20</v>
      </c>
      <c r="S1477" s="9">
        <f t="shared" si="372"/>
        <v>19576</v>
      </c>
      <c r="T1477" s="9">
        <f t="shared" si="373"/>
        <v>20</v>
      </c>
      <c r="U1477" s="7">
        <v>16</v>
      </c>
      <c r="V1477" s="7">
        <f t="shared" ref="V1477:V1523" si="374">BK1477-U1477-6</f>
        <v>6</v>
      </c>
      <c r="W1477" s="9">
        <v>0</v>
      </c>
      <c r="X1477" s="9">
        <v>1</v>
      </c>
      <c r="Y1477" s="9">
        <v>1</v>
      </c>
      <c r="Z1477" s="9">
        <v>0</v>
      </c>
      <c r="AA1477" s="9">
        <v>0</v>
      </c>
      <c r="AB1477" s="27">
        <v>0</v>
      </c>
      <c r="AC1477" s="9">
        <v>0</v>
      </c>
      <c r="AD1477" s="9">
        <v>0</v>
      </c>
      <c r="AE1477" s="27">
        <v>1</v>
      </c>
      <c r="AF1477" s="9">
        <v>0</v>
      </c>
      <c r="AG1477" s="27">
        <v>1</v>
      </c>
      <c r="AH1477" s="19">
        <v>1982</v>
      </c>
      <c r="AI1477" s="30">
        <v>0</v>
      </c>
      <c r="AJ1477" s="30">
        <v>0</v>
      </c>
      <c r="AK1477" s="30">
        <v>0.8</v>
      </c>
      <c r="AL1477" s="37">
        <v>0.2</v>
      </c>
      <c r="AM1477" s="36" t="s">
        <v>89</v>
      </c>
      <c r="AN1477" s="17" t="s">
        <v>89</v>
      </c>
      <c r="AO1477" s="30">
        <v>1</v>
      </c>
      <c r="AP1477" s="34">
        <f t="shared" ref="AP1477:AP1496" si="375">1-AO1477</f>
        <v>0</v>
      </c>
      <c r="AQ1477" t="s">
        <v>89</v>
      </c>
      <c r="AR1477" s="34" t="s">
        <v>89</v>
      </c>
      <c r="AS1477">
        <v>0</v>
      </c>
      <c r="AT1477" s="17">
        <v>1</v>
      </c>
      <c r="AU1477" t="s">
        <v>89</v>
      </c>
      <c r="AV1477" s="17" t="s">
        <v>89</v>
      </c>
      <c r="AW1477" s="17" t="s">
        <v>131</v>
      </c>
      <c r="AX1477">
        <v>1</v>
      </c>
      <c r="AY1477">
        <v>0</v>
      </c>
      <c r="AZ1477">
        <v>0</v>
      </c>
      <c r="BA1477">
        <v>0</v>
      </c>
      <c r="BB1477">
        <v>0</v>
      </c>
      <c r="BC1477">
        <v>0</v>
      </c>
      <c r="BD1477" s="17">
        <v>0</v>
      </c>
      <c r="BE1477">
        <v>1</v>
      </c>
      <c r="BF1477">
        <v>0</v>
      </c>
      <c r="BG1477" s="17">
        <v>0</v>
      </c>
      <c r="BH1477">
        <v>19465</v>
      </c>
      <c r="BI1477">
        <v>1630</v>
      </c>
      <c r="BJ1477" s="23">
        <v>0.91900000000000004</v>
      </c>
      <c r="BK1477" s="23">
        <v>28</v>
      </c>
      <c r="BL1477">
        <v>1</v>
      </c>
      <c r="BM1477">
        <v>0</v>
      </c>
      <c r="BN1477">
        <v>0</v>
      </c>
      <c r="BO1477">
        <v>0</v>
      </c>
      <c r="BP1477">
        <v>0</v>
      </c>
      <c r="BQ1477" s="17">
        <v>0</v>
      </c>
      <c r="BR1477">
        <v>1</v>
      </c>
      <c r="BS1477">
        <v>0</v>
      </c>
      <c r="BT1477">
        <v>0</v>
      </c>
      <c r="BU1477" s="17">
        <v>0</v>
      </c>
      <c r="BV1477">
        <v>0</v>
      </c>
      <c r="BW1477">
        <v>0</v>
      </c>
      <c r="BX1477" s="17">
        <v>0</v>
      </c>
      <c r="BY1477">
        <v>0</v>
      </c>
      <c r="BZ1477">
        <v>0</v>
      </c>
      <c r="CA1477">
        <v>1</v>
      </c>
      <c r="CB1477">
        <v>0</v>
      </c>
      <c r="CC1477">
        <v>1</v>
      </c>
      <c r="CD1477">
        <v>0</v>
      </c>
      <c r="CE1477">
        <v>0</v>
      </c>
      <c r="CF1477">
        <v>0</v>
      </c>
      <c r="CG1477">
        <v>0</v>
      </c>
      <c r="CH1477">
        <v>0</v>
      </c>
      <c r="CI1477">
        <v>0</v>
      </c>
      <c r="CJ1477" s="17">
        <v>0</v>
      </c>
      <c r="CK1477">
        <v>1.02</v>
      </c>
      <c r="CL1477">
        <v>662</v>
      </c>
      <c r="CM1477">
        <v>1</v>
      </c>
      <c r="CN1477">
        <v>0</v>
      </c>
      <c r="CO1477">
        <v>16</v>
      </c>
      <c r="CP1477" s="31" t="s">
        <v>80</v>
      </c>
    </row>
    <row r="1478" spans="1:94" x14ac:dyDescent="0.25">
      <c r="A1478">
        <v>1477</v>
      </c>
      <c r="B1478">
        <v>92</v>
      </c>
      <c r="C1478" s="23" t="s">
        <v>270</v>
      </c>
      <c r="D1478" s="12">
        <v>1.740792815250503</v>
      </c>
      <c r="E1478" s="13">
        <v>0.53204994890312218</v>
      </c>
      <c r="F1478" s="7">
        <v>3.2718597545950958</v>
      </c>
      <c r="G1478" s="7">
        <f t="shared" si="367"/>
        <v>1.2087428663473809</v>
      </c>
      <c r="H1478" s="15">
        <f t="shared" si="368"/>
        <v>2.2728427641536251</v>
      </c>
      <c r="I1478" s="11">
        <f t="shared" si="369"/>
        <v>2.3378357084701238E-2</v>
      </c>
      <c r="J1478" s="30">
        <f t="shared" si="370"/>
        <v>7.145280922224123E-3</v>
      </c>
      <c r="K1478" s="30">
        <f t="shared" si="371"/>
        <v>139.95251003913341</v>
      </c>
      <c r="L1478" s="8">
        <v>0</v>
      </c>
      <c r="M1478" s="9">
        <v>0</v>
      </c>
      <c r="N1478" s="9">
        <v>0</v>
      </c>
      <c r="O1478" s="9">
        <v>1</v>
      </c>
      <c r="P1478" s="9">
        <v>0</v>
      </c>
      <c r="Q1478" s="8">
        <v>19597</v>
      </c>
      <c r="R1478" s="9">
        <v>20</v>
      </c>
      <c r="S1478" s="9">
        <f t="shared" si="372"/>
        <v>19576</v>
      </c>
      <c r="T1478" s="9">
        <f t="shared" si="373"/>
        <v>20</v>
      </c>
      <c r="U1478" s="7">
        <v>18</v>
      </c>
      <c r="V1478" s="7">
        <f t="shared" si="374"/>
        <v>4</v>
      </c>
      <c r="W1478" s="9">
        <v>0</v>
      </c>
      <c r="X1478" s="9">
        <v>1</v>
      </c>
      <c r="Y1478" s="9">
        <v>1</v>
      </c>
      <c r="Z1478" s="9">
        <v>0</v>
      </c>
      <c r="AA1478" s="9">
        <v>0</v>
      </c>
      <c r="AB1478" s="27">
        <v>0</v>
      </c>
      <c r="AC1478" s="9">
        <v>0</v>
      </c>
      <c r="AD1478" s="9">
        <v>0</v>
      </c>
      <c r="AE1478" s="27">
        <v>1</v>
      </c>
      <c r="AF1478" s="9">
        <v>0</v>
      </c>
      <c r="AG1478" s="27">
        <v>1</v>
      </c>
      <c r="AH1478" s="19">
        <v>1982</v>
      </c>
      <c r="AI1478" s="30">
        <v>0</v>
      </c>
      <c r="AJ1478" s="30">
        <v>0</v>
      </c>
      <c r="AK1478" s="30">
        <v>0.8</v>
      </c>
      <c r="AL1478" s="37">
        <v>0.2</v>
      </c>
      <c r="AM1478" s="36" t="s">
        <v>89</v>
      </c>
      <c r="AN1478" s="17" t="s">
        <v>89</v>
      </c>
      <c r="AO1478" s="30">
        <v>1</v>
      </c>
      <c r="AP1478" s="34">
        <f t="shared" si="375"/>
        <v>0</v>
      </c>
      <c r="AQ1478" t="s">
        <v>89</v>
      </c>
      <c r="AR1478" s="34" t="s">
        <v>89</v>
      </c>
      <c r="AS1478">
        <v>0</v>
      </c>
      <c r="AT1478" s="17">
        <v>1</v>
      </c>
      <c r="AU1478" t="s">
        <v>89</v>
      </c>
      <c r="AV1478" s="17" t="s">
        <v>89</v>
      </c>
      <c r="AW1478" s="17" t="s">
        <v>131</v>
      </c>
      <c r="AX1478">
        <v>1</v>
      </c>
      <c r="AY1478">
        <v>0</v>
      </c>
      <c r="AZ1478">
        <v>0</v>
      </c>
      <c r="BA1478">
        <v>0</v>
      </c>
      <c r="BB1478">
        <v>0</v>
      </c>
      <c r="BC1478">
        <v>0</v>
      </c>
      <c r="BD1478" s="17">
        <v>0</v>
      </c>
      <c r="BE1478">
        <v>1</v>
      </c>
      <c r="BF1478">
        <v>0</v>
      </c>
      <c r="BG1478" s="17">
        <v>0</v>
      </c>
      <c r="BH1478">
        <v>19465</v>
      </c>
      <c r="BI1478">
        <v>1630</v>
      </c>
      <c r="BJ1478" s="23">
        <v>0.91900000000000004</v>
      </c>
      <c r="BK1478" s="23">
        <v>28</v>
      </c>
      <c r="BL1478">
        <v>1</v>
      </c>
      <c r="BM1478">
        <v>0</v>
      </c>
      <c r="BN1478">
        <v>0</v>
      </c>
      <c r="BO1478">
        <v>0</v>
      </c>
      <c r="BP1478">
        <v>0</v>
      </c>
      <c r="BQ1478" s="17">
        <v>0</v>
      </c>
      <c r="BR1478">
        <v>1</v>
      </c>
      <c r="BS1478">
        <v>0</v>
      </c>
      <c r="BT1478">
        <v>0</v>
      </c>
      <c r="BU1478" s="17">
        <v>0</v>
      </c>
      <c r="BV1478">
        <v>0</v>
      </c>
      <c r="BW1478">
        <v>0</v>
      </c>
      <c r="BX1478" s="17">
        <v>0</v>
      </c>
      <c r="BY1478">
        <v>0</v>
      </c>
      <c r="BZ1478">
        <v>0</v>
      </c>
      <c r="CA1478">
        <v>1</v>
      </c>
      <c r="CB1478">
        <v>0</v>
      </c>
      <c r="CC1478">
        <v>1</v>
      </c>
      <c r="CD1478">
        <v>0</v>
      </c>
      <c r="CE1478">
        <v>0</v>
      </c>
      <c r="CF1478">
        <v>0</v>
      </c>
      <c r="CG1478">
        <v>0</v>
      </c>
      <c r="CH1478">
        <v>0</v>
      </c>
      <c r="CI1478">
        <v>0</v>
      </c>
      <c r="CJ1478" s="17">
        <v>0</v>
      </c>
      <c r="CK1478">
        <v>1.02</v>
      </c>
      <c r="CL1478">
        <v>662</v>
      </c>
      <c r="CM1478">
        <v>1</v>
      </c>
      <c r="CN1478">
        <v>0</v>
      </c>
      <c r="CO1478">
        <v>16</v>
      </c>
      <c r="CP1478" s="31" t="s">
        <v>80</v>
      </c>
    </row>
    <row r="1479" spans="1:94" x14ac:dyDescent="0.25">
      <c r="A1479">
        <v>1478</v>
      </c>
      <c r="B1479">
        <v>92</v>
      </c>
      <c r="C1479" s="23" t="s">
        <v>270</v>
      </c>
      <c r="D1479" s="12">
        <v>-2.0204102886728799</v>
      </c>
      <c r="E1479" s="13">
        <v>0.50010415581823231</v>
      </c>
      <c r="F1479" s="7">
        <v>-4.0399790027084226</v>
      </c>
      <c r="G1479" s="7">
        <f t="shared" si="367"/>
        <v>-2.5205144444911123</v>
      </c>
      <c r="H1479" s="15">
        <f t="shared" si="368"/>
        <v>-1.5203061328546474</v>
      </c>
      <c r="I1479" s="11">
        <f t="shared" si="369"/>
        <v>-2.8862647099870412E-2</v>
      </c>
      <c r="J1479" s="30">
        <f t="shared" si="370"/>
        <v>7.1442567103741743E-3</v>
      </c>
      <c r="K1479" s="30">
        <f t="shared" si="371"/>
        <v>139.97257385053089</v>
      </c>
      <c r="L1479" s="8">
        <v>0</v>
      </c>
      <c r="M1479" s="9">
        <v>0</v>
      </c>
      <c r="N1479" s="9">
        <v>0</v>
      </c>
      <c r="O1479" s="9">
        <v>1</v>
      </c>
      <c r="P1479" s="9">
        <v>0</v>
      </c>
      <c r="Q1479" s="8">
        <v>19597</v>
      </c>
      <c r="R1479" s="9">
        <v>20</v>
      </c>
      <c r="S1479" s="9">
        <f t="shared" si="372"/>
        <v>19576</v>
      </c>
      <c r="T1479" s="9">
        <f t="shared" si="373"/>
        <v>20</v>
      </c>
      <c r="U1479" s="7">
        <v>13</v>
      </c>
      <c r="V1479" s="7">
        <f t="shared" si="374"/>
        <v>9</v>
      </c>
      <c r="W1479" s="9">
        <v>0</v>
      </c>
      <c r="X1479" s="9">
        <v>1</v>
      </c>
      <c r="Y1479" s="9">
        <v>1</v>
      </c>
      <c r="Z1479" s="9">
        <v>0</v>
      </c>
      <c r="AA1479" s="9">
        <v>0</v>
      </c>
      <c r="AB1479" s="27">
        <v>0</v>
      </c>
      <c r="AC1479" s="9">
        <v>0</v>
      </c>
      <c r="AD1479" s="9">
        <v>0</v>
      </c>
      <c r="AE1479" s="27">
        <v>1</v>
      </c>
      <c r="AF1479" s="9">
        <v>0</v>
      </c>
      <c r="AG1479" s="27">
        <v>1</v>
      </c>
      <c r="AH1479" s="19">
        <v>1982</v>
      </c>
      <c r="AI1479" s="30">
        <v>0</v>
      </c>
      <c r="AJ1479" s="30">
        <v>0</v>
      </c>
      <c r="AK1479" s="30">
        <v>0.8</v>
      </c>
      <c r="AL1479" s="37">
        <v>0.2</v>
      </c>
      <c r="AM1479" s="36" t="s">
        <v>89</v>
      </c>
      <c r="AN1479" s="17" t="s">
        <v>89</v>
      </c>
      <c r="AO1479" s="30">
        <v>1</v>
      </c>
      <c r="AP1479" s="34">
        <f t="shared" si="375"/>
        <v>0</v>
      </c>
      <c r="AQ1479" t="s">
        <v>89</v>
      </c>
      <c r="AR1479" s="34" t="s">
        <v>89</v>
      </c>
      <c r="AS1479">
        <v>0</v>
      </c>
      <c r="AT1479" s="17">
        <v>1</v>
      </c>
      <c r="AU1479" t="s">
        <v>89</v>
      </c>
      <c r="AV1479" s="17" t="s">
        <v>89</v>
      </c>
      <c r="AW1479" s="17" t="s">
        <v>131</v>
      </c>
      <c r="AX1479">
        <v>1</v>
      </c>
      <c r="AY1479">
        <v>0</v>
      </c>
      <c r="AZ1479">
        <v>0</v>
      </c>
      <c r="BA1479">
        <v>0</v>
      </c>
      <c r="BB1479">
        <v>0</v>
      </c>
      <c r="BC1479">
        <v>0</v>
      </c>
      <c r="BD1479" s="17">
        <v>0</v>
      </c>
      <c r="BE1479">
        <v>1</v>
      </c>
      <c r="BF1479">
        <v>0</v>
      </c>
      <c r="BG1479" s="17">
        <v>0</v>
      </c>
      <c r="BH1479">
        <v>19465</v>
      </c>
      <c r="BI1479">
        <v>1630</v>
      </c>
      <c r="BJ1479" s="23">
        <v>0.91900000000000004</v>
      </c>
      <c r="BK1479" s="23">
        <v>28</v>
      </c>
      <c r="BL1479">
        <v>1</v>
      </c>
      <c r="BM1479">
        <v>0</v>
      </c>
      <c r="BN1479">
        <v>0</v>
      </c>
      <c r="BO1479">
        <v>0</v>
      </c>
      <c r="BP1479">
        <v>0</v>
      </c>
      <c r="BQ1479" s="17">
        <v>0</v>
      </c>
      <c r="BR1479">
        <v>1</v>
      </c>
      <c r="BS1479">
        <v>0</v>
      </c>
      <c r="BT1479">
        <v>0</v>
      </c>
      <c r="BU1479" s="17">
        <v>0</v>
      </c>
      <c r="BV1479">
        <v>0</v>
      </c>
      <c r="BW1479">
        <v>0</v>
      </c>
      <c r="BX1479" s="17">
        <v>0</v>
      </c>
      <c r="BY1479">
        <v>0</v>
      </c>
      <c r="BZ1479">
        <v>0</v>
      </c>
      <c r="CA1479">
        <v>1</v>
      </c>
      <c r="CB1479">
        <v>0</v>
      </c>
      <c r="CC1479">
        <v>1</v>
      </c>
      <c r="CD1479">
        <v>0</v>
      </c>
      <c r="CE1479">
        <v>0</v>
      </c>
      <c r="CF1479">
        <v>0</v>
      </c>
      <c r="CG1479">
        <v>0</v>
      </c>
      <c r="CH1479">
        <v>0</v>
      </c>
      <c r="CI1479">
        <v>0</v>
      </c>
      <c r="CJ1479" s="17">
        <v>0</v>
      </c>
      <c r="CK1479">
        <v>1.02</v>
      </c>
      <c r="CL1479">
        <v>662</v>
      </c>
      <c r="CM1479">
        <v>1</v>
      </c>
      <c r="CN1479">
        <v>0</v>
      </c>
      <c r="CO1479">
        <v>16</v>
      </c>
      <c r="CP1479" s="31" t="s">
        <v>80</v>
      </c>
    </row>
    <row r="1480" spans="1:94" x14ac:dyDescent="0.25">
      <c r="A1480">
        <v>1479</v>
      </c>
      <c r="B1480">
        <v>92</v>
      </c>
      <c r="C1480" s="23" t="s">
        <v>270</v>
      </c>
      <c r="D1480" s="12">
        <v>5.4675246754662288</v>
      </c>
      <c r="E1480" s="13">
        <v>0.25998217914828409</v>
      </c>
      <c r="F1480" s="7">
        <v>21.030382518440842</v>
      </c>
      <c r="G1480" s="7">
        <f t="shared" si="367"/>
        <v>5.2075424963179451</v>
      </c>
      <c r="H1480" s="15">
        <f t="shared" si="368"/>
        <v>5.7275068546145125</v>
      </c>
      <c r="I1480" s="11">
        <f t="shared" si="369"/>
        <v>0.16301017167041409</v>
      </c>
      <c r="J1480" s="30">
        <f t="shared" si="370"/>
        <v>7.7511748313410806E-3</v>
      </c>
      <c r="K1480" s="30">
        <f t="shared" si="371"/>
        <v>129.01270088201372</v>
      </c>
      <c r="L1480" s="8">
        <v>0</v>
      </c>
      <c r="M1480" s="9">
        <v>0</v>
      </c>
      <c r="N1480" s="9">
        <v>0</v>
      </c>
      <c r="O1480" s="9">
        <v>1</v>
      </c>
      <c r="P1480" s="9">
        <v>0</v>
      </c>
      <c r="Q1480" s="8">
        <v>16223</v>
      </c>
      <c r="R1480" s="9">
        <v>20</v>
      </c>
      <c r="S1480" s="9">
        <f t="shared" si="372"/>
        <v>16202</v>
      </c>
      <c r="T1480" s="9">
        <f t="shared" si="373"/>
        <v>20</v>
      </c>
      <c r="U1480" s="7">
        <v>16</v>
      </c>
      <c r="V1480" s="7">
        <f t="shared" si="374"/>
        <v>6</v>
      </c>
      <c r="W1480" s="9">
        <v>0</v>
      </c>
      <c r="X1480" s="9">
        <v>1</v>
      </c>
      <c r="Y1480" s="9">
        <v>1</v>
      </c>
      <c r="Z1480" s="9">
        <v>0</v>
      </c>
      <c r="AA1480" s="9">
        <v>0</v>
      </c>
      <c r="AB1480" s="27">
        <v>0</v>
      </c>
      <c r="AC1480" s="9">
        <v>0</v>
      </c>
      <c r="AD1480" s="9">
        <v>0</v>
      </c>
      <c r="AE1480" s="27">
        <v>1</v>
      </c>
      <c r="AF1480" s="9">
        <v>0</v>
      </c>
      <c r="AG1480" s="27">
        <v>1</v>
      </c>
      <c r="AH1480" s="19">
        <v>1982</v>
      </c>
      <c r="AI1480" s="30">
        <v>0</v>
      </c>
      <c r="AJ1480" s="30">
        <v>0</v>
      </c>
      <c r="AK1480" s="30">
        <v>0.8</v>
      </c>
      <c r="AL1480" s="37">
        <v>0.2</v>
      </c>
      <c r="AM1480" s="36" t="s">
        <v>89</v>
      </c>
      <c r="AN1480" s="17" t="s">
        <v>89</v>
      </c>
      <c r="AO1480" s="30">
        <v>0</v>
      </c>
      <c r="AP1480" s="34">
        <f t="shared" si="375"/>
        <v>1</v>
      </c>
      <c r="AQ1480" t="s">
        <v>89</v>
      </c>
      <c r="AR1480" s="34" t="s">
        <v>89</v>
      </c>
      <c r="AS1480">
        <v>0</v>
      </c>
      <c r="AT1480" s="17">
        <v>1</v>
      </c>
      <c r="AU1480" t="s">
        <v>89</v>
      </c>
      <c r="AV1480" s="17" t="s">
        <v>89</v>
      </c>
      <c r="AW1480" s="17" t="s">
        <v>131</v>
      </c>
      <c r="AX1480">
        <v>1</v>
      </c>
      <c r="AY1480">
        <v>0</v>
      </c>
      <c r="AZ1480">
        <v>0</v>
      </c>
      <c r="BA1480">
        <v>0</v>
      </c>
      <c r="BB1480">
        <v>0</v>
      </c>
      <c r="BC1480">
        <v>0</v>
      </c>
      <c r="BD1480" s="17">
        <v>0</v>
      </c>
      <c r="BE1480">
        <v>1</v>
      </c>
      <c r="BF1480">
        <v>0</v>
      </c>
      <c r="BG1480" s="17">
        <v>0</v>
      </c>
      <c r="BH1480">
        <v>19465</v>
      </c>
      <c r="BI1480">
        <v>1630</v>
      </c>
      <c r="BJ1480" s="23">
        <v>0.91900000000000004</v>
      </c>
      <c r="BK1480" s="23">
        <v>28</v>
      </c>
      <c r="BL1480">
        <v>1</v>
      </c>
      <c r="BM1480">
        <v>0</v>
      </c>
      <c r="BN1480">
        <v>0</v>
      </c>
      <c r="BO1480">
        <v>0</v>
      </c>
      <c r="BP1480">
        <v>0</v>
      </c>
      <c r="BQ1480" s="17">
        <v>0</v>
      </c>
      <c r="BR1480">
        <v>1</v>
      </c>
      <c r="BS1480">
        <v>0</v>
      </c>
      <c r="BT1480">
        <v>0</v>
      </c>
      <c r="BU1480" s="17">
        <v>0</v>
      </c>
      <c r="BV1480">
        <v>0</v>
      </c>
      <c r="BW1480">
        <v>0</v>
      </c>
      <c r="BX1480" s="17">
        <v>0</v>
      </c>
      <c r="BY1480">
        <v>0</v>
      </c>
      <c r="BZ1480">
        <v>0</v>
      </c>
      <c r="CA1480">
        <v>1</v>
      </c>
      <c r="CB1480">
        <v>0</v>
      </c>
      <c r="CC1480">
        <v>1</v>
      </c>
      <c r="CD1480">
        <v>0</v>
      </c>
      <c r="CE1480">
        <v>0</v>
      </c>
      <c r="CF1480">
        <v>0</v>
      </c>
      <c r="CG1480">
        <v>0</v>
      </c>
      <c r="CH1480">
        <v>0</v>
      </c>
      <c r="CI1480">
        <v>0</v>
      </c>
      <c r="CJ1480" s="17">
        <v>0</v>
      </c>
      <c r="CK1480">
        <v>1.02</v>
      </c>
      <c r="CL1480">
        <v>662</v>
      </c>
      <c r="CM1480">
        <v>1</v>
      </c>
      <c r="CN1480">
        <v>0</v>
      </c>
      <c r="CO1480">
        <v>16</v>
      </c>
      <c r="CP1480" s="31" t="s">
        <v>80</v>
      </c>
    </row>
    <row r="1481" spans="1:94" x14ac:dyDescent="0.25">
      <c r="A1481">
        <v>1480</v>
      </c>
      <c r="B1481">
        <v>92</v>
      </c>
      <c r="C1481" s="23" t="s">
        <v>270</v>
      </c>
      <c r="D1481" s="12">
        <v>5.0248538778627783</v>
      </c>
      <c r="E1481" s="13">
        <v>0.35608277581540659</v>
      </c>
      <c r="F1481" s="7">
        <v>14.11147693498004</v>
      </c>
      <c r="G1481" s="7">
        <f t="shared" si="367"/>
        <v>4.6687711020473719</v>
      </c>
      <c r="H1481" s="15">
        <f t="shared" si="368"/>
        <v>5.3809366536781846</v>
      </c>
      <c r="I1481" s="11">
        <f t="shared" si="369"/>
        <v>0.11018831317821509</v>
      </c>
      <c r="J1481" s="30">
        <f t="shared" si="370"/>
        <v>7.8084181893871294E-3</v>
      </c>
      <c r="K1481" s="30">
        <f t="shared" si="371"/>
        <v>128.06691134436903</v>
      </c>
      <c r="L1481" s="8">
        <v>0</v>
      </c>
      <c r="M1481" s="9">
        <v>0</v>
      </c>
      <c r="N1481" s="9">
        <v>0</v>
      </c>
      <c r="O1481" s="9">
        <v>1</v>
      </c>
      <c r="P1481" s="9">
        <v>0</v>
      </c>
      <c r="Q1481" s="8">
        <v>16223</v>
      </c>
      <c r="R1481" s="9">
        <v>20</v>
      </c>
      <c r="S1481" s="9">
        <f t="shared" si="372"/>
        <v>16202</v>
      </c>
      <c r="T1481" s="9">
        <f t="shared" si="373"/>
        <v>20</v>
      </c>
      <c r="U1481" s="7">
        <v>18</v>
      </c>
      <c r="V1481" s="7">
        <f t="shared" si="374"/>
        <v>4</v>
      </c>
      <c r="W1481" s="9">
        <v>0</v>
      </c>
      <c r="X1481" s="9">
        <v>1</v>
      </c>
      <c r="Y1481" s="9">
        <v>1</v>
      </c>
      <c r="Z1481" s="9">
        <v>0</v>
      </c>
      <c r="AA1481" s="9">
        <v>0</v>
      </c>
      <c r="AB1481" s="27">
        <v>0</v>
      </c>
      <c r="AC1481" s="9">
        <v>0</v>
      </c>
      <c r="AD1481" s="9">
        <v>0</v>
      </c>
      <c r="AE1481" s="27">
        <v>1</v>
      </c>
      <c r="AF1481" s="9">
        <v>0</v>
      </c>
      <c r="AG1481" s="27">
        <v>1</v>
      </c>
      <c r="AH1481" s="19">
        <v>1982</v>
      </c>
      <c r="AI1481" s="30">
        <v>0</v>
      </c>
      <c r="AJ1481" s="30">
        <v>0</v>
      </c>
      <c r="AK1481" s="30">
        <v>0.8</v>
      </c>
      <c r="AL1481" s="37">
        <v>0.2</v>
      </c>
      <c r="AM1481" s="36" t="s">
        <v>89</v>
      </c>
      <c r="AN1481" s="17" t="s">
        <v>89</v>
      </c>
      <c r="AO1481" s="30">
        <v>0</v>
      </c>
      <c r="AP1481" s="34">
        <f t="shared" si="375"/>
        <v>1</v>
      </c>
      <c r="AQ1481" t="s">
        <v>89</v>
      </c>
      <c r="AR1481" s="34" t="s">
        <v>89</v>
      </c>
      <c r="AS1481">
        <v>0</v>
      </c>
      <c r="AT1481" s="17">
        <v>1</v>
      </c>
      <c r="AU1481" t="s">
        <v>89</v>
      </c>
      <c r="AV1481" s="17" t="s">
        <v>89</v>
      </c>
      <c r="AW1481" s="17" t="s">
        <v>131</v>
      </c>
      <c r="AX1481">
        <v>1</v>
      </c>
      <c r="AY1481">
        <v>0</v>
      </c>
      <c r="AZ1481">
        <v>0</v>
      </c>
      <c r="BA1481">
        <v>0</v>
      </c>
      <c r="BB1481">
        <v>0</v>
      </c>
      <c r="BC1481">
        <v>0</v>
      </c>
      <c r="BD1481" s="17">
        <v>0</v>
      </c>
      <c r="BE1481">
        <v>1</v>
      </c>
      <c r="BF1481">
        <v>0</v>
      </c>
      <c r="BG1481" s="17">
        <v>0</v>
      </c>
      <c r="BH1481">
        <v>19465</v>
      </c>
      <c r="BI1481">
        <v>1630</v>
      </c>
      <c r="BJ1481" s="23">
        <v>0.91900000000000004</v>
      </c>
      <c r="BK1481" s="23">
        <v>28</v>
      </c>
      <c r="BL1481">
        <v>1</v>
      </c>
      <c r="BM1481">
        <v>0</v>
      </c>
      <c r="BN1481">
        <v>0</v>
      </c>
      <c r="BO1481">
        <v>0</v>
      </c>
      <c r="BP1481">
        <v>0</v>
      </c>
      <c r="BQ1481" s="17">
        <v>0</v>
      </c>
      <c r="BR1481">
        <v>1</v>
      </c>
      <c r="BS1481">
        <v>0</v>
      </c>
      <c r="BT1481">
        <v>0</v>
      </c>
      <c r="BU1481" s="17">
        <v>0</v>
      </c>
      <c r="BV1481">
        <v>0</v>
      </c>
      <c r="BW1481">
        <v>0</v>
      </c>
      <c r="BX1481" s="17">
        <v>0</v>
      </c>
      <c r="BY1481">
        <v>0</v>
      </c>
      <c r="BZ1481">
        <v>0</v>
      </c>
      <c r="CA1481">
        <v>1</v>
      </c>
      <c r="CB1481">
        <v>0</v>
      </c>
      <c r="CC1481">
        <v>1</v>
      </c>
      <c r="CD1481">
        <v>0</v>
      </c>
      <c r="CE1481">
        <v>0</v>
      </c>
      <c r="CF1481">
        <v>0</v>
      </c>
      <c r="CG1481">
        <v>0</v>
      </c>
      <c r="CH1481">
        <v>0</v>
      </c>
      <c r="CI1481">
        <v>0</v>
      </c>
      <c r="CJ1481" s="17">
        <v>0</v>
      </c>
      <c r="CK1481">
        <v>1.02</v>
      </c>
      <c r="CL1481">
        <v>662</v>
      </c>
      <c r="CM1481">
        <v>1</v>
      </c>
      <c r="CN1481">
        <v>0</v>
      </c>
      <c r="CO1481">
        <v>16</v>
      </c>
      <c r="CP1481" s="31" t="s">
        <v>80</v>
      </c>
    </row>
    <row r="1482" spans="1:94" x14ac:dyDescent="0.25">
      <c r="A1482">
        <v>1481</v>
      </c>
      <c r="B1482">
        <v>92</v>
      </c>
      <c r="C1482" s="23" t="s">
        <v>270</v>
      </c>
      <c r="D1482" s="12">
        <v>3.2666451474046898</v>
      </c>
      <c r="E1482" s="13">
        <v>0.4406069349406333</v>
      </c>
      <c r="F1482" s="7">
        <v>7.413966709000694</v>
      </c>
      <c r="G1482" s="7">
        <f t="shared" si="367"/>
        <v>2.8260382124640566</v>
      </c>
      <c r="H1482" s="15">
        <f t="shared" si="368"/>
        <v>3.707252082345323</v>
      </c>
      <c r="I1482" s="11">
        <f t="shared" si="369"/>
        <v>5.8147476361141079E-2</v>
      </c>
      <c r="J1482" s="30">
        <f t="shared" si="370"/>
        <v>7.8429643190262716E-3</v>
      </c>
      <c r="K1482" s="30">
        <f t="shared" si="371"/>
        <v>127.50281135081755</v>
      </c>
      <c r="L1482" s="8">
        <v>0</v>
      </c>
      <c r="M1482" s="9">
        <v>0</v>
      </c>
      <c r="N1482" s="9">
        <v>0</v>
      </c>
      <c r="O1482" s="9">
        <v>1</v>
      </c>
      <c r="P1482" s="9">
        <v>0</v>
      </c>
      <c r="Q1482" s="8">
        <v>16223</v>
      </c>
      <c r="R1482" s="9">
        <v>20</v>
      </c>
      <c r="S1482" s="9">
        <f t="shared" si="372"/>
        <v>16202</v>
      </c>
      <c r="T1482" s="9">
        <f t="shared" si="373"/>
        <v>20</v>
      </c>
      <c r="U1482" s="7">
        <v>13</v>
      </c>
      <c r="V1482" s="7">
        <f t="shared" si="374"/>
        <v>9</v>
      </c>
      <c r="W1482" s="9">
        <v>0</v>
      </c>
      <c r="X1482" s="9">
        <v>1</v>
      </c>
      <c r="Y1482" s="9">
        <v>1</v>
      </c>
      <c r="Z1482" s="9">
        <v>0</v>
      </c>
      <c r="AA1482" s="9">
        <v>0</v>
      </c>
      <c r="AB1482" s="27">
        <v>0</v>
      </c>
      <c r="AC1482" s="9">
        <v>0</v>
      </c>
      <c r="AD1482" s="9">
        <v>0</v>
      </c>
      <c r="AE1482" s="27">
        <v>1</v>
      </c>
      <c r="AF1482" s="9">
        <v>0</v>
      </c>
      <c r="AG1482" s="27">
        <v>1</v>
      </c>
      <c r="AH1482" s="19">
        <v>1982</v>
      </c>
      <c r="AI1482" s="30">
        <v>0</v>
      </c>
      <c r="AJ1482" s="30">
        <v>0</v>
      </c>
      <c r="AK1482" s="30">
        <v>0.8</v>
      </c>
      <c r="AL1482" s="37">
        <v>0.2</v>
      </c>
      <c r="AM1482" s="36" t="s">
        <v>89</v>
      </c>
      <c r="AN1482" s="17" t="s">
        <v>89</v>
      </c>
      <c r="AO1482" s="30">
        <v>0</v>
      </c>
      <c r="AP1482" s="34">
        <f t="shared" si="375"/>
        <v>1</v>
      </c>
      <c r="AQ1482" t="s">
        <v>89</v>
      </c>
      <c r="AR1482" s="34" t="s">
        <v>89</v>
      </c>
      <c r="AS1482">
        <v>0</v>
      </c>
      <c r="AT1482" s="17">
        <v>1</v>
      </c>
      <c r="AU1482" t="s">
        <v>89</v>
      </c>
      <c r="AV1482" s="17" t="s">
        <v>89</v>
      </c>
      <c r="AW1482" s="17" t="s">
        <v>131</v>
      </c>
      <c r="AX1482">
        <v>1</v>
      </c>
      <c r="AY1482">
        <v>0</v>
      </c>
      <c r="AZ1482">
        <v>0</v>
      </c>
      <c r="BA1482">
        <v>0</v>
      </c>
      <c r="BB1482">
        <v>0</v>
      </c>
      <c r="BC1482">
        <v>0</v>
      </c>
      <c r="BD1482" s="17">
        <v>0</v>
      </c>
      <c r="BE1482">
        <v>1</v>
      </c>
      <c r="BF1482">
        <v>0</v>
      </c>
      <c r="BG1482" s="17">
        <v>0</v>
      </c>
      <c r="BH1482">
        <v>19465</v>
      </c>
      <c r="BI1482">
        <v>1630</v>
      </c>
      <c r="BJ1482" s="23">
        <v>0.91900000000000004</v>
      </c>
      <c r="BK1482" s="23">
        <v>28</v>
      </c>
      <c r="BL1482">
        <v>1</v>
      </c>
      <c r="BM1482">
        <v>0</v>
      </c>
      <c r="BN1482">
        <v>0</v>
      </c>
      <c r="BO1482">
        <v>0</v>
      </c>
      <c r="BP1482">
        <v>0</v>
      </c>
      <c r="BQ1482" s="17">
        <v>0</v>
      </c>
      <c r="BR1482">
        <v>1</v>
      </c>
      <c r="BS1482">
        <v>0</v>
      </c>
      <c r="BT1482">
        <v>0</v>
      </c>
      <c r="BU1482" s="17">
        <v>0</v>
      </c>
      <c r="BV1482">
        <v>0</v>
      </c>
      <c r="BW1482">
        <v>0</v>
      </c>
      <c r="BX1482" s="17">
        <v>0</v>
      </c>
      <c r="BY1482">
        <v>0</v>
      </c>
      <c r="BZ1482">
        <v>0</v>
      </c>
      <c r="CA1482">
        <v>1</v>
      </c>
      <c r="CB1482">
        <v>0</v>
      </c>
      <c r="CC1482">
        <v>1</v>
      </c>
      <c r="CD1482">
        <v>0</v>
      </c>
      <c r="CE1482">
        <v>0</v>
      </c>
      <c r="CF1482">
        <v>0</v>
      </c>
      <c r="CG1482">
        <v>0</v>
      </c>
      <c r="CH1482">
        <v>0</v>
      </c>
      <c r="CI1482">
        <v>0</v>
      </c>
      <c r="CJ1482" s="17">
        <v>0</v>
      </c>
      <c r="CK1482">
        <v>1.02</v>
      </c>
      <c r="CL1482">
        <v>662</v>
      </c>
      <c r="CM1482">
        <v>1</v>
      </c>
      <c r="CN1482">
        <v>0</v>
      </c>
      <c r="CO1482">
        <v>16</v>
      </c>
      <c r="CP1482" s="31" t="s">
        <v>80</v>
      </c>
    </row>
    <row r="1483" spans="1:94" x14ac:dyDescent="0.25">
      <c r="A1483">
        <v>1482</v>
      </c>
      <c r="B1483">
        <v>92</v>
      </c>
      <c r="C1483" s="23" t="s">
        <v>270</v>
      </c>
      <c r="D1483" s="12">
        <v>-1.3599930290932321</v>
      </c>
      <c r="E1483" s="13">
        <v>0.39072570628594111</v>
      </c>
      <c r="F1483" s="7">
        <v>-3.4806848057700122</v>
      </c>
      <c r="G1483" s="7">
        <f t="shared" si="367"/>
        <v>-1.7507187353791731</v>
      </c>
      <c r="H1483" s="15">
        <f t="shared" si="368"/>
        <v>-0.969267322807291</v>
      </c>
      <c r="I1483" s="11">
        <f t="shared" si="369"/>
        <v>-2.4869575540677289E-2</v>
      </c>
      <c r="J1483" s="30">
        <f t="shared" si="370"/>
        <v>7.1450237319536716E-3</v>
      </c>
      <c r="K1483" s="30">
        <f t="shared" si="371"/>
        <v>139.95754773043544</v>
      </c>
      <c r="L1483" s="8">
        <v>0</v>
      </c>
      <c r="M1483" s="9">
        <v>0</v>
      </c>
      <c r="N1483" s="9">
        <v>0</v>
      </c>
      <c r="O1483" s="9">
        <v>1</v>
      </c>
      <c r="P1483" s="9">
        <v>0</v>
      </c>
      <c r="Q1483" s="8">
        <v>19597</v>
      </c>
      <c r="R1483" s="9">
        <v>20</v>
      </c>
      <c r="S1483" s="9">
        <f t="shared" si="372"/>
        <v>19576</v>
      </c>
      <c r="T1483" s="9">
        <f t="shared" si="373"/>
        <v>20</v>
      </c>
      <c r="U1483" s="7">
        <v>16</v>
      </c>
      <c r="V1483" s="7">
        <f t="shared" si="374"/>
        <v>6</v>
      </c>
      <c r="W1483" s="9">
        <v>0</v>
      </c>
      <c r="X1483" s="9">
        <v>1</v>
      </c>
      <c r="Y1483" s="9">
        <v>1</v>
      </c>
      <c r="Z1483" s="9">
        <v>0</v>
      </c>
      <c r="AA1483" s="9">
        <v>0</v>
      </c>
      <c r="AB1483" s="27">
        <v>0</v>
      </c>
      <c r="AC1483" s="9">
        <v>0</v>
      </c>
      <c r="AD1483" s="9">
        <v>0</v>
      </c>
      <c r="AE1483" s="27">
        <v>1</v>
      </c>
      <c r="AF1483" s="9">
        <v>0</v>
      </c>
      <c r="AG1483" s="27">
        <v>1</v>
      </c>
      <c r="AH1483" s="19">
        <v>1982</v>
      </c>
      <c r="AI1483" s="30">
        <v>0</v>
      </c>
      <c r="AJ1483" s="30">
        <v>0</v>
      </c>
      <c r="AK1483" s="30">
        <v>0.8</v>
      </c>
      <c r="AL1483" s="37">
        <v>0.2</v>
      </c>
      <c r="AM1483" s="36" t="s">
        <v>89</v>
      </c>
      <c r="AN1483" s="17" t="s">
        <v>89</v>
      </c>
      <c r="AO1483" s="30">
        <v>1</v>
      </c>
      <c r="AP1483" s="34">
        <f t="shared" si="375"/>
        <v>0</v>
      </c>
      <c r="AQ1483" t="s">
        <v>89</v>
      </c>
      <c r="AR1483" s="34" t="s">
        <v>89</v>
      </c>
      <c r="AS1483">
        <v>0</v>
      </c>
      <c r="AT1483" s="17">
        <v>1</v>
      </c>
      <c r="AU1483" t="s">
        <v>89</v>
      </c>
      <c r="AV1483" s="17" t="s">
        <v>89</v>
      </c>
      <c r="AW1483" s="17" t="s">
        <v>131</v>
      </c>
      <c r="AX1483">
        <v>1</v>
      </c>
      <c r="AY1483">
        <v>0</v>
      </c>
      <c r="AZ1483">
        <v>0</v>
      </c>
      <c r="BA1483">
        <v>0</v>
      </c>
      <c r="BB1483">
        <v>0</v>
      </c>
      <c r="BC1483">
        <v>0</v>
      </c>
      <c r="BD1483" s="17">
        <v>0</v>
      </c>
      <c r="BE1483">
        <v>1</v>
      </c>
      <c r="BF1483">
        <v>0</v>
      </c>
      <c r="BG1483" s="17">
        <v>0</v>
      </c>
      <c r="BH1483">
        <v>19465</v>
      </c>
      <c r="BI1483">
        <v>1630</v>
      </c>
      <c r="BJ1483" s="23">
        <v>0.91900000000000004</v>
      </c>
      <c r="BK1483" s="23">
        <v>28</v>
      </c>
      <c r="BL1483">
        <v>1</v>
      </c>
      <c r="BM1483">
        <v>0</v>
      </c>
      <c r="BN1483">
        <v>0</v>
      </c>
      <c r="BO1483">
        <v>0</v>
      </c>
      <c r="BP1483">
        <v>0</v>
      </c>
      <c r="BQ1483" s="17">
        <v>0</v>
      </c>
      <c r="BR1483">
        <v>1</v>
      </c>
      <c r="BS1483">
        <v>0</v>
      </c>
      <c r="BT1483">
        <v>0</v>
      </c>
      <c r="BU1483" s="17">
        <v>0</v>
      </c>
      <c r="BV1483">
        <v>0</v>
      </c>
      <c r="BW1483">
        <v>0</v>
      </c>
      <c r="BX1483" s="17">
        <v>0</v>
      </c>
      <c r="BY1483">
        <v>0</v>
      </c>
      <c r="BZ1483">
        <v>0</v>
      </c>
      <c r="CA1483">
        <v>1</v>
      </c>
      <c r="CB1483">
        <v>0</v>
      </c>
      <c r="CC1483">
        <v>1</v>
      </c>
      <c r="CD1483">
        <v>0</v>
      </c>
      <c r="CE1483">
        <v>0</v>
      </c>
      <c r="CF1483">
        <v>0</v>
      </c>
      <c r="CG1483">
        <v>0</v>
      </c>
      <c r="CH1483">
        <v>0</v>
      </c>
      <c r="CI1483">
        <v>0</v>
      </c>
      <c r="CJ1483" s="17">
        <v>0</v>
      </c>
      <c r="CK1483">
        <v>1.02</v>
      </c>
      <c r="CL1483">
        <v>662</v>
      </c>
      <c r="CM1483">
        <v>1</v>
      </c>
      <c r="CN1483">
        <v>0</v>
      </c>
      <c r="CO1483">
        <v>16</v>
      </c>
      <c r="CP1483" s="31" t="s">
        <v>80</v>
      </c>
    </row>
    <row r="1484" spans="1:94" x14ac:dyDescent="0.25">
      <c r="A1484">
        <v>1483</v>
      </c>
      <c r="B1484">
        <v>92</v>
      </c>
      <c r="C1484" s="23" t="s">
        <v>270</v>
      </c>
      <c r="D1484" s="12">
        <v>0.64775270735424328</v>
      </c>
      <c r="E1484" s="13">
        <v>0.57771196840200101</v>
      </c>
      <c r="F1484" s="7">
        <v>1.1212381650080421</v>
      </c>
      <c r="G1484" s="7">
        <f t="shared" si="367"/>
        <v>7.0040738952242276E-2</v>
      </c>
      <c r="H1484" s="15">
        <f t="shared" si="368"/>
        <v>1.2254646757562444</v>
      </c>
      <c r="I1484" s="11">
        <f t="shared" si="369"/>
        <v>8.0134946073081529E-3</v>
      </c>
      <c r="J1484" s="30">
        <f t="shared" si="370"/>
        <v>7.1470048535590787E-3</v>
      </c>
      <c r="K1484" s="30">
        <f t="shared" si="371"/>
        <v>139.91875204926134</v>
      </c>
      <c r="L1484" s="8">
        <v>0</v>
      </c>
      <c r="M1484" s="9">
        <v>0</v>
      </c>
      <c r="N1484" s="9">
        <v>0</v>
      </c>
      <c r="O1484" s="9">
        <v>1</v>
      </c>
      <c r="P1484" s="9">
        <v>0</v>
      </c>
      <c r="Q1484" s="8">
        <v>19597</v>
      </c>
      <c r="R1484" s="9">
        <v>20</v>
      </c>
      <c r="S1484" s="9">
        <f t="shared" si="372"/>
        <v>19576</v>
      </c>
      <c r="T1484" s="9">
        <f t="shared" si="373"/>
        <v>20</v>
      </c>
      <c r="U1484" s="7">
        <v>18</v>
      </c>
      <c r="V1484" s="7">
        <f t="shared" si="374"/>
        <v>4</v>
      </c>
      <c r="W1484" s="9">
        <v>0</v>
      </c>
      <c r="X1484" s="9">
        <v>1</v>
      </c>
      <c r="Y1484" s="9">
        <v>1</v>
      </c>
      <c r="Z1484" s="9">
        <v>0</v>
      </c>
      <c r="AA1484" s="9">
        <v>0</v>
      </c>
      <c r="AB1484" s="27">
        <v>0</v>
      </c>
      <c r="AC1484" s="9">
        <v>0</v>
      </c>
      <c r="AD1484" s="9">
        <v>0</v>
      </c>
      <c r="AE1484" s="27">
        <v>1</v>
      </c>
      <c r="AF1484" s="9">
        <v>0</v>
      </c>
      <c r="AG1484" s="27">
        <v>1</v>
      </c>
      <c r="AH1484" s="19">
        <v>1982</v>
      </c>
      <c r="AI1484" s="30">
        <v>0</v>
      </c>
      <c r="AJ1484" s="30">
        <v>0</v>
      </c>
      <c r="AK1484" s="30">
        <v>0.8</v>
      </c>
      <c r="AL1484" s="37">
        <v>0.2</v>
      </c>
      <c r="AM1484" s="36" t="s">
        <v>89</v>
      </c>
      <c r="AN1484" s="17" t="s">
        <v>89</v>
      </c>
      <c r="AO1484" s="30">
        <v>1</v>
      </c>
      <c r="AP1484" s="34">
        <f t="shared" si="375"/>
        <v>0</v>
      </c>
      <c r="AQ1484" t="s">
        <v>89</v>
      </c>
      <c r="AR1484" s="34" t="s">
        <v>89</v>
      </c>
      <c r="AS1484">
        <v>0</v>
      </c>
      <c r="AT1484" s="17">
        <v>1</v>
      </c>
      <c r="AU1484" t="s">
        <v>89</v>
      </c>
      <c r="AV1484" s="17" t="s">
        <v>89</v>
      </c>
      <c r="AW1484" s="17" t="s">
        <v>131</v>
      </c>
      <c r="AX1484">
        <v>1</v>
      </c>
      <c r="AY1484">
        <v>0</v>
      </c>
      <c r="AZ1484">
        <v>0</v>
      </c>
      <c r="BA1484">
        <v>0</v>
      </c>
      <c r="BB1484">
        <v>0</v>
      </c>
      <c r="BC1484">
        <v>0</v>
      </c>
      <c r="BD1484" s="17">
        <v>0</v>
      </c>
      <c r="BE1484">
        <v>1</v>
      </c>
      <c r="BF1484">
        <v>0</v>
      </c>
      <c r="BG1484" s="17">
        <v>0</v>
      </c>
      <c r="BH1484">
        <v>19465</v>
      </c>
      <c r="BI1484">
        <v>1630</v>
      </c>
      <c r="BJ1484" s="23">
        <v>0.91900000000000004</v>
      </c>
      <c r="BK1484" s="23">
        <v>28</v>
      </c>
      <c r="BL1484">
        <v>1</v>
      </c>
      <c r="BM1484">
        <v>0</v>
      </c>
      <c r="BN1484">
        <v>0</v>
      </c>
      <c r="BO1484">
        <v>0</v>
      </c>
      <c r="BP1484">
        <v>0</v>
      </c>
      <c r="BQ1484" s="17">
        <v>0</v>
      </c>
      <c r="BR1484">
        <v>1</v>
      </c>
      <c r="BS1484">
        <v>0</v>
      </c>
      <c r="BT1484">
        <v>0</v>
      </c>
      <c r="BU1484" s="17">
        <v>0</v>
      </c>
      <c r="BV1484">
        <v>0</v>
      </c>
      <c r="BW1484">
        <v>0</v>
      </c>
      <c r="BX1484" s="17">
        <v>0</v>
      </c>
      <c r="BY1484">
        <v>0</v>
      </c>
      <c r="BZ1484">
        <v>0</v>
      </c>
      <c r="CA1484">
        <v>1</v>
      </c>
      <c r="CB1484">
        <v>0</v>
      </c>
      <c r="CC1484">
        <v>1</v>
      </c>
      <c r="CD1484">
        <v>0</v>
      </c>
      <c r="CE1484">
        <v>0</v>
      </c>
      <c r="CF1484">
        <v>0</v>
      </c>
      <c r="CG1484">
        <v>0</v>
      </c>
      <c r="CH1484">
        <v>0</v>
      </c>
      <c r="CI1484">
        <v>0</v>
      </c>
      <c r="CJ1484" s="17">
        <v>0</v>
      </c>
      <c r="CK1484">
        <v>1.02</v>
      </c>
      <c r="CL1484">
        <v>662</v>
      </c>
      <c r="CM1484">
        <v>1</v>
      </c>
      <c r="CN1484">
        <v>0</v>
      </c>
      <c r="CO1484">
        <v>16</v>
      </c>
      <c r="CP1484" s="31" t="s">
        <v>80</v>
      </c>
    </row>
    <row r="1485" spans="1:94" x14ac:dyDescent="0.25">
      <c r="A1485">
        <v>1484</v>
      </c>
      <c r="B1485">
        <v>92</v>
      </c>
      <c r="C1485" s="23" t="s">
        <v>270</v>
      </c>
      <c r="D1485" s="12">
        <v>-3.1237903301331689</v>
      </c>
      <c r="E1485" s="13">
        <v>0.5212838133541049</v>
      </c>
      <c r="F1485" s="7">
        <v>-5.9924943957759096</v>
      </c>
      <c r="G1485" s="7">
        <f t="shared" si="367"/>
        <v>-3.6450741434872738</v>
      </c>
      <c r="H1485" s="15">
        <f t="shared" si="368"/>
        <v>-2.602506516779064</v>
      </c>
      <c r="I1485" s="11">
        <f t="shared" si="369"/>
        <v>-4.2790532485693249E-2</v>
      </c>
      <c r="J1485" s="30">
        <f t="shared" si="370"/>
        <v>7.1406879438812923E-3</v>
      </c>
      <c r="K1485" s="30">
        <f t="shared" si="371"/>
        <v>140.04252921553297</v>
      </c>
      <c r="L1485" s="8">
        <v>0</v>
      </c>
      <c r="M1485" s="9">
        <v>0</v>
      </c>
      <c r="N1485" s="9">
        <v>0</v>
      </c>
      <c r="O1485" s="9">
        <v>1</v>
      </c>
      <c r="P1485" s="9">
        <v>0</v>
      </c>
      <c r="Q1485" s="8">
        <v>19597</v>
      </c>
      <c r="R1485" s="9">
        <v>20</v>
      </c>
      <c r="S1485" s="9">
        <f t="shared" si="372"/>
        <v>19576</v>
      </c>
      <c r="T1485" s="9">
        <f t="shared" si="373"/>
        <v>20</v>
      </c>
      <c r="U1485" s="7">
        <v>13</v>
      </c>
      <c r="V1485" s="7">
        <f t="shared" si="374"/>
        <v>9</v>
      </c>
      <c r="W1485" s="9">
        <v>0</v>
      </c>
      <c r="X1485" s="9">
        <v>1</v>
      </c>
      <c r="Y1485" s="9">
        <v>1</v>
      </c>
      <c r="Z1485" s="9">
        <v>0</v>
      </c>
      <c r="AA1485" s="9">
        <v>0</v>
      </c>
      <c r="AB1485" s="27">
        <v>0</v>
      </c>
      <c r="AC1485" s="9">
        <v>0</v>
      </c>
      <c r="AD1485" s="9">
        <v>0</v>
      </c>
      <c r="AE1485" s="27">
        <v>1</v>
      </c>
      <c r="AF1485" s="9">
        <v>0</v>
      </c>
      <c r="AG1485" s="27">
        <v>1</v>
      </c>
      <c r="AH1485" s="19">
        <v>1982</v>
      </c>
      <c r="AI1485" s="30">
        <v>0</v>
      </c>
      <c r="AJ1485" s="30">
        <v>0</v>
      </c>
      <c r="AK1485" s="30">
        <v>0.8</v>
      </c>
      <c r="AL1485" s="37">
        <v>0.2</v>
      </c>
      <c r="AM1485" s="36" t="s">
        <v>89</v>
      </c>
      <c r="AN1485" s="17" t="s">
        <v>89</v>
      </c>
      <c r="AO1485" s="30">
        <v>1</v>
      </c>
      <c r="AP1485" s="34">
        <f t="shared" si="375"/>
        <v>0</v>
      </c>
      <c r="AQ1485" t="s">
        <v>89</v>
      </c>
      <c r="AR1485" s="34" t="s">
        <v>89</v>
      </c>
      <c r="AS1485">
        <v>0</v>
      </c>
      <c r="AT1485" s="17">
        <v>1</v>
      </c>
      <c r="AU1485" t="s">
        <v>89</v>
      </c>
      <c r="AV1485" s="17" t="s">
        <v>89</v>
      </c>
      <c r="AW1485" s="17" t="s">
        <v>131</v>
      </c>
      <c r="AX1485">
        <v>1</v>
      </c>
      <c r="AY1485">
        <v>0</v>
      </c>
      <c r="AZ1485">
        <v>0</v>
      </c>
      <c r="BA1485">
        <v>0</v>
      </c>
      <c r="BB1485">
        <v>0</v>
      </c>
      <c r="BC1485">
        <v>0</v>
      </c>
      <c r="BD1485" s="17">
        <v>0</v>
      </c>
      <c r="BE1485">
        <v>1</v>
      </c>
      <c r="BF1485">
        <v>0</v>
      </c>
      <c r="BG1485" s="17">
        <v>0</v>
      </c>
      <c r="BH1485">
        <v>19465</v>
      </c>
      <c r="BI1485">
        <v>1630</v>
      </c>
      <c r="BJ1485" s="23">
        <v>0.91900000000000004</v>
      </c>
      <c r="BK1485" s="23">
        <v>28</v>
      </c>
      <c r="BL1485">
        <v>1</v>
      </c>
      <c r="BM1485">
        <v>0</v>
      </c>
      <c r="BN1485">
        <v>0</v>
      </c>
      <c r="BO1485">
        <v>0</v>
      </c>
      <c r="BP1485">
        <v>0</v>
      </c>
      <c r="BQ1485" s="17">
        <v>0</v>
      </c>
      <c r="BR1485">
        <v>1</v>
      </c>
      <c r="BS1485">
        <v>0</v>
      </c>
      <c r="BT1485">
        <v>0</v>
      </c>
      <c r="BU1485" s="17">
        <v>0</v>
      </c>
      <c r="BV1485">
        <v>0</v>
      </c>
      <c r="BW1485">
        <v>0</v>
      </c>
      <c r="BX1485" s="17">
        <v>0</v>
      </c>
      <c r="BY1485">
        <v>0</v>
      </c>
      <c r="BZ1485">
        <v>0</v>
      </c>
      <c r="CA1485">
        <v>1</v>
      </c>
      <c r="CB1485">
        <v>0</v>
      </c>
      <c r="CC1485">
        <v>1</v>
      </c>
      <c r="CD1485">
        <v>0</v>
      </c>
      <c r="CE1485">
        <v>0</v>
      </c>
      <c r="CF1485">
        <v>0</v>
      </c>
      <c r="CG1485">
        <v>0</v>
      </c>
      <c r="CH1485">
        <v>0</v>
      </c>
      <c r="CI1485">
        <v>0</v>
      </c>
      <c r="CJ1485" s="17">
        <v>0</v>
      </c>
      <c r="CK1485">
        <v>1.02</v>
      </c>
      <c r="CL1485">
        <v>662</v>
      </c>
      <c r="CM1485">
        <v>1</v>
      </c>
      <c r="CN1485">
        <v>0</v>
      </c>
      <c r="CO1485">
        <v>16</v>
      </c>
      <c r="CP1485" s="31" t="s">
        <v>80</v>
      </c>
    </row>
    <row r="1486" spans="1:94" x14ac:dyDescent="0.25">
      <c r="A1486">
        <v>1485</v>
      </c>
      <c r="B1486">
        <v>92</v>
      </c>
      <c r="C1486" s="23" t="s">
        <v>270</v>
      </c>
      <c r="D1486" s="12">
        <v>4.1583558054389291</v>
      </c>
      <c r="E1486" s="13">
        <v>0.29424514278087038</v>
      </c>
      <c r="F1486" s="7">
        <v>14.132283599106779</v>
      </c>
      <c r="G1486" s="7">
        <f t="shared" si="367"/>
        <v>3.8641106626580588</v>
      </c>
      <c r="H1486" s="15">
        <f t="shared" si="368"/>
        <v>4.4526009482197999</v>
      </c>
      <c r="I1486" s="11">
        <f t="shared" si="369"/>
        <v>0.11034880341217332</v>
      </c>
      <c r="J1486" s="30">
        <f t="shared" si="370"/>
        <v>7.8082783039499599E-3</v>
      </c>
      <c r="K1486" s="30">
        <f t="shared" si="371"/>
        <v>128.06920566524016</v>
      </c>
      <c r="L1486" s="8">
        <v>0</v>
      </c>
      <c r="M1486" s="9">
        <v>0</v>
      </c>
      <c r="N1486" s="9">
        <v>0</v>
      </c>
      <c r="O1486" s="9">
        <v>1</v>
      </c>
      <c r="P1486" s="9">
        <v>0</v>
      </c>
      <c r="Q1486" s="8">
        <v>16223</v>
      </c>
      <c r="R1486" s="9">
        <v>20</v>
      </c>
      <c r="S1486" s="9">
        <f t="shared" si="372"/>
        <v>16202</v>
      </c>
      <c r="T1486" s="9">
        <f t="shared" si="373"/>
        <v>20</v>
      </c>
      <c r="U1486" s="7">
        <v>16</v>
      </c>
      <c r="V1486" s="7">
        <f t="shared" si="374"/>
        <v>6</v>
      </c>
      <c r="W1486" s="9">
        <v>0</v>
      </c>
      <c r="X1486" s="9">
        <v>1</v>
      </c>
      <c r="Y1486" s="9">
        <v>1</v>
      </c>
      <c r="Z1486" s="9">
        <v>0</v>
      </c>
      <c r="AA1486" s="9">
        <v>0</v>
      </c>
      <c r="AB1486" s="27">
        <v>0</v>
      </c>
      <c r="AC1486" s="9">
        <v>0</v>
      </c>
      <c r="AD1486" s="9">
        <v>0</v>
      </c>
      <c r="AE1486" s="27">
        <v>1</v>
      </c>
      <c r="AF1486" s="9">
        <v>0</v>
      </c>
      <c r="AG1486" s="27">
        <v>1</v>
      </c>
      <c r="AH1486" s="19">
        <v>1982</v>
      </c>
      <c r="AI1486" s="30">
        <v>0</v>
      </c>
      <c r="AJ1486" s="30">
        <v>0</v>
      </c>
      <c r="AK1486" s="30">
        <v>0.8</v>
      </c>
      <c r="AL1486" s="37">
        <v>0.2</v>
      </c>
      <c r="AM1486" s="36" t="s">
        <v>89</v>
      </c>
      <c r="AN1486" s="17" t="s">
        <v>89</v>
      </c>
      <c r="AO1486" s="30">
        <v>0</v>
      </c>
      <c r="AP1486" s="34">
        <f t="shared" si="375"/>
        <v>1</v>
      </c>
      <c r="AQ1486" t="s">
        <v>89</v>
      </c>
      <c r="AR1486" s="34" t="s">
        <v>89</v>
      </c>
      <c r="AS1486">
        <v>0</v>
      </c>
      <c r="AT1486" s="17">
        <v>1</v>
      </c>
      <c r="AU1486" t="s">
        <v>89</v>
      </c>
      <c r="AV1486" s="17" t="s">
        <v>89</v>
      </c>
      <c r="AW1486" s="17" t="s">
        <v>131</v>
      </c>
      <c r="AX1486">
        <v>1</v>
      </c>
      <c r="AY1486">
        <v>0</v>
      </c>
      <c r="AZ1486">
        <v>0</v>
      </c>
      <c r="BA1486">
        <v>0</v>
      </c>
      <c r="BB1486">
        <v>0</v>
      </c>
      <c r="BC1486">
        <v>0</v>
      </c>
      <c r="BD1486" s="17">
        <v>0</v>
      </c>
      <c r="BE1486">
        <v>1</v>
      </c>
      <c r="BF1486">
        <v>0</v>
      </c>
      <c r="BG1486" s="17">
        <v>0</v>
      </c>
      <c r="BH1486">
        <v>19465</v>
      </c>
      <c r="BI1486">
        <v>1630</v>
      </c>
      <c r="BJ1486" s="23">
        <v>0.91900000000000004</v>
      </c>
      <c r="BK1486" s="23">
        <v>28</v>
      </c>
      <c r="BL1486">
        <v>1</v>
      </c>
      <c r="BM1486">
        <v>0</v>
      </c>
      <c r="BN1486">
        <v>0</v>
      </c>
      <c r="BO1486">
        <v>0</v>
      </c>
      <c r="BP1486">
        <v>0</v>
      </c>
      <c r="BQ1486" s="17">
        <v>0</v>
      </c>
      <c r="BR1486">
        <v>1</v>
      </c>
      <c r="BS1486">
        <v>0</v>
      </c>
      <c r="BT1486">
        <v>0</v>
      </c>
      <c r="BU1486" s="17">
        <v>0</v>
      </c>
      <c r="BV1486">
        <v>0</v>
      </c>
      <c r="BW1486">
        <v>0</v>
      </c>
      <c r="BX1486" s="17">
        <v>0</v>
      </c>
      <c r="BY1486">
        <v>0</v>
      </c>
      <c r="BZ1486">
        <v>0</v>
      </c>
      <c r="CA1486">
        <v>1</v>
      </c>
      <c r="CB1486">
        <v>0</v>
      </c>
      <c r="CC1486">
        <v>1</v>
      </c>
      <c r="CD1486">
        <v>0</v>
      </c>
      <c r="CE1486">
        <v>0</v>
      </c>
      <c r="CF1486">
        <v>0</v>
      </c>
      <c r="CG1486">
        <v>0</v>
      </c>
      <c r="CH1486">
        <v>0</v>
      </c>
      <c r="CI1486">
        <v>0</v>
      </c>
      <c r="CJ1486" s="17">
        <v>0</v>
      </c>
      <c r="CK1486">
        <v>1.02</v>
      </c>
      <c r="CL1486">
        <v>662</v>
      </c>
      <c r="CM1486">
        <v>1</v>
      </c>
      <c r="CN1486">
        <v>0</v>
      </c>
      <c r="CO1486">
        <v>16</v>
      </c>
      <c r="CP1486" s="31" t="s">
        <v>80</v>
      </c>
    </row>
    <row r="1487" spans="1:94" x14ac:dyDescent="0.25">
      <c r="A1487">
        <v>1486</v>
      </c>
      <c r="B1487">
        <v>92</v>
      </c>
      <c r="C1487" s="23" t="s">
        <v>270</v>
      </c>
      <c r="D1487" s="12">
        <v>4.0804067271065447</v>
      </c>
      <c r="E1487" s="13">
        <v>0.38345125721518952</v>
      </c>
      <c r="F1487" s="7">
        <v>10.64126574193668</v>
      </c>
      <c r="G1487" s="7">
        <f t="shared" si="367"/>
        <v>3.6969554698913552</v>
      </c>
      <c r="H1487" s="15">
        <f t="shared" si="368"/>
        <v>4.4638579843217343</v>
      </c>
      <c r="I1487" s="11">
        <f t="shared" si="369"/>
        <v>8.3309897781025211E-2</v>
      </c>
      <c r="J1487" s="30">
        <f t="shared" si="370"/>
        <v>7.8289462740043416E-3</v>
      </c>
      <c r="K1487" s="30">
        <f t="shared" si="371"/>
        <v>127.7311102926398</v>
      </c>
      <c r="L1487" s="8">
        <v>0</v>
      </c>
      <c r="M1487" s="9">
        <v>0</v>
      </c>
      <c r="N1487" s="9">
        <v>0</v>
      </c>
      <c r="O1487" s="9">
        <v>1</v>
      </c>
      <c r="P1487" s="9">
        <v>0</v>
      </c>
      <c r="Q1487" s="8">
        <v>16223</v>
      </c>
      <c r="R1487" s="9">
        <v>20</v>
      </c>
      <c r="S1487" s="9">
        <f t="shared" si="372"/>
        <v>16202</v>
      </c>
      <c r="T1487" s="9">
        <f t="shared" si="373"/>
        <v>20</v>
      </c>
      <c r="U1487" s="7">
        <v>18</v>
      </c>
      <c r="V1487" s="7">
        <f t="shared" si="374"/>
        <v>4</v>
      </c>
      <c r="W1487" s="9">
        <v>0</v>
      </c>
      <c r="X1487" s="9">
        <v>1</v>
      </c>
      <c r="Y1487" s="9">
        <v>1</v>
      </c>
      <c r="Z1487" s="9">
        <v>0</v>
      </c>
      <c r="AA1487" s="9">
        <v>0</v>
      </c>
      <c r="AB1487" s="27">
        <v>0</v>
      </c>
      <c r="AC1487" s="9">
        <v>0</v>
      </c>
      <c r="AD1487" s="9">
        <v>0</v>
      </c>
      <c r="AE1487" s="27">
        <v>1</v>
      </c>
      <c r="AF1487" s="9">
        <v>0</v>
      </c>
      <c r="AG1487" s="27">
        <v>1</v>
      </c>
      <c r="AH1487" s="19">
        <v>1982</v>
      </c>
      <c r="AI1487" s="30">
        <v>0</v>
      </c>
      <c r="AJ1487" s="30">
        <v>0</v>
      </c>
      <c r="AK1487" s="30">
        <v>0.8</v>
      </c>
      <c r="AL1487" s="37">
        <v>0.2</v>
      </c>
      <c r="AM1487" s="36" t="s">
        <v>89</v>
      </c>
      <c r="AN1487" s="17" t="s">
        <v>89</v>
      </c>
      <c r="AO1487" s="30">
        <v>0</v>
      </c>
      <c r="AP1487" s="34">
        <f t="shared" si="375"/>
        <v>1</v>
      </c>
      <c r="AQ1487" t="s">
        <v>89</v>
      </c>
      <c r="AR1487" s="34" t="s">
        <v>89</v>
      </c>
      <c r="AS1487">
        <v>0</v>
      </c>
      <c r="AT1487" s="17">
        <v>1</v>
      </c>
      <c r="AU1487" t="s">
        <v>89</v>
      </c>
      <c r="AV1487" s="17" t="s">
        <v>89</v>
      </c>
      <c r="AW1487" s="17" t="s">
        <v>131</v>
      </c>
      <c r="AX1487">
        <v>1</v>
      </c>
      <c r="AY1487">
        <v>0</v>
      </c>
      <c r="AZ1487">
        <v>0</v>
      </c>
      <c r="BA1487">
        <v>0</v>
      </c>
      <c r="BB1487">
        <v>0</v>
      </c>
      <c r="BC1487">
        <v>0</v>
      </c>
      <c r="BD1487" s="17">
        <v>0</v>
      </c>
      <c r="BE1487">
        <v>1</v>
      </c>
      <c r="BF1487">
        <v>0</v>
      </c>
      <c r="BG1487" s="17">
        <v>0</v>
      </c>
      <c r="BH1487">
        <v>19465</v>
      </c>
      <c r="BI1487">
        <v>1630</v>
      </c>
      <c r="BJ1487" s="23">
        <v>0.91900000000000004</v>
      </c>
      <c r="BK1487" s="23">
        <v>28</v>
      </c>
      <c r="BL1487">
        <v>1</v>
      </c>
      <c r="BM1487">
        <v>0</v>
      </c>
      <c r="BN1487">
        <v>0</v>
      </c>
      <c r="BO1487">
        <v>0</v>
      </c>
      <c r="BP1487">
        <v>0</v>
      </c>
      <c r="BQ1487" s="17">
        <v>0</v>
      </c>
      <c r="BR1487">
        <v>1</v>
      </c>
      <c r="BS1487">
        <v>0</v>
      </c>
      <c r="BT1487">
        <v>0</v>
      </c>
      <c r="BU1487" s="17">
        <v>0</v>
      </c>
      <c r="BV1487">
        <v>0</v>
      </c>
      <c r="BW1487">
        <v>0</v>
      </c>
      <c r="BX1487" s="17">
        <v>0</v>
      </c>
      <c r="BY1487">
        <v>0</v>
      </c>
      <c r="BZ1487">
        <v>0</v>
      </c>
      <c r="CA1487">
        <v>1</v>
      </c>
      <c r="CB1487">
        <v>0</v>
      </c>
      <c r="CC1487">
        <v>1</v>
      </c>
      <c r="CD1487">
        <v>0</v>
      </c>
      <c r="CE1487">
        <v>0</v>
      </c>
      <c r="CF1487">
        <v>0</v>
      </c>
      <c r="CG1487">
        <v>0</v>
      </c>
      <c r="CH1487">
        <v>0</v>
      </c>
      <c r="CI1487">
        <v>0</v>
      </c>
      <c r="CJ1487" s="17">
        <v>0</v>
      </c>
      <c r="CK1487">
        <v>1.02</v>
      </c>
      <c r="CL1487">
        <v>662</v>
      </c>
      <c r="CM1487">
        <v>1</v>
      </c>
      <c r="CN1487">
        <v>0</v>
      </c>
      <c r="CO1487">
        <v>16</v>
      </c>
      <c r="CP1487" s="31" t="s">
        <v>80</v>
      </c>
    </row>
    <row r="1488" spans="1:94" x14ac:dyDescent="0.25">
      <c r="A1488">
        <v>1487</v>
      </c>
      <c r="B1488">
        <v>92</v>
      </c>
      <c r="C1488" s="23" t="s">
        <v>270</v>
      </c>
      <c r="D1488" s="12">
        <v>2.4743870437876851</v>
      </c>
      <c r="E1488" s="13">
        <v>0.45865119427273793</v>
      </c>
      <c r="F1488" s="7">
        <v>5.3949211834304851</v>
      </c>
      <c r="G1488" s="7">
        <f t="shared" si="367"/>
        <v>2.0157358495149471</v>
      </c>
      <c r="H1488" s="15">
        <f t="shared" si="368"/>
        <v>2.9330382380604232</v>
      </c>
      <c r="I1488" s="11">
        <f t="shared" si="369"/>
        <v>4.2345869845224565E-2</v>
      </c>
      <c r="J1488" s="30">
        <f t="shared" si="370"/>
        <v>7.8492101006558124E-3</v>
      </c>
      <c r="K1488" s="30">
        <f t="shared" si="371"/>
        <v>127.40135468108423</v>
      </c>
      <c r="L1488" s="8">
        <v>0</v>
      </c>
      <c r="M1488" s="9">
        <v>0</v>
      </c>
      <c r="N1488" s="9">
        <v>0</v>
      </c>
      <c r="O1488" s="9">
        <v>1</v>
      </c>
      <c r="P1488" s="9">
        <v>0</v>
      </c>
      <c r="Q1488" s="8">
        <v>16223</v>
      </c>
      <c r="R1488" s="9">
        <v>20</v>
      </c>
      <c r="S1488" s="9">
        <f t="shared" si="372"/>
        <v>16202</v>
      </c>
      <c r="T1488" s="9">
        <f t="shared" si="373"/>
        <v>20</v>
      </c>
      <c r="U1488" s="7">
        <v>13</v>
      </c>
      <c r="V1488" s="7">
        <f t="shared" si="374"/>
        <v>9</v>
      </c>
      <c r="W1488" s="9">
        <v>0</v>
      </c>
      <c r="X1488" s="9">
        <v>1</v>
      </c>
      <c r="Y1488" s="9">
        <v>1</v>
      </c>
      <c r="Z1488" s="9">
        <v>0</v>
      </c>
      <c r="AA1488" s="9">
        <v>0</v>
      </c>
      <c r="AB1488" s="27">
        <v>0</v>
      </c>
      <c r="AC1488" s="9">
        <v>0</v>
      </c>
      <c r="AD1488" s="9">
        <v>0</v>
      </c>
      <c r="AE1488" s="27">
        <v>1</v>
      </c>
      <c r="AF1488" s="9">
        <v>0</v>
      </c>
      <c r="AG1488" s="27">
        <v>1</v>
      </c>
      <c r="AH1488" s="19">
        <v>1982</v>
      </c>
      <c r="AI1488" s="30">
        <v>0</v>
      </c>
      <c r="AJ1488" s="30">
        <v>0</v>
      </c>
      <c r="AK1488" s="30">
        <v>0.8</v>
      </c>
      <c r="AL1488" s="37">
        <v>0.2</v>
      </c>
      <c r="AM1488" s="36" t="s">
        <v>89</v>
      </c>
      <c r="AN1488" s="17" t="s">
        <v>89</v>
      </c>
      <c r="AO1488" s="30">
        <v>0</v>
      </c>
      <c r="AP1488" s="34">
        <f t="shared" si="375"/>
        <v>1</v>
      </c>
      <c r="AQ1488" t="s">
        <v>89</v>
      </c>
      <c r="AR1488" s="34" t="s">
        <v>89</v>
      </c>
      <c r="AS1488">
        <v>0</v>
      </c>
      <c r="AT1488" s="17">
        <v>1</v>
      </c>
      <c r="AU1488" t="s">
        <v>89</v>
      </c>
      <c r="AV1488" s="17" t="s">
        <v>89</v>
      </c>
      <c r="AW1488" s="17" t="s">
        <v>131</v>
      </c>
      <c r="AX1488">
        <v>1</v>
      </c>
      <c r="AY1488">
        <v>0</v>
      </c>
      <c r="AZ1488">
        <v>0</v>
      </c>
      <c r="BA1488">
        <v>0</v>
      </c>
      <c r="BB1488">
        <v>0</v>
      </c>
      <c r="BC1488">
        <v>0</v>
      </c>
      <c r="BD1488" s="17">
        <v>0</v>
      </c>
      <c r="BE1488">
        <v>1</v>
      </c>
      <c r="BF1488">
        <v>0</v>
      </c>
      <c r="BG1488" s="17">
        <v>0</v>
      </c>
      <c r="BH1488">
        <v>19465</v>
      </c>
      <c r="BI1488">
        <v>1630</v>
      </c>
      <c r="BJ1488" s="23">
        <v>0.91900000000000004</v>
      </c>
      <c r="BK1488" s="23">
        <v>28</v>
      </c>
      <c r="BL1488">
        <v>1</v>
      </c>
      <c r="BM1488">
        <v>0</v>
      </c>
      <c r="BN1488">
        <v>0</v>
      </c>
      <c r="BO1488">
        <v>0</v>
      </c>
      <c r="BP1488">
        <v>0</v>
      </c>
      <c r="BQ1488" s="17">
        <v>0</v>
      </c>
      <c r="BR1488">
        <v>1</v>
      </c>
      <c r="BS1488">
        <v>0</v>
      </c>
      <c r="BT1488">
        <v>0</v>
      </c>
      <c r="BU1488" s="17">
        <v>0</v>
      </c>
      <c r="BV1488">
        <v>0</v>
      </c>
      <c r="BW1488">
        <v>0</v>
      </c>
      <c r="BX1488" s="17">
        <v>0</v>
      </c>
      <c r="BY1488">
        <v>0</v>
      </c>
      <c r="BZ1488">
        <v>0</v>
      </c>
      <c r="CA1488">
        <v>1</v>
      </c>
      <c r="CB1488">
        <v>0</v>
      </c>
      <c r="CC1488">
        <v>1</v>
      </c>
      <c r="CD1488">
        <v>0</v>
      </c>
      <c r="CE1488">
        <v>0</v>
      </c>
      <c r="CF1488">
        <v>0</v>
      </c>
      <c r="CG1488">
        <v>0</v>
      </c>
      <c r="CH1488">
        <v>0</v>
      </c>
      <c r="CI1488">
        <v>0</v>
      </c>
      <c r="CJ1488" s="17">
        <v>0</v>
      </c>
      <c r="CK1488">
        <v>1.02</v>
      </c>
      <c r="CL1488">
        <v>662</v>
      </c>
      <c r="CM1488">
        <v>1</v>
      </c>
      <c r="CN1488">
        <v>0</v>
      </c>
      <c r="CO1488">
        <v>16</v>
      </c>
      <c r="CP1488" s="31" t="s">
        <v>80</v>
      </c>
    </row>
    <row r="1489" spans="1:94" x14ac:dyDescent="0.25">
      <c r="A1489">
        <v>1488</v>
      </c>
      <c r="B1489">
        <v>92</v>
      </c>
      <c r="C1489" s="23" t="s">
        <v>270</v>
      </c>
      <c r="D1489" s="12">
        <v>0.67194397515000226</v>
      </c>
      <c r="E1489" s="13">
        <v>0.57701818672916583</v>
      </c>
      <c r="F1489" s="7">
        <v>1.16451091248774</v>
      </c>
      <c r="G1489" s="7">
        <f t="shared" si="367"/>
        <v>9.4925788420836432E-2</v>
      </c>
      <c r="H1489" s="15">
        <f t="shared" si="368"/>
        <v>1.248962161879168</v>
      </c>
      <c r="I1489" s="11">
        <f t="shared" si="369"/>
        <v>8.3227441189997926E-3</v>
      </c>
      <c r="J1489" s="30">
        <f t="shared" si="370"/>
        <v>7.1469867991360821E-3</v>
      </c>
      <c r="K1489" s="30">
        <f t="shared" si="371"/>
        <v>139.91910550623638</v>
      </c>
      <c r="L1489" s="8">
        <v>0</v>
      </c>
      <c r="M1489" s="9">
        <v>0</v>
      </c>
      <c r="N1489" s="9">
        <v>0</v>
      </c>
      <c r="O1489" s="9">
        <v>1</v>
      </c>
      <c r="P1489" s="9">
        <v>0</v>
      </c>
      <c r="Q1489" s="8">
        <v>19597</v>
      </c>
      <c r="R1489" s="9">
        <v>20</v>
      </c>
      <c r="S1489" s="9">
        <f t="shared" si="372"/>
        <v>19576</v>
      </c>
      <c r="T1489" s="9">
        <f t="shared" si="373"/>
        <v>20</v>
      </c>
      <c r="U1489" s="7">
        <v>18</v>
      </c>
      <c r="V1489" s="7">
        <f t="shared" si="374"/>
        <v>4</v>
      </c>
      <c r="W1489" s="9">
        <v>0</v>
      </c>
      <c r="X1489" s="9">
        <v>1</v>
      </c>
      <c r="Y1489" s="9">
        <v>1</v>
      </c>
      <c r="Z1489" s="9">
        <v>0</v>
      </c>
      <c r="AA1489" s="9">
        <v>0</v>
      </c>
      <c r="AB1489" s="27">
        <v>0</v>
      </c>
      <c r="AC1489" s="9">
        <v>0</v>
      </c>
      <c r="AD1489" s="9">
        <v>0</v>
      </c>
      <c r="AE1489" s="27">
        <v>1</v>
      </c>
      <c r="AF1489" s="9">
        <v>0</v>
      </c>
      <c r="AG1489" s="27">
        <v>1</v>
      </c>
      <c r="AH1489" s="19">
        <v>1982</v>
      </c>
      <c r="AI1489" s="30">
        <v>0</v>
      </c>
      <c r="AJ1489" s="30">
        <v>0</v>
      </c>
      <c r="AK1489" s="30">
        <v>0.8</v>
      </c>
      <c r="AL1489" s="37">
        <v>0.2</v>
      </c>
      <c r="AM1489" s="36" t="s">
        <v>89</v>
      </c>
      <c r="AN1489" s="17" t="s">
        <v>89</v>
      </c>
      <c r="AO1489" s="30">
        <v>1</v>
      </c>
      <c r="AP1489" s="34">
        <f t="shared" si="375"/>
        <v>0</v>
      </c>
      <c r="AQ1489" t="s">
        <v>89</v>
      </c>
      <c r="AR1489" s="34" t="s">
        <v>89</v>
      </c>
      <c r="AS1489">
        <v>0</v>
      </c>
      <c r="AT1489" s="17">
        <v>1</v>
      </c>
      <c r="AU1489" t="s">
        <v>89</v>
      </c>
      <c r="AV1489" s="17" t="s">
        <v>89</v>
      </c>
      <c r="AW1489" s="17" t="s">
        <v>131</v>
      </c>
      <c r="AX1489">
        <v>1</v>
      </c>
      <c r="AY1489">
        <v>0</v>
      </c>
      <c r="AZ1489">
        <v>0</v>
      </c>
      <c r="BA1489">
        <v>0</v>
      </c>
      <c r="BB1489">
        <v>0</v>
      </c>
      <c r="BC1489">
        <v>0</v>
      </c>
      <c r="BD1489" s="17">
        <v>0</v>
      </c>
      <c r="BE1489">
        <v>1</v>
      </c>
      <c r="BF1489">
        <v>0</v>
      </c>
      <c r="BG1489" s="17">
        <v>0</v>
      </c>
      <c r="BH1489">
        <v>19465</v>
      </c>
      <c r="BI1489">
        <v>1630</v>
      </c>
      <c r="BJ1489" s="23">
        <v>0.91900000000000004</v>
      </c>
      <c r="BK1489" s="23">
        <v>28</v>
      </c>
      <c r="BL1489">
        <v>1</v>
      </c>
      <c r="BM1489">
        <v>0</v>
      </c>
      <c r="BN1489">
        <v>0</v>
      </c>
      <c r="BO1489">
        <v>0</v>
      </c>
      <c r="BP1489">
        <v>0</v>
      </c>
      <c r="BQ1489" s="17">
        <v>0</v>
      </c>
      <c r="BR1489">
        <v>1</v>
      </c>
      <c r="BS1489">
        <v>0</v>
      </c>
      <c r="BT1489">
        <v>0</v>
      </c>
      <c r="BU1489" s="17">
        <v>0</v>
      </c>
      <c r="BV1489">
        <v>0</v>
      </c>
      <c r="BW1489">
        <v>0</v>
      </c>
      <c r="BX1489" s="17">
        <v>0</v>
      </c>
      <c r="BY1489">
        <v>0</v>
      </c>
      <c r="BZ1489">
        <v>0</v>
      </c>
      <c r="CA1489">
        <v>1</v>
      </c>
      <c r="CB1489">
        <v>0</v>
      </c>
      <c r="CC1489">
        <v>1</v>
      </c>
      <c r="CD1489">
        <v>0</v>
      </c>
      <c r="CE1489">
        <v>0</v>
      </c>
      <c r="CF1489">
        <v>0</v>
      </c>
      <c r="CG1489">
        <v>0</v>
      </c>
      <c r="CH1489">
        <v>0</v>
      </c>
      <c r="CI1489">
        <v>0</v>
      </c>
      <c r="CJ1489" s="17">
        <v>0</v>
      </c>
      <c r="CK1489">
        <v>1.02</v>
      </c>
      <c r="CL1489">
        <v>662</v>
      </c>
      <c r="CM1489">
        <v>1</v>
      </c>
      <c r="CN1489">
        <v>0</v>
      </c>
      <c r="CO1489">
        <v>16</v>
      </c>
      <c r="CP1489" s="31" t="s">
        <v>80</v>
      </c>
    </row>
    <row r="1490" spans="1:94" x14ac:dyDescent="0.25">
      <c r="A1490">
        <v>1489</v>
      </c>
      <c r="B1490">
        <v>92</v>
      </c>
      <c r="C1490" s="23" t="s">
        <v>270</v>
      </c>
      <c r="D1490" s="12">
        <v>-3.0567176128227009</v>
      </c>
      <c r="E1490" s="13">
        <v>0.52092314966508346</v>
      </c>
      <c r="F1490" s="7">
        <v>-5.8678859152025664</v>
      </c>
      <c r="G1490" s="7">
        <f t="shared" si="367"/>
        <v>-3.5776407624877846</v>
      </c>
      <c r="H1490" s="15">
        <f t="shared" si="368"/>
        <v>-2.5357944631576173</v>
      </c>
      <c r="I1490" s="11">
        <f t="shared" si="369"/>
        <v>-4.1902321067008801E-2</v>
      </c>
      <c r="J1490" s="30">
        <f t="shared" si="370"/>
        <v>7.1409570111865888E-3</v>
      </c>
      <c r="K1490" s="30">
        <f t="shared" si="371"/>
        <v>140.03725249059207</v>
      </c>
      <c r="L1490" s="8">
        <v>0</v>
      </c>
      <c r="M1490" s="9">
        <v>0</v>
      </c>
      <c r="N1490" s="9">
        <v>0</v>
      </c>
      <c r="O1490" s="9">
        <v>1</v>
      </c>
      <c r="P1490" s="9">
        <v>0</v>
      </c>
      <c r="Q1490" s="8">
        <v>19597</v>
      </c>
      <c r="R1490" s="9">
        <v>20</v>
      </c>
      <c r="S1490" s="9">
        <f t="shared" si="372"/>
        <v>19576</v>
      </c>
      <c r="T1490" s="9">
        <f t="shared" si="373"/>
        <v>20</v>
      </c>
      <c r="U1490" s="7">
        <v>13</v>
      </c>
      <c r="V1490" s="7">
        <f t="shared" si="374"/>
        <v>9</v>
      </c>
      <c r="W1490" s="9">
        <v>0</v>
      </c>
      <c r="X1490" s="9">
        <v>1</v>
      </c>
      <c r="Y1490" s="9">
        <v>1</v>
      </c>
      <c r="Z1490" s="9">
        <v>0</v>
      </c>
      <c r="AA1490" s="9">
        <v>0</v>
      </c>
      <c r="AB1490" s="27">
        <v>0</v>
      </c>
      <c r="AC1490" s="9">
        <v>0</v>
      </c>
      <c r="AD1490" s="9">
        <v>0</v>
      </c>
      <c r="AE1490" s="27">
        <v>1</v>
      </c>
      <c r="AF1490" s="9">
        <v>0</v>
      </c>
      <c r="AG1490" s="27">
        <v>1</v>
      </c>
      <c r="AH1490" s="19">
        <v>1982</v>
      </c>
      <c r="AI1490" s="30">
        <v>0</v>
      </c>
      <c r="AJ1490" s="30">
        <v>0</v>
      </c>
      <c r="AK1490" s="30">
        <v>0.8</v>
      </c>
      <c r="AL1490" s="37">
        <v>0.2</v>
      </c>
      <c r="AM1490" s="36" t="s">
        <v>89</v>
      </c>
      <c r="AN1490" s="17" t="s">
        <v>89</v>
      </c>
      <c r="AO1490" s="30">
        <v>1</v>
      </c>
      <c r="AP1490" s="34">
        <f t="shared" si="375"/>
        <v>0</v>
      </c>
      <c r="AQ1490" t="s">
        <v>89</v>
      </c>
      <c r="AR1490" s="34" t="s">
        <v>89</v>
      </c>
      <c r="AS1490">
        <v>0</v>
      </c>
      <c r="AT1490" s="17">
        <v>1</v>
      </c>
      <c r="AU1490" t="s">
        <v>89</v>
      </c>
      <c r="AV1490" s="17" t="s">
        <v>89</v>
      </c>
      <c r="AW1490" s="17" t="s">
        <v>131</v>
      </c>
      <c r="AX1490">
        <v>1</v>
      </c>
      <c r="AY1490">
        <v>0</v>
      </c>
      <c r="AZ1490">
        <v>0</v>
      </c>
      <c r="BA1490">
        <v>0</v>
      </c>
      <c r="BB1490">
        <v>0</v>
      </c>
      <c r="BC1490">
        <v>0</v>
      </c>
      <c r="BD1490" s="17">
        <v>0</v>
      </c>
      <c r="BE1490">
        <v>1</v>
      </c>
      <c r="BF1490">
        <v>0</v>
      </c>
      <c r="BG1490" s="17">
        <v>0</v>
      </c>
      <c r="BH1490">
        <v>19465</v>
      </c>
      <c r="BI1490">
        <v>1630</v>
      </c>
      <c r="BJ1490" s="23">
        <v>0.91900000000000004</v>
      </c>
      <c r="BK1490" s="23">
        <v>28</v>
      </c>
      <c r="BL1490">
        <v>1</v>
      </c>
      <c r="BM1490">
        <v>0</v>
      </c>
      <c r="BN1490">
        <v>0</v>
      </c>
      <c r="BO1490">
        <v>0</v>
      </c>
      <c r="BP1490">
        <v>0</v>
      </c>
      <c r="BQ1490" s="17">
        <v>0</v>
      </c>
      <c r="BR1490">
        <v>1</v>
      </c>
      <c r="BS1490">
        <v>0</v>
      </c>
      <c r="BT1490">
        <v>0</v>
      </c>
      <c r="BU1490" s="17">
        <v>0</v>
      </c>
      <c r="BV1490">
        <v>0</v>
      </c>
      <c r="BW1490">
        <v>0</v>
      </c>
      <c r="BX1490" s="17">
        <v>0</v>
      </c>
      <c r="BY1490">
        <v>0</v>
      </c>
      <c r="BZ1490">
        <v>0</v>
      </c>
      <c r="CA1490">
        <v>1</v>
      </c>
      <c r="CB1490">
        <v>0</v>
      </c>
      <c r="CC1490">
        <v>1</v>
      </c>
      <c r="CD1490">
        <v>0</v>
      </c>
      <c r="CE1490">
        <v>0</v>
      </c>
      <c r="CF1490">
        <v>0</v>
      </c>
      <c r="CG1490">
        <v>0</v>
      </c>
      <c r="CH1490">
        <v>0</v>
      </c>
      <c r="CI1490">
        <v>0</v>
      </c>
      <c r="CJ1490" s="17">
        <v>0</v>
      </c>
      <c r="CK1490">
        <v>1.02</v>
      </c>
      <c r="CL1490">
        <v>662</v>
      </c>
      <c r="CM1490">
        <v>1</v>
      </c>
      <c r="CN1490">
        <v>0</v>
      </c>
      <c r="CO1490">
        <v>16</v>
      </c>
      <c r="CP1490" s="31" t="s">
        <v>80</v>
      </c>
    </row>
    <row r="1491" spans="1:94" x14ac:dyDescent="0.25">
      <c r="A1491">
        <v>1490</v>
      </c>
      <c r="B1491">
        <v>92</v>
      </c>
      <c r="C1491" s="23" t="s">
        <v>270</v>
      </c>
      <c r="D1491" s="12">
        <v>0.78926178657732216</v>
      </c>
      <c r="E1491" s="13">
        <v>0.44547385889326357</v>
      </c>
      <c r="F1491" s="7">
        <v>1.771735357352205</v>
      </c>
      <c r="G1491" s="7">
        <f t="shared" si="367"/>
        <v>0.34378792768405858</v>
      </c>
      <c r="H1491" s="15">
        <f t="shared" si="368"/>
        <v>1.2347356454705858</v>
      </c>
      <c r="I1491" s="11">
        <f t="shared" si="369"/>
        <v>1.3917860246283258E-2</v>
      </c>
      <c r="J1491" s="30">
        <f t="shared" si="370"/>
        <v>7.8554961318167763E-3</v>
      </c>
      <c r="K1491" s="30">
        <f t="shared" si="371"/>
        <v>127.29940709279242</v>
      </c>
      <c r="L1491" s="8">
        <v>0</v>
      </c>
      <c r="M1491" s="9">
        <v>0</v>
      </c>
      <c r="N1491" s="9">
        <v>0</v>
      </c>
      <c r="O1491" s="9">
        <v>1</v>
      </c>
      <c r="P1491" s="9">
        <v>0</v>
      </c>
      <c r="Q1491" s="8">
        <v>16223</v>
      </c>
      <c r="R1491" s="9">
        <v>20</v>
      </c>
      <c r="S1491" s="9">
        <f t="shared" si="372"/>
        <v>16202</v>
      </c>
      <c r="T1491" s="9">
        <f t="shared" si="373"/>
        <v>20</v>
      </c>
      <c r="U1491" s="7">
        <v>18</v>
      </c>
      <c r="V1491" s="7">
        <f t="shared" si="374"/>
        <v>4</v>
      </c>
      <c r="W1491" s="9">
        <v>0</v>
      </c>
      <c r="X1491" s="9">
        <v>1</v>
      </c>
      <c r="Y1491" s="9">
        <v>1</v>
      </c>
      <c r="Z1491" s="9">
        <v>0</v>
      </c>
      <c r="AA1491" s="9">
        <v>0</v>
      </c>
      <c r="AB1491" s="27">
        <v>0</v>
      </c>
      <c r="AC1491" s="9">
        <v>0</v>
      </c>
      <c r="AD1491" s="9">
        <v>0</v>
      </c>
      <c r="AE1491" s="27">
        <v>1</v>
      </c>
      <c r="AF1491" s="9">
        <v>0</v>
      </c>
      <c r="AG1491" s="27">
        <v>1</v>
      </c>
      <c r="AH1491" s="19">
        <v>1982</v>
      </c>
      <c r="AI1491" s="30">
        <v>0</v>
      </c>
      <c r="AJ1491" s="30">
        <v>0</v>
      </c>
      <c r="AK1491" s="30">
        <v>0.8</v>
      </c>
      <c r="AL1491" s="37">
        <v>0.2</v>
      </c>
      <c r="AM1491" s="36" t="s">
        <v>89</v>
      </c>
      <c r="AN1491" s="17" t="s">
        <v>89</v>
      </c>
      <c r="AO1491" s="30">
        <v>0</v>
      </c>
      <c r="AP1491" s="34">
        <f t="shared" si="375"/>
        <v>1</v>
      </c>
      <c r="AQ1491" t="s">
        <v>89</v>
      </c>
      <c r="AR1491" s="34" t="s">
        <v>89</v>
      </c>
      <c r="AS1491">
        <v>0</v>
      </c>
      <c r="AT1491" s="17">
        <v>1</v>
      </c>
      <c r="AU1491" t="s">
        <v>89</v>
      </c>
      <c r="AV1491" s="17" t="s">
        <v>89</v>
      </c>
      <c r="AW1491" s="17" t="s">
        <v>131</v>
      </c>
      <c r="AX1491">
        <v>1</v>
      </c>
      <c r="AY1491">
        <v>0</v>
      </c>
      <c r="AZ1491">
        <v>0</v>
      </c>
      <c r="BA1491">
        <v>0</v>
      </c>
      <c r="BB1491">
        <v>0</v>
      </c>
      <c r="BC1491">
        <v>0</v>
      </c>
      <c r="BD1491" s="17">
        <v>0</v>
      </c>
      <c r="BE1491">
        <v>1</v>
      </c>
      <c r="BF1491">
        <v>0</v>
      </c>
      <c r="BG1491" s="17">
        <v>0</v>
      </c>
      <c r="BH1491">
        <v>19465</v>
      </c>
      <c r="BI1491">
        <v>1630</v>
      </c>
      <c r="BJ1491" s="23">
        <v>0.91900000000000004</v>
      </c>
      <c r="BK1491" s="23">
        <v>28</v>
      </c>
      <c r="BL1491">
        <v>1</v>
      </c>
      <c r="BM1491">
        <v>0</v>
      </c>
      <c r="BN1491">
        <v>0</v>
      </c>
      <c r="BO1491">
        <v>0</v>
      </c>
      <c r="BP1491">
        <v>0</v>
      </c>
      <c r="BQ1491" s="17">
        <v>0</v>
      </c>
      <c r="BR1491">
        <v>1</v>
      </c>
      <c r="BS1491">
        <v>0</v>
      </c>
      <c r="BT1491">
        <v>0</v>
      </c>
      <c r="BU1491" s="17">
        <v>0</v>
      </c>
      <c r="BV1491">
        <v>0</v>
      </c>
      <c r="BW1491">
        <v>0</v>
      </c>
      <c r="BX1491" s="17">
        <v>0</v>
      </c>
      <c r="BY1491">
        <v>0</v>
      </c>
      <c r="BZ1491">
        <v>0</v>
      </c>
      <c r="CA1491">
        <v>1</v>
      </c>
      <c r="CB1491">
        <v>0</v>
      </c>
      <c r="CC1491">
        <v>1</v>
      </c>
      <c r="CD1491">
        <v>0</v>
      </c>
      <c r="CE1491">
        <v>0</v>
      </c>
      <c r="CF1491">
        <v>0</v>
      </c>
      <c r="CG1491">
        <v>0</v>
      </c>
      <c r="CH1491">
        <v>0</v>
      </c>
      <c r="CI1491">
        <v>0</v>
      </c>
      <c r="CJ1491" s="17">
        <v>0</v>
      </c>
      <c r="CK1491">
        <v>1.02</v>
      </c>
      <c r="CL1491">
        <v>662</v>
      </c>
      <c r="CM1491">
        <v>1</v>
      </c>
      <c r="CN1491">
        <v>0</v>
      </c>
      <c r="CO1491">
        <v>16</v>
      </c>
      <c r="CP1491" s="31" t="s">
        <v>80</v>
      </c>
    </row>
    <row r="1492" spans="1:94" x14ac:dyDescent="0.25">
      <c r="A1492">
        <v>1491</v>
      </c>
      <c r="B1492">
        <v>92</v>
      </c>
      <c r="C1492" s="23" t="s">
        <v>270</v>
      </c>
      <c r="D1492" s="12">
        <v>0.20479030465558881</v>
      </c>
      <c r="E1492" s="13">
        <v>0.46404967126446411</v>
      </c>
      <c r="F1492" s="7">
        <v>0.44131117278365189</v>
      </c>
      <c r="G1492" s="7">
        <f t="shared" si="367"/>
        <v>-0.25925936660887527</v>
      </c>
      <c r="H1492" s="15">
        <f t="shared" si="368"/>
        <v>0.66883997592005295</v>
      </c>
      <c r="I1492" s="11">
        <f t="shared" si="369"/>
        <v>3.4670331854108607E-3</v>
      </c>
      <c r="J1492" s="30">
        <f t="shared" si="370"/>
        <v>7.8562098565098781E-3</v>
      </c>
      <c r="K1492" s="30">
        <f t="shared" si="371"/>
        <v>127.28784213565422</v>
      </c>
      <c r="L1492" s="8">
        <v>0</v>
      </c>
      <c r="M1492" s="9">
        <v>0</v>
      </c>
      <c r="N1492" s="9">
        <v>0</v>
      </c>
      <c r="O1492" s="9">
        <v>1</v>
      </c>
      <c r="P1492" s="9">
        <v>0</v>
      </c>
      <c r="Q1492" s="8">
        <v>16223</v>
      </c>
      <c r="R1492" s="9">
        <v>20</v>
      </c>
      <c r="S1492" s="9">
        <f t="shared" si="372"/>
        <v>16202</v>
      </c>
      <c r="T1492" s="9">
        <f t="shared" si="373"/>
        <v>20</v>
      </c>
      <c r="U1492" s="7">
        <v>13</v>
      </c>
      <c r="V1492" s="7">
        <f t="shared" si="374"/>
        <v>9</v>
      </c>
      <c r="W1492" s="9">
        <v>0</v>
      </c>
      <c r="X1492" s="9">
        <v>1</v>
      </c>
      <c r="Y1492" s="9">
        <v>1</v>
      </c>
      <c r="Z1492" s="9">
        <v>0</v>
      </c>
      <c r="AA1492" s="9">
        <v>0</v>
      </c>
      <c r="AB1492" s="27">
        <v>0</v>
      </c>
      <c r="AC1492" s="9">
        <v>0</v>
      </c>
      <c r="AD1492" s="9">
        <v>0</v>
      </c>
      <c r="AE1492" s="27">
        <v>1</v>
      </c>
      <c r="AF1492" s="9">
        <v>0</v>
      </c>
      <c r="AG1492" s="27">
        <v>1</v>
      </c>
      <c r="AH1492" s="19">
        <v>1982</v>
      </c>
      <c r="AI1492" s="30">
        <v>0</v>
      </c>
      <c r="AJ1492" s="30">
        <v>0</v>
      </c>
      <c r="AK1492" s="30">
        <v>0.8</v>
      </c>
      <c r="AL1492" s="37">
        <v>0.2</v>
      </c>
      <c r="AM1492" s="36" t="s">
        <v>89</v>
      </c>
      <c r="AN1492" s="17" t="s">
        <v>89</v>
      </c>
      <c r="AO1492" s="30">
        <v>0</v>
      </c>
      <c r="AP1492" s="34">
        <f t="shared" si="375"/>
        <v>1</v>
      </c>
      <c r="AQ1492" t="s">
        <v>89</v>
      </c>
      <c r="AR1492" s="34" t="s">
        <v>89</v>
      </c>
      <c r="AS1492">
        <v>0</v>
      </c>
      <c r="AT1492" s="17">
        <v>1</v>
      </c>
      <c r="AU1492" t="s">
        <v>89</v>
      </c>
      <c r="AV1492" s="17" t="s">
        <v>89</v>
      </c>
      <c r="AW1492" s="17" t="s">
        <v>131</v>
      </c>
      <c r="AX1492">
        <v>1</v>
      </c>
      <c r="AY1492">
        <v>0</v>
      </c>
      <c r="AZ1492">
        <v>0</v>
      </c>
      <c r="BA1492">
        <v>0</v>
      </c>
      <c r="BB1492">
        <v>0</v>
      </c>
      <c r="BC1492">
        <v>0</v>
      </c>
      <c r="BD1492" s="17">
        <v>0</v>
      </c>
      <c r="BE1492">
        <v>1</v>
      </c>
      <c r="BF1492">
        <v>0</v>
      </c>
      <c r="BG1492" s="17">
        <v>0</v>
      </c>
      <c r="BH1492">
        <v>19465</v>
      </c>
      <c r="BI1492">
        <v>1630</v>
      </c>
      <c r="BJ1492" s="23">
        <v>0.91900000000000004</v>
      </c>
      <c r="BK1492" s="23">
        <v>28</v>
      </c>
      <c r="BL1492">
        <v>1</v>
      </c>
      <c r="BM1492">
        <v>0</v>
      </c>
      <c r="BN1492">
        <v>0</v>
      </c>
      <c r="BO1492">
        <v>0</v>
      </c>
      <c r="BP1492">
        <v>0</v>
      </c>
      <c r="BQ1492" s="17">
        <v>0</v>
      </c>
      <c r="BR1492">
        <v>1</v>
      </c>
      <c r="BS1492">
        <v>0</v>
      </c>
      <c r="BT1492">
        <v>0</v>
      </c>
      <c r="BU1492" s="17">
        <v>0</v>
      </c>
      <c r="BV1492">
        <v>0</v>
      </c>
      <c r="BW1492">
        <v>0</v>
      </c>
      <c r="BX1492" s="17">
        <v>0</v>
      </c>
      <c r="BY1492">
        <v>0</v>
      </c>
      <c r="BZ1492">
        <v>0</v>
      </c>
      <c r="CA1492">
        <v>1</v>
      </c>
      <c r="CB1492">
        <v>0</v>
      </c>
      <c r="CC1492">
        <v>1</v>
      </c>
      <c r="CD1492">
        <v>0</v>
      </c>
      <c r="CE1492">
        <v>0</v>
      </c>
      <c r="CF1492">
        <v>0</v>
      </c>
      <c r="CG1492">
        <v>0</v>
      </c>
      <c r="CH1492">
        <v>0</v>
      </c>
      <c r="CI1492">
        <v>0</v>
      </c>
      <c r="CJ1492" s="17">
        <v>0</v>
      </c>
      <c r="CK1492">
        <v>1.02</v>
      </c>
      <c r="CL1492">
        <v>662</v>
      </c>
      <c r="CM1492">
        <v>1</v>
      </c>
      <c r="CN1492">
        <v>0</v>
      </c>
      <c r="CO1492">
        <v>16</v>
      </c>
      <c r="CP1492" s="31" t="s">
        <v>80</v>
      </c>
    </row>
    <row r="1493" spans="1:94" x14ac:dyDescent="0.25">
      <c r="A1493">
        <v>1492</v>
      </c>
      <c r="B1493">
        <v>92</v>
      </c>
      <c r="C1493" s="23" t="s">
        <v>270</v>
      </c>
      <c r="D1493" s="12">
        <v>1.258093300309993</v>
      </c>
      <c r="E1493" s="13">
        <v>0.57929762379185901</v>
      </c>
      <c r="F1493" s="7">
        <v>2.1717563626016601</v>
      </c>
      <c r="G1493" s="7">
        <f t="shared" si="367"/>
        <v>0.67879567651813399</v>
      </c>
      <c r="H1493" s="15">
        <f t="shared" si="368"/>
        <v>1.837390924101852</v>
      </c>
      <c r="I1493" s="11">
        <f t="shared" si="369"/>
        <v>1.552018209718832E-2</v>
      </c>
      <c r="J1493" s="30">
        <f t="shared" si="370"/>
        <v>7.1463734903467191E-3</v>
      </c>
      <c r="K1493" s="30">
        <f t="shared" si="371"/>
        <v>139.93111350124568</v>
      </c>
      <c r="L1493" s="8">
        <v>0</v>
      </c>
      <c r="M1493" s="9">
        <v>0</v>
      </c>
      <c r="N1493" s="9">
        <v>0</v>
      </c>
      <c r="O1493" s="9">
        <v>1</v>
      </c>
      <c r="P1493" s="9">
        <v>0</v>
      </c>
      <c r="Q1493" s="8">
        <v>19597</v>
      </c>
      <c r="R1493" s="9">
        <v>20</v>
      </c>
      <c r="S1493" s="9">
        <f t="shared" si="372"/>
        <v>19576</v>
      </c>
      <c r="T1493" s="9">
        <f t="shared" si="373"/>
        <v>20</v>
      </c>
      <c r="U1493" s="7">
        <v>18</v>
      </c>
      <c r="V1493" s="7">
        <f t="shared" si="374"/>
        <v>4</v>
      </c>
      <c r="W1493" s="9">
        <v>0</v>
      </c>
      <c r="X1493" s="9">
        <v>1</v>
      </c>
      <c r="Y1493" s="9">
        <v>1</v>
      </c>
      <c r="Z1493" s="9">
        <v>0</v>
      </c>
      <c r="AA1493" s="9">
        <v>0</v>
      </c>
      <c r="AB1493" s="27">
        <v>0</v>
      </c>
      <c r="AC1493" s="9">
        <v>0</v>
      </c>
      <c r="AD1493" s="9">
        <v>0</v>
      </c>
      <c r="AE1493" s="27">
        <v>1</v>
      </c>
      <c r="AF1493" s="9">
        <v>0</v>
      </c>
      <c r="AG1493" s="27">
        <v>1</v>
      </c>
      <c r="AH1493" s="19">
        <v>1982</v>
      </c>
      <c r="AI1493" s="30">
        <v>0</v>
      </c>
      <c r="AJ1493" s="30">
        <v>0</v>
      </c>
      <c r="AK1493" s="30">
        <v>0.8</v>
      </c>
      <c r="AL1493" s="37">
        <v>0.2</v>
      </c>
      <c r="AM1493" s="36" t="s">
        <v>89</v>
      </c>
      <c r="AN1493" s="17" t="s">
        <v>89</v>
      </c>
      <c r="AO1493" s="30">
        <v>1</v>
      </c>
      <c r="AP1493" s="34">
        <f t="shared" si="375"/>
        <v>0</v>
      </c>
      <c r="AQ1493" t="s">
        <v>89</v>
      </c>
      <c r="AR1493" s="34" t="s">
        <v>89</v>
      </c>
      <c r="AS1493">
        <v>0</v>
      </c>
      <c r="AT1493" s="17">
        <v>1</v>
      </c>
      <c r="AU1493" t="s">
        <v>89</v>
      </c>
      <c r="AV1493" s="17" t="s">
        <v>89</v>
      </c>
      <c r="AW1493" s="17" t="s">
        <v>131</v>
      </c>
      <c r="AX1493">
        <v>1</v>
      </c>
      <c r="AY1493">
        <v>0</v>
      </c>
      <c r="AZ1493">
        <v>0</v>
      </c>
      <c r="BA1493">
        <v>0</v>
      </c>
      <c r="BB1493">
        <v>0</v>
      </c>
      <c r="BC1493">
        <v>0</v>
      </c>
      <c r="BD1493" s="17">
        <v>0</v>
      </c>
      <c r="BE1493">
        <v>1</v>
      </c>
      <c r="BF1493">
        <v>0</v>
      </c>
      <c r="BG1493" s="17">
        <v>0</v>
      </c>
      <c r="BH1493">
        <v>19465</v>
      </c>
      <c r="BI1493">
        <v>1630</v>
      </c>
      <c r="BJ1493" s="23">
        <v>0.91900000000000004</v>
      </c>
      <c r="BK1493" s="23">
        <v>28</v>
      </c>
      <c r="BL1493">
        <v>1</v>
      </c>
      <c r="BM1493">
        <v>0</v>
      </c>
      <c r="BN1493">
        <v>0</v>
      </c>
      <c r="BO1493">
        <v>0</v>
      </c>
      <c r="BP1493">
        <v>0</v>
      </c>
      <c r="BQ1493" s="17">
        <v>0</v>
      </c>
      <c r="BR1493">
        <v>1</v>
      </c>
      <c r="BS1493">
        <v>0</v>
      </c>
      <c r="BT1493">
        <v>0</v>
      </c>
      <c r="BU1493" s="17">
        <v>0</v>
      </c>
      <c r="BV1493">
        <v>0</v>
      </c>
      <c r="BW1493">
        <v>0</v>
      </c>
      <c r="BX1493" s="17">
        <v>0</v>
      </c>
      <c r="BY1493">
        <v>0</v>
      </c>
      <c r="BZ1493">
        <v>0</v>
      </c>
      <c r="CA1493">
        <v>1</v>
      </c>
      <c r="CB1493">
        <v>0</v>
      </c>
      <c r="CC1493">
        <v>1</v>
      </c>
      <c r="CD1493">
        <v>0</v>
      </c>
      <c r="CE1493">
        <v>0</v>
      </c>
      <c r="CF1493">
        <v>0</v>
      </c>
      <c r="CG1493">
        <v>0</v>
      </c>
      <c r="CH1493">
        <v>0</v>
      </c>
      <c r="CI1493">
        <v>0</v>
      </c>
      <c r="CJ1493" s="17">
        <v>0</v>
      </c>
      <c r="CK1493">
        <v>1.02</v>
      </c>
      <c r="CL1493">
        <v>662</v>
      </c>
      <c r="CM1493">
        <v>1</v>
      </c>
      <c r="CN1493">
        <v>0</v>
      </c>
      <c r="CO1493">
        <v>16</v>
      </c>
      <c r="CP1493" s="31" t="s">
        <v>80</v>
      </c>
    </row>
    <row r="1494" spans="1:94" x14ac:dyDescent="0.25">
      <c r="A1494">
        <v>1493</v>
      </c>
      <c r="B1494">
        <v>92</v>
      </c>
      <c r="C1494" s="23" t="s">
        <v>270</v>
      </c>
      <c r="D1494" s="12">
        <v>-2.2247475073574718</v>
      </c>
      <c r="E1494" s="13">
        <v>0.53183191732399704</v>
      </c>
      <c r="F1494" s="7">
        <v>-4.1831778704664213</v>
      </c>
      <c r="G1494" s="7">
        <f t="shared" si="367"/>
        <v>-2.756579424681469</v>
      </c>
      <c r="H1494" s="15">
        <f t="shared" si="368"/>
        <v>-1.6929155900334747</v>
      </c>
      <c r="I1494" s="11">
        <f t="shared" si="369"/>
        <v>-2.9884798510279257E-2</v>
      </c>
      <c r="J1494" s="30">
        <f t="shared" si="370"/>
        <v>7.1440420263427914E-3</v>
      </c>
      <c r="K1494" s="30">
        <f t="shared" si="371"/>
        <v>139.97678013547804</v>
      </c>
      <c r="L1494" s="8">
        <v>0</v>
      </c>
      <c r="M1494" s="9">
        <v>0</v>
      </c>
      <c r="N1494" s="9">
        <v>0</v>
      </c>
      <c r="O1494" s="9">
        <v>1</v>
      </c>
      <c r="P1494" s="9">
        <v>0</v>
      </c>
      <c r="Q1494" s="8">
        <v>19597</v>
      </c>
      <c r="R1494" s="9">
        <v>20</v>
      </c>
      <c r="S1494" s="9">
        <f t="shared" si="372"/>
        <v>19576</v>
      </c>
      <c r="T1494" s="9">
        <f t="shared" si="373"/>
        <v>20</v>
      </c>
      <c r="U1494" s="7">
        <v>13</v>
      </c>
      <c r="V1494" s="7">
        <f t="shared" si="374"/>
        <v>9</v>
      </c>
      <c r="W1494" s="9">
        <v>0</v>
      </c>
      <c r="X1494" s="9">
        <v>1</v>
      </c>
      <c r="Y1494" s="9">
        <v>1</v>
      </c>
      <c r="Z1494" s="9">
        <v>0</v>
      </c>
      <c r="AA1494" s="9">
        <v>0</v>
      </c>
      <c r="AB1494" s="27">
        <v>0</v>
      </c>
      <c r="AC1494" s="9">
        <v>0</v>
      </c>
      <c r="AD1494" s="9">
        <v>0</v>
      </c>
      <c r="AE1494" s="27">
        <v>1</v>
      </c>
      <c r="AF1494" s="9">
        <v>0</v>
      </c>
      <c r="AG1494" s="27">
        <v>1</v>
      </c>
      <c r="AH1494" s="19">
        <v>1982</v>
      </c>
      <c r="AI1494" s="30">
        <v>0</v>
      </c>
      <c r="AJ1494" s="30">
        <v>0</v>
      </c>
      <c r="AK1494" s="30">
        <v>0.8</v>
      </c>
      <c r="AL1494" s="37">
        <v>0.2</v>
      </c>
      <c r="AM1494" s="36" t="s">
        <v>89</v>
      </c>
      <c r="AN1494" s="17" t="s">
        <v>89</v>
      </c>
      <c r="AO1494" s="30">
        <v>1</v>
      </c>
      <c r="AP1494" s="34">
        <f t="shared" si="375"/>
        <v>0</v>
      </c>
      <c r="AQ1494" t="s">
        <v>89</v>
      </c>
      <c r="AR1494" s="34" t="s">
        <v>89</v>
      </c>
      <c r="AS1494">
        <v>0</v>
      </c>
      <c r="AT1494" s="17">
        <v>1</v>
      </c>
      <c r="AU1494" t="s">
        <v>89</v>
      </c>
      <c r="AV1494" s="17" t="s">
        <v>89</v>
      </c>
      <c r="AW1494" s="17" t="s">
        <v>131</v>
      </c>
      <c r="AX1494">
        <v>1</v>
      </c>
      <c r="AY1494">
        <v>0</v>
      </c>
      <c r="AZ1494">
        <v>0</v>
      </c>
      <c r="BA1494">
        <v>0</v>
      </c>
      <c r="BB1494">
        <v>0</v>
      </c>
      <c r="BC1494">
        <v>0</v>
      </c>
      <c r="BD1494" s="17">
        <v>0</v>
      </c>
      <c r="BE1494">
        <v>1</v>
      </c>
      <c r="BF1494">
        <v>0</v>
      </c>
      <c r="BG1494" s="17">
        <v>0</v>
      </c>
      <c r="BH1494">
        <v>19465</v>
      </c>
      <c r="BI1494">
        <v>1630</v>
      </c>
      <c r="BJ1494" s="23">
        <v>0.91900000000000004</v>
      </c>
      <c r="BK1494" s="23">
        <v>28</v>
      </c>
      <c r="BL1494">
        <v>1</v>
      </c>
      <c r="BM1494">
        <v>0</v>
      </c>
      <c r="BN1494">
        <v>0</v>
      </c>
      <c r="BO1494">
        <v>0</v>
      </c>
      <c r="BP1494">
        <v>0</v>
      </c>
      <c r="BQ1494" s="17">
        <v>0</v>
      </c>
      <c r="BR1494">
        <v>1</v>
      </c>
      <c r="BS1494">
        <v>0</v>
      </c>
      <c r="BT1494">
        <v>0</v>
      </c>
      <c r="BU1494" s="17">
        <v>0</v>
      </c>
      <c r="BV1494">
        <v>0</v>
      </c>
      <c r="BW1494">
        <v>0</v>
      </c>
      <c r="BX1494" s="17">
        <v>0</v>
      </c>
      <c r="BY1494">
        <v>0</v>
      </c>
      <c r="BZ1494">
        <v>0</v>
      </c>
      <c r="CA1494">
        <v>1</v>
      </c>
      <c r="CB1494">
        <v>0</v>
      </c>
      <c r="CC1494">
        <v>1</v>
      </c>
      <c r="CD1494">
        <v>0</v>
      </c>
      <c r="CE1494">
        <v>0</v>
      </c>
      <c r="CF1494">
        <v>0</v>
      </c>
      <c r="CG1494">
        <v>0</v>
      </c>
      <c r="CH1494">
        <v>0</v>
      </c>
      <c r="CI1494">
        <v>0</v>
      </c>
      <c r="CJ1494" s="17">
        <v>0</v>
      </c>
      <c r="CK1494">
        <v>1.02</v>
      </c>
      <c r="CL1494">
        <v>662</v>
      </c>
      <c r="CM1494">
        <v>1</v>
      </c>
      <c r="CN1494">
        <v>0</v>
      </c>
      <c r="CO1494">
        <v>16</v>
      </c>
      <c r="CP1494" s="31" t="s">
        <v>80</v>
      </c>
    </row>
    <row r="1495" spans="1:94" x14ac:dyDescent="0.25">
      <c r="A1495">
        <v>1494</v>
      </c>
      <c r="B1495">
        <v>92</v>
      </c>
      <c r="C1495" s="23" t="s">
        <v>270</v>
      </c>
      <c r="D1495" s="12">
        <v>3.9380026140558582</v>
      </c>
      <c r="E1495" s="13">
        <v>0.39982496246682342</v>
      </c>
      <c r="F1495" s="7">
        <v>9.8493165353141876</v>
      </c>
      <c r="G1495" s="7">
        <f t="shared" si="367"/>
        <v>3.5381776515890349</v>
      </c>
      <c r="H1495" s="15">
        <f t="shared" si="368"/>
        <v>4.3378275765226819</v>
      </c>
      <c r="I1495" s="11">
        <f t="shared" si="369"/>
        <v>7.7148146174169902E-2</v>
      </c>
      <c r="J1495" s="30">
        <f t="shared" si="370"/>
        <v>7.8328426036019284E-3</v>
      </c>
      <c r="K1495" s="30">
        <f t="shared" si="371"/>
        <v>127.66757237534054</v>
      </c>
      <c r="L1495" s="8">
        <v>0</v>
      </c>
      <c r="M1495" s="9">
        <v>0</v>
      </c>
      <c r="N1495" s="9">
        <v>0</v>
      </c>
      <c r="O1495" s="9">
        <v>1</v>
      </c>
      <c r="P1495" s="9">
        <v>0</v>
      </c>
      <c r="Q1495" s="8">
        <v>16223</v>
      </c>
      <c r="R1495" s="9">
        <v>20</v>
      </c>
      <c r="S1495" s="9">
        <f t="shared" si="372"/>
        <v>16202</v>
      </c>
      <c r="T1495" s="9">
        <f t="shared" si="373"/>
        <v>20</v>
      </c>
      <c r="U1495" s="7">
        <v>18</v>
      </c>
      <c r="V1495" s="7">
        <f t="shared" si="374"/>
        <v>4</v>
      </c>
      <c r="W1495" s="9">
        <v>0</v>
      </c>
      <c r="X1495" s="9">
        <v>1</v>
      </c>
      <c r="Y1495" s="9">
        <v>1</v>
      </c>
      <c r="Z1495" s="9">
        <v>0</v>
      </c>
      <c r="AA1495" s="9">
        <v>0</v>
      </c>
      <c r="AB1495" s="27">
        <v>0</v>
      </c>
      <c r="AC1495" s="9">
        <v>0</v>
      </c>
      <c r="AD1495" s="9">
        <v>0</v>
      </c>
      <c r="AE1495" s="27">
        <v>1</v>
      </c>
      <c r="AF1495" s="9">
        <v>0</v>
      </c>
      <c r="AG1495" s="27">
        <v>1</v>
      </c>
      <c r="AH1495" s="19">
        <v>1982</v>
      </c>
      <c r="AI1495" s="30">
        <v>0</v>
      </c>
      <c r="AJ1495" s="30">
        <v>0</v>
      </c>
      <c r="AK1495" s="30">
        <v>0.8</v>
      </c>
      <c r="AL1495" s="37">
        <v>0.2</v>
      </c>
      <c r="AM1495" s="36" t="s">
        <v>89</v>
      </c>
      <c r="AN1495" s="17" t="s">
        <v>89</v>
      </c>
      <c r="AO1495" s="30">
        <v>0</v>
      </c>
      <c r="AP1495" s="34">
        <f t="shared" si="375"/>
        <v>1</v>
      </c>
      <c r="AQ1495" t="s">
        <v>89</v>
      </c>
      <c r="AR1495" s="34" t="s">
        <v>89</v>
      </c>
      <c r="AS1495">
        <v>0</v>
      </c>
      <c r="AT1495" s="17">
        <v>1</v>
      </c>
      <c r="AU1495" t="s">
        <v>89</v>
      </c>
      <c r="AV1495" s="17" t="s">
        <v>89</v>
      </c>
      <c r="AW1495" s="17" t="s">
        <v>131</v>
      </c>
      <c r="AX1495">
        <v>1</v>
      </c>
      <c r="AY1495">
        <v>0</v>
      </c>
      <c r="AZ1495">
        <v>0</v>
      </c>
      <c r="BA1495">
        <v>0</v>
      </c>
      <c r="BB1495">
        <v>0</v>
      </c>
      <c r="BC1495">
        <v>0</v>
      </c>
      <c r="BD1495" s="17">
        <v>0</v>
      </c>
      <c r="BE1495">
        <v>1</v>
      </c>
      <c r="BF1495">
        <v>0</v>
      </c>
      <c r="BG1495" s="17">
        <v>0</v>
      </c>
      <c r="BH1495">
        <v>19465</v>
      </c>
      <c r="BI1495">
        <v>1630</v>
      </c>
      <c r="BJ1495" s="23">
        <v>0.91900000000000004</v>
      </c>
      <c r="BK1495" s="23">
        <v>28</v>
      </c>
      <c r="BL1495">
        <v>1</v>
      </c>
      <c r="BM1495">
        <v>0</v>
      </c>
      <c r="BN1495">
        <v>0</v>
      </c>
      <c r="BO1495">
        <v>0</v>
      </c>
      <c r="BP1495">
        <v>0</v>
      </c>
      <c r="BQ1495" s="17">
        <v>0</v>
      </c>
      <c r="BR1495">
        <v>1</v>
      </c>
      <c r="BS1495">
        <v>0</v>
      </c>
      <c r="BT1495">
        <v>0</v>
      </c>
      <c r="BU1495" s="17">
        <v>0</v>
      </c>
      <c r="BV1495">
        <v>0</v>
      </c>
      <c r="BW1495">
        <v>0</v>
      </c>
      <c r="BX1495" s="17">
        <v>0</v>
      </c>
      <c r="BY1495">
        <v>0</v>
      </c>
      <c r="BZ1495">
        <v>0</v>
      </c>
      <c r="CA1495">
        <v>1</v>
      </c>
      <c r="CB1495">
        <v>0</v>
      </c>
      <c r="CC1495">
        <v>1</v>
      </c>
      <c r="CD1495">
        <v>0</v>
      </c>
      <c r="CE1495">
        <v>0</v>
      </c>
      <c r="CF1495">
        <v>0</v>
      </c>
      <c r="CG1495">
        <v>0</v>
      </c>
      <c r="CH1495">
        <v>0</v>
      </c>
      <c r="CI1495">
        <v>0</v>
      </c>
      <c r="CJ1495" s="17">
        <v>0</v>
      </c>
      <c r="CK1495">
        <v>1.02</v>
      </c>
      <c r="CL1495">
        <v>662</v>
      </c>
      <c r="CM1495">
        <v>1</v>
      </c>
      <c r="CN1495">
        <v>0</v>
      </c>
      <c r="CO1495">
        <v>16</v>
      </c>
      <c r="CP1495" s="31" t="s">
        <v>80</v>
      </c>
    </row>
    <row r="1496" spans="1:94" x14ac:dyDescent="0.25">
      <c r="A1496">
        <v>1495</v>
      </c>
      <c r="B1496">
        <v>92</v>
      </c>
      <c r="C1496" s="23" t="s">
        <v>270</v>
      </c>
      <c r="D1496" s="12">
        <v>2.8056418685278079</v>
      </c>
      <c r="E1496" s="13">
        <v>0.46690044561352401</v>
      </c>
      <c r="F1496" s="7">
        <v>6.0090794405670227</v>
      </c>
      <c r="G1496" s="7">
        <f t="shared" si="367"/>
        <v>2.3387414229142838</v>
      </c>
      <c r="H1496" s="15">
        <f t="shared" si="368"/>
        <v>3.2725423141413321</v>
      </c>
      <c r="I1496" s="11">
        <f t="shared" si="369"/>
        <v>4.7156353952198492E-2</v>
      </c>
      <c r="J1496" s="30">
        <f t="shared" si="370"/>
        <v>7.8475171477760952E-3</v>
      </c>
      <c r="K1496" s="30">
        <f t="shared" si="371"/>
        <v>127.42883910529454</v>
      </c>
      <c r="L1496" s="8">
        <v>0</v>
      </c>
      <c r="M1496" s="9">
        <v>0</v>
      </c>
      <c r="N1496" s="9">
        <v>0</v>
      </c>
      <c r="O1496" s="9">
        <v>1</v>
      </c>
      <c r="P1496" s="9">
        <v>0</v>
      </c>
      <c r="Q1496" s="8">
        <v>16223</v>
      </c>
      <c r="R1496" s="9">
        <v>20</v>
      </c>
      <c r="S1496" s="9">
        <f t="shared" si="372"/>
        <v>16202</v>
      </c>
      <c r="T1496" s="9">
        <f t="shared" si="373"/>
        <v>20</v>
      </c>
      <c r="U1496" s="7">
        <v>13</v>
      </c>
      <c r="V1496" s="7">
        <f t="shared" si="374"/>
        <v>9</v>
      </c>
      <c r="W1496" s="9">
        <v>0</v>
      </c>
      <c r="X1496" s="9">
        <v>1</v>
      </c>
      <c r="Y1496" s="9">
        <v>1</v>
      </c>
      <c r="Z1496" s="9">
        <v>0</v>
      </c>
      <c r="AA1496" s="9">
        <v>0</v>
      </c>
      <c r="AB1496" s="27">
        <v>0</v>
      </c>
      <c r="AC1496" s="9">
        <v>0</v>
      </c>
      <c r="AD1496" s="9">
        <v>0</v>
      </c>
      <c r="AE1496" s="27">
        <v>1</v>
      </c>
      <c r="AF1496" s="9">
        <v>0</v>
      </c>
      <c r="AG1496" s="27">
        <v>1</v>
      </c>
      <c r="AH1496" s="19">
        <v>1982</v>
      </c>
      <c r="AI1496" s="30">
        <v>0</v>
      </c>
      <c r="AJ1496" s="30">
        <v>0</v>
      </c>
      <c r="AK1496" s="30">
        <v>0.8</v>
      </c>
      <c r="AL1496" s="37">
        <v>0.2</v>
      </c>
      <c r="AM1496" s="36" t="s">
        <v>89</v>
      </c>
      <c r="AN1496" s="17" t="s">
        <v>89</v>
      </c>
      <c r="AO1496" s="30">
        <v>0</v>
      </c>
      <c r="AP1496" s="34">
        <f t="shared" si="375"/>
        <v>1</v>
      </c>
      <c r="AQ1496" t="s">
        <v>89</v>
      </c>
      <c r="AR1496" s="34" t="s">
        <v>89</v>
      </c>
      <c r="AS1496">
        <v>0</v>
      </c>
      <c r="AT1496" s="17">
        <v>1</v>
      </c>
      <c r="AU1496" t="s">
        <v>89</v>
      </c>
      <c r="AV1496" s="17" t="s">
        <v>89</v>
      </c>
      <c r="AW1496" s="17" t="s">
        <v>131</v>
      </c>
      <c r="AX1496">
        <v>1</v>
      </c>
      <c r="AY1496">
        <v>0</v>
      </c>
      <c r="AZ1496">
        <v>0</v>
      </c>
      <c r="BA1496">
        <v>0</v>
      </c>
      <c r="BB1496">
        <v>0</v>
      </c>
      <c r="BC1496">
        <v>0</v>
      </c>
      <c r="BD1496" s="17">
        <v>0</v>
      </c>
      <c r="BE1496">
        <v>1</v>
      </c>
      <c r="BF1496">
        <v>0</v>
      </c>
      <c r="BG1496" s="17">
        <v>0</v>
      </c>
      <c r="BH1496">
        <v>19465</v>
      </c>
      <c r="BI1496">
        <v>1630</v>
      </c>
      <c r="BJ1496" s="23">
        <v>0.91900000000000004</v>
      </c>
      <c r="BK1496" s="23">
        <v>28</v>
      </c>
      <c r="BL1496">
        <v>1</v>
      </c>
      <c r="BM1496">
        <v>0</v>
      </c>
      <c r="BN1496">
        <v>0</v>
      </c>
      <c r="BO1496">
        <v>0</v>
      </c>
      <c r="BP1496">
        <v>0</v>
      </c>
      <c r="BQ1496" s="17">
        <v>0</v>
      </c>
      <c r="BR1496">
        <v>1</v>
      </c>
      <c r="BS1496">
        <v>0</v>
      </c>
      <c r="BT1496">
        <v>0</v>
      </c>
      <c r="BU1496" s="17">
        <v>0</v>
      </c>
      <c r="BV1496">
        <v>0</v>
      </c>
      <c r="BW1496">
        <v>0</v>
      </c>
      <c r="BX1496" s="17">
        <v>0</v>
      </c>
      <c r="BY1496">
        <v>0</v>
      </c>
      <c r="BZ1496">
        <v>0</v>
      </c>
      <c r="CA1496">
        <v>1</v>
      </c>
      <c r="CB1496">
        <v>0</v>
      </c>
      <c r="CC1496">
        <v>1</v>
      </c>
      <c r="CD1496">
        <v>0</v>
      </c>
      <c r="CE1496">
        <v>0</v>
      </c>
      <c r="CF1496">
        <v>0</v>
      </c>
      <c r="CG1496">
        <v>0</v>
      </c>
      <c r="CH1496">
        <v>0</v>
      </c>
      <c r="CI1496">
        <v>0</v>
      </c>
      <c r="CJ1496" s="17">
        <v>0</v>
      </c>
      <c r="CK1496">
        <v>1.02</v>
      </c>
      <c r="CL1496">
        <v>662</v>
      </c>
      <c r="CM1496">
        <v>1</v>
      </c>
      <c r="CN1496">
        <v>0</v>
      </c>
      <c r="CO1496">
        <v>16</v>
      </c>
      <c r="CP1496" s="31" t="s">
        <v>80</v>
      </c>
    </row>
    <row r="1497" spans="1:94" x14ac:dyDescent="0.25">
      <c r="A1497">
        <v>1496</v>
      </c>
      <c r="B1497">
        <v>93</v>
      </c>
      <c r="C1497" s="23" t="s">
        <v>271</v>
      </c>
      <c r="D1497" s="12">
        <v>6.13</v>
      </c>
      <c r="E1497" s="13">
        <v>0.1</v>
      </c>
      <c r="F1497" s="7">
        <f>D1497-E1497</f>
        <v>6.03</v>
      </c>
      <c r="G1497" s="7">
        <f t="shared" si="367"/>
        <v>6.03</v>
      </c>
      <c r="H1497" s="15">
        <f t="shared" si="368"/>
        <v>6.2299999999999995</v>
      </c>
      <c r="I1497" s="11">
        <f t="shared" si="369"/>
        <v>3.2522284557324282E-2</v>
      </c>
      <c r="J1497" s="30">
        <f t="shared" si="370"/>
        <v>5.3934136910985539E-3</v>
      </c>
      <c r="K1497" s="30">
        <f t="shared" si="371"/>
        <v>185.4113289418961</v>
      </c>
      <c r="L1497" s="8">
        <v>0</v>
      </c>
      <c r="M1497" s="9">
        <v>0</v>
      </c>
      <c r="N1497" s="9">
        <v>0</v>
      </c>
      <c r="O1497" s="9">
        <v>0</v>
      </c>
      <c r="P1497" s="9">
        <v>1</v>
      </c>
      <c r="Q1497" s="8">
        <v>34363</v>
      </c>
      <c r="R1497" s="9">
        <v>21</v>
      </c>
      <c r="S1497" s="9">
        <f t="shared" si="372"/>
        <v>34341</v>
      </c>
      <c r="T1497" s="9">
        <f t="shared" si="373"/>
        <v>3</v>
      </c>
      <c r="U1497" s="7">
        <v>10.15</v>
      </c>
      <c r="V1497" s="7">
        <f t="shared" si="374"/>
        <v>22.590000000000003</v>
      </c>
      <c r="W1497" s="9">
        <v>1</v>
      </c>
      <c r="X1497" s="9">
        <v>0</v>
      </c>
      <c r="Y1497" s="9">
        <v>0</v>
      </c>
      <c r="Z1497" s="9">
        <v>0</v>
      </c>
      <c r="AA1497" s="9">
        <v>0</v>
      </c>
      <c r="AB1497" s="27">
        <v>1</v>
      </c>
      <c r="AC1497" s="9">
        <v>0</v>
      </c>
      <c r="AD1497" s="9">
        <v>1</v>
      </c>
      <c r="AE1497" s="27">
        <v>0</v>
      </c>
      <c r="AF1497" s="9">
        <v>0</v>
      </c>
      <c r="AG1497" s="27">
        <v>1</v>
      </c>
      <c r="AH1497" s="19">
        <v>1982</v>
      </c>
      <c r="AI1497" s="30" t="s">
        <v>89</v>
      </c>
      <c r="AJ1497" s="30" t="s">
        <v>89</v>
      </c>
      <c r="AK1497" s="30" t="s">
        <v>89</v>
      </c>
      <c r="AL1497" s="37" t="s">
        <v>89</v>
      </c>
      <c r="AM1497" s="36">
        <v>1</v>
      </c>
      <c r="AN1497" s="17">
        <v>0</v>
      </c>
      <c r="AO1497" s="30">
        <v>1</v>
      </c>
      <c r="AP1497" s="34">
        <v>0</v>
      </c>
      <c r="AQ1497" t="s">
        <v>89</v>
      </c>
      <c r="AR1497" s="34" t="s">
        <v>89</v>
      </c>
      <c r="AS1497">
        <v>1</v>
      </c>
      <c r="AT1497" s="17">
        <v>0</v>
      </c>
      <c r="AU1497" t="s">
        <v>89</v>
      </c>
      <c r="AV1497" s="17" t="s">
        <v>89</v>
      </c>
      <c r="AW1497" s="17" t="s">
        <v>153</v>
      </c>
      <c r="AX1497">
        <v>1</v>
      </c>
      <c r="AY1497">
        <v>0</v>
      </c>
      <c r="AZ1497">
        <v>1</v>
      </c>
      <c r="BA1497">
        <v>0</v>
      </c>
      <c r="BB1497">
        <v>0</v>
      </c>
      <c r="BC1497">
        <v>0</v>
      </c>
      <c r="BD1497" s="17">
        <v>0</v>
      </c>
      <c r="BE1497">
        <v>1</v>
      </c>
      <c r="BF1497">
        <v>0</v>
      </c>
      <c r="BG1497" s="17">
        <v>0</v>
      </c>
      <c r="BH1497">
        <v>13531</v>
      </c>
      <c r="BI1497">
        <v>245</v>
      </c>
      <c r="BJ1497" s="23">
        <v>0.92400000000000004</v>
      </c>
      <c r="BK1497" s="23">
        <v>38.74</v>
      </c>
      <c r="BL1497">
        <v>1</v>
      </c>
      <c r="BM1497">
        <v>0</v>
      </c>
      <c r="BN1497">
        <v>0</v>
      </c>
      <c r="BO1497">
        <v>0</v>
      </c>
      <c r="BP1497">
        <v>0</v>
      </c>
      <c r="BQ1497" s="17">
        <v>0</v>
      </c>
      <c r="BR1497">
        <v>0</v>
      </c>
      <c r="BS1497">
        <v>1</v>
      </c>
      <c r="BT1497">
        <v>0</v>
      </c>
      <c r="BU1497" s="17">
        <v>0</v>
      </c>
      <c r="BV1497">
        <v>0</v>
      </c>
      <c r="BW1497">
        <v>0</v>
      </c>
      <c r="BX1497" s="17">
        <v>0</v>
      </c>
      <c r="BY1497">
        <v>1</v>
      </c>
      <c r="BZ1497">
        <v>1</v>
      </c>
      <c r="CA1497">
        <v>0</v>
      </c>
      <c r="CB1497">
        <v>0</v>
      </c>
      <c r="CC1497">
        <v>0</v>
      </c>
      <c r="CD1497">
        <v>0</v>
      </c>
      <c r="CE1497">
        <v>0</v>
      </c>
      <c r="CF1497">
        <v>0</v>
      </c>
      <c r="CG1497">
        <v>0</v>
      </c>
      <c r="CH1497">
        <v>0</v>
      </c>
      <c r="CI1497">
        <v>1</v>
      </c>
      <c r="CJ1497" s="17">
        <v>0</v>
      </c>
      <c r="CK1497">
        <v>3.0070000000000001</v>
      </c>
      <c r="CL1497">
        <v>888</v>
      </c>
      <c r="CM1497">
        <v>1</v>
      </c>
      <c r="CN1497">
        <v>0</v>
      </c>
      <c r="CO1497">
        <v>16</v>
      </c>
      <c r="CP1497" s="31" t="s">
        <v>80</v>
      </c>
    </row>
    <row r="1498" spans="1:94" x14ac:dyDescent="0.25">
      <c r="A1498">
        <v>1497</v>
      </c>
      <c r="B1498">
        <v>93</v>
      </c>
      <c r="C1498" s="23" t="s">
        <v>271</v>
      </c>
      <c r="D1498" s="12">
        <v>15.25</v>
      </c>
      <c r="E1498" s="13">
        <v>1.5</v>
      </c>
      <c r="F1498" s="7">
        <f>D1498-E1498</f>
        <v>13.75</v>
      </c>
      <c r="G1498" s="7">
        <f t="shared" si="367"/>
        <v>13.75</v>
      </c>
      <c r="H1498" s="15">
        <f t="shared" si="368"/>
        <v>16.75</v>
      </c>
      <c r="I1498" s="11">
        <f t="shared" si="369"/>
        <v>7.3995279667558991E-2</v>
      </c>
      <c r="J1498" s="30">
        <f t="shared" si="370"/>
        <v>5.3814748849133811E-3</v>
      </c>
      <c r="K1498" s="30">
        <f t="shared" si="371"/>
        <v>185.82266411823935</v>
      </c>
      <c r="L1498" s="8">
        <v>0</v>
      </c>
      <c r="M1498" s="9">
        <v>0</v>
      </c>
      <c r="N1498" s="9">
        <v>0</v>
      </c>
      <c r="O1498" s="9">
        <v>0</v>
      </c>
      <c r="P1498" s="9">
        <v>1</v>
      </c>
      <c r="Q1498" s="8">
        <v>34363</v>
      </c>
      <c r="R1498" s="9">
        <v>21</v>
      </c>
      <c r="S1498" s="9">
        <f t="shared" si="372"/>
        <v>34341</v>
      </c>
      <c r="T1498" s="9">
        <f t="shared" si="373"/>
        <v>3</v>
      </c>
      <c r="U1498" s="7">
        <v>10.15</v>
      </c>
      <c r="V1498" s="7">
        <f t="shared" si="374"/>
        <v>22.590000000000003</v>
      </c>
      <c r="W1498" s="9">
        <v>1</v>
      </c>
      <c r="X1498" s="9">
        <v>0</v>
      </c>
      <c r="Y1498" s="9">
        <v>0</v>
      </c>
      <c r="Z1498" s="9">
        <v>0</v>
      </c>
      <c r="AA1498" s="9">
        <v>0</v>
      </c>
      <c r="AB1498" s="27">
        <v>1</v>
      </c>
      <c r="AC1498" s="9">
        <v>0</v>
      </c>
      <c r="AD1498" s="9">
        <v>1</v>
      </c>
      <c r="AE1498" s="27">
        <v>0</v>
      </c>
      <c r="AF1498" s="9">
        <v>0</v>
      </c>
      <c r="AG1498" s="27">
        <v>1</v>
      </c>
      <c r="AH1498" s="19">
        <v>1982</v>
      </c>
      <c r="AI1498" s="30" t="s">
        <v>89</v>
      </c>
      <c r="AJ1498" s="30" t="s">
        <v>89</v>
      </c>
      <c r="AK1498" s="30" t="s">
        <v>89</v>
      </c>
      <c r="AL1498" s="37" t="s">
        <v>89</v>
      </c>
      <c r="AM1498" s="36">
        <v>1</v>
      </c>
      <c r="AN1498" s="17">
        <v>0</v>
      </c>
      <c r="AO1498" s="30">
        <v>1</v>
      </c>
      <c r="AP1498" s="34">
        <v>0</v>
      </c>
      <c r="AQ1498" t="s">
        <v>89</v>
      </c>
      <c r="AR1498" s="34" t="s">
        <v>89</v>
      </c>
      <c r="AS1498">
        <v>1</v>
      </c>
      <c r="AT1498" s="17">
        <v>0</v>
      </c>
      <c r="AU1498" t="s">
        <v>89</v>
      </c>
      <c r="AV1498" s="17" t="s">
        <v>89</v>
      </c>
      <c r="AW1498" s="17" t="s">
        <v>153</v>
      </c>
      <c r="AX1498">
        <v>1</v>
      </c>
      <c r="AY1498">
        <v>0</v>
      </c>
      <c r="AZ1498">
        <v>1</v>
      </c>
      <c r="BA1498">
        <v>0</v>
      </c>
      <c r="BB1498">
        <v>0</v>
      </c>
      <c r="BC1498">
        <v>0</v>
      </c>
      <c r="BD1498" s="17">
        <v>0</v>
      </c>
      <c r="BE1498">
        <v>1</v>
      </c>
      <c r="BF1498">
        <v>0</v>
      </c>
      <c r="BG1498" s="17">
        <v>0</v>
      </c>
      <c r="BH1498">
        <v>13531</v>
      </c>
      <c r="BI1498">
        <v>245</v>
      </c>
      <c r="BJ1498" s="23">
        <v>0.92400000000000004</v>
      </c>
      <c r="BK1498" s="23">
        <v>38.74</v>
      </c>
      <c r="BL1498">
        <v>0</v>
      </c>
      <c r="BM1498">
        <v>0</v>
      </c>
      <c r="BN1498">
        <v>0</v>
      </c>
      <c r="BO1498">
        <v>0</v>
      </c>
      <c r="BP1498">
        <v>0</v>
      </c>
      <c r="BQ1498" s="17">
        <v>1</v>
      </c>
      <c r="BR1498">
        <v>0</v>
      </c>
      <c r="BS1498">
        <v>1</v>
      </c>
      <c r="BT1498">
        <v>0</v>
      </c>
      <c r="BU1498" s="17">
        <v>0</v>
      </c>
      <c r="BV1498">
        <v>0</v>
      </c>
      <c r="BW1498">
        <v>0</v>
      </c>
      <c r="BX1498" s="17">
        <v>1</v>
      </c>
      <c r="BY1498">
        <v>1</v>
      </c>
      <c r="BZ1498">
        <v>1</v>
      </c>
      <c r="CA1498">
        <v>0</v>
      </c>
      <c r="CB1498">
        <v>0</v>
      </c>
      <c r="CC1498">
        <v>0</v>
      </c>
      <c r="CD1498">
        <v>0</v>
      </c>
      <c r="CE1498">
        <v>0</v>
      </c>
      <c r="CF1498">
        <v>0</v>
      </c>
      <c r="CG1498">
        <v>0</v>
      </c>
      <c r="CH1498">
        <v>0</v>
      </c>
      <c r="CI1498">
        <v>1</v>
      </c>
      <c r="CJ1498" s="17">
        <v>0</v>
      </c>
      <c r="CK1498">
        <v>3.0070000000000001</v>
      </c>
      <c r="CL1498">
        <v>888</v>
      </c>
      <c r="CM1498">
        <v>1</v>
      </c>
      <c r="CN1498">
        <v>0</v>
      </c>
      <c r="CO1498">
        <v>16</v>
      </c>
      <c r="CP1498" s="31" t="s">
        <v>80</v>
      </c>
    </row>
    <row r="1499" spans="1:94" x14ac:dyDescent="0.25">
      <c r="A1499">
        <v>1498</v>
      </c>
      <c r="B1499">
        <v>93</v>
      </c>
      <c r="C1499" s="23" t="s">
        <v>271</v>
      </c>
      <c r="D1499" s="12">
        <v>16.88</v>
      </c>
      <c r="E1499" s="13">
        <v>0.7</v>
      </c>
      <c r="F1499" s="7">
        <f>D1499-E1499</f>
        <v>16.18</v>
      </c>
      <c r="G1499" s="7">
        <f t="shared" si="367"/>
        <v>16.18</v>
      </c>
      <c r="H1499" s="15">
        <f t="shared" si="368"/>
        <v>17.579999999999998</v>
      </c>
      <c r="I1499" s="11">
        <f t="shared" si="369"/>
        <v>8.6980709059255062E-2</v>
      </c>
      <c r="J1499" s="30">
        <f t="shared" si="370"/>
        <v>5.3758163819069881E-3</v>
      </c>
      <c r="K1499" s="30">
        <f t="shared" si="371"/>
        <v>186.01825824364659</v>
      </c>
      <c r="L1499" s="8">
        <v>0</v>
      </c>
      <c r="M1499" s="9">
        <v>0</v>
      </c>
      <c r="N1499" s="9">
        <v>0</v>
      </c>
      <c r="O1499" s="9">
        <v>0</v>
      </c>
      <c r="P1499" s="9">
        <v>1</v>
      </c>
      <c r="Q1499" s="8">
        <v>34363</v>
      </c>
      <c r="R1499" s="9">
        <v>21</v>
      </c>
      <c r="S1499" s="9">
        <f t="shared" si="372"/>
        <v>34341</v>
      </c>
      <c r="T1499" s="9">
        <f t="shared" si="373"/>
        <v>3</v>
      </c>
      <c r="U1499" s="7">
        <v>10.15</v>
      </c>
      <c r="V1499" s="7">
        <f t="shared" si="374"/>
        <v>22.590000000000003</v>
      </c>
      <c r="W1499" s="9">
        <v>1</v>
      </c>
      <c r="X1499" s="9">
        <v>0</v>
      </c>
      <c r="Y1499" s="9">
        <v>0</v>
      </c>
      <c r="Z1499" s="9">
        <v>0</v>
      </c>
      <c r="AA1499" s="9">
        <v>0</v>
      </c>
      <c r="AB1499" s="27">
        <v>1</v>
      </c>
      <c r="AC1499" s="9">
        <v>0</v>
      </c>
      <c r="AD1499" s="9">
        <v>1</v>
      </c>
      <c r="AE1499" s="27">
        <v>0</v>
      </c>
      <c r="AF1499" s="9">
        <v>0</v>
      </c>
      <c r="AG1499" s="27">
        <v>1</v>
      </c>
      <c r="AH1499" s="19">
        <v>1982</v>
      </c>
      <c r="AI1499" s="30" t="s">
        <v>89</v>
      </c>
      <c r="AJ1499" s="30" t="s">
        <v>89</v>
      </c>
      <c r="AK1499" s="30" t="s">
        <v>89</v>
      </c>
      <c r="AL1499" s="37" t="s">
        <v>89</v>
      </c>
      <c r="AM1499" s="36">
        <v>1</v>
      </c>
      <c r="AN1499" s="17">
        <v>0</v>
      </c>
      <c r="AO1499" s="30">
        <v>1</v>
      </c>
      <c r="AP1499" s="34">
        <v>0</v>
      </c>
      <c r="AQ1499" t="s">
        <v>89</v>
      </c>
      <c r="AR1499" s="34" t="s">
        <v>89</v>
      </c>
      <c r="AS1499">
        <v>1</v>
      </c>
      <c r="AT1499" s="17">
        <v>0</v>
      </c>
      <c r="AU1499" t="s">
        <v>89</v>
      </c>
      <c r="AV1499" s="17" t="s">
        <v>89</v>
      </c>
      <c r="AW1499" s="17" t="s">
        <v>153</v>
      </c>
      <c r="AX1499">
        <v>1</v>
      </c>
      <c r="AY1499">
        <v>0</v>
      </c>
      <c r="AZ1499">
        <v>1</v>
      </c>
      <c r="BA1499">
        <v>0</v>
      </c>
      <c r="BB1499">
        <v>0</v>
      </c>
      <c r="BC1499">
        <v>0</v>
      </c>
      <c r="BD1499" s="17">
        <v>0</v>
      </c>
      <c r="BE1499">
        <v>1</v>
      </c>
      <c r="BF1499">
        <v>0</v>
      </c>
      <c r="BG1499" s="17">
        <v>0</v>
      </c>
      <c r="BH1499">
        <v>13531</v>
      </c>
      <c r="BI1499">
        <v>245</v>
      </c>
      <c r="BJ1499" s="23">
        <v>0.92400000000000004</v>
      </c>
      <c r="BK1499" s="23">
        <v>38.74</v>
      </c>
      <c r="BL1499">
        <v>0</v>
      </c>
      <c r="BM1499">
        <v>0</v>
      </c>
      <c r="BN1499">
        <v>0</v>
      </c>
      <c r="BO1499">
        <v>1</v>
      </c>
      <c r="BP1499">
        <v>0</v>
      </c>
      <c r="BQ1499" s="17">
        <v>0</v>
      </c>
      <c r="BR1499">
        <v>0</v>
      </c>
      <c r="BS1499">
        <v>1</v>
      </c>
      <c r="BT1499">
        <v>0</v>
      </c>
      <c r="BU1499" s="17">
        <v>0</v>
      </c>
      <c r="BV1499">
        <v>0</v>
      </c>
      <c r="BW1499">
        <v>0</v>
      </c>
      <c r="BX1499" s="17">
        <v>0</v>
      </c>
      <c r="BY1499">
        <v>1</v>
      </c>
      <c r="BZ1499">
        <v>1</v>
      </c>
      <c r="CA1499">
        <v>0</v>
      </c>
      <c r="CB1499">
        <v>0</v>
      </c>
      <c r="CC1499">
        <v>0</v>
      </c>
      <c r="CD1499">
        <v>0</v>
      </c>
      <c r="CE1499">
        <v>0</v>
      </c>
      <c r="CF1499">
        <v>0</v>
      </c>
      <c r="CG1499">
        <v>0</v>
      </c>
      <c r="CH1499">
        <v>0</v>
      </c>
      <c r="CI1499">
        <v>1</v>
      </c>
      <c r="CJ1499" s="17">
        <v>0</v>
      </c>
      <c r="CK1499">
        <v>3.0070000000000001</v>
      </c>
      <c r="CL1499">
        <v>888</v>
      </c>
      <c r="CM1499">
        <v>1</v>
      </c>
      <c r="CN1499">
        <v>0</v>
      </c>
      <c r="CO1499">
        <v>16</v>
      </c>
      <c r="CP1499" s="31" t="s">
        <v>80</v>
      </c>
    </row>
    <row r="1500" spans="1:94" x14ac:dyDescent="0.25">
      <c r="A1500">
        <v>1499</v>
      </c>
      <c r="B1500">
        <v>94</v>
      </c>
      <c r="C1500" s="23" t="s">
        <v>272</v>
      </c>
      <c r="D1500" s="12">
        <v>4.95</v>
      </c>
      <c r="E1500" s="13">
        <v>0.05</v>
      </c>
      <c r="F1500" s="7">
        <f t="shared" ref="F1500:F1535" si="376">D1500/E1500</f>
        <v>99</v>
      </c>
      <c r="G1500" s="7">
        <f t="shared" si="367"/>
        <v>4.9000000000000004</v>
      </c>
      <c r="H1500" s="15">
        <f t="shared" si="368"/>
        <v>5</v>
      </c>
      <c r="I1500" s="11">
        <f t="shared" si="369"/>
        <v>0.35346324209475505</v>
      </c>
      <c r="J1500" s="30">
        <f t="shared" si="370"/>
        <v>3.5703357787348999E-3</v>
      </c>
      <c r="K1500" s="30">
        <f t="shared" si="371"/>
        <v>280.08570117019536</v>
      </c>
      <c r="L1500" s="8">
        <v>0</v>
      </c>
      <c r="M1500" s="9">
        <v>0</v>
      </c>
      <c r="N1500" s="9">
        <v>0</v>
      </c>
      <c r="O1500" s="9">
        <v>0</v>
      </c>
      <c r="P1500" s="9">
        <v>1</v>
      </c>
      <c r="Q1500" s="8">
        <v>68676</v>
      </c>
      <c r="R1500" s="9">
        <v>28</v>
      </c>
      <c r="S1500" s="9">
        <f t="shared" si="372"/>
        <v>68647</v>
      </c>
      <c r="T1500" s="9">
        <f t="shared" si="373"/>
        <v>8</v>
      </c>
      <c r="U1500" s="7">
        <v>9.43</v>
      </c>
      <c r="V1500" s="7">
        <f t="shared" si="374"/>
        <v>20.07</v>
      </c>
      <c r="W1500" s="9">
        <v>1</v>
      </c>
      <c r="X1500" s="9">
        <v>0</v>
      </c>
      <c r="Y1500" s="9">
        <v>1</v>
      </c>
      <c r="Z1500" s="9">
        <v>0</v>
      </c>
      <c r="AA1500" s="9">
        <v>0</v>
      </c>
      <c r="AB1500" s="27">
        <v>0</v>
      </c>
      <c r="AC1500" s="9">
        <v>0</v>
      </c>
      <c r="AD1500" s="9">
        <v>1</v>
      </c>
      <c r="AE1500" s="27">
        <v>0</v>
      </c>
      <c r="AF1500" s="9">
        <v>0</v>
      </c>
      <c r="AG1500" s="27">
        <v>1</v>
      </c>
      <c r="AH1500" s="19">
        <v>1984</v>
      </c>
      <c r="AI1500" s="30">
        <v>0.13719999999999999</v>
      </c>
      <c r="AJ1500" s="30">
        <f t="shared" ref="AJ1500:AJ1507" si="377">1-SUM(AI1500,AK1500,AL1500)</f>
        <v>0.2238</v>
      </c>
      <c r="AK1500" s="30">
        <v>0.28599999999999998</v>
      </c>
      <c r="AL1500" s="37">
        <v>0.35299999999999998</v>
      </c>
      <c r="AM1500" s="36">
        <v>1</v>
      </c>
      <c r="AN1500" s="17">
        <v>0</v>
      </c>
      <c r="AO1500" s="30">
        <v>1</v>
      </c>
      <c r="AP1500" s="34">
        <v>0</v>
      </c>
      <c r="AQ1500" t="s">
        <v>89</v>
      </c>
      <c r="AR1500" s="34" t="s">
        <v>89</v>
      </c>
      <c r="AS1500">
        <v>1</v>
      </c>
      <c r="AT1500" s="17">
        <v>0</v>
      </c>
      <c r="AU1500" t="s">
        <v>89</v>
      </c>
      <c r="AV1500" s="17" t="s">
        <v>89</v>
      </c>
      <c r="AW1500" s="17" t="s">
        <v>153</v>
      </c>
      <c r="AX1500">
        <v>1</v>
      </c>
      <c r="AY1500">
        <v>0</v>
      </c>
      <c r="AZ1500">
        <v>1</v>
      </c>
      <c r="BA1500">
        <v>0</v>
      </c>
      <c r="BB1500">
        <v>0</v>
      </c>
      <c r="BC1500">
        <v>0</v>
      </c>
      <c r="BD1500" s="17">
        <v>0</v>
      </c>
      <c r="BE1500">
        <v>1</v>
      </c>
      <c r="BF1500">
        <v>0</v>
      </c>
      <c r="BG1500" s="17">
        <v>0</v>
      </c>
      <c r="BH1500">
        <v>14398</v>
      </c>
      <c r="BI1500">
        <v>243</v>
      </c>
      <c r="BJ1500" s="23">
        <v>0.92400000000000004</v>
      </c>
      <c r="BK1500" s="23">
        <v>35.5</v>
      </c>
      <c r="BL1500">
        <v>1</v>
      </c>
      <c r="BM1500">
        <v>0</v>
      </c>
      <c r="BN1500">
        <v>0</v>
      </c>
      <c r="BO1500">
        <v>0</v>
      </c>
      <c r="BP1500">
        <v>0</v>
      </c>
      <c r="BQ1500" s="17">
        <v>0</v>
      </c>
      <c r="BR1500">
        <v>0</v>
      </c>
      <c r="BS1500">
        <v>0</v>
      </c>
      <c r="BT1500">
        <v>0</v>
      </c>
      <c r="BU1500" s="17">
        <v>1</v>
      </c>
      <c r="BV1500">
        <v>0</v>
      </c>
      <c r="BW1500">
        <v>0</v>
      </c>
      <c r="BX1500" s="17">
        <v>0</v>
      </c>
      <c r="BY1500">
        <v>1</v>
      </c>
      <c r="BZ1500">
        <v>1</v>
      </c>
      <c r="CA1500">
        <v>0</v>
      </c>
      <c r="CB1500">
        <v>0</v>
      </c>
      <c r="CC1500">
        <v>0</v>
      </c>
      <c r="CD1500">
        <v>0</v>
      </c>
      <c r="CE1500">
        <v>0</v>
      </c>
      <c r="CF1500">
        <v>0</v>
      </c>
      <c r="CG1500">
        <v>0</v>
      </c>
      <c r="CH1500">
        <v>0</v>
      </c>
      <c r="CI1500">
        <v>1</v>
      </c>
      <c r="CJ1500" s="17">
        <v>0</v>
      </c>
      <c r="CK1500">
        <v>0.78100000000000003</v>
      </c>
      <c r="CL1500">
        <v>100</v>
      </c>
      <c r="CM1500">
        <v>1</v>
      </c>
      <c r="CN1500">
        <v>0</v>
      </c>
      <c r="CO1500">
        <v>20</v>
      </c>
      <c r="CP1500" s="31" t="s">
        <v>80</v>
      </c>
    </row>
    <row r="1501" spans="1:94" x14ac:dyDescent="0.25">
      <c r="A1501">
        <v>1500</v>
      </c>
      <c r="B1501">
        <v>94</v>
      </c>
      <c r="C1501" s="23" t="s">
        <v>272</v>
      </c>
      <c r="D1501" s="12">
        <v>21.03</v>
      </c>
      <c r="E1501" s="13">
        <v>1.85</v>
      </c>
      <c r="F1501" s="7">
        <f t="shared" si="376"/>
        <v>11.367567567567567</v>
      </c>
      <c r="G1501" s="7">
        <f t="shared" si="367"/>
        <v>19.18</v>
      </c>
      <c r="H1501" s="15">
        <f t="shared" si="368"/>
        <v>22.880000000000003</v>
      </c>
      <c r="I1501" s="11">
        <f t="shared" si="369"/>
        <v>4.334593623564844E-2</v>
      </c>
      <c r="J1501" s="30">
        <f t="shared" si="370"/>
        <v>3.8131232542058784E-3</v>
      </c>
      <c r="K1501" s="30">
        <f t="shared" si="371"/>
        <v>262.25220989040918</v>
      </c>
      <c r="L1501" s="8">
        <v>0</v>
      </c>
      <c r="M1501" s="9">
        <v>0</v>
      </c>
      <c r="N1501" s="9">
        <v>0</v>
      </c>
      <c r="O1501" s="9">
        <v>0</v>
      </c>
      <c r="P1501" s="9">
        <v>1</v>
      </c>
      <c r="Q1501" s="8">
        <v>68676</v>
      </c>
      <c r="R1501" s="9">
        <v>28</v>
      </c>
      <c r="S1501" s="9">
        <f t="shared" si="372"/>
        <v>68647</v>
      </c>
      <c r="T1501" s="9">
        <f t="shared" si="373"/>
        <v>8</v>
      </c>
      <c r="U1501" s="7">
        <v>9.43</v>
      </c>
      <c r="V1501" s="7">
        <f t="shared" si="374"/>
        <v>20.07</v>
      </c>
      <c r="W1501" s="9">
        <v>1</v>
      </c>
      <c r="X1501" s="9">
        <v>0</v>
      </c>
      <c r="Y1501" s="9">
        <v>1</v>
      </c>
      <c r="Z1501" s="9">
        <v>0</v>
      </c>
      <c r="AA1501" s="9">
        <v>0</v>
      </c>
      <c r="AB1501" s="27">
        <v>0</v>
      </c>
      <c r="AC1501" s="9">
        <v>0</v>
      </c>
      <c r="AD1501" s="9">
        <v>1</v>
      </c>
      <c r="AE1501" s="27">
        <v>0</v>
      </c>
      <c r="AF1501" s="9">
        <v>0</v>
      </c>
      <c r="AG1501" s="27">
        <v>1</v>
      </c>
      <c r="AH1501" s="19">
        <v>1984</v>
      </c>
      <c r="AI1501" s="30">
        <v>0.13719999999999999</v>
      </c>
      <c r="AJ1501" s="30">
        <f t="shared" si="377"/>
        <v>0.2238</v>
      </c>
      <c r="AK1501" s="30">
        <v>0.28599999999999998</v>
      </c>
      <c r="AL1501" s="37">
        <v>0.35299999999999998</v>
      </c>
      <c r="AM1501" s="36">
        <v>1</v>
      </c>
      <c r="AN1501" s="17">
        <v>0</v>
      </c>
      <c r="AO1501" s="30">
        <v>1</v>
      </c>
      <c r="AP1501" s="34">
        <v>0</v>
      </c>
      <c r="AQ1501" t="s">
        <v>89</v>
      </c>
      <c r="AR1501" s="34" t="s">
        <v>89</v>
      </c>
      <c r="AS1501">
        <v>1</v>
      </c>
      <c r="AT1501" s="17">
        <v>0</v>
      </c>
      <c r="AU1501" t="s">
        <v>89</v>
      </c>
      <c r="AV1501" s="17" t="s">
        <v>89</v>
      </c>
      <c r="AW1501" s="17" t="s">
        <v>153</v>
      </c>
      <c r="AX1501">
        <v>1</v>
      </c>
      <c r="AY1501">
        <v>0</v>
      </c>
      <c r="AZ1501">
        <v>1</v>
      </c>
      <c r="BA1501">
        <v>0</v>
      </c>
      <c r="BB1501">
        <v>0</v>
      </c>
      <c r="BC1501">
        <v>0</v>
      </c>
      <c r="BD1501" s="17">
        <v>0</v>
      </c>
      <c r="BE1501">
        <v>1</v>
      </c>
      <c r="BF1501">
        <v>0</v>
      </c>
      <c r="BG1501" s="17">
        <v>0</v>
      </c>
      <c r="BH1501">
        <v>14398</v>
      </c>
      <c r="BI1501">
        <v>243</v>
      </c>
      <c r="BJ1501" s="23">
        <v>0.92400000000000004</v>
      </c>
      <c r="BK1501" s="23">
        <v>35.5</v>
      </c>
      <c r="BL1501">
        <v>0</v>
      </c>
      <c r="BM1501">
        <v>0</v>
      </c>
      <c r="BN1501">
        <v>0</v>
      </c>
      <c r="BO1501">
        <v>0</v>
      </c>
      <c r="BP1501">
        <v>0</v>
      </c>
      <c r="BQ1501" s="17">
        <v>1</v>
      </c>
      <c r="BR1501">
        <v>0</v>
      </c>
      <c r="BS1501">
        <v>0</v>
      </c>
      <c r="BT1501">
        <v>0</v>
      </c>
      <c r="BU1501" s="17">
        <v>1</v>
      </c>
      <c r="BV1501">
        <v>0</v>
      </c>
      <c r="BW1501">
        <v>0</v>
      </c>
      <c r="BX1501" s="17">
        <v>1</v>
      </c>
      <c r="BY1501">
        <v>1</v>
      </c>
      <c r="BZ1501">
        <v>1</v>
      </c>
      <c r="CA1501">
        <v>0</v>
      </c>
      <c r="CB1501">
        <v>0</v>
      </c>
      <c r="CC1501">
        <v>0</v>
      </c>
      <c r="CD1501">
        <v>0</v>
      </c>
      <c r="CE1501">
        <v>0</v>
      </c>
      <c r="CF1501">
        <v>0</v>
      </c>
      <c r="CG1501">
        <v>0</v>
      </c>
      <c r="CH1501">
        <v>0</v>
      </c>
      <c r="CI1501">
        <v>1</v>
      </c>
      <c r="CJ1501" s="17">
        <v>0</v>
      </c>
      <c r="CK1501">
        <v>0.78100000000000003</v>
      </c>
      <c r="CL1501">
        <v>100</v>
      </c>
      <c r="CM1501">
        <v>1</v>
      </c>
      <c r="CN1501">
        <v>0</v>
      </c>
      <c r="CO1501">
        <v>20</v>
      </c>
      <c r="CP1501" s="31" t="s">
        <v>80</v>
      </c>
    </row>
    <row r="1502" spans="1:94" x14ac:dyDescent="0.25">
      <c r="A1502">
        <v>1501</v>
      </c>
      <c r="B1502">
        <v>94</v>
      </c>
      <c r="C1502" s="23" t="s">
        <v>272</v>
      </c>
      <c r="D1502" s="12">
        <v>23.4</v>
      </c>
      <c r="E1502" s="13">
        <v>2.5299999999999998</v>
      </c>
      <c r="F1502" s="7">
        <f t="shared" si="376"/>
        <v>9.2490118577075098</v>
      </c>
      <c r="G1502" s="7">
        <f t="shared" si="367"/>
        <v>20.869999999999997</v>
      </c>
      <c r="H1502" s="15">
        <f t="shared" si="368"/>
        <v>25.93</v>
      </c>
      <c r="I1502" s="11">
        <f t="shared" si="369"/>
        <v>3.5278826146235058E-2</v>
      </c>
      <c r="J1502" s="30">
        <f t="shared" si="370"/>
        <v>3.8143346217937909E-3</v>
      </c>
      <c r="K1502" s="30">
        <f t="shared" si="371"/>
        <v>262.16892306363087</v>
      </c>
      <c r="L1502" s="8">
        <v>0</v>
      </c>
      <c r="M1502" s="9">
        <v>0</v>
      </c>
      <c r="N1502" s="9">
        <v>0</v>
      </c>
      <c r="O1502" s="9">
        <v>0</v>
      </c>
      <c r="P1502" s="9">
        <v>1</v>
      </c>
      <c r="Q1502" s="8">
        <v>68676</v>
      </c>
      <c r="R1502" s="9">
        <v>28</v>
      </c>
      <c r="S1502" s="9">
        <f t="shared" si="372"/>
        <v>68647</v>
      </c>
      <c r="T1502" s="9">
        <f t="shared" si="373"/>
        <v>8</v>
      </c>
      <c r="U1502" s="7">
        <v>9.43</v>
      </c>
      <c r="V1502" s="7">
        <f t="shared" si="374"/>
        <v>20.07</v>
      </c>
      <c r="W1502" s="9">
        <v>1</v>
      </c>
      <c r="X1502" s="9">
        <v>0</v>
      </c>
      <c r="Y1502" s="9">
        <v>1</v>
      </c>
      <c r="Z1502" s="9">
        <v>0</v>
      </c>
      <c r="AA1502" s="9">
        <v>0</v>
      </c>
      <c r="AB1502" s="27">
        <v>0</v>
      </c>
      <c r="AC1502" s="9">
        <v>0</v>
      </c>
      <c r="AD1502" s="9">
        <v>1</v>
      </c>
      <c r="AE1502" s="27">
        <v>0</v>
      </c>
      <c r="AF1502" s="9">
        <v>0</v>
      </c>
      <c r="AG1502" s="27">
        <v>1</v>
      </c>
      <c r="AH1502" s="19">
        <v>1984</v>
      </c>
      <c r="AI1502" s="30">
        <v>0.13719999999999999</v>
      </c>
      <c r="AJ1502" s="30">
        <f t="shared" si="377"/>
        <v>0.2238</v>
      </c>
      <c r="AK1502" s="30">
        <v>0.28599999999999998</v>
      </c>
      <c r="AL1502" s="37">
        <v>0.35299999999999998</v>
      </c>
      <c r="AM1502" s="36">
        <v>1</v>
      </c>
      <c r="AN1502" s="17">
        <v>0</v>
      </c>
      <c r="AO1502" s="30">
        <v>1</v>
      </c>
      <c r="AP1502" s="34">
        <v>0</v>
      </c>
      <c r="AQ1502" t="s">
        <v>89</v>
      </c>
      <c r="AR1502" s="34" t="s">
        <v>89</v>
      </c>
      <c r="AS1502">
        <v>1</v>
      </c>
      <c r="AT1502" s="17">
        <v>0</v>
      </c>
      <c r="AU1502" t="s">
        <v>89</v>
      </c>
      <c r="AV1502" s="17" t="s">
        <v>89</v>
      </c>
      <c r="AW1502" s="17" t="s">
        <v>153</v>
      </c>
      <c r="AX1502">
        <v>1</v>
      </c>
      <c r="AY1502">
        <v>0</v>
      </c>
      <c r="AZ1502">
        <v>1</v>
      </c>
      <c r="BA1502">
        <v>0</v>
      </c>
      <c r="BB1502">
        <v>0</v>
      </c>
      <c r="BC1502">
        <v>0</v>
      </c>
      <c r="BD1502" s="17">
        <v>0</v>
      </c>
      <c r="BE1502">
        <v>1</v>
      </c>
      <c r="BF1502">
        <v>0</v>
      </c>
      <c r="BG1502" s="17">
        <v>0</v>
      </c>
      <c r="BH1502">
        <v>14398</v>
      </c>
      <c r="BI1502">
        <v>243</v>
      </c>
      <c r="BJ1502" s="23">
        <v>0.92400000000000004</v>
      </c>
      <c r="BK1502" s="23">
        <v>35.5</v>
      </c>
      <c r="BL1502">
        <v>0</v>
      </c>
      <c r="BM1502">
        <v>0</v>
      </c>
      <c r="BN1502">
        <v>0</v>
      </c>
      <c r="BO1502">
        <v>0</v>
      </c>
      <c r="BP1502">
        <v>0</v>
      </c>
      <c r="BQ1502" s="17">
        <v>1</v>
      </c>
      <c r="BR1502">
        <v>0</v>
      </c>
      <c r="BS1502">
        <v>0</v>
      </c>
      <c r="BT1502">
        <v>0</v>
      </c>
      <c r="BU1502" s="17">
        <v>1</v>
      </c>
      <c r="BV1502">
        <v>0</v>
      </c>
      <c r="BW1502">
        <v>0</v>
      </c>
      <c r="BX1502" s="17">
        <v>1</v>
      </c>
      <c r="BY1502">
        <v>1</v>
      </c>
      <c r="BZ1502">
        <v>1</v>
      </c>
      <c r="CA1502">
        <v>0</v>
      </c>
      <c r="CB1502">
        <v>0</v>
      </c>
      <c r="CC1502">
        <v>0</v>
      </c>
      <c r="CD1502">
        <v>0</v>
      </c>
      <c r="CE1502">
        <v>0</v>
      </c>
      <c r="CF1502">
        <v>0</v>
      </c>
      <c r="CG1502">
        <v>0</v>
      </c>
      <c r="CH1502">
        <v>0</v>
      </c>
      <c r="CI1502">
        <v>1</v>
      </c>
      <c r="CJ1502" s="17">
        <v>0</v>
      </c>
      <c r="CK1502">
        <v>0.78100000000000003</v>
      </c>
      <c r="CL1502">
        <v>100</v>
      </c>
      <c r="CM1502">
        <v>1</v>
      </c>
      <c r="CN1502">
        <v>0</v>
      </c>
      <c r="CO1502">
        <v>20</v>
      </c>
      <c r="CP1502" s="31" t="s">
        <v>80</v>
      </c>
    </row>
    <row r="1503" spans="1:94" x14ac:dyDescent="0.25">
      <c r="A1503">
        <v>1502</v>
      </c>
      <c r="B1503">
        <v>94</v>
      </c>
      <c r="C1503" s="23" t="s">
        <v>272</v>
      </c>
      <c r="D1503" s="12">
        <v>20.62</v>
      </c>
      <c r="E1503" s="13">
        <v>1.93</v>
      </c>
      <c r="F1503" s="7">
        <f t="shared" si="376"/>
        <v>10.683937823834198</v>
      </c>
      <c r="G1503" s="7">
        <f t="shared" si="367"/>
        <v>18.690000000000001</v>
      </c>
      <c r="H1503" s="15">
        <f t="shared" si="368"/>
        <v>22.55</v>
      </c>
      <c r="I1503" s="11">
        <f t="shared" si="369"/>
        <v>4.0743637307668647E-2</v>
      </c>
      <c r="J1503" s="30">
        <f t="shared" si="370"/>
        <v>3.8135412222987625E-3</v>
      </c>
      <c r="K1503" s="30">
        <f t="shared" si="371"/>
        <v>262.22346677485513</v>
      </c>
      <c r="L1503" s="8">
        <v>0</v>
      </c>
      <c r="M1503" s="9">
        <v>0</v>
      </c>
      <c r="N1503" s="9">
        <v>0</v>
      </c>
      <c r="O1503" s="9">
        <v>0</v>
      </c>
      <c r="P1503" s="9">
        <v>1</v>
      </c>
      <c r="Q1503" s="8">
        <v>68676</v>
      </c>
      <c r="R1503" s="9">
        <v>28</v>
      </c>
      <c r="S1503" s="9">
        <f t="shared" si="372"/>
        <v>68647</v>
      </c>
      <c r="T1503" s="9">
        <f t="shared" si="373"/>
        <v>8</v>
      </c>
      <c r="U1503" s="7">
        <v>9.43</v>
      </c>
      <c r="V1503" s="7">
        <f t="shared" si="374"/>
        <v>20.07</v>
      </c>
      <c r="W1503" s="9">
        <v>1</v>
      </c>
      <c r="X1503" s="9">
        <v>0</v>
      </c>
      <c r="Y1503" s="9">
        <v>1</v>
      </c>
      <c r="Z1503" s="9">
        <v>0</v>
      </c>
      <c r="AA1503" s="9">
        <v>0</v>
      </c>
      <c r="AB1503" s="27">
        <v>0</v>
      </c>
      <c r="AC1503" s="9">
        <v>0</v>
      </c>
      <c r="AD1503" s="9">
        <v>1</v>
      </c>
      <c r="AE1503" s="27">
        <v>0</v>
      </c>
      <c r="AF1503" s="9">
        <v>0</v>
      </c>
      <c r="AG1503" s="27">
        <v>1</v>
      </c>
      <c r="AH1503" s="19">
        <v>1984</v>
      </c>
      <c r="AI1503" s="30">
        <v>0.13719999999999999</v>
      </c>
      <c r="AJ1503" s="30">
        <f t="shared" si="377"/>
        <v>0.2238</v>
      </c>
      <c r="AK1503" s="30">
        <v>0.28599999999999998</v>
      </c>
      <c r="AL1503" s="37">
        <v>0.35299999999999998</v>
      </c>
      <c r="AM1503" s="36">
        <v>1</v>
      </c>
      <c r="AN1503" s="17">
        <v>0</v>
      </c>
      <c r="AO1503" s="30">
        <v>1</v>
      </c>
      <c r="AP1503" s="34">
        <v>0</v>
      </c>
      <c r="AQ1503" t="s">
        <v>89</v>
      </c>
      <c r="AR1503" s="34" t="s">
        <v>89</v>
      </c>
      <c r="AS1503">
        <v>1</v>
      </c>
      <c r="AT1503" s="17">
        <v>0</v>
      </c>
      <c r="AU1503" t="s">
        <v>89</v>
      </c>
      <c r="AV1503" s="17" t="s">
        <v>89</v>
      </c>
      <c r="AW1503" s="17" t="s">
        <v>153</v>
      </c>
      <c r="AX1503">
        <v>1</v>
      </c>
      <c r="AY1503">
        <v>0</v>
      </c>
      <c r="AZ1503">
        <v>1</v>
      </c>
      <c r="BA1503">
        <v>0</v>
      </c>
      <c r="BB1503">
        <v>0</v>
      </c>
      <c r="BC1503">
        <v>0</v>
      </c>
      <c r="BD1503" s="17">
        <v>0</v>
      </c>
      <c r="BE1503">
        <v>1</v>
      </c>
      <c r="BF1503">
        <v>0</v>
      </c>
      <c r="BG1503" s="17">
        <v>0</v>
      </c>
      <c r="BH1503">
        <v>14398</v>
      </c>
      <c r="BI1503">
        <v>243</v>
      </c>
      <c r="BJ1503" s="23">
        <v>0.92400000000000004</v>
      </c>
      <c r="BK1503" s="23">
        <v>35.5</v>
      </c>
      <c r="BL1503">
        <v>0</v>
      </c>
      <c r="BM1503">
        <v>0</v>
      </c>
      <c r="BN1503">
        <v>0</v>
      </c>
      <c r="BO1503">
        <v>0</v>
      </c>
      <c r="BP1503">
        <v>0</v>
      </c>
      <c r="BQ1503" s="17">
        <v>1</v>
      </c>
      <c r="BR1503">
        <v>0</v>
      </c>
      <c r="BS1503">
        <v>0</v>
      </c>
      <c r="BT1503">
        <v>0</v>
      </c>
      <c r="BU1503" s="17">
        <v>1</v>
      </c>
      <c r="BV1503">
        <v>0</v>
      </c>
      <c r="BW1503">
        <v>0</v>
      </c>
      <c r="BX1503" s="17">
        <v>1</v>
      </c>
      <c r="BY1503">
        <v>1</v>
      </c>
      <c r="BZ1503">
        <v>1</v>
      </c>
      <c r="CA1503">
        <v>0</v>
      </c>
      <c r="CB1503">
        <v>0</v>
      </c>
      <c r="CC1503">
        <v>0</v>
      </c>
      <c r="CD1503">
        <v>0</v>
      </c>
      <c r="CE1503">
        <v>0</v>
      </c>
      <c r="CF1503">
        <v>0</v>
      </c>
      <c r="CG1503">
        <v>0</v>
      </c>
      <c r="CH1503">
        <v>0</v>
      </c>
      <c r="CI1503">
        <v>1</v>
      </c>
      <c r="CJ1503" s="17">
        <v>0</v>
      </c>
      <c r="CK1503">
        <v>0.78100000000000003</v>
      </c>
      <c r="CL1503">
        <v>100</v>
      </c>
      <c r="CM1503">
        <v>1</v>
      </c>
      <c r="CN1503">
        <v>0</v>
      </c>
      <c r="CO1503">
        <v>20</v>
      </c>
      <c r="CP1503" s="31" t="s">
        <v>80</v>
      </c>
    </row>
    <row r="1504" spans="1:94" x14ac:dyDescent="0.25">
      <c r="A1504">
        <v>1503</v>
      </c>
      <c r="B1504">
        <v>94</v>
      </c>
      <c r="C1504" s="23" t="s">
        <v>272</v>
      </c>
      <c r="D1504" s="12">
        <v>9.84</v>
      </c>
      <c r="E1504" s="13">
        <v>0.17</v>
      </c>
      <c r="F1504" s="7">
        <f t="shared" si="376"/>
        <v>57.882352941176464</v>
      </c>
      <c r="G1504" s="7">
        <f t="shared" si="367"/>
        <v>9.67</v>
      </c>
      <c r="H1504" s="15">
        <f t="shared" si="368"/>
        <v>10.01</v>
      </c>
      <c r="I1504" s="11">
        <f t="shared" si="369"/>
        <v>0.21571873784333989</v>
      </c>
      <c r="J1504" s="30">
        <f t="shared" si="370"/>
        <v>3.7268481131471328E-3</v>
      </c>
      <c r="K1504" s="30">
        <f t="shared" si="371"/>
        <v>268.32325054308455</v>
      </c>
      <c r="L1504" s="8">
        <v>0</v>
      </c>
      <c r="M1504" s="9">
        <v>0</v>
      </c>
      <c r="N1504" s="9">
        <v>0</v>
      </c>
      <c r="O1504" s="9">
        <v>0</v>
      </c>
      <c r="P1504" s="9">
        <v>1</v>
      </c>
      <c r="Q1504" s="8">
        <v>68676</v>
      </c>
      <c r="R1504" s="9">
        <v>28</v>
      </c>
      <c r="S1504" s="9">
        <f t="shared" si="372"/>
        <v>68647</v>
      </c>
      <c r="T1504" s="9">
        <f t="shared" si="373"/>
        <v>8</v>
      </c>
      <c r="U1504" s="7">
        <v>9.43</v>
      </c>
      <c r="V1504" s="7">
        <f t="shared" si="374"/>
        <v>20.07</v>
      </c>
      <c r="W1504" s="9">
        <v>1</v>
      </c>
      <c r="X1504" s="9">
        <v>0</v>
      </c>
      <c r="Y1504" s="9">
        <v>1</v>
      </c>
      <c r="Z1504" s="9">
        <v>0</v>
      </c>
      <c r="AA1504" s="9">
        <v>0</v>
      </c>
      <c r="AB1504" s="27">
        <v>0</v>
      </c>
      <c r="AC1504" s="9">
        <v>0</v>
      </c>
      <c r="AD1504" s="9">
        <v>1</v>
      </c>
      <c r="AE1504" s="27">
        <v>0</v>
      </c>
      <c r="AF1504" s="9">
        <v>0</v>
      </c>
      <c r="AG1504" s="27">
        <v>1</v>
      </c>
      <c r="AH1504" s="19">
        <v>1984</v>
      </c>
      <c r="AI1504" s="30">
        <v>0.13719999999999999</v>
      </c>
      <c r="AJ1504" s="30">
        <f t="shared" si="377"/>
        <v>0.2238</v>
      </c>
      <c r="AK1504" s="30">
        <v>0.28599999999999998</v>
      </c>
      <c r="AL1504" s="37">
        <v>0.35299999999999998</v>
      </c>
      <c r="AM1504" s="36">
        <v>1</v>
      </c>
      <c r="AN1504" s="17">
        <v>0</v>
      </c>
      <c r="AO1504" s="30">
        <v>1</v>
      </c>
      <c r="AP1504" s="34">
        <v>0</v>
      </c>
      <c r="AQ1504" t="s">
        <v>89</v>
      </c>
      <c r="AR1504" s="34" t="s">
        <v>89</v>
      </c>
      <c r="AS1504">
        <v>1</v>
      </c>
      <c r="AT1504" s="17">
        <v>0</v>
      </c>
      <c r="AU1504" t="s">
        <v>89</v>
      </c>
      <c r="AV1504" s="17" t="s">
        <v>89</v>
      </c>
      <c r="AW1504" s="17" t="s">
        <v>153</v>
      </c>
      <c r="AX1504">
        <v>1</v>
      </c>
      <c r="AY1504">
        <v>0</v>
      </c>
      <c r="AZ1504">
        <v>1</v>
      </c>
      <c r="BA1504">
        <v>0</v>
      </c>
      <c r="BB1504">
        <v>0</v>
      </c>
      <c r="BC1504">
        <v>0</v>
      </c>
      <c r="BD1504" s="17">
        <v>0</v>
      </c>
      <c r="BE1504">
        <v>1</v>
      </c>
      <c r="BF1504">
        <v>0</v>
      </c>
      <c r="BG1504" s="17">
        <v>0</v>
      </c>
      <c r="BH1504">
        <v>14398</v>
      </c>
      <c r="BI1504">
        <v>243</v>
      </c>
      <c r="BJ1504" s="23">
        <v>0.92400000000000004</v>
      </c>
      <c r="BK1504" s="23">
        <v>35.5</v>
      </c>
      <c r="BL1504">
        <v>1</v>
      </c>
      <c r="BM1504">
        <v>0</v>
      </c>
      <c r="BN1504">
        <v>0</v>
      </c>
      <c r="BO1504">
        <v>0</v>
      </c>
      <c r="BP1504">
        <v>0</v>
      </c>
      <c r="BQ1504" s="17">
        <v>0</v>
      </c>
      <c r="BR1504">
        <v>0</v>
      </c>
      <c r="BS1504">
        <v>0</v>
      </c>
      <c r="BT1504">
        <v>0</v>
      </c>
      <c r="BU1504" s="17">
        <v>1</v>
      </c>
      <c r="BV1504">
        <v>0</v>
      </c>
      <c r="BW1504">
        <v>0</v>
      </c>
      <c r="BX1504" s="17">
        <v>0</v>
      </c>
      <c r="BY1504">
        <v>1</v>
      </c>
      <c r="BZ1504">
        <v>1</v>
      </c>
      <c r="CA1504">
        <v>0</v>
      </c>
      <c r="CB1504">
        <v>0</v>
      </c>
      <c r="CC1504">
        <v>0</v>
      </c>
      <c r="CD1504">
        <v>0</v>
      </c>
      <c r="CE1504">
        <v>0</v>
      </c>
      <c r="CF1504">
        <v>0</v>
      </c>
      <c r="CG1504">
        <v>0</v>
      </c>
      <c r="CH1504">
        <v>0</v>
      </c>
      <c r="CI1504">
        <v>1</v>
      </c>
      <c r="CJ1504" s="17">
        <v>0</v>
      </c>
      <c r="CK1504">
        <v>0.78100000000000003</v>
      </c>
      <c r="CL1504">
        <v>100</v>
      </c>
      <c r="CM1504">
        <v>1</v>
      </c>
      <c r="CN1504">
        <v>0</v>
      </c>
      <c r="CO1504">
        <v>20</v>
      </c>
      <c r="CP1504" s="31" t="s">
        <v>80</v>
      </c>
    </row>
    <row r="1505" spans="1:94" x14ac:dyDescent="0.25">
      <c r="A1505">
        <v>1504</v>
      </c>
      <c r="B1505">
        <v>94</v>
      </c>
      <c r="C1505" s="23" t="s">
        <v>272</v>
      </c>
      <c r="D1505" s="12">
        <v>9.4</v>
      </c>
      <c r="E1505" s="13">
        <v>3.66</v>
      </c>
      <c r="F1505" s="7">
        <f t="shared" si="376"/>
        <v>2.5683060109289619</v>
      </c>
      <c r="G1505" s="7">
        <f t="shared" si="367"/>
        <v>5.74</v>
      </c>
      <c r="H1505" s="15">
        <f t="shared" si="368"/>
        <v>13.06</v>
      </c>
      <c r="I1505" s="11">
        <f t="shared" si="369"/>
        <v>9.8020095784855151E-3</v>
      </c>
      <c r="J1505" s="30">
        <f t="shared" si="370"/>
        <v>3.8165271337507432E-3</v>
      </c>
      <c r="K1505" s="30">
        <f t="shared" si="371"/>
        <v>262.01831271070688</v>
      </c>
      <c r="L1505" s="8">
        <v>0</v>
      </c>
      <c r="M1505" s="9">
        <v>0</v>
      </c>
      <c r="N1505" s="9">
        <v>0</v>
      </c>
      <c r="O1505" s="9">
        <v>0</v>
      </c>
      <c r="P1505" s="9">
        <v>1</v>
      </c>
      <c r="Q1505" s="8">
        <v>68676</v>
      </c>
      <c r="R1505" s="9">
        <v>28</v>
      </c>
      <c r="S1505" s="9">
        <f t="shared" si="372"/>
        <v>68647</v>
      </c>
      <c r="T1505" s="9">
        <f t="shared" si="373"/>
        <v>8</v>
      </c>
      <c r="U1505" s="7">
        <v>9.43</v>
      </c>
      <c r="V1505" s="7">
        <f t="shared" si="374"/>
        <v>20.07</v>
      </c>
      <c r="W1505" s="9">
        <v>1</v>
      </c>
      <c r="X1505" s="9">
        <v>0</v>
      </c>
      <c r="Y1505" s="9">
        <v>1</v>
      </c>
      <c r="Z1505" s="9">
        <v>0</v>
      </c>
      <c r="AA1505" s="9">
        <v>0</v>
      </c>
      <c r="AB1505" s="27">
        <v>0</v>
      </c>
      <c r="AC1505" s="9">
        <v>0</v>
      </c>
      <c r="AD1505" s="9">
        <v>1</v>
      </c>
      <c r="AE1505" s="27">
        <v>0</v>
      </c>
      <c r="AF1505" s="9">
        <v>0</v>
      </c>
      <c r="AG1505" s="27">
        <v>1</v>
      </c>
      <c r="AH1505" s="19">
        <v>1984</v>
      </c>
      <c r="AI1505" s="30">
        <v>0.13719999999999999</v>
      </c>
      <c r="AJ1505" s="30">
        <f t="shared" si="377"/>
        <v>0.2238</v>
      </c>
      <c r="AK1505" s="30">
        <v>0.28599999999999998</v>
      </c>
      <c r="AL1505" s="37">
        <v>0.35299999999999998</v>
      </c>
      <c r="AM1505" s="36">
        <v>1</v>
      </c>
      <c r="AN1505" s="17">
        <v>0</v>
      </c>
      <c r="AO1505" s="30">
        <v>1</v>
      </c>
      <c r="AP1505" s="34">
        <v>0</v>
      </c>
      <c r="AQ1505" t="s">
        <v>89</v>
      </c>
      <c r="AR1505" s="34" t="s">
        <v>89</v>
      </c>
      <c r="AS1505">
        <v>1</v>
      </c>
      <c r="AT1505" s="17">
        <v>0</v>
      </c>
      <c r="AU1505" t="s">
        <v>89</v>
      </c>
      <c r="AV1505" s="17" t="s">
        <v>89</v>
      </c>
      <c r="AW1505" s="17" t="s">
        <v>153</v>
      </c>
      <c r="AX1505">
        <v>1</v>
      </c>
      <c r="AY1505">
        <v>0</v>
      </c>
      <c r="AZ1505">
        <v>1</v>
      </c>
      <c r="BA1505">
        <v>0</v>
      </c>
      <c r="BB1505">
        <v>0</v>
      </c>
      <c r="BC1505">
        <v>0</v>
      </c>
      <c r="BD1505" s="17">
        <v>0</v>
      </c>
      <c r="BE1505">
        <v>1</v>
      </c>
      <c r="BF1505">
        <v>0</v>
      </c>
      <c r="BG1505" s="17">
        <v>0</v>
      </c>
      <c r="BH1505">
        <v>14398</v>
      </c>
      <c r="BI1505">
        <v>243</v>
      </c>
      <c r="BJ1505" s="23">
        <v>0.92400000000000004</v>
      </c>
      <c r="BK1505" s="23">
        <v>35.5</v>
      </c>
      <c r="BL1505">
        <v>0</v>
      </c>
      <c r="BM1505">
        <v>0</v>
      </c>
      <c r="BN1505">
        <v>0</v>
      </c>
      <c r="BO1505">
        <v>0</v>
      </c>
      <c r="BP1505">
        <v>0</v>
      </c>
      <c r="BQ1505" s="17">
        <v>1</v>
      </c>
      <c r="BR1505">
        <v>0</v>
      </c>
      <c r="BS1505">
        <v>0</v>
      </c>
      <c r="BT1505">
        <v>0</v>
      </c>
      <c r="BU1505" s="17">
        <v>1</v>
      </c>
      <c r="BV1505">
        <v>0</v>
      </c>
      <c r="BW1505">
        <v>0</v>
      </c>
      <c r="BX1505" s="17">
        <v>1</v>
      </c>
      <c r="BY1505">
        <v>1</v>
      </c>
      <c r="BZ1505">
        <v>1</v>
      </c>
      <c r="CA1505">
        <v>0</v>
      </c>
      <c r="CB1505">
        <v>0</v>
      </c>
      <c r="CC1505">
        <v>0</v>
      </c>
      <c r="CD1505">
        <v>0</v>
      </c>
      <c r="CE1505">
        <v>0</v>
      </c>
      <c r="CF1505">
        <v>0</v>
      </c>
      <c r="CG1505">
        <v>0</v>
      </c>
      <c r="CH1505">
        <v>0</v>
      </c>
      <c r="CI1505">
        <v>1</v>
      </c>
      <c r="CJ1505" s="17">
        <v>0</v>
      </c>
      <c r="CK1505">
        <v>0.78100000000000003</v>
      </c>
      <c r="CL1505">
        <v>100</v>
      </c>
      <c r="CM1505">
        <v>1</v>
      </c>
      <c r="CN1505">
        <v>0</v>
      </c>
      <c r="CO1505">
        <v>20</v>
      </c>
      <c r="CP1505" s="31" t="s">
        <v>80</v>
      </c>
    </row>
    <row r="1506" spans="1:94" x14ac:dyDescent="0.25">
      <c r="A1506">
        <v>1505</v>
      </c>
      <c r="B1506">
        <v>94</v>
      </c>
      <c r="C1506" s="23" t="s">
        <v>272</v>
      </c>
      <c r="D1506" s="12">
        <v>13.33</v>
      </c>
      <c r="E1506" s="13">
        <v>5.04</v>
      </c>
      <c r="F1506" s="7">
        <f t="shared" si="376"/>
        <v>2.6448412698412698</v>
      </c>
      <c r="G1506" s="7">
        <f t="shared" si="367"/>
        <v>8.2899999999999991</v>
      </c>
      <c r="H1506" s="15">
        <f t="shared" si="368"/>
        <v>18.37</v>
      </c>
      <c r="I1506" s="11">
        <f t="shared" si="369"/>
        <v>1.009407913930861E-2</v>
      </c>
      <c r="J1506" s="30">
        <f t="shared" si="370"/>
        <v>3.8165160436695717E-3</v>
      </c>
      <c r="K1506" s="30">
        <f t="shared" si="371"/>
        <v>262.01907408687379</v>
      </c>
      <c r="L1506" s="8">
        <v>0</v>
      </c>
      <c r="M1506" s="9">
        <v>0</v>
      </c>
      <c r="N1506" s="9">
        <v>0</v>
      </c>
      <c r="O1506" s="9">
        <v>0</v>
      </c>
      <c r="P1506" s="9">
        <v>1</v>
      </c>
      <c r="Q1506" s="8">
        <v>68676</v>
      </c>
      <c r="R1506" s="9">
        <v>28</v>
      </c>
      <c r="S1506" s="9">
        <f t="shared" si="372"/>
        <v>68647</v>
      </c>
      <c r="T1506" s="9">
        <f t="shared" si="373"/>
        <v>8</v>
      </c>
      <c r="U1506" s="7">
        <v>9.43</v>
      </c>
      <c r="V1506" s="7">
        <f t="shared" si="374"/>
        <v>20.07</v>
      </c>
      <c r="W1506" s="9">
        <v>1</v>
      </c>
      <c r="X1506" s="9">
        <v>0</v>
      </c>
      <c r="Y1506" s="9">
        <v>1</v>
      </c>
      <c r="Z1506" s="9">
        <v>0</v>
      </c>
      <c r="AA1506" s="9">
        <v>0</v>
      </c>
      <c r="AB1506" s="27">
        <v>0</v>
      </c>
      <c r="AC1506" s="9">
        <v>0</v>
      </c>
      <c r="AD1506" s="9">
        <v>1</v>
      </c>
      <c r="AE1506" s="27">
        <v>0</v>
      </c>
      <c r="AF1506" s="9">
        <v>0</v>
      </c>
      <c r="AG1506" s="27">
        <v>1</v>
      </c>
      <c r="AH1506" s="19">
        <v>1984</v>
      </c>
      <c r="AI1506" s="30">
        <v>0.13719999999999999</v>
      </c>
      <c r="AJ1506" s="30">
        <f t="shared" si="377"/>
        <v>0.2238</v>
      </c>
      <c r="AK1506" s="30">
        <v>0.28599999999999998</v>
      </c>
      <c r="AL1506" s="37">
        <v>0.35299999999999998</v>
      </c>
      <c r="AM1506" s="36">
        <v>1</v>
      </c>
      <c r="AN1506" s="17">
        <v>0</v>
      </c>
      <c r="AO1506" s="30">
        <v>1</v>
      </c>
      <c r="AP1506" s="34">
        <v>0</v>
      </c>
      <c r="AQ1506" t="s">
        <v>89</v>
      </c>
      <c r="AR1506" s="34" t="s">
        <v>89</v>
      </c>
      <c r="AS1506">
        <v>1</v>
      </c>
      <c r="AT1506" s="17">
        <v>0</v>
      </c>
      <c r="AU1506" t="s">
        <v>89</v>
      </c>
      <c r="AV1506" s="17" t="s">
        <v>89</v>
      </c>
      <c r="AW1506" s="17" t="s">
        <v>153</v>
      </c>
      <c r="AX1506">
        <v>1</v>
      </c>
      <c r="AY1506">
        <v>0</v>
      </c>
      <c r="AZ1506">
        <v>1</v>
      </c>
      <c r="BA1506">
        <v>0</v>
      </c>
      <c r="BB1506">
        <v>0</v>
      </c>
      <c r="BC1506">
        <v>0</v>
      </c>
      <c r="BD1506" s="17">
        <v>0</v>
      </c>
      <c r="BE1506">
        <v>1</v>
      </c>
      <c r="BF1506">
        <v>0</v>
      </c>
      <c r="BG1506" s="17">
        <v>0</v>
      </c>
      <c r="BH1506">
        <v>14398</v>
      </c>
      <c r="BI1506">
        <v>243</v>
      </c>
      <c r="BJ1506" s="23">
        <v>0.92400000000000004</v>
      </c>
      <c r="BK1506" s="23">
        <v>35.5</v>
      </c>
      <c r="BL1506">
        <v>0</v>
      </c>
      <c r="BM1506">
        <v>0</v>
      </c>
      <c r="BN1506">
        <v>0</v>
      </c>
      <c r="BO1506">
        <v>0</v>
      </c>
      <c r="BP1506">
        <v>0</v>
      </c>
      <c r="BQ1506" s="17">
        <v>1</v>
      </c>
      <c r="BR1506">
        <v>0</v>
      </c>
      <c r="BS1506">
        <v>0</v>
      </c>
      <c r="BT1506">
        <v>0</v>
      </c>
      <c r="BU1506" s="17">
        <v>1</v>
      </c>
      <c r="BV1506">
        <v>0</v>
      </c>
      <c r="BW1506">
        <v>0</v>
      </c>
      <c r="BX1506" s="17">
        <v>1</v>
      </c>
      <c r="BY1506">
        <v>1</v>
      </c>
      <c r="BZ1506">
        <v>1</v>
      </c>
      <c r="CA1506">
        <v>0</v>
      </c>
      <c r="CB1506">
        <v>0</v>
      </c>
      <c r="CC1506">
        <v>0</v>
      </c>
      <c r="CD1506">
        <v>0</v>
      </c>
      <c r="CE1506">
        <v>0</v>
      </c>
      <c r="CF1506">
        <v>0</v>
      </c>
      <c r="CG1506">
        <v>0</v>
      </c>
      <c r="CH1506">
        <v>0</v>
      </c>
      <c r="CI1506">
        <v>1</v>
      </c>
      <c r="CJ1506" s="17">
        <v>0</v>
      </c>
      <c r="CK1506">
        <v>0.78100000000000003</v>
      </c>
      <c r="CL1506">
        <v>100</v>
      </c>
      <c r="CM1506">
        <v>1</v>
      </c>
      <c r="CN1506">
        <v>0</v>
      </c>
      <c r="CO1506">
        <v>20</v>
      </c>
      <c r="CP1506" s="31" t="s">
        <v>80</v>
      </c>
    </row>
    <row r="1507" spans="1:94" x14ac:dyDescent="0.25">
      <c r="A1507">
        <v>1506</v>
      </c>
      <c r="B1507">
        <v>94</v>
      </c>
      <c r="C1507" s="23" t="s">
        <v>272</v>
      </c>
      <c r="D1507" s="12">
        <v>0.38</v>
      </c>
      <c r="E1507" s="13">
        <v>5.71</v>
      </c>
      <c r="F1507" s="7">
        <f t="shared" si="376"/>
        <v>6.6549912434325745E-2</v>
      </c>
      <c r="G1507" s="7">
        <f t="shared" si="367"/>
        <v>-5.33</v>
      </c>
      <c r="H1507" s="15">
        <f t="shared" si="368"/>
        <v>6.09</v>
      </c>
      <c r="I1507" s="11">
        <f t="shared" si="369"/>
        <v>2.5400174082052532E-4</v>
      </c>
      <c r="J1507" s="30">
        <f t="shared" si="370"/>
        <v>3.8167103686452624E-3</v>
      </c>
      <c r="K1507" s="30">
        <f t="shared" si="371"/>
        <v>262.00573358018494</v>
      </c>
      <c r="L1507" s="8">
        <v>0</v>
      </c>
      <c r="M1507" s="9">
        <v>0</v>
      </c>
      <c r="N1507" s="9">
        <v>0</v>
      </c>
      <c r="O1507" s="9">
        <v>0</v>
      </c>
      <c r="P1507" s="9">
        <v>1</v>
      </c>
      <c r="Q1507" s="8">
        <v>68676</v>
      </c>
      <c r="R1507" s="9">
        <v>28</v>
      </c>
      <c r="S1507" s="9">
        <f t="shared" si="372"/>
        <v>68647</v>
      </c>
      <c r="T1507" s="9">
        <f t="shared" si="373"/>
        <v>8</v>
      </c>
      <c r="U1507" s="7">
        <v>9.43</v>
      </c>
      <c r="V1507" s="7">
        <f t="shared" si="374"/>
        <v>20.07</v>
      </c>
      <c r="W1507" s="9">
        <v>1</v>
      </c>
      <c r="X1507" s="9">
        <v>0</v>
      </c>
      <c r="Y1507" s="9">
        <v>1</v>
      </c>
      <c r="Z1507" s="9">
        <v>0</v>
      </c>
      <c r="AA1507" s="9">
        <v>0</v>
      </c>
      <c r="AB1507" s="27">
        <v>0</v>
      </c>
      <c r="AC1507" s="9">
        <v>0</v>
      </c>
      <c r="AD1507" s="9">
        <v>1</v>
      </c>
      <c r="AE1507" s="27">
        <v>0</v>
      </c>
      <c r="AF1507" s="9">
        <v>0</v>
      </c>
      <c r="AG1507" s="27">
        <v>1</v>
      </c>
      <c r="AH1507" s="19">
        <v>1984</v>
      </c>
      <c r="AI1507" s="30">
        <v>0.13719999999999999</v>
      </c>
      <c r="AJ1507" s="30">
        <f t="shared" si="377"/>
        <v>0.2238</v>
      </c>
      <c r="AK1507" s="30">
        <v>0.28599999999999998</v>
      </c>
      <c r="AL1507" s="37">
        <v>0.35299999999999998</v>
      </c>
      <c r="AM1507" s="36">
        <v>1</v>
      </c>
      <c r="AN1507" s="17">
        <v>0</v>
      </c>
      <c r="AO1507" s="30">
        <v>1</v>
      </c>
      <c r="AP1507" s="34">
        <v>0</v>
      </c>
      <c r="AQ1507" t="s">
        <v>89</v>
      </c>
      <c r="AR1507" s="34" t="s">
        <v>89</v>
      </c>
      <c r="AS1507">
        <v>1</v>
      </c>
      <c r="AT1507" s="17">
        <v>0</v>
      </c>
      <c r="AU1507" t="s">
        <v>89</v>
      </c>
      <c r="AV1507" s="17" t="s">
        <v>89</v>
      </c>
      <c r="AW1507" s="17" t="s">
        <v>153</v>
      </c>
      <c r="AX1507">
        <v>1</v>
      </c>
      <c r="AY1507">
        <v>0</v>
      </c>
      <c r="AZ1507">
        <v>1</v>
      </c>
      <c r="BA1507">
        <v>0</v>
      </c>
      <c r="BB1507">
        <v>0</v>
      </c>
      <c r="BC1507">
        <v>0</v>
      </c>
      <c r="BD1507" s="17">
        <v>0</v>
      </c>
      <c r="BE1507">
        <v>1</v>
      </c>
      <c r="BF1507">
        <v>0</v>
      </c>
      <c r="BG1507" s="17">
        <v>0</v>
      </c>
      <c r="BH1507">
        <v>14398</v>
      </c>
      <c r="BI1507">
        <v>243</v>
      </c>
      <c r="BJ1507" s="23">
        <v>0.92400000000000004</v>
      </c>
      <c r="BK1507" s="23">
        <v>35.5</v>
      </c>
      <c r="BL1507">
        <v>0</v>
      </c>
      <c r="BM1507">
        <v>0</v>
      </c>
      <c r="BN1507">
        <v>0</v>
      </c>
      <c r="BO1507">
        <v>0</v>
      </c>
      <c r="BP1507">
        <v>0</v>
      </c>
      <c r="BQ1507" s="17">
        <v>1</v>
      </c>
      <c r="BR1507">
        <v>0</v>
      </c>
      <c r="BS1507">
        <v>0</v>
      </c>
      <c r="BT1507">
        <v>0</v>
      </c>
      <c r="BU1507" s="17">
        <v>1</v>
      </c>
      <c r="BV1507">
        <v>0</v>
      </c>
      <c r="BW1507">
        <v>0</v>
      </c>
      <c r="BX1507" s="17">
        <v>1</v>
      </c>
      <c r="BY1507">
        <v>1</v>
      </c>
      <c r="BZ1507">
        <v>1</v>
      </c>
      <c r="CA1507">
        <v>0</v>
      </c>
      <c r="CB1507">
        <v>0</v>
      </c>
      <c r="CC1507">
        <v>0</v>
      </c>
      <c r="CD1507">
        <v>0</v>
      </c>
      <c r="CE1507">
        <v>0</v>
      </c>
      <c r="CF1507">
        <v>0</v>
      </c>
      <c r="CG1507">
        <v>0</v>
      </c>
      <c r="CH1507">
        <v>0</v>
      </c>
      <c r="CI1507">
        <v>1</v>
      </c>
      <c r="CJ1507" s="17">
        <v>0</v>
      </c>
      <c r="CK1507">
        <v>0.78100000000000003</v>
      </c>
      <c r="CL1507">
        <v>100</v>
      </c>
      <c r="CM1507">
        <v>1</v>
      </c>
      <c r="CN1507">
        <v>0</v>
      </c>
      <c r="CO1507">
        <v>20</v>
      </c>
      <c r="CP1507" s="31" t="s">
        <v>80</v>
      </c>
    </row>
    <row r="1508" spans="1:94" x14ac:dyDescent="0.25">
      <c r="A1508">
        <v>1507</v>
      </c>
      <c r="B1508">
        <v>95</v>
      </c>
      <c r="C1508" s="23" t="s">
        <v>273</v>
      </c>
      <c r="D1508" s="12">
        <v>10.9</v>
      </c>
      <c r="E1508" s="13">
        <v>0.2</v>
      </c>
      <c r="F1508" s="7">
        <f t="shared" si="376"/>
        <v>54.5</v>
      </c>
      <c r="G1508" s="7">
        <f t="shared" si="367"/>
        <v>10.700000000000001</v>
      </c>
      <c r="H1508" s="15">
        <f t="shared" si="368"/>
        <v>11.1</v>
      </c>
      <c r="I1508" s="11">
        <f t="shared" si="369"/>
        <v>0.48757497423835405</v>
      </c>
      <c r="J1508" s="30">
        <f t="shared" si="370"/>
        <v>8.9463298025386061E-3</v>
      </c>
      <c r="K1508" s="30">
        <f t="shared" si="371"/>
        <v>111.77768113536798</v>
      </c>
      <c r="L1508" s="8">
        <v>0</v>
      </c>
      <c r="M1508" s="9">
        <v>0</v>
      </c>
      <c r="N1508" s="9">
        <v>0</v>
      </c>
      <c r="O1508" s="9">
        <v>0</v>
      </c>
      <c r="P1508" s="9">
        <v>1</v>
      </c>
      <c r="Q1508" s="8">
        <v>9550</v>
      </c>
      <c r="R1508" s="9">
        <v>25</v>
      </c>
      <c r="S1508" s="9">
        <f t="shared" si="372"/>
        <v>9524</v>
      </c>
      <c r="T1508" s="9">
        <f t="shared" si="373"/>
        <v>16</v>
      </c>
      <c r="U1508" s="7">
        <f t="shared" ref="U1508:U1523" si="378">AI1508*0+AJ1508*6+AK1508*12+AL1508*15</f>
        <v>11.3163</v>
      </c>
      <c r="V1508" s="7">
        <f t="shared" si="374"/>
        <v>26.863700000000001</v>
      </c>
      <c r="W1508" s="9">
        <v>1</v>
      </c>
      <c r="X1508" s="9">
        <v>0</v>
      </c>
      <c r="Y1508" s="9">
        <v>0</v>
      </c>
      <c r="Z1508" s="9">
        <v>0</v>
      </c>
      <c r="AA1508" s="9">
        <v>0</v>
      </c>
      <c r="AB1508" s="27">
        <v>1</v>
      </c>
      <c r="AC1508" s="9">
        <v>0</v>
      </c>
      <c r="AD1508" s="9">
        <v>1</v>
      </c>
      <c r="AE1508" s="27">
        <v>0</v>
      </c>
      <c r="AF1508" s="9">
        <v>0</v>
      </c>
      <c r="AG1508" s="27">
        <v>1</v>
      </c>
      <c r="AH1508" s="19">
        <v>2000</v>
      </c>
      <c r="AI1508" s="30">
        <v>6.8599999999999994E-2</v>
      </c>
      <c r="AJ1508" s="30">
        <v>6.8599999999999994E-2</v>
      </c>
      <c r="AK1508" s="30">
        <f t="shared" ref="AK1508:AK1523" si="379">1-AJ1508-AI1508-AL1508</f>
        <v>0.67910000000000004</v>
      </c>
      <c r="AL1508" s="37">
        <v>0.1837</v>
      </c>
      <c r="AM1508" s="36">
        <v>0.50700000000000001</v>
      </c>
      <c r="AN1508" s="17">
        <f t="shared" ref="AN1508:AN1519" si="380">1-AM1508</f>
        <v>0.49299999999999999</v>
      </c>
      <c r="AO1508" s="30">
        <v>0</v>
      </c>
      <c r="AP1508" s="34">
        <v>1</v>
      </c>
      <c r="AQ1508" t="s">
        <v>89</v>
      </c>
      <c r="AR1508" s="34" t="s">
        <v>89</v>
      </c>
      <c r="AS1508">
        <v>1</v>
      </c>
      <c r="AT1508" s="17">
        <v>0</v>
      </c>
      <c r="AU1508" t="s">
        <v>89</v>
      </c>
      <c r="AV1508" s="17" t="s">
        <v>89</v>
      </c>
      <c r="AW1508" s="17" t="s">
        <v>153</v>
      </c>
      <c r="AX1508">
        <v>1</v>
      </c>
      <c r="AY1508">
        <v>0</v>
      </c>
      <c r="AZ1508">
        <v>1</v>
      </c>
      <c r="BA1508">
        <v>0</v>
      </c>
      <c r="BB1508">
        <v>0</v>
      </c>
      <c r="BC1508">
        <v>0</v>
      </c>
      <c r="BD1508" s="17">
        <v>0</v>
      </c>
      <c r="BE1508">
        <v>1</v>
      </c>
      <c r="BF1508">
        <v>0</v>
      </c>
      <c r="BG1508" s="17">
        <v>0</v>
      </c>
      <c r="BH1508">
        <v>24477</v>
      </c>
      <c r="BI1508">
        <v>1503</v>
      </c>
      <c r="BJ1508" s="23">
        <v>0.93899999999999995</v>
      </c>
      <c r="BK1508" s="23">
        <v>44.18</v>
      </c>
      <c r="BL1508">
        <v>1</v>
      </c>
      <c r="BM1508">
        <v>0</v>
      </c>
      <c r="BN1508">
        <v>0</v>
      </c>
      <c r="BO1508">
        <v>0</v>
      </c>
      <c r="BP1508">
        <v>0</v>
      </c>
      <c r="BQ1508" s="17">
        <v>0</v>
      </c>
      <c r="BR1508">
        <v>0</v>
      </c>
      <c r="BS1508">
        <v>0</v>
      </c>
      <c r="BT1508">
        <v>0</v>
      </c>
      <c r="BU1508" s="17">
        <v>1</v>
      </c>
      <c r="BV1508">
        <v>0</v>
      </c>
      <c r="BW1508">
        <v>0</v>
      </c>
      <c r="BX1508" s="17">
        <v>0</v>
      </c>
      <c r="BY1508">
        <v>1</v>
      </c>
      <c r="BZ1508">
        <v>1</v>
      </c>
      <c r="CA1508">
        <v>0</v>
      </c>
      <c r="CB1508">
        <v>0</v>
      </c>
      <c r="CC1508">
        <v>0</v>
      </c>
      <c r="CD1508">
        <v>0</v>
      </c>
      <c r="CE1508">
        <v>0</v>
      </c>
      <c r="CF1508">
        <v>1</v>
      </c>
      <c r="CG1508">
        <v>0</v>
      </c>
      <c r="CH1508">
        <v>0</v>
      </c>
      <c r="CI1508">
        <v>1</v>
      </c>
      <c r="CJ1508" s="17">
        <v>0</v>
      </c>
      <c r="CK1508">
        <v>2.3879999999999999</v>
      </c>
      <c r="CL1508">
        <v>860</v>
      </c>
      <c r="CM1508">
        <v>1</v>
      </c>
      <c r="CN1508">
        <v>0</v>
      </c>
      <c r="CO1508">
        <v>24</v>
      </c>
      <c r="CP1508" s="31" t="s">
        <v>80</v>
      </c>
    </row>
    <row r="1509" spans="1:94" x14ac:dyDescent="0.25">
      <c r="A1509">
        <v>1508</v>
      </c>
      <c r="B1509">
        <v>95</v>
      </c>
      <c r="C1509" s="23" t="s">
        <v>273</v>
      </c>
      <c r="D1509" s="12">
        <v>10.9</v>
      </c>
      <c r="E1509" s="13">
        <v>0.2</v>
      </c>
      <c r="F1509" s="7">
        <f t="shared" si="376"/>
        <v>54.5</v>
      </c>
      <c r="G1509" s="7">
        <f t="shared" si="367"/>
        <v>10.700000000000001</v>
      </c>
      <c r="H1509" s="15">
        <f t="shared" si="368"/>
        <v>11.1</v>
      </c>
      <c r="I1509" s="11">
        <f t="shared" si="369"/>
        <v>0.48757497423835405</v>
      </c>
      <c r="J1509" s="30">
        <f t="shared" si="370"/>
        <v>8.9463298025386061E-3</v>
      </c>
      <c r="K1509" s="30">
        <f t="shared" si="371"/>
        <v>111.77768113536798</v>
      </c>
      <c r="L1509" s="8">
        <v>0</v>
      </c>
      <c r="M1509" s="9">
        <v>0</v>
      </c>
      <c r="N1509" s="9">
        <v>0</v>
      </c>
      <c r="O1509" s="9">
        <v>0</v>
      </c>
      <c r="P1509" s="9">
        <v>1</v>
      </c>
      <c r="Q1509" s="8">
        <v>9550</v>
      </c>
      <c r="R1509" s="9">
        <v>25</v>
      </c>
      <c r="S1509" s="9">
        <f t="shared" si="372"/>
        <v>9524</v>
      </c>
      <c r="T1509" s="9">
        <f t="shared" si="373"/>
        <v>16</v>
      </c>
      <c r="U1509" s="7">
        <f t="shared" si="378"/>
        <v>11.3163</v>
      </c>
      <c r="V1509" s="7">
        <f t="shared" si="374"/>
        <v>26.863700000000001</v>
      </c>
      <c r="W1509" s="9">
        <v>1</v>
      </c>
      <c r="X1509" s="9">
        <v>0</v>
      </c>
      <c r="Y1509" s="9">
        <v>0</v>
      </c>
      <c r="Z1509" s="9">
        <v>0</v>
      </c>
      <c r="AA1509" s="9">
        <v>0</v>
      </c>
      <c r="AB1509" s="27">
        <v>1</v>
      </c>
      <c r="AC1509" s="9">
        <v>0</v>
      </c>
      <c r="AD1509" s="9">
        <v>1</v>
      </c>
      <c r="AE1509" s="27">
        <v>0</v>
      </c>
      <c r="AF1509" s="9">
        <v>0</v>
      </c>
      <c r="AG1509" s="27">
        <v>1</v>
      </c>
      <c r="AH1509" s="19">
        <v>2000</v>
      </c>
      <c r="AI1509" s="30">
        <v>6.8599999999999994E-2</v>
      </c>
      <c r="AJ1509" s="30">
        <v>6.8599999999999994E-2</v>
      </c>
      <c r="AK1509" s="30">
        <f t="shared" si="379"/>
        <v>0.67910000000000004</v>
      </c>
      <c r="AL1509" s="37">
        <v>0.1837</v>
      </c>
      <c r="AM1509" s="36">
        <v>0.50700000000000001</v>
      </c>
      <c r="AN1509" s="17">
        <f t="shared" si="380"/>
        <v>0.49299999999999999</v>
      </c>
      <c r="AO1509" s="30">
        <v>0</v>
      </c>
      <c r="AP1509" s="34">
        <v>1</v>
      </c>
      <c r="AQ1509" t="s">
        <v>89</v>
      </c>
      <c r="AR1509" s="34" t="s">
        <v>89</v>
      </c>
      <c r="AS1509">
        <v>1</v>
      </c>
      <c r="AT1509" s="17">
        <v>0</v>
      </c>
      <c r="AU1509" t="s">
        <v>89</v>
      </c>
      <c r="AV1509" s="17" t="s">
        <v>89</v>
      </c>
      <c r="AW1509" s="17" t="s">
        <v>153</v>
      </c>
      <c r="AX1509">
        <v>1</v>
      </c>
      <c r="AY1509">
        <v>0</v>
      </c>
      <c r="AZ1509">
        <v>1</v>
      </c>
      <c r="BA1509">
        <v>0</v>
      </c>
      <c r="BB1509">
        <v>0</v>
      </c>
      <c r="BC1509">
        <v>0</v>
      </c>
      <c r="BD1509" s="17">
        <v>0</v>
      </c>
      <c r="BE1509">
        <v>1</v>
      </c>
      <c r="BF1509">
        <v>0</v>
      </c>
      <c r="BG1509" s="17">
        <v>0</v>
      </c>
      <c r="BH1509">
        <v>24477</v>
      </c>
      <c r="BI1509">
        <v>1503</v>
      </c>
      <c r="BJ1509" s="23">
        <v>0.93899999999999995</v>
      </c>
      <c r="BK1509" s="23">
        <v>44.18</v>
      </c>
      <c r="BL1509">
        <v>0</v>
      </c>
      <c r="BM1509">
        <v>0</v>
      </c>
      <c r="BN1509">
        <v>0</v>
      </c>
      <c r="BO1509">
        <v>1</v>
      </c>
      <c r="BP1509">
        <v>0</v>
      </c>
      <c r="BQ1509" s="17">
        <v>0</v>
      </c>
      <c r="BR1509">
        <v>0</v>
      </c>
      <c r="BS1509">
        <v>0</v>
      </c>
      <c r="BT1509">
        <v>0</v>
      </c>
      <c r="BU1509" s="17">
        <v>1</v>
      </c>
      <c r="BV1509">
        <v>0</v>
      </c>
      <c r="BW1509">
        <v>0</v>
      </c>
      <c r="BX1509" s="17">
        <v>0</v>
      </c>
      <c r="BY1509">
        <v>1</v>
      </c>
      <c r="BZ1509">
        <v>1</v>
      </c>
      <c r="CA1509">
        <v>0</v>
      </c>
      <c r="CB1509">
        <v>0</v>
      </c>
      <c r="CC1509">
        <v>0</v>
      </c>
      <c r="CD1509">
        <v>0</v>
      </c>
      <c r="CE1509">
        <v>0</v>
      </c>
      <c r="CF1509">
        <v>1</v>
      </c>
      <c r="CG1509">
        <v>0</v>
      </c>
      <c r="CH1509">
        <v>0</v>
      </c>
      <c r="CI1509">
        <v>1</v>
      </c>
      <c r="CJ1509" s="17">
        <v>0</v>
      </c>
      <c r="CK1509">
        <v>2.3879999999999999</v>
      </c>
      <c r="CL1509">
        <v>860</v>
      </c>
      <c r="CM1509">
        <v>1</v>
      </c>
      <c r="CN1509">
        <v>0</v>
      </c>
      <c r="CO1509">
        <v>24</v>
      </c>
      <c r="CP1509" s="31" t="s">
        <v>80</v>
      </c>
    </row>
    <row r="1510" spans="1:94" x14ac:dyDescent="0.25">
      <c r="A1510">
        <v>1509</v>
      </c>
      <c r="B1510">
        <v>95</v>
      </c>
      <c r="C1510" s="23" t="s">
        <v>273</v>
      </c>
      <c r="D1510" s="12">
        <v>10.3</v>
      </c>
      <c r="E1510" s="13">
        <v>0.2</v>
      </c>
      <c r="F1510" s="7">
        <f t="shared" si="376"/>
        <v>51.5</v>
      </c>
      <c r="G1510" s="7">
        <f t="shared" si="367"/>
        <v>10.100000000000001</v>
      </c>
      <c r="H1510" s="15">
        <f t="shared" si="368"/>
        <v>10.5</v>
      </c>
      <c r="I1510" s="11">
        <f t="shared" si="369"/>
        <v>0.46671359407385749</v>
      </c>
      <c r="J1510" s="30">
        <f t="shared" si="370"/>
        <v>9.062399884929271E-3</v>
      </c>
      <c r="K1510" s="30">
        <f t="shared" si="371"/>
        <v>110.34604659887006</v>
      </c>
      <c r="L1510" s="8">
        <v>0</v>
      </c>
      <c r="M1510" s="9">
        <v>0</v>
      </c>
      <c r="N1510" s="9">
        <v>0</v>
      </c>
      <c r="O1510" s="9">
        <v>0</v>
      </c>
      <c r="P1510" s="9">
        <v>1</v>
      </c>
      <c r="Q1510" s="8">
        <v>9550</v>
      </c>
      <c r="R1510" s="9">
        <v>25</v>
      </c>
      <c r="S1510" s="9">
        <f t="shared" si="372"/>
        <v>9524</v>
      </c>
      <c r="T1510" s="9">
        <f t="shared" si="373"/>
        <v>16</v>
      </c>
      <c r="U1510" s="7">
        <f t="shared" si="378"/>
        <v>11.3163</v>
      </c>
      <c r="V1510" s="7">
        <f t="shared" si="374"/>
        <v>26.863700000000001</v>
      </c>
      <c r="W1510" s="9">
        <v>1</v>
      </c>
      <c r="X1510" s="9">
        <v>0</v>
      </c>
      <c r="Y1510" s="9">
        <v>0</v>
      </c>
      <c r="Z1510" s="9">
        <v>0</v>
      </c>
      <c r="AA1510" s="9">
        <v>0</v>
      </c>
      <c r="AB1510" s="27">
        <v>1</v>
      </c>
      <c r="AC1510" s="9">
        <v>0</v>
      </c>
      <c r="AD1510" s="9">
        <v>1</v>
      </c>
      <c r="AE1510" s="27">
        <v>0</v>
      </c>
      <c r="AF1510" s="9">
        <v>0</v>
      </c>
      <c r="AG1510" s="27">
        <v>1</v>
      </c>
      <c r="AH1510" s="19">
        <v>2000</v>
      </c>
      <c r="AI1510" s="30">
        <v>6.8599999999999994E-2</v>
      </c>
      <c r="AJ1510" s="30">
        <v>6.8599999999999994E-2</v>
      </c>
      <c r="AK1510" s="30">
        <f t="shared" si="379"/>
        <v>0.67910000000000004</v>
      </c>
      <c r="AL1510" s="37">
        <v>0.1837</v>
      </c>
      <c r="AM1510" s="36">
        <v>0.50700000000000001</v>
      </c>
      <c r="AN1510" s="17">
        <f t="shared" si="380"/>
        <v>0.49299999999999999</v>
      </c>
      <c r="AO1510" s="30">
        <v>0</v>
      </c>
      <c r="AP1510" s="34">
        <v>1</v>
      </c>
      <c r="AQ1510" t="s">
        <v>89</v>
      </c>
      <c r="AR1510" s="34" t="s">
        <v>89</v>
      </c>
      <c r="AS1510">
        <v>1</v>
      </c>
      <c r="AT1510" s="17">
        <v>0</v>
      </c>
      <c r="AU1510" t="s">
        <v>89</v>
      </c>
      <c r="AV1510" s="17" t="s">
        <v>89</v>
      </c>
      <c r="AW1510" s="17" t="s">
        <v>153</v>
      </c>
      <c r="AX1510">
        <v>1</v>
      </c>
      <c r="AY1510">
        <v>0</v>
      </c>
      <c r="AZ1510">
        <v>1</v>
      </c>
      <c r="BA1510">
        <v>0</v>
      </c>
      <c r="BB1510">
        <v>0</v>
      </c>
      <c r="BC1510">
        <v>0</v>
      </c>
      <c r="BD1510" s="17">
        <v>0</v>
      </c>
      <c r="BE1510">
        <v>1</v>
      </c>
      <c r="BF1510">
        <v>0</v>
      </c>
      <c r="BG1510" s="17">
        <v>0</v>
      </c>
      <c r="BH1510">
        <v>24477</v>
      </c>
      <c r="BI1510">
        <v>1503</v>
      </c>
      <c r="BJ1510" s="23">
        <v>0.93899999999999995</v>
      </c>
      <c r="BK1510" s="23">
        <v>44.18</v>
      </c>
      <c r="BL1510">
        <v>1</v>
      </c>
      <c r="BM1510">
        <v>0</v>
      </c>
      <c r="BN1510">
        <v>0</v>
      </c>
      <c r="BO1510">
        <v>0</v>
      </c>
      <c r="BP1510">
        <v>0</v>
      </c>
      <c r="BQ1510" s="17">
        <v>0</v>
      </c>
      <c r="BR1510">
        <v>0</v>
      </c>
      <c r="BS1510">
        <v>0</v>
      </c>
      <c r="BT1510">
        <v>0</v>
      </c>
      <c r="BU1510" s="17">
        <v>1</v>
      </c>
      <c r="BV1510">
        <v>0</v>
      </c>
      <c r="BW1510">
        <v>0</v>
      </c>
      <c r="BX1510" s="17">
        <v>0</v>
      </c>
      <c r="BY1510">
        <v>1</v>
      </c>
      <c r="BZ1510">
        <v>1</v>
      </c>
      <c r="CA1510">
        <v>0</v>
      </c>
      <c r="CB1510">
        <v>0</v>
      </c>
      <c r="CC1510">
        <v>0</v>
      </c>
      <c r="CD1510">
        <v>0</v>
      </c>
      <c r="CE1510">
        <v>0</v>
      </c>
      <c r="CF1510">
        <v>1</v>
      </c>
      <c r="CG1510">
        <v>0</v>
      </c>
      <c r="CH1510">
        <v>0</v>
      </c>
      <c r="CI1510">
        <v>1</v>
      </c>
      <c r="CJ1510" s="17">
        <v>0</v>
      </c>
      <c r="CK1510">
        <v>2.3879999999999999</v>
      </c>
      <c r="CL1510">
        <v>860</v>
      </c>
      <c r="CM1510">
        <v>1</v>
      </c>
      <c r="CN1510">
        <v>0</v>
      </c>
      <c r="CO1510">
        <v>24</v>
      </c>
      <c r="CP1510" s="31" t="s">
        <v>80</v>
      </c>
    </row>
    <row r="1511" spans="1:94" x14ac:dyDescent="0.25">
      <c r="A1511">
        <v>1510</v>
      </c>
      <c r="B1511">
        <v>95</v>
      </c>
      <c r="C1511" s="23" t="s">
        <v>273</v>
      </c>
      <c r="D1511" s="12">
        <v>10.199999999999999</v>
      </c>
      <c r="E1511" s="13">
        <v>0.3</v>
      </c>
      <c r="F1511" s="7">
        <f t="shared" si="376"/>
        <v>34</v>
      </c>
      <c r="G1511" s="7">
        <f t="shared" si="367"/>
        <v>9.8999999999999986</v>
      </c>
      <c r="H1511" s="15">
        <f t="shared" si="368"/>
        <v>10.5</v>
      </c>
      <c r="I1511" s="11">
        <f t="shared" si="369"/>
        <v>0.32899802487937801</v>
      </c>
      <c r="J1511" s="30">
        <f t="shared" si="370"/>
        <v>9.6764124964522948E-3</v>
      </c>
      <c r="K1511" s="30">
        <f t="shared" si="371"/>
        <v>103.3440854621105</v>
      </c>
      <c r="L1511" s="8">
        <v>0</v>
      </c>
      <c r="M1511" s="9">
        <v>0</v>
      </c>
      <c r="N1511" s="9">
        <v>0</v>
      </c>
      <c r="O1511" s="9">
        <v>0</v>
      </c>
      <c r="P1511" s="9">
        <v>1</v>
      </c>
      <c r="Q1511" s="8">
        <v>9550</v>
      </c>
      <c r="R1511" s="9">
        <v>25</v>
      </c>
      <c r="S1511" s="9">
        <f t="shared" si="372"/>
        <v>9524</v>
      </c>
      <c r="T1511" s="9">
        <f t="shared" si="373"/>
        <v>16</v>
      </c>
      <c r="U1511" s="7">
        <f t="shared" si="378"/>
        <v>11.3163</v>
      </c>
      <c r="V1511" s="7">
        <f t="shared" si="374"/>
        <v>26.863700000000001</v>
      </c>
      <c r="W1511" s="9">
        <v>1</v>
      </c>
      <c r="X1511" s="9">
        <v>0</v>
      </c>
      <c r="Y1511" s="9">
        <v>0</v>
      </c>
      <c r="Z1511" s="9">
        <v>0</v>
      </c>
      <c r="AA1511" s="9">
        <v>0</v>
      </c>
      <c r="AB1511" s="27">
        <v>1</v>
      </c>
      <c r="AC1511" s="9">
        <v>0</v>
      </c>
      <c r="AD1511" s="9">
        <v>1</v>
      </c>
      <c r="AE1511" s="27">
        <v>0</v>
      </c>
      <c r="AF1511" s="9">
        <v>0</v>
      </c>
      <c r="AG1511" s="27">
        <v>1</v>
      </c>
      <c r="AH1511" s="19">
        <v>2000</v>
      </c>
      <c r="AI1511" s="30">
        <v>6.8599999999999994E-2</v>
      </c>
      <c r="AJ1511" s="30">
        <v>6.8599999999999994E-2</v>
      </c>
      <c r="AK1511" s="30">
        <f t="shared" si="379"/>
        <v>0.67910000000000004</v>
      </c>
      <c r="AL1511" s="37">
        <v>0.1837</v>
      </c>
      <c r="AM1511" s="36">
        <v>0.50700000000000001</v>
      </c>
      <c r="AN1511" s="17">
        <f t="shared" si="380"/>
        <v>0.49299999999999999</v>
      </c>
      <c r="AO1511" s="30">
        <v>0</v>
      </c>
      <c r="AP1511" s="34">
        <v>1</v>
      </c>
      <c r="AQ1511" t="s">
        <v>89</v>
      </c>
      <c r="AR1511" s="34" t="s">
        <v>89</v>
      </c>
      <c r="AS1511">
        <v>1</v>
      </c>
      <c r="AT1511" s="17">
        <v>0</v>
      </c>
      <c r="AU1511" t="s">
        <v>89</v>
      </c>
      <c r="AV1511" s="17" t="s">
        <v>89</v>
      </c>
      <c r="AW1511" s="17" t="s">
        <v>153</v>
      </c>
      <c r="AX1511">
        <v>1</v>
      </c>
      <c r="AY1511">
        <v>0</v>
      </c>
      <c r="AZ1511">
        <v>1</v>
      </c>
      <c r="BA1511">
        <v>0</v>
      </c>
      <c r="BB1511">
        <v>0</v>
      </c>
      <c r="BC1511">
        <v>0</v>
      </c>
      <c r="BD1511" s="17">
        <v>0</v>
      </c>
      <c r="BE1511">
        <v>1</v>
      </c>
      <c r="BF1511">
        <v>0</v>
      </c>
      <c r="BG1511" s="17">
        <v>0</v>
      </c>
      <c r="BH1511">
        <v>24477</v>
      </c>
      <c r="BI1511">
        <v>1503</v>
      </c>
      <c r="BJ1511" s="23">
        <v>0.93899999999999995</v>
      </c>
      <c r="BK1511" s="23">
        <v>44.18</v>
      </c>
      <c r="BL1511">
        <v>0</v>
      </c>
      <c r="BM1511">
        <v>0</v>
      </c>
      <c r="BN1511">
        <v>0</v>
      </c>
      <c r="BO1511">
        <v>1</v>
      </c>
      <c r="BP1511">
        <v>0</v>
      </c>
      <c r="BQ1511" s="17">
        <v>0</v>
      </c>
      <c r="BR1511">
        <v>0</v>
      </c>
      <c r="BS1511">
        <v>0</v>
      </c>
      <c r="BT1511">
        <v>0</v>
      </c>
      <c r="BU1511" s="17">
        <v>1</v>
      </c>
      <c r="BV1511">
        <v>0</v>
      </c>
      <c r="BW1511">
        <v>0</v>
      </c>
      <c r="BX1511" s="17">
        <v>0</v>
      </c>
      <c r="BY1511">
        <v>1</v>
      </c>
      <c r="BZ1511">
        <v>1</v>
      </c>
      <c r="CA1511">
        <v>0</v>
      </c>
      <c r="CB1511">
        <v>0</v>
      </c>
      <c r="CC1511">
        <v>0</v>
      </c>
      <c r="CD1511">
        <v>0</v>
      </c>
      <c r="CE1511">
        <v>0</v>
      </c>
      <c r="CF1511">
        <v>1</v>
      </c>
      <c r="CG1511">
        <v>0</v>
      </c>
      <c r="CH1511">
        <v>0</v>
      </c>
      <c r="CI1511">
        <v>1</v>
      </c>
      <c r="CJ1511" s="17">
        <v>0</v>
      </c>
      <c r="CK1511">
        <v>2.3879999999999999</v>
      </c>
      <c r="CL1511">
        <v>860</v>
      </c>
      <c r="CM1511">
        <v>1</v>
      </c>
      <c r="CN1511">
        <v>0</v>
      </c>
      <c r="CO1511">
        <v>24</v>
      </c>
      <c r="CP1511" s="31" t="s">
        <v>80</v>
      </c>
    </row>
    <row r="1512" spans="1:94" x14ac:dyDescent="0.25">
      <c r="A1512">
        <v>1511</v>
      </c>
      <c r="B1512">
        <v>95</v>
      </c>
      <c r="C1512" s="23" t="s">
        <v>273</v>
      </c>
      <c r="D1512" s="12">
        <v>6.41</v>
      </c>
      <c r="E1512" s="13">
        <v>0.2</v>
      </c>
      <c r="F1512" s="7">
        <f t="shared" si="376"/>
        <v>32.049999999999997</v>
      </c>
      <c r="G1512" s="7">
        <f t="shared" si="367"/>
        <v>6.21</v>
      </c>
      <c r="H1512" s="15">
        <f t="shared" si="368"/>
        <v>6.61</v>
      </c>
      <c r="I1512" s="11">
        <f t="shared" si="369"/>
        <v>0.30555417124511469</v>
      </c>
      <c r="J1512" s="30">
        <f t="shared" si="370"/>
        <v>9.5336714897071659E-3</v>
      </c>
      <c r="K1512" s="30">
        <f t="shared" si="371"/>
        <v>104.89138429823491</v>
      </c>
      <c r="L1512" s="8">
        <v>0</v>
      </c>
      <c r="M1512" s="9">
        <v>0</v>
      </c>
      <c r="N1512" s="9">
        <v>0</v>
      </c>
      <c r="O1512" s="9">
        <v>0</v>
      </c>
      <c r="P1512" s="9">
        <v>1</v>
      </c>
      <c r="Q1512" s="8">
        <v>10001</v>
      </c>
      <c r="R1512" s="9">
        <v>25</v>
      </c>
      <c r="S1512" s="9">
        <f t="shared" si="372"/>
        <v>9975</v>
      </c>
      <c r="T1512" s="9">
        <f t="shared" si="373"/>
        <v>16</v>
      </c>
      <c r="U1512" s="7">
        <f t="shared" si="378"/>
        <v>11.3163</v>
      </c>
      <c r="V1512" s="7">
        <f t="shared" si="374"/>
        <v>26.863700000000001</v>
      </c>
      <c r="W1512" s="9">
        <v>1</v>
      </c>
      <c r="X1512" s="9">
        <v>0</v>
      </c>
      <c r="Y1512" s="9">
        <v>0</v>
      </c>
      <c r="Z1512" s="9">
        <v>0</v>
      </c>
      <c r="AA1512" s="9">
        <v>0</v>
      </c>
      <c r="AB1512" s="27">
        <v>1</v>
      </c>
      <c r="AC1512" s="9">
        <v>0</v>
      </c>
      <c r="AD1512" s="9">
        <v>1</v>
      </c>
      <c r="AE1512" s="27">
        <v>0</v>
      </c>
      <c r="AF1512" s="9">
        <v>0</v>
      </c>
      <c r="AG1512" s="27">
        <v>1</v>
      </c>
      <c r="AH1512" s="19">
        <v>2000</v>
      </c>
      <c r="AI1512" s="30">
        <v>6.8599999999999994E-2</v>
      </c>
      <c r="AJ1512" s="30">
        <v>6.8599999999999994E-2</v>
      </c>
      <c r="AK1512" s="30">
        <f t="shared" si="379"/>
        <v>0.67910000000000004</v>
      </c>
      <c r="AL1512" s="37">
        <v>0.1837</v>
      </c>
      <c r="AM1512" s="36">
        <v>1</v>
      </c>
      <c r="AN1512" s="17">
        <f t="shared" si="380"/>
        <v>0</v>
      </c>
      <c r="AO1512" s="30">
        <v>1</v>
      </c>
      <c r="AP1512" s="34">
        <f t="shared" ref="AP1512:AP1535" si="381">1-AO1512</f>
        <v>0</v>
      </c>
      <c r="AQ1512" t="s">
        <v>89</v>
      </c>
      <c r="AR1512" s="34" t="s">
        <v>89</v>
      </c>
      <c r="AS1512">
        <v>1</v>
      </c>
      <c r="AT1512" s="17">
        <v>0</v>
      </c>
      <c r="AU1512" t="s">
        <v>89</v>
      </c>
      <c r="AV1512" s="17" t="s">
        <v>89</v>
      </c>
      <c r="AW1512" s="17" t="s">
        <v>153</v>
      </c>
      <c r="AX1512">
        <v>1</v>
      </c>
      <c r="AY1512">
        <v>0</v>
      </c>
      <c r="AZ1512">
        <v>1</v>
      </c>
      <c r="BA1512">
        <v>0</v>
      </c>
      <c r="BB1512">
        <v>0</v>
      </c>
      <c r="BC1512">
        <v>0</v>
      </c>
      <c r="BD1512" s="17">
        <v>0</v>
      </c>
      <c r="BE1512">
        <v>1</v>
      </c>
      <c r="BF1512">
        <v>0</v>
      </c>
      <c r="BG1512" s="17">
        <v>0</v>
      </c>
      <c r="BH1512">
        <v>24477</v>
      </c>
      <c r="BI1512">
        <v>1503</v>
      </c>
      <c r="BJ1512" s="23">
        <v>0.93899999999999995</v>
      </c>
      <c r="BK1512" s="23">
        <v>44.18</v>
      </c>
      <c r="BL1512">
        <v>1</v>
      </c>
      <c r="BM1512">
        <v>0</v>
      </c>
      <c r="BN1512">
        <v>0</v>
      </c>
      <c r="BO1512">
        <v>0</v>
      </c>
      <c r="BP1512">
        <v>0</v>
      </c>
      <c r="BQ1512" s="17">
        <v>0</v>
      </c>
      <c r="BR1512">
        <v>0</v>
      </c>
      <c r="BS1512">
        <v>0</v>
      </c>
      <c r="BT1512">
        <v>0</v>
      </c>
      <c r="BU1512" s="17">
        <v>1</v>
      </c>
      <c r="BV1512">
        <v>0</v>
      </c>
      <c r="BW1512">
        <v>0</v>
      </c>
      <c r="BX1512" s="17">
        <v>0</v>
      </c>
      <c r="BY1512">
        <v>1</v>
      </c>
      <c r="BZ1512">
        <v>1</v>
      </c>
      <c r="CA1512">
        <v>0</v>
      </c>
      <c r="CB1512">
        <v>0</v>
      </c>
      <c r="CC1512">
        <v>0</v>
      </c>
      <c r="CD1512">
        <v>0</v>
      </c>
      <c r="CE1512">
        <v>0</v>
      </c>
      <c r="CF1512">
        <v>1</v>
      </c>
      <c r="CG1512">
        <v>0</v>
      </c>
      <c r="CH1512">
        <v>0</v>
      </c>
      <c r="CI1512">
        <v>1</v>
      </c>
      <c r="CJ1512" s="17">
        <v>0</v>
      </c>
      <c r="CK1512">
        <v>2.3879999999999999</v>
      </c>
      <c r="CL1512">
        <v>860</v>
      </c>
      <c r="CM1512">
        <v>1</v>
      </c>
      <c r="CN1512">
        <v>0</v>
      </c>
      <c r="CO1512">
        <v>24</v>
      </c>
      <c r="CP1512" s="31" t="s">
        <v>80</v>
      </c>
    </row>
    <row r="1513" spans="1:94" x14ac:dyDescent="0.25">
      <c r="A1513">
        <v>1512</v>
      </c>
      <c r="B1513">
        <v>95</v>
      </c>
      <c r="C1513" s="23" t="s">
        <v>273</v>
      </c>
      <c r="D1513" s="12">
        <v>10.27</v>
      </c>
      <c r="E1513" s="13">
        <v>0.2</v>
      </c>
      <c r="F1513" s="7">
        <f t="shared" si="376"/>
        <v>51.349999999999994</v>
      </c>
      <c r="G1513" s="7">
        <f t="shared" si="367"/>
        <v>10.07</v>
      </c>
      <c r="H1513" s="15">
        <f t="shared" si="368"/>
        <v>10.469999999999999</v>
      </c>
      <c r="I1513" s="11">
        <f t="shared" si="369"/>
        <v>0.46564932009160293</v>
      </c>
      <c r="J1513" s="30">
        <f t="shared" si="370"/>
        <v>9.0681464477429998E-3</v>
      </c>
      <c r="K1513" s="30">
        <f t="shared" si="371"/>
        <v>110.27611935500812</v>
      </c>
      <c r="L1513" s="8">
        <v>0</v>
      </c>
      <c r="M1513" s="9">
        <v>0</v>
      </c>
      <c r="N1513" s="9">
        <v>0</v>
      </c>
      <c r="O1513" s="9">
        <v>0</v>
      </c>
      <c r="P1513" s="9">
        <v>1</v>
      </c>
      <c r="Q1513" s="8">
        <v>9550</v>
      </c>
      <c r="R1513" s="9">
        <v>25</v>
      </c>
      <c r="S1513" s="9">
        <f t="shared" si="372"/>
        <v>9524</v>
      </c>
      <c r="T1513" s="9">
        <f t="shared" si="373"/>
        <v>16</v>
      </c>
      <c r="U1513" s="7">
        <f t="shared" si="378"/>
        <v>11.3163</v>
      </c>
      <c r="V1513" s="7">
        <f t="shared" si="374"/>
        <v>26.863700000000001</v>
      </c>
      <c r="W1513" s="9">
        <v>1</v>
      </c>
      <c r="X1513" s="9">
        <v>0</v>
      </c>
      <c r="Y1513" s="9">
        <v>0</v>
      </c>
      <c r="Z1513" s="9">
        <v>0</v>
      </c>
      <c r="AA1513" s="9">
        <v>0</v>
      </c>
      <c r="AB1513" s="27">
        <v>1</v>
      </c>
      <c r="AC1513" s="9">
        <v>0</v>
      </c>
      <c r="AD1513" s="9">
        <v>1</v>
      </c>
      <c r="AE1513" s="27">
        <v>0</v>
      </c>
      <c r="AF1513" s="9">
        <v>0</v>
      </c>
      <c r="AG1513" s="27">
        <v>1</v>
      </c>
      <c r="AH1513" s="19">
        <v>2000</v>
      </c>
      <c r="AI1513" s="30">
        <v>6.8599999999999994E-2</v>
      </c>
      <c r="AJ1513" s="30">
        <v>6.8599999999999994E-2</v>
      </c>
      <c r="AK1513" s="30">
        <f t="shared" si="379"/>
        <v>0.67910000000000004</v>
      </c>
      <c r="AL1513" s="37">
        <v>0.1837</v>
      </c>
      <c r="AM1513" s="36">
        <v>1</v>
      </c>
      <c r="AN1513" s="17">
        <f t="shared" si="380"/>
        <v>0</v>
      </c>
      <c r="AO1513" s="30">
        <v>0</v>
      </c>
      <c r="AP1513" s="34">
        <f t="shared" si="381"/>
        <v>1</v>
      </c>
      <c r="AQ1513" t="s">
        <v>89</v>
      </c>
      <c r="AR1513" s="34" t="s">
        <v>89</v>
      </c>
      <c r="AS1513">
        <v>1</v>
      </c>
      <c r="AT1513" s="17">
        <v>0</v>
      </c>
      <c r="AU1513" t="s">
        <v>89</v>
      </c>
      <c r="AV1513" s="17" t="s">
        <v>89</v>
      </c>
      <c r="AW1513" s="17" t="s">
        <v>153</v>
      </c>
      <c r="AX1513">
        <v>1</v>
      </c>
      <c r="AY1513">
        <v>0</v>
      </c>
      <c r="AZ1513">
        <v>1</v>
      </c>
      <c r="BA1513">
        <v>0</v>
      </c>
      <c r="BB1513">
        <v>0</v>
      </c>
      <c r="BC1513">
        <v>0</v>
      </c>
      <c r="BD1513" s="17">
        <v>0</v>
      </c>
      <c r="BE1513">
        <v>1</v>
      </c>
      <c r="BF1513">
        <v>0</v>
      </c>
      <c r="BG1513" s="17">
        <v>0</v>
      </c>
      <c r="BH1513">
        <v>24477</v>
      </c>
      <c r="BI1513">
        <v>1503</v>
      </c>
      <c r="BJ1513" s="23">
        <v>0.93899999999999995</v>
      </c>
      <c r="BK1513" s="23">
        <v>44.18</v>
      </c>
      <c r="BL1513">
        <v>1</v>
      </c>
      <c r="BM1513">
        <v>0</v>
      </c>
      <c r="BN1513">
        <v>0</v>
      </c>
      <c r="BO1513">
        <v>0</v>
      </c>
      <c r="BP1513">
        <v>0</v>
      </c>
      <c r="BQ1513" s="17">
        <v>0</v>
      </c>
      <c r="BR1513">
        <v>0</v>
      </c>
      <c r="BS1513">
        <v>0</v>
      </c>
      <c r="BT1513">
        <v>0</v>
      </c>
      <c r="BU1513" s="17">
        <v>1</v>
      </c>
      <c r="BV1513">
        <v>0</v>
      </c>
      <c r="BW1513">
        <v>0</v>
      </c>
      <c r="BX1513" s="17">
        <v>0</v>
      </c>
      <c r="BY1513">
        <v>1</v>
      </c>
      <c r="BZ1513">
        <v>1</v>
      </c>
      <c r="CA1513">
        <v>0</v>
      </c>
      <c r="CB1513">
        <v>0</v>
      </c>
      <c r="CC1513">
        <v>0</v>
      </c>
      <c r="CD1513">
        <v>0</v>
      </c>
      <c r="CE1513">
        <v>0</v>
      </c>
      <c r="CF1513">
        <v>1</v>
      </c>
      <c r="CG1513">
        <v>0</v>
      </c>
      <c r="CH1513">
        <v>0</v>
      </c>
      <c r="CI1513">
        <v>1</v>
      </c>
      <c r="CJ1513" s="17">
        <v>0</v>
      </c>
      <c r="CK1513">
        <v>2.3879999999999999</v>
      </c>
      <c r="CL1513">
        <v>860</v>
      </c>
      <c r="CM1513">
        <v>1</v>
      </c>
      <c r="CN1513">
        <v>0</v>
      </c>
      <c r="CO1513">
        <v>24</v>
      </c>
      <c r="CP1513" s="31" t="s">
        <v>80</v>
      </c>
    </row>
    <row r="1514" spans="1:94" x14ac:dyDescent="0.25">
      <c r="A1514">
        <v>1513</v>
      </c>
      <c r="B1514">
        <v>95</v>
      </c>
      <c r="C1514" s="23" t="s">
        <v>273</v>
      </c>
      <c r="D1514" s="12">
        <v>6.91</v>
      </c>
      <c r="E1514" s="13">
        <v>0.3</v>
      </c>
      <c r="F1514" s="7">
        <f t="shared" si="376"/>
        <v>23.033333333333335</v>
      </c>
      <c r="G1514" s="7">
        <f t="shared" si="367"/>
        <v>6.61</v>
      </c>
      <c r="H1514" s="15">
        <f t="shared" si="368"/>
        <v>7.21</v>
      </c>
      <c r="I1514" s="11">
        <f t="shared" si="369"/>
        <v>0.22472309996116707</v>
      </c>
      <c r="J1514" s="30">
        <f t="shared" si="370"/>
        <v>9.7564298101809142E-3</v>
      </c>
      <c r="K1514" s="30">
        <f t="shared" si="371"/>
        <v>102.49650942566018</v>
      </c>
      <c r="L1514" s="8">
        <v>0</v>
      </c>
      <c r="M1514" s="9">
        <v>0</v>
      </c>
      <c r="N1514" s="9">
        <v>0</v>
      </c>
      <c r="O1514" s="9">
        <v>0</v>
      </c>
      <c r="P1514" s="9">
        <v>1</v>
      </c>
      <c r="Q1514" s="8">
        <v>10001</v>
      </c>
      <c r="R1514" s="9">
        <v>25</v>
      </c>
      <c r="S1514" s="9">
        <f t="shared" si="372"/>
        <v>9975</v>
      </c>
      <c r="T1514" s="9">
        <f t="shared" si="373"/>
        <v>16</v>
      </c>
      <c r="U1514" s="7">
        <f t="shared" si="378"/>
        <v>11.3163</v>
      </c>
      <c r="V1514" s="7">
        <f t="shared" si="374"/>
        <v>26.863700000000001</v>
      </c>
      <c r="W1514" s="9">
        <v>1</v>
      </c>
      <c r="X1514" s="9">
        <v>0</v>
      </c>
      <c r="Y1514" s="9">
        <v>0</v>
      </c>
      <c r="Z1514" s="9">
        <v>0</v>
      </c>
      <c r="AA1514" s="9">
        <v>0</v>
      </c>
      <c r="AB1514" s="27">
        <v>1</v>
      </c>
      <c r="AC1514" s="9">
        <v>0</v>
      </c>
      <c r="AD1514" s="9">
        <v>1</v>
      </c>
      <c r="AE1514" s="27">
        <v>0</v>
      </c>
      <c r="AF1514" s="9">
        <v>0</v>
      </c>
      <c r="AG1514" s="27">
        <v>1</v>
      </c>
      <c r="AH1514" s="19">
        <v>2000</v>
      </c>
      <c r="AI1514" s="30">
        <v>6.8599999999999994E-2</v>
      </c>
      <c r="AJ1514" s="30">
        <v>6.8599999999999994E-2</v>
      </c>
      <c r="AK1514" s="30">
        <f t="shared" si="379"/>
        <v>0.67910000000000004</v>
      </c>
      <c r="AL1514" s="37">
        <v>0.1837</v>
      </c>
      <c r="AM1514" s="36">
        <v>1</v>
      </c>
      <c r="AN1514" s="17">
        <f t="shared" si="380"/>
        <v>0</v>
      </c>
      <c r="AO1514" s="30">
        <v>1</v>
      </c>
      <c r="AP1514" s="34">
        <f t="shared" si="381"/>
        <v>0</v>
      </c>
      <c r="AQ1514" t="s">
        <v>89</v>
      </c>
      <c r="AR1514" s="34" t="s">
        <v>89</v>
      </c>
      <c r="AS1514">
        <v>1</v>
      </c>
      <c r="AT1514" s="17">
        <v>0</v>
      </c>
      <c r="AU1514" t="s">
        <v>89</v>
      </c>
      <c r="AV1514" s="17" t="s">
        <v>89</v>
      </c>
      <c r="AW1514" s="17" t="s">
        <v>153</v>
      </c>
      <c r="AX1514">
        <v>1</v>
      </c>
      <c r="AY1514">
        <v>0</v>
      </c>
      <c r="AZ1514">
        <v>1</v>
      </c>
      <c r="BA1514">
        <v>0</v>
      </c>
      <c r="BB1514">
        <v>0</v>
      </c>
      <c r="BC1514">
        <v>0</v>
      </c>
      <c r="BD1514" s="17">
        <v>0</v>
      </c>
      <c r="BE1514">
        <v>1</v>
      </c>
      <c r="BF1514">
        <v>0</v>
      </c>
      <c r="BG1514" s="17">
        <v>0</v>
      </c>
      <c r="BH1514">
        <v>24477</v>
      </c>
      <c r="BI1514">
        <v>1503</v>
      </c>
      <c r="BJ1514" s="23">
        <v>0.93899999999999995</v>
      </c>
      <c r="BK1514" s="23">
        <v>44.18</v>
      </c>
      <c r="BL1514">
        <v>0</v>
      </c>
      <c r="BM1514">
        <v>0</v>
      </c>
      <c r="BN1514">
        <v>0</v>
      </c>
      <c r="BO1514">
        <v>1</v>
      </c>
      <c r="BP1514">
        <v>0</v>
      </c>
      <c r="BQ1514" s="17">
        <v>0</v>
      </c>
      <c r="BR1514">
        <v>0</v>
      </c>
      <c r="BS1514">
        <v>0</v>
      </c>
      <c r="BT1514">
        <v>0</v>
      </c>
      <c r="BU1514" s="17">
        <v>1</v>
      </c>
      <c r="BV1514">
        <v>0</v>
      </c>
      <c r="BW1514">
        <v>0</v>
      </c>
      <c r="BX1514" s="17">
        <v>0</v>
      </c>
      <c r="BY1514">
        <v>1</v>
      </c>
      <c r="BZ1514">
        <v>1</v>
      </c>
      <c r="CA1514">
        <v>0</v>
      </c>
      <c r="CB1514">
        <v>0</v>
      </c>
      <c r="CC1514">
        <v>0</v>
      </c>
      <c r="CD1514">
        <v>0</v>
      </c>
      <c r="CE1514">
        <v>0</v>
      </c>
      <c r="CF1514">
        <v>1</v>
      </c>
      <c r="CG1514">
        <v>0</v>
      </c>
      <c r="CH1514">
        <v>0</v>
      </c>
      <c r="CI1514">
        <v>1</v>
      </c>
      <c r="CJ1514" s="17">
        <v>0</v>
      </c>
      <c r="CK1514">
        <v>2.3879999999999999</v>
      </c>
      <c r="CL1514">
        <v>860</v>
      </c>
      <c r="CM1514">
        <v>1</v>
      </c>
      <c r="CN1514">
        <v>0</v>
      </c>
      <c r="CO1514">
        <v>24</v>
      </c>
      <c r="CP1514" s="31" t="s">
        <v>80</v>
      </c>
    </row>
    <row r="1515" spans="1:94" x14ac:dyDescent="0.25">
      <c r="A1515">
        <v>1514</v>
      </c>
      <c r="B1515">
        <v>95</v>
      </c>
      <c r="C1515" s="23" t="s">
        <v>273</v>
      </c>
      <c r="D1515" s="12">
        <v>10.32</v>
      </c>
      <c r="E1515" s="13">
        <v>0.2</v>
      </c>
      <c r="F1515" s="7">
        <f t="shared" si="376"/>
        <v>51.6</v>
      </c>
      <c r="G1515" s="7">
        <f t="shared" si="367"/>
        <v>10.120000000000001</v>
      </c>
      <c r="H1515" s="15">
        <f t="shared" si="368"/>
        <v>10.52</v>
      </c>
      <c r="I1515" s="11">
        <f t="shared" si="369"/>
        <v>0.46742198575187444</v>
      </c>
      <c r="J1515" s="30">
        <f t="shared" si="370"/>
        <v>9.0585656153464034E-3</v>
      </c>
      <c r="K1515" s="30">
        <f t="shared" si="371"/>
        <v>110.39275338535587</v>
      </c>
      <c r="L1515" s="8">
        <v>0</v>
      </c>
      <c r="M1515" s="9">
        <v>0</v>
      </c>
      <c r="N1515" s="9">
        <v>0</v>
      </c>
      <c r="O1515" s="9">
        <v>0</v>
      </c>
      <c r="P1515" s="9">
        <v>1</v>
      </c>
      <c r="Q1515" s="8">
        <v>9550</v>
      </c>
      <c r="R1515" s="9">
        <v>25</v>
      </c>
      <c r="S1515" s="9">
        <f t="shared" si="372"/>
        <v>9524</v>
      </c>
      <c r="T1515" s="9">
        <f t="shared" si="373"/>
        <v>16</v>
      </c>
      <c r="U1515" s="7">
        <f t="shared" si="378"/>
        <v>11.3163</v>
      </c>
      <c r="V1515" s="7">
        <f t="shared" si="374"/>
        <v>26.863700000000001</v>
      </c>
      <c r="W1515" s="9">
        <v>1</v>
      </c>
      <c r="X1515" s="9">
        <v>0</v>
      </c>
      <c r="Y1515" s="9">
        <v>0</v>
      </c>
      <c r="Z1515" s="9">
        <v>0</v>
      </c>
      <c r="AA1515" s="9">
        <v>0</v>
      </c>
      <c r="AB1515" s="27">
        <v>1</v>
      </c>
      <c r="AC1515" s="9">
        <v>0</v>
      </c>
      <c r="AD1515" s="9">
        <v>1</v>
      </c>
      <c r="AE1515" s="27">
        <v>0</v>
      </c>
      <c r="AF1515" s="9">
        <v>0</v>
      </c>
      <c r="AG1515" s="27">
        <v>1</v>
      </c>
      <c r="AH1515" s="19">
        <v>2000</v>
      </c>
      <c r="AI1515" s="30">
        <v>6.8599999999999994E-2</v>
      </c>
      <c r="AJ1515" s="30">
        <v>6.8599999999999994E-2</v>
      </c>
      <c r="AK1515" s="30">
        <f t="shared" si="379"/>
        <v>0.67910000000000004</v>
      </c>
      <c r="AL1515" s="37">
        <v>0.1837</v>
      </c>
      <c r="AM1515" s="36">
        <v>1</v>
      </c>
      <c r="AN1515" s="17">
        <f t="shared" si="380"/>
        <v>0</v>
      </c>
      <c r="AO1515" s="30">
        <v>0</v>
      </c>
      <c r="AP1515" s="34">
        <f t="shared" si="381"/>
        <v>1</v>
      </c>
      <c r="AQ1515" t="s">
        <v>89</v>
      </c>
      <c r="AR1515" s="34" t="s">
        <v>89</v>
      </c>
      <c r="AS1515">
        <v>1</v>
      </c>
      <c r="AT1515" s="17">
        <v>0</v>
      </c>
      <c r="AU1515" t="s">
        <v>89</v>
      </c>
      <c r="AV1515" s="17" t="s">
        <v>89</v>
      </c>
      <c r="AW1515" s="17" t="s">
        <v>153</v>
      </c>
      <c r="AX1515">
        <v>1</v>
      </c>
      <c r="AY1515">
        <v>0</v>
      </c>
      <c r="AZ1515">
        <v>1</v>
      </c>
      <c r="BA1515">
        <v>0</v>
      </c>
      <c r="BB1515">
        <v>0</v>
      </c>
      <c r="BC1515">
        <v>0</v>
      </c>
      <c r="BD1515" s="17">
        <v>0</v>
      </c>
      <c r="BE1515">
        <v>1</v>
      </c>
      <c r="BF1515">
        <v>0</v>
      </c>
      <c r="BG1515" s="17">
        <v>0</v>
      </c>
      <c r="BH1515">
        <v>24477</v>
      </c>
      <c r="BI1515">
        <v>1503</v>
      </c>
      <c r="BJ1515" s="23">
        <v>0.93899999999999995</v>
      </c>
      <c r="BK1515" s="23">
        <v>44.18</v>
      </c>
      <c r="BL1515">
        <v>0</v>
      </c>
      <c r="BM1515">
        <v>0</v>
      </c>
      <c r="BN1515">
        <v>0</v>
      </c>
      <c r="BO1515">
        <v>1</v>
      </c>
      <c r="BP1515">
        <v>0</v>
      </c>
      <c r="BQ1515" s="17">
        <v>0</v>
      </c>
      <c r="BR1515">
        <v>0</v>
      </c>
      <c r="BS1515">
        <v>0</v>
      </c>
      <c r="BT1515">
        <v>0</v>
      </c>
      <c r="BU1515" s="17">
        <v>1</v>
      </c>
      <c r="BV1515">
        <v>0</v>
      </c>
      <c r="BW1515">
        <v>0</v>
      </c>
      <c r="BX1515" s="17">
        <v>0</v>
      </c>
      <c r="BY1515">
        <v>1</v>
      </c>
      <c r="BZ1515">
        <v>1</v>
      </c>
      <c r="CA1515">
        <v>0</v>
      </c>
      <c r="CB1515">
        <v>0</v>
      </c>
      <c r="CC1515">
        <v>0</v>
      </c>
      <c r="CD1515">
        <v>0</v>
      </c>
      <c r="CE1515">
        <v>0</v>
      </c>
      <c r="CF1515">
        <v>1</v>
      </c>
      <c r="CG1515">
        <v>0</v>
      </c>
      <c r="CH1515">
        <v>0</v>
      </c>
      <c r="CI1515">
        <v>1</v>
      </c>
      <c r="CJ1515" s="17">
        <v>0</v>
      </c>
      <c r="CK1515">
        <v>2.3879999999999999</v>
      </c>
      <c r="CL1515">
        <v>860</v>
      </c>
      <c r="CM1515">
        <v>1</v>
      </c>
      <c r="CN1515">
        <v>0</v>
      </c>
      <c r="CO1515">
        <v>24</v>
      </c>
      <c r="CP1515" s="31" t="s">
        <v>80</v>
      </c>
    </row>
    <row r="1516" spans="1:94" x14ac:dyDescent="0.25">
      <c r="A1516">
        <v>1515</v>
      </c>
      <c r="B1516">
        <v>95</v>
      </c>
      <c r="C1516" s="23" t="s">
        <v>273</v>
      </c>
      <c r="D1516" s="12">
        <v>5.14</v>
      </c>
      <c r="E1516" s="13">
        <v>0.8</v>
      </c>
      <c r="F1516" s="7">
        <f t="shared" si="376"/>
        <v>6.4249999999999989</v>
      </c>
      <c r="G1516" s="7">
        <f t="shared" si="367"/>
        <v>4.34</v>
      </c>
      <c r="H1516" s="15">
        <f t="shared" si="368"/>
        <v>5.9399999999999995</v>
      </c>
      <c r="I1516" s="11">
        <f t="shared" si="369"/>
        <v>0.15437039236807831</v>
      </c>
      <c r="J1516" s="30">
        <f t="shared" si="370"/>
        <v>2.4026520212930481E-2</v>
      </c>
      <c r="K1516" s="30">
        <f t="shared" si="371"/>
        <v>41.620675451030344</v>
      </c>
      <c r="L1516" s="8">
        <v>0</v>
      </c>
      <c r="M1516" s="9">
        <v>0</v>
      </c>
      <c r="N1516" s="9">
        <v>0</v>
      </c>
      <c r="O1516" s="9">
        <v>0</v>
      </c>
      <c r="P1516" s="9">
        <v>1</v>
      </c>
      <c r="Q1516" s="8">
        <v>1717</v>
      </c>
      <c r="R1516" s="9">
        <v>25</v>
      </c>
      <c r="S1516" s="9">
        <f t="shared" si="372"/>
        <v>1691</v>
      </c>
      <c r="T1516" s="9">
        <f t="shared" si="373"/>
        <v>16</v>
      </c>
      <c r="U1516" s="7">
        <f t="shared" si="378"/>
        <v>11.3163</v>
      </c>
      <c r="V1516" s="7">
        <f t="shared" si="374"/>
        <v>26.863700000000001</v>
      </c>
      <c r="W1516" s="9">
        <v>1</v>
      </c>
      <c r="X1516" s="9">
        <v>0</v>
      </c>
      <c r="Y1516" s="9">
        <v>0</v>
      </c>
      <c r="Z1516" s="9">
        <v>0</v>
      </c>
      <c r="AA1516" s="9">
        <v>0</v>
      </c>
      <c r="AB1516" s="27">
        <v>1</v>
      </c>
      <c r="AC1516" s="9">
        <v>0</v>
      </c>
      <c r="AD1516" s="9">
        <v>1</v>
      </c>
      <c r="AE1516" s="27">
        <v>0</v>
      </c>
      <c r="AF1516" s="9">
        <v>0</v>
      </c>
      <c r="AG1516" s="27">
        <v>1</v>
      </c>
      <c r="AH1516" s="19">
        <v>2000</v>
      </c>
      <c r="AI1516" s="30">
        <v>6.8599999999999994E-2</v>
      </c>
      <c r="AJ1516" s="30">
        <v>6.8599999999999994E-2</v>
      </c>
      <c r="AK1516" s="30">
        <f t="shared" si="379"/>
        <v>0.67910000000000004</v>
      </c>
      <c r="AL1516" s="37">
        <v>0.1837</v>
      </c>
      <c r="AM1516" s="36">
        <v>0</v>
      </c>
      <c r="AN1516" s="17">
        <f t="shared" si="380"/>
        <v>1</v>
      </c>
      <c r="AO1516" s="30">
        <v>1</v>
      </c>
      <c r="AP1516" s="34">
        <f t="shared" si="381"/>
        <v>0</v>
      </c>
      <c r="AQ1516" t="s">
        <v>89</v>
      </c>
      <c r="AR1516" s="34" t="s">
        <v>89</v>
      </c>
      <c r="AS1516">
        <v>1</v>
      </c>
      <c r="AT1516" s="17">
        <v>0</v>
      </c>
      <c r="AU1516" t="s">
        <v>89</v>
      </c>
      <c r="AV1516" s="17" t="s">
        <v>89</v>
      </c>
      <c r="AW1516" s="17" t="s">
        <v>153</v>
      </c>
      <c r="AX1516">
        <v>1</v>
      </c>
      <c r="AY1516">
        <v>0</v>
      </c>
      <c r="AZ1516">
        <v>1</v>
      </c>
      <c r="BA1516">
        <v>0</v>
      </c>
      <c r="BB1516">
        <v>0</v>
      </c>
      <c r="BC1516">
        <v>0</v>
      </c>
      <c r="BD1516" s="17">
        <v>0</v>
      </c>
      <c r="BE1516">
        <v>1</v>
      </c>
      <c r="BF1516">
        <v>0</v>
      </c>
      <c r="BG1516" s="17">
        <v>0</v>
      </c>
      <c r="BH1516">
        <v>24477</v>
      </c>
      <c r="BI1516">
        <v>1503</v>
      </c>
      <c r="BJ1516" s="23">
        <v>0.93899999999999995</v>
      </c>
      <c r="BK1516" s="23">
        <v>44.18</v>
      </c>
      <c r="BL1516">
        <v>1</v>
      </c>
      <c r="BM1516">
        <v>0</v>
      </c>
      <c r="BN1516">
        <v>0</v>
      </c>
      <c r="BO1516">
        <v>0</v>
      </c>
      <c r="BP1516">
        <v>0</v>
      </c>
      <c r="BQ1516" s="17">
        <v>0</v>
      </c>
      <c r="BR1516">
        <v>0</v>
      </c>
      <c r="BS1516">
        <v>0</v>
      </c>
      <c r="BT1516">
        <v>0</v>
      </c>
      <c r="BU1516" s="17">
        <v>1</v>
      </c>
      <c r="BV1516">
        <v>0</v>
      </c>
      <c r="BW1516">
        <v>0</v>
      </c>
      <c r="BX1516" s="17">
        <v>0</v>
      </c>
      <c r="BY1516">
        <v>1</v>
      </c>
      <c r="BZ1516">
        <v>1</v>
      </c>
      <c r="CA1516">
        <v>0</v>
      </c>
      <c r="CB1516">
        <v>0</v>
      </c>
      <c r="CC1516">
        <v>0</v>
      </c>
      <c r="CD1516">
        <v>0</v>
      </c>
      <c r="CE1516">
        <v>0</v>
      </c>
      <c r="CF1516">
        <v>1</v>
      </c>
      <c r="CG1516">
        <v>0</v>
      </c>
      <c r="CH1516">
        <v>0</v>
      </c>
      <c r="CI1516">
        <v>1</v>
      </c>
      <c r="CJ1516" s="17">
        <v>0</v>
      </c>
      <c r="CK1516">
        <v>2.3879999999999999</v>
      </c>
      <c r="CL1516">
        <v>860</v>
      </c>
      <c r="CM1516">
        <v>1</v>
      </c>
      <c r="CN1516">
        <v>0</v>
      </c>
      <c r="CO1516">
        <v>24</v>
      </c>
      <c r="CP1516" s="31" t="s">
        <v>80</v>
      </c>
    </row>
    <row r="1517" spans="1:94" x14ac:dyDescent="0.25">
      <c r="A1517">
        <v>1516</v>
      </c>
      <c r="B1517">
        <v>95</v>
      </c>
      <c r="C1517" s="23" t="s">
        <v>273</v>
      </c>
      <c r="D1517" s="12">
        <v>7.63</v>
      </c>
      <c r="E1517" s="13">
        <v>1.5</v>
      </c>
      <c r="F1517" s="7">
        <f t="shared" si="376"/>
        <v>5.0866666666666669</v>
      </c>
      <c r="G1517" s="7">
        <f t="shared" si="367"/>
        <v>6.13</v>
      </c>
      <c r="H1517" s="15">
        <f t="shared" si="368"/>
        <v>9.129999999999999</v>
      </c>
      <c r="I1517" s="11">
        <f t="shared" si="369"/>
        <v>0.21440139961648083</v>
      </c>
      <c r="J1517" s="30">
        <f t="shared" si="370"/>
        <v>4.2149685376765555E-2</v>
      </c>
      <c r="K1517" s="30">
        <f t="shared" si="371"/>
        <v>23.724969500038938</v>
      </c>
      <c r="L1517" s="8">
        <v>0</v>
      </c>
      <c r="M1517" s="9">
        <v>0</v>
      </c>
      <c r="N1517" s="9">
        <v>0</v>
      </c>
      <c r="O1517" s="9">
        <v>0</v>
      </c>
      <c r="P1517" s="9">
        <v>1</v>
      </c>
      <c r="Q1517" s="8">
        <v>563</v>
      </c>
      <c r="R1517" s="9">
        <v>25</v>
      </c>
      <c r="S1517" s="9">
        <f t="shared" si="372"/>
        <v>537</v>
      </c>
      <c r="T1517" s="9">
        <f t="shared" si="373"/>
        <v>16</v>
      </c>
      <c r="U1517" s="7">
        <f t="shared" si="378"/>
        <v>11.3163</v>
      </c>
      <c r="V1517" s="7">
        <f t="shared" si="374"/>
        <v>26.863700000000001</v>
      </c>
      <c r="W1517" s="9">
        <v>1</v>
      </c>
      <c r="X1517" s="9">
        <v>0</v>
      </c>
      <c r="Y1517" s="9">
        <v>0</v>
      </c>
      <c r="Z1517" s="9">
        <v>0</v>
      </c>
      <c r="AA1517" s="9">
        <v>0</v>
      </c>
      <c r="AB1517" s="27">
        <v>1</v>
      </c>
      <c r="AC1517" s="9">
        <v>0</v>
      </c>
      <c r="AD1517" s="9">
        <v>1</v>
      </c>
      <c r="AE1517" s="27">
        <v>0</v>
      </c>
      <c r="AF1517" s="9">
        <v>0</v>
      </c>
      <c r="AG1517" s="27">
        <v>1</v>
      </c>
      <c r="AH1517" s="19">
        <v>2000</v>
      </c>
      <c r="AI1517" s="30">
        <v>6.8599999999999994E-2</v>
      </c>
      <c r="AJ1517" s="30">
        <v>6.8599999999999994E-2</v>
      </c>
      <c r="AK1517" s="30">
        <f t="shared" si="379"/>
        <v>0.67910000000000004</v>
      </c>
      <c r="AL1517" s="37">
        <v>0.1837</v>
      </c>
      <c r="AM1517" s="36">
        <v>0</v>
      </c>
      <c r="AN1517" s="17">
        <f t="shared" si="380"/>
        <v>1</v>
      </c>
      <c r="AO1517" s="30">
        <v>0</v>
      </c>
      <c r="AP1517" s="34">
        <f t="shared" si="381"/>
        <v>1</v>
      </c>
      <c r="AQ1517" t="s">
        <v>89</v>
      </c>
      <c r="AR1517" s="34" t="s">
        <v>89</v>
      </c>
      <c r="AS1517">
        <v>1</v>
      </c>
      <c r="AT1517" s="17">
        <v>0</v>
      </c>
      <c r="AU1517" t="s">
        <v>89</v>
      </c>
      <c r="AV1517" s="17" t="s">
        <v>89</v>
      </c>
      <c r="AW1517" s="17" t="s">
        <v>153</v>
      </c>
      <c r="AX1517">
        <v>1</v>
      </c>
      <c r="AY1517">
        <v>0</v>
      </c>
      <c r="AZ1517">
        <v>1</v>
      </c>
      <c r="BA1517">
        <v>0</v>
      </c>
      <c r="BB1517">
        <v>0</v>
      </c>
      <c r="BC1517">
        <v>0</v>
      </c>
      <c r="BD1517" s="17">
        <v>0</v>
      </c>
      <c r="BE1517">
        <v>1</v>
      </c>
      <c r="BF1517">
        <v>0</v>
      </c>
      <c r="BG1517" s="17">
        <v>0</v>
      </c>
      <c r="BH1517">
        <v>24477</v>
      </c>
      <c r="BI1517">
        <v>1503</v>
      </c>
      <c r="BJ1517" s="23">
        <v>0.93899999999999995</v>
      </c>
      <c r="BK1517" s="23">
        <v>44.18</v>
      </c>
      <c r="BL1517">
        <v>1</v>
      </c>
      <c r="BM1517">
        <v>0</v>
      </c>
      <c r="BN1517">
        <v>0</v>
      </c>
      <c r="BO1517">
        <v>0</v>
      </c>
      <c r="BP1517">
        <v>0</v>
      </c>
      <c r="BQ1517" s="17">
        <v>0</v>
      </c>
      <c r="BR1517">
        <v>0</v>
      </c>
      <c r="BS1517">
        <v>0</v>
      </c>
      <c r="BT1517">
        <v>0</v>
      </c>
      <c r="BU1517" s="17">
        <v>1</v>
      </c>
      <c r="BV1517">
        <v>0</v>
      </c>
      <c r="BW1517">
        <v>0</v>
      </c>
      <c r="BX1517" s="17">
        <v>0</v>
      </c>
      <c r="BY1517">
        <v>1</v>
      </c>
      <c r="BZ1517">
        <v>1</v>
      </c>
      <c r="CA1517">
        <v>0</v>
      </c>
      <c r="CB1517">
        <v>0</v>
      </c>
      <c r="CC1517">
        <v>0</v>
      </c>
      <c r="CD1517">
        <v>0</v>
      </c>
      <c r="CE1517">
        <v>0</v>
      </c>
      <c r="CF1517">
        <v>1</v>
      </c>
      <c r="CG1517">
        <v>0</v>
      </c>
      <c r="CH1517">
        <v>0</v>
      </c>
      <c r="CI1517">
        <v>1</v>
      </c>
      <c r="CJ1517" s="17">
        <v>0</v>
      </c>
      <c r="CK1517">
        <v>2.3879999999999999</v>
      </c>
      <c r="CL1517">
        <v>860</v>
      </c>
      <c r="CM1517">
        <v>1</v>
      </c>
      <c r="CN1517">
        <v>0</v>
      </c>
      <c r="CO1517">
        <v>24</v>
      </c>
      <c r="CP1517" s="31" t="s">
        <v>80</v>
      </c>
    </row>
    <row r="1518" spans="1:94" x14ac:dyDescent="0.25">
      <c r="A1518">
        <v>1517</v>
      </c>
      <c r="B1518">
        <v>95</v>
      </c>
      <c r="C1518" s="23" t="s">
        <v>273</v>
      </c>
      <c r="D1518" s="12">
        <v>5.52</v>
      </c>
      <c r="E1518" s="13">
        <v>2.2000000000000002</v>
      </c>
      <c r="F1518" s="7">
        <f t="shared" si="376"/>
        <v>2.5090909090909088</v>
      </c>
      <c r="G1518" s="7">
        <f t="shared" si="367"/>
        <v>3.3199999999999994</v>
      </c>
      <c r="H1518" s="15">
        <f t="shared" si="368"/>
        <v>7.72</v>
      </c>
      <c r="I1518" s="11">
        <f t="shared" si="369"/>
        <v>6.0902856446787106E-2</v>
      </c>
      <c r="J1518" s="30">
        <f t="shared" si="370"/>
        <v>2.4272877569371677E-2</v>
      </c>
      <c r="K1518" s="30">
        <f t="shared" si="371"/>
        <v>41.198246773255811</v>
      </c>
      <c r="L1518" s="8">
        <v>0</v>
      </c>
      <c r="M1518" s="9">
        <v>0</v>
      </c>
      <c r="N1518" s="9">
        <v>0</v>
      </c>
      <c r="O1518" s="9">
        <v>0</v>
      </c>
      <c r="P1518" s="9">
        <v>1</v>
      </c>
      <c r="Q1518" s="8">
        <v>1717</v>
      </c>
      <c r="R1518" s="9">
        <v>25</v>
      </c>
      <c r="S1518" s="9">
        <f t="shared" si="372"/>
        <v>1691</v>
      </c>
      <c r="T1518" s="9">
        <f t="shared" si="373"/>
        <v>16</v>
      </c>
      <c r="U1518" s="7">
        <f t="shared" si="378"/>
        <v>11.3163</v>
      </c>
      <c r="V1518" s="7">
        <f t="shared" si="374"/>
        <v>26.863700000000001</v>
      </c>
      <c r="W1518" s="9">
        <v>1</v>
      </c>
      <c r="X1518" s="9">
        <v>0</v>
      </c>
      <c r="Y1518" s="9">
        <v>0</v>
      </c>
      <c r="Z1518" s="9">
        <v>0</v>
      </c>
      <c r="AA1518" s="9">
        <v>0</v>
      </c>
      <c r="AB1518" s="27">
        <v>1</v>
      </c>
      <c r="AC1518" s="9">
        <v>0</v>
      </c>
      <c r="AD1518" s="9">
        <v>1</v>
      </c>
      <c r="AE1518" s="27">
        <v>0</v>
      </c>
      <c r="AF1518" s="9">
        <v>0</v>
      </c>
      <c r="AG1518" s="27">
        <v>1</v>
      </c>
      <c r="AH1518" s="19">
        <v>2000</v>
      </c>
      <c r="AI1518" s="30">
        <v>6.8599999999999994E-2</v>
      </c>
      <c r="AJ1518" s="30">
        <v>6.8599999999999994E-2</v>
      </c>
      <c r="AK1518" s="30">
        <f t="shared" si="379"/>
        <v>0.67910000000000004</v>
      </c>
      <c r="AL1518" s="37">
        <v>0.1837</v>
      </c>
      <c r="AM1518" s="36">
        <v>0</v>
      </c>
      <c r="AN1518" s="17">
        <f t="shared" si="380"/>
        <v>1</v>
      </c>
      <c r="AO1518" s="30">
        <v>1</v>
      </c>
      <c r="AP1518" s="34">
        <f t="shared" si="381"/>
        <v>0</v>
      </c>
      <c r="AQ1518" t="s">
        <v>89</v>
      </c>
      <c r="AR1518" s="34" t="s">
        <v>89</v>
      </c>
      <c r="AS1518">
        <v>1</v>
      </c>
      <c r="AT1518" s="17">
        <v>0</v>
      </c>
      <c r="AU1518" t="s">
        <v>89</v>
      </c>
      <c r="AV1518" s="17" t="s">
        <v>89</v>
      </c>
      <c r="AW1518" s="17" t="s">
        <v>153</v>
      </c>
      <c r="AX1518">
        <v>1</v>
      </c>
      <c r="AY1518">
        <v>0</v>
      </c>
      <c r="AZ1518">
        <v>1</v>
      </c>
      <c r="BA1518">
        <v>0</v>
      </c>
      <c r="BB1518">
        <v>0</v>
      </c>
      <c r="BC1518">
        <v>0</v>
      </c>
      <c r="BD1518" s="17">
        <v>0</v>
      </c>
      <c r="BE1518">
        <v>1</v>
      </c>
      <c r="BF1518">
        <v>0</v>
      </c>
      <c r="BG1518" s="17">
        <v>0</v>
      </c>
      <c r="BH1518">
        <v>24477</v>
      </c>
      <c r="BI1518">
        <v>1503</v>
      </c>
      <c r="BJ1518" s="23">
        <v>0.93899999999999995</v>
      </c>
      <c r="BK1518" s="23">
        <v>44.18</v>
      </c>
      <c r="BL1518">
        <v>0</v>
      </c>
      <c r="BM1518">
        <v>0</v>
      </c>
      <c r="BN1518">
        <v>0</v>
      </c>
      <c r="BO1518">
        <v>1</v>
      </c>
      <c r="BP1518">
        <v>0</v>
      </c>
      <c r="BQ1518" s="17">
        <v>0</v>
      </c>
      <c r="BR1518">
        <v>0</v>
      </c>
      <c r="BS1518">
        <v>0</v>
      </c>
      <c r="BT1518">
        <v>0</v>
      </c>
      <c r="BU1518" s="17">
        <v>1</v>
      </c>
      <c r="BV1518">
        <v>0</v>
      </c>
      <c r="BW1518">
        <v>0</v>
      </c>
      <c r="BX1518" s="17">
        <v>0</v>
      </c>
      <c r="BY1518">
        <v>1</v>
      </c>
      <c r="BZ1518">
        <v>1</v>
      </c>
      <c r="CA1518">
        <v>0</v>
      </c>
      <c r="CB1518">
        <v>0</v>
      </c>
      <c r="CC1518">
        <v>0</v>
      </c>
      <c r="CD1518">
        <v>0</v>
      </c>
      <c r="CE1518">
        <v>0</v>
      </c>
      <c r="CF1518">
        <v>1</v>
      </c>
      <c r="CG1518">
        <v>0</v>
      </c>
      <c r="CH1518">
        <v>0</v>
      </c>
      <c r="CI1518">
        <v>1</v>
      </c>
      <c r="CJ1518" s="17">
        <v>0</v>
      </c>
      <c r="CK1518">
        <v>2.3879999999999999</v>
      </c>
      <c r="CL1518">
        <v>860</v>
      </c>
      <c r="CM1518">
        <v>1</v>
      </c>
      <c r="CN1518">
        <v>0</v>
      </c>
      <c r="CO1518">
        <v>24</v>
      </c>
      <c r="CP1518" s="31" t="s">
        <v>80</v>
      </c>
    </row>
    <row r="1519" spans="1:94" x14ac:dyDescent="0.25">
      <c r="A1519">
        <v>1518</v>
      </c>
      <c r="B1519">
        <v>95</v>
      </c>
      <c r="C1519" s="23" t="s">
        <v>273</v>
      </c>
      <c r="D1519" s="12">
        <v>7.84</v>
      </c>
      <c r="E1519" s="13">
        <v>6.6</v>
      </c>
      <c r="F1519" s="7">
        <f t="shared" si="376"/>
        <v>1.187878787878788</v>
      </c>
      <c r="G1519" s="7">
        <f t="shared" si="367"/>
        <v>1.2400000000000002</v>
      </c>
      <c r="H1519" s="15">
        <f t="shared" si="368"/>
        <v>14.44</v>
      </c>
      <c r="I1519" s="11">
        <f t="shared" si="369"/>
        <v>5.1193537725436777E-2</v>
      </c>
      <c r="J1519" s="30">
        <f t="shared" si="370"/>
        <v>4.3096600636209521E-2</v>
      </c>
      <c r="K1519" s="30">
        <f t="shared" si="371"/>
        <v>23.203686259185037</v>
      </c>
      <c r="L1519" s="8">
        <v>0</v>
      </c>
      <c r="M1519" s="9">
        <v>0</v>
      </c>
      <c r="N1519" s="9">
        <v>0</v>
      </c>
      <c r="O1519" s="9">
        <v>0</v>
      </c>
      <c r="P1519" s="9">
        <v>1</v>
      </c>
      <c r="Q1519" s="8">
        <v>563</v>
      </c>
      <c r="R1519" s="9">
        <v>25</v>
      </c>
      <c r="S1519" s="9">
        <f t="shared" si="372"/>
        <v>537</v>
      </c>
      <c r="T1519" s="9">
        <f t="shared" si="373"/>
        <v>16</v>
      </c>
      <c r="U1519" s="7">
        <f t="shared" si="378"/>
        <v>11.3163</v>
      </c>
      <c r="V1519" s="7">
        <f t="shared" si="374"/>
        <v>26.863700000000001</v>
      </c>
      <c r="W1519" s="9">
        <v>1</v>
      </c>
      <c r="X1519" s="9">
        <v>0</v>
      </c>
      <c r="Y1519" s="9">
        <v>0</v>
      </c>
      <c r="Z1519" s="9">
        <v>0</v>
      </c>
      <c r="AA1519" s="9">
        <v>0</v>
      </c>
      <c r="AB1519" s="27">
        <v>1</v>
      </c>
      <c r="AC1519" s="9">
        <v>0</v>
      </c>
      <c r="AD1519" s="9">
        <v>1</v>
      </c>
      <c r="AE1519" s="27">
        <v>0</v>
      </c>
      <c r="AF1519" s="9">
        <v>0</v>
      </c>
      <c r="AG1519" s="27">
        <v>1</v>
      </c>
      <c r="AH1519" s="19">
        <v>2000</v>
      </c>
      <c r="AI1519" s="30">
        <v>6.8599999999999994E-2</v>
      </c>
      <c r="AJ1519" s="30">
        <v>6.8599999999999994E-2</v>
      </c>
      <c r="AK1519" s="30">
        <f t="shared" si="379"/>
        <v>0.67910000000000004</v>
      </c>
      <c r="AL1519" s="37">
        <v>0.1837</v>
      </c>
      <c r="AM1519" s="36">
        <v>0</v>
      </c>
      <c r="AN1519" s="17">
        <f t="shared" si="380"/>
        <v>1</v>
      </c>
      <c r="AO1519" s="30">
        <v>0</v>
      </c>
      <c r="AP1519" s="34">
        <f t="shared" si="381"/>
        <v>1</v>
      </c>
      <c r="AQ1519" t="s">
        <v>89</v>
      </c>
      <c r="AR1519" s="34" t="s">
        <v>89</v>
      </c>
      <c r="AS1519">
        <v>1</v>
      </c>
      <c r="AT1519" s="17">
        <v>0</v>
      </c>
      <c r="AU1519" t="s">
        <v>89</v>
      </c>
      <c r="AV1519" s="17" t="s">
        <v>89</v>
      </c>
      <c r="AW1519" s="17" t="s">
        <v>153</v>
      </c>
      <c r="AX1519">
        <v>1</v>
      </c>
      <c r="AY1519">
        <v>0</v>
      </c>
      <c r="AZ1519">
        <v>1</v>
      </c>
      <c r="BA1519">
        <v>0</v>
      </c>
      <c r="BB1519">
        <v>0</v>
      </c>
      <c r="BC1519">
        <v>0</v>
      </c>
      <c r="BD1519" s="17">
        <v>0</v>
      </c>
      <c r="BE1519">
        <v>1</v>
      </c>
      <c r="BF1519">
        <v>0</v>
      </c>
      <c r="BG1519" s="17">
        <v>0</v>
      </c>
      <c r="BH1519">
        <v>24477</v>
      </c>
      <c r="BI1519">
        <v>1503</v>
      </c>
      <c r="BJ1519" s="23">
        <v>0.93899999999999995</v>
      </c>
      <c r="BK1519" s="23">
        <v>44.18</v>
      </c>
      <c r="BL1519">
        <v>0</v>
      </c>
      <c r="BM1519">
        <v>0</v>
      </c>
      <c r="BN1519">
        <v>0</v>
      </c>
      <c r="BO1519">
        <v>1</v>
      </c>
      <c r="BP1519">
        <v>0</v>
      </c>
      <c r="BQ1519" s="17">
        <v>0</v>
      </c>
      <c r="BR1519">
        <v>0</v>
      </c>
      <c r="BS1519">
        <v>0</v>
      </c>
      <c r="BT1519">
        <v>0</v>
      </c>
      <c r="BU1519" s="17">
        <v>1</v>
      </c>
      <c r="BV1519">
        <v>0</v>
      </c>
      <c r="BW1519">
        <v>0</v>
      </c>
      <c r="BX1519" s="17">
        <v>0</v>
      </c>
      <c r="BY1519">
        <v>1</v>
      </c>
      <c r="BZ1519">
        <v>1</v>
      </c>
      <c r="CA1519">
        <v>0</v>
      </c>
      <c r="CB1519">
        <v>0</v>
      </c>
      <c r="CC1519">
        <v>0</v>
      </c>
      <c r="CD1519">
        <v>0</v>
      </c>
      <c r="CE1519">
        <v>0</v>
      </c>
      <c r="CF1519">
        <v>1</v>
      </c>
      <c r="CG1519">
        <v>0</v>
      </c>
      <c r="CH1519">
        <v>0</v>
      </c>
      <c r="CI1519">
        <v>1</v>
      </c>
      <c r="CJ1519" s="17">
        <v>0</v>
      </c>
      <c r="CK1519">
        <v>2.3879999999999999</v>
      </c>
      <c r="CL1519">
        <v>860</v>
      </c>
      <c r="CM1519">
        <v>1</v>
      </c>
      <c r="CN1519">
        <v>0</v>
      </c>
      <c r="CO1519">
        <v>24</v>
      </c>
      <c r="CP1519" s="31" t="s">
        <v>80</v>
      </c>
    </row>
    <row r="1520" spans="1:94" x14ac:dyDescent="0.25">
      <c r="A1520">
        <v>1519</v>
      </c>
      <c r="B1520">
        <v>95</v>
      </c>
      <c r="C1520" s="23" t="s">
        <v>273</v>
      </c>
      <c r="D1520" s="12">
        <v>10.6</v>
      </c>
      <c r="E1520" s="13">
        <v>1.4</v>
      </c>
      <c r="F1520" s="7">
        <f t="shared" si="376"/>
        <v>7.5714285714285721</v>
      </c>
      <c r="G1520" s="7">
        <f t="shared" si="367"/>
        <v>9.1999999999999993</v>
      </c>
      <c r="H1520" s="15">
        <f t="shared" si="368"/>
        <v>12</v>
      </c>
      <c r="I1520" s="11">
        <f t="shared" si="369"/>
        <v>6.0018301000591072E-2</v>
      </c>
      <c r="J1520" s="30">
        <f t="shared" si="370"/>
        <v>7.9269454151724046E-3</v>
      </c>
      <c r="K1520" s="30">
        <f t="shared" si="371"/>
        <v>126.15199772739331</v>
      </c>
      <c r="L1520" s="8">
        <v>0</v>
      </c>
      <c r="M1520" s="9">
        <v>0</v>
      </c>
      <c r="N1520" s="9">
        <v>0</v>
      </c>
      <c r="O1520" s="9">
        <v>0</v>
      </c>
      <c r="P1520" s="9">
        <v>1</v>
      </c>
      <c r="Q1520" s="8">
        <v>15866</v>
      </c>
      <c r="R1520" s="9">
        <v>8</v>
      </c>
      <c r="S1520" s="9">
        <f t="shared" si="372"/>
        <v>15857</v>
      </c>
      <c r="T1520" s="9">
        <f t="shared" si="373"/>
        <v>16</v>
      </c>
      <c r="U1520" s="7">
        <f t="shared" si="378"/>
        <v>8.9309999999999992</v>
      </c>
      <c r="V1520" s="7">
        <f t="shared" si="374"/>
        <v>27.069000000000003</v>
      </c>
      <c r="W1520" s="9">
        <v>1</v>
      </c>
      <c r="X1520" s="9">
        <v>0</v>
      </c>
      <c r="Y1520" s="9">
        <v>0</v>
      </c>
      <c r="Z1520" s="9">
        <v>0</v>
      </c>
      <c r="AA1520" s="9">
        <v>0</v>
      </c>
      <c r="AB1520" s="27">
        <v>1</v>
      </c>
      <c r="AC1520" s="9">
        <v>0</v>
      </c>
      <c r="AD1520" s="9">
        <v>1</v>
      </c>
      <c r="AE1520" s="27">
        <v>0</v>
      </c>
      <c r="AF1520" s="9">
        <v>0</v>
      </c>
      <c r="AG1520" s="27">
        <v>1</v>
      </c>
      <c r="AH1520" s="19">
        <v>2000</v>
      </c>
      <c r="AI1520" s="30">
        <v>0.12</v>
      </c>
      <c r="AJ1520" s="30">
        <v>0.42699999999999999</v>
      </c>
      <c r="AK1520" s="30">
        <f t="shared" si="379"/>
        <v>0.14199999999999996</v>
      </c>
      <c r="AL1520" s="37">
        <v>0.311</v>
      </c>
      <c r="AM1520" s="36" t="s">
        <v>89</v>
      </c>
      <c r="AN1520" s="17" t="s">
        <v>89</v>
      </c>
      <c r="AO1520" s="30">
        <v>1</v>
      </c>
      <c r="AP1520" s="34">
        <f t="shared" si="381"/>
        <v>0</v>
      </c>
      <c r="AQ1520" t="s">
        <v>89</v>
      </c>
      <c r="AR1520" s="34" t="s">
        <v>89</v>
      </c>
      <c r="AS1520">
        <v>1</v>
      </c>
      <c r="AT1520" s="17">
        <v>0</v>
      </c>
      <c r="AU1520" t="s">
        <v>89</v>
      </c>
      <c r="AV1520" s="17" t="s">
        <v>89</v>
      </c>
      <c r="AW1520" s="17" t="s">
        <v>153</v>
      </c>
      <c r="AX1520">
        <v>1</v>
      </c>
      <c r="AY1520">
        <v>0</v>
      </c>
      <c r="AZ1520">
        <v>1</v>
      </c>
      <c r="BA1520">
        <v>0</v>
      </c>
      <c r="BB1520">
        <v>0</v>
      </c>
      <c r="BC1520">
        <v>0</v>
      </c>
      <c r="BD1520" s="17">
        <v>0</v>
      </c>
      <c r="BE1520">
        <v>1</v>
      </c>
      <c r="BF1520">
        <v>0</v>
      </c>
      <c r="BG1520" s="17">
        <v>0</v>
      </c>
      <c r="BH1520">
        <v>24477</v>
      </c>
      <c r="BI1520">
        <v>1503</v>
      </c>
      <c r="BJ1520" s="23">
        <v>0.93899999999999995</v>
      </c>
      <c r="BK1520" s="23">
        <v>42</v>
      </c>
      <c r="BL1520">
        <v>1</v>
      </c>
      <c r="BM1520">
        <v>0</v>
      </c>
      <c r="BN1520">
        <v>0</v>
      </c>
      <c r="BO1520">
        <v>0</v>
      </c>
      <c r="BP1520">
        <v>0</v>
      </c>
      <c r="BQ1520" s="17">
        <v>0</v>
      </c>
      <c r="BR1520">
        <v>0</v>
      </c>
      <c r="BS1520">
        <v>0</v>
      </c>
      <c r="BT1520">
        <v>1</v>
      </c>
      <c r="BU1520" s="17">
        <v>0</v>
      </c>
      <c r="BV1520">
        <v>0</v>
      </c>
      <c r="BW1520">
        <v>0</v>
      </c>
      <c r="BX1520" s="17">
        <v>0</v>
      </c>
      <c r="BY1520">
        <v>1</v>
      </c>
      <c r="BZ1520">
        <v>1</v>
      </c>
      <c r="CA1520">
        <v>0</v>
      </c>
      <c r="CB1520">
        <v>0</v>
      </c>
      <c r="CC1520">
        <v>0</v>
      </c>
      <c r="CD1520">
        <v>0</v>
      </c>
      <c r="CE1520">
        <v>0</v>
      </c>
      <c r="CF1520">
        <v>1</v>
      </c>
      <c r="CG1520">
        <v>0</v>
      </c>
      <c r="CH1520">
        <v>0</v>
      </c>
      <c r="CI1520">
        <v>0</v>
      </c>
      <c r="CJ1520" s="17">
        <v>0</v>
      </c>
      <c r="CK1520">
        <v>2.3879999999999999</v>
      </c>
      <c r="CL1520">
        <v>860</v>
      </c>
      <c r="CM1520">
        <v>1</v>
      </c>
      <c r="CN1520">
        <v>0</v>
      </c>
      <c r="CO1520">
        <v>24</v>
      </c>
      <c r="CP1520" s="31" t="s">
        <v>80</v>
      </c>
    </row>
    <row r="1521" spans="1:94" x14ac:dyDescent="0.25">
      <c r="A1521">
        <v>1520</v>
      </c>
      <c r="B1521">
        <v>95</v>
      </c>
      <c r="C1521" s="23" t="s">
        <v>273</v>
      </c>
      <c r="D1521" s="12">
        <v>8.9</v>
      </c>
      <c r="E1521" s="13">
        <v>0.9</v>
      </c>
      <c r="F1521" s="7">
        <f t="shared" si="376"/>
        <v>9.8888888888888893</v>
      </c>
      <c r="G1521" s="7">
        <f t="shared" si="367"/>
        <v>8</v>
      </c>
      <c r="H1521" s="15">
        <f t="shared" si="368"/>
        <v>9.8000000000000007</v>
      </c>
      <c r="I1521" s="11">
        <f t="shared" si="369"/>
        <v>8.049918948110571E-2</v>
      </c>
      <c r="J1521" s="30">
        <f t="shared" si="370"/>
        <v>8.1403674756174316E-3</v>
      </c>
      <c r="K1521" s="30">
        <f t="shared" si="371"/>
        <v>122.84457710235641</v>
      </c>
      <c r="L1521" s="8">
        <v>0</v>
      </c>
      <c r="M1521" s="9">
        <v>0</v>
      </c>
      <c r="N1521" s="9">
        <v>0</v>
      </c>
      <c r="O1521" s="9">
        <v>0</v>
      </c>
      <c r="P1521" s="9">
        <v>1</v>
      </c>
      <c r="Q1521" s="8">
        <v>15002</v>
      </c>
      <c r="R1521" s="9">
        <v>8</v>
      </c>
      <c r="S1521" s="9">
        <f t="shared" si="372"/>
        <v>14993</v>
      </c>
      <c r="T1521" s="9">
        <f t="shared" si="373"/>
        <v>16</v>
      </c>
      <c r="U1521" s="7">
        <f t="shared" si="378"/>
        <v>8.9309999999999992</v>
      </c>
      <c r="V1521" s="7">
        <f t="shared" si="374"/>
        <v>27.069000000000003</v>
      </c>
      <c r="W1521" s="9">
        <v>1</v>
      </c>
      <c r="X1521" s="9">
        <v>0</v>
      </c>
      <c r="Y1521" s="9">
        <v>0</v>
      </c>
      <c r="Z1521" s="9">
        <v>0</v>
      </c>
      <c r="AA1521" s="9">
        <v>0</v>
      </c>
      <c r="AB1521" s="27">
        <v>1</v>
      </c>
      <c r="AC1521" s="9">
        <v>0</v>
      </c>
      <c r="AD1521" s="9">
        <v>1</v>
      </c>
      <c r="AE1521" s="27">
        <v>0</v>
      </c>
      <c r="AF1521" s="9">
        <v>0</v>
      </c>
      <c r="AG1521" s="27">
        <v>1</v>
      </c>
      <c r="AH1521" s="19">
        <v>2000</v>
      </c>
      <c r="AI1521" s="30">
        <v>0.12</v>
      </c>
      <c r="AJ1521" s="30">
        <v>0.42699999999999999</v>
      </c>
      <c r="AK1521" s="30">
        <f t="shared" si="379"/>
        <v>0.14199999999999996</v>
      </c>
      <c r="AL1521" s="37">
        <v>0.311</v>
      </c>
      <c r="AM1521" s="36" t="s">
        <v>89</v>
      </c>
      <c r="AN1521" s="17" t="s">
        <v>89</v>
      </c>
      <c r="AO1521" s="30">
        <v>0</v>
      </c>
      <c r="AP1521" s="34">
        <f t="shared" si="381"/>
        <v>1</v>
      </c>
      <c r="AQ1521" t="s">
        <v>89</v>
      </c>
      <c r="AR1521" s="34" t="s">
        <v>89</v>
      </c>
      <c r="AS1521">
        <v>1</v>
      </c>
      <c r="AT1521" s="17">
        <v>0</v>
      </c>
      <c r="AU1521" t="s">
        <v>89</v>
      </c>
      <c r="AV1521" s="17" t="s">
        <v>89</v>
      </c>
      <c r="AW1521" s="17" t="s">
        <v>153</v>
      </c>
      <c r="AX1521">
        <v>1</v>
      </c>
      <c r="AY1521">
        <v>0</v>
      </c>
      <c r="AZ1521">
        <v>1</v>
      </c>
      <c r="BA1521">
        <v>0</v>
      </c>
      <c r="BB1521">
        <v>0</v>
      </c>
      <c r="BC1521">
        <v>0</v>
      </c>
      <c r="BD1521" s="17">
        <v>0</v>
      </c>
      <c r="BE1521">
        <v>1</v>
      </c>
      <c r="BF1521">
        <v>0</v>
      </c>
      <c r="BG1521" s="17">
        <v>0</v>
      </c>
      <c r="BH1521">
        <v>24477</v>
      </c>
      <c r="BI1521">
        <v>1503</v>
      </c>
      <c r="BJ1521" s="23">
        <v>0.93899999999999995</v>
      </c>
      <c r="BK1521" s="23">
        <v>42</v>
      </c>
      <c r="BL1521">
        <v>1</v>
      </c>
      <c r="BM1521">
        <v>0</v>
      </c>
      <c r="BN1521">
        <v>0</v>
      </c>
      <c r="BO1521">
        <v>0</v>
      </c>
      <c r="BP1521">
        <v>0</v>
      </c>
      <c r="BQ1521" s="17">
        <v>0</v>
      </c>
      <c r="BR1521">
        <v>0</v>
      </c>
      <c r="BS1521">
        <v>0</v>
      </c>
      <c r="BT1521">
        <v>1</v>
      </c>
      <c r="BU1521" s="17">
        <v>0</v>
      </c>
      <c r="BV1521">
        <v>0</v>
      </c>
      <c r="BW1521">
        <v>0</v>
      </c>
      <c r="BX1521" s="17">
        <v>0</v>
      </c>
      <c r="BY1521">
        <v>1</v>
      </c>
      <c r="BZ1521">
        <v>1</v>
      </c>
      <c r="CA1521">
        <v>0</v>
      </c>
      <c r="CB1521">
        <v>0</v>
      </c>
      <c r="CC1521">
        <v>0</v>
      </c>
      <c r="CD1521">
        <v>0</v>
      </c>
      <c r="CE1521">
        <v>0</v>
      </c>
      <c r="CF1521">
        <v>1</v>
      </c>
      <c r="CG1521">
        <v>0</v>
      </c>
      <c r="CH1521">
        <v>0</v>
      </c>
      <c r="CI1521">
        <v>0</v>
      </c>
      <c r="CJ1521" s="17">
        <v>0</v>
      </c>
      <c r="CK1521">
        <v>2.3879999999999999</v>
      </c>
      <c r="CL1521">
        <v>860</v>
      </c>
      <c r="CM1521">
        <v>1</v>
      </c>
      <c r="CN1521">
        <v>0</v>
      </c>
      <c r="CO1521">
        <v>24</v>
      </c>
      <c r="CP1521" s="31" t="s">
        <v>80</v>
      </c>
    </row>
    <row r="1522" spans="1:94" x14ac:dyDescent="0.25">
      <c r="A1522">
        <v>1521</v>
      </c>
      <c r="B1522">
        <v>95</v>
      </c>
      <c r="C1522" s="23" t="s">
        <v>273</v>
      </c>
      <c r="D1522" s="12">
        <v>7.7</v>
      </c>
      <c r="E1522" s="13">
        <v>1.3</v>
      </c>
      <c r="F1522" s="7">
        <f t="shared" si="376"/>
        <v>5.9230769230769234</v>
      </c>
      <c r="G1522" s="7">
        <f t="shared" si="367"/>
        <v>6.4</v>
      </c>
      <c r="H1522" s="15">
        <f t="shared" si="368"/>
        <v>9</v>
      </c>
      <c r="I1522" s="11">
        <f t="shared" si="369"/>
        <v>4.6984754585231547E-2</v>
      </c>
      <c r="J1522" s="30">
        <f t="shared" si="370"/>
        <v>7.9324910338702623E-3</v>
      </c>
      <c r="K1522" s="30">
        <f t="shared" si="371"/>
        <v>126.06380463970093</v>
      </c>
      <c r="L1522" s="8">
        <v>0</v>
      </c>
      <c r="M1522" s="9">
        <v>0</v>
      </c>
      <c r="N1522" s="9">
        <v>0</v>
      </c>
      <c r="O1522" s="9">
        <v>0</v>
      </c>
      <c r="P1522" s="9">
        <v>1</v>
      </c>
      <c r="Q1522" s="8">
        <v>15866</v>
      </c>
      <c r="R1522" s="9">
        <v>8</v>
      </c>
      <c r="S1522" s="9">
        <f t="shared" si="372"/>
        <v>15857</v>
      </c>
      <c r="T1522" s="9">
        <f t="shared" si="373"/>
        <v>16</v>
      </c>
      <c r="U1522" s="7">
        <f t="shared" si="378"/>
        <v>8.9309999999999992</v>
      </c>
      <c r="V1522" s="7">
        <f t="shared" si="374"/>
        <v>27.069000000000003</v>
      </c>
      <c r="W1522" s="9">
        <v>1</v>
      </c>
      <c r="X1522" s="9">
        <v>0</v>
      </c>
      <c r="Y1522" s="9">
        <v>0</v>
      </c>
      <c r="Z1522" s="9">
        <v>0</v>
      </c>
      <c r="AA1522" s="9">
        <v>0</v>
      </c>
      <c r="AB1522" s="27">
        <v>1</v>
      </c>
      <c r="AC1522" s="9">
        <v>0</v>
      </c>
      <c r="AD1522" s="9">
        <v>1</v>
      </c>
      <c r="AE1522" s="27">
        <v>0</v>
      </c>
      <c r="AF1522" s="9">
        <v>0</v>
      </c>
      <c r="AG1522" s="27">
        <v>1</v>
      </c>
      <c r="AH1522" s="19">
        <v>2000</v>
      </c>
      <c r="AI1522" s="30">
        <v>0.12</v>
      </c>
      <c r="AJ1522" s="30">
        <v>0.42699999999999999</v>
      </c>
      <c r="AK1522" s="30">
        <f t="shared" si="379"/>
        <v>0.14199999999999996</v>
      </c>
      <c r="AL1522" s="37">
        <v>0.311</v>
      </c>
      <c r="AM1522" s="36" t="s">
        <v>89</v>
      </c>
      <c r="AN1522" s="17" t="s">
        <v>89</v>
      </c>
      <c r="AO1522" s="30">
        <v>1</v>
      </c>
      <c r="AP1522" s="34">
        <f t="shared" si="381"/>
        <v>0</v>
      </c>
      <c r="AQ1522" t="s">
        <v>89</v>
      </c>
      <c r="AR1522" s="34" t="s">
        <v>89</v>
      </c>
      <c r="AS1522">
        <v>1</v>
      </c>
      <c r="AT1522" s="17">
        <v>0</v>
      </c>
      <c r="AU1522" t="s">
        <v>89</v>
      </c>
      <c r="AV1522" s="17" t="s">
        <v>89</v>
      </c>
      <c r="AW1522" s="17" t="s">
        <v>153</v>
      </c>
      <c r="AX1522">
        <v>1</v>
      </c>
      <c r="AY1522">
        <v>0</v>
      </c>
      <c r="AZ1522">
        <v>1</v>
      </c>
      <c r="BA1522">
        <v>0</v>
      </c>
      <c r="BB1522">
        <v>0</v>
      </c>
      <c r="BC1522">
        <v>0</v>
      </c>
      <c r="BD1522" s="17">
        <v>0</v>
      </c>
      <c r="BE1522">
        <v>1</v>
      </c>
      <c r="BF1522">
        <v>0</v>
      </c>
      <c r="BG1522" s="17">
        <v>0</v>
      </c>
      <c r="BH1522">
        <v>24477</v>
      </c>
      <c r="BI1522">
        <v>1503</v>
      </c>
      <c r="BJ1522" s="23">
        <v>0.93899999999999995</v>
      </c>
      <c r="BK1522" s="23">
        <v>42</v>
      </c>
      <c r="BL1522">
        <v>1</v>
      </c>
      <c r="BM1522">
        <v>0</v>
      </c>
      <c r="BN1522">
        <v>0</v>
      </c>
      <c r="BO1522">
        <v>0</v>
      </c>
      <c r="BP1522">
        <v>0</v>
      </c>
      <c r="BQ1522" s="17">
        <v>0</v>
      </c>
      <c r="BR1522">
        <v>1</v>
      </c>
      <c r="BS1522">
        <v>0</v>
      </c>
      <c r="BT1522">
        <v>0</v>
      </c>
      <c r="BU1522" s="17">
        <v>0</v>
      </c>
      <c r="BV1522">
        <v>0</v>
      </c>
      <c r="BW1522">
        <v>0</v>
      </c>
      <c r="BX1522" s="17">
        <v>0</v>
      </c>
      <c r="BY1522">
        <v>1</v>
      </c>
      <c r="BZ1522">
        <v>1</v>
      </c>
      <c r="CA1522">
        <v>0</v>
      </c>
      <c r="CB1522">
        <v>0</v>
      </c>
      <c r="CC1522">
        <v>0</v>
      </c>
      <c r="CD1522">
        <v>0</v>
      </c>
      <c r="CE1522">
        <v>0</v>
      </c>
      <c r="CF1522">
        <v>1</v>
      </c>
      <c r="CG1522">
        <v>0</v>
      </c>
      <c r="CH1522">
        <v>0</v>
      </c>
      <c r="CI1522">
        <v>0</v>
      </c>
      <c r="CJ1522" s="17">
        <v>0</v>
      </c>
      <c r="CK1522">
        <v>2.3879999999999999</v>
      </c>
      <c r="CL1522">
        <v>860</v>
      </c>
      <c r="CM1522">
        <v>1</v>
      </c>
      <c r="CN1522">
        <v>0</v>
      </c>
      <c r="CO1522">
        <v>24</v>
      </c>
      <c r="CP1522" s="31" t="s">
        <v>80</v>
      </c>
    </row>
    <row r="1523" spans="1:94" x14ac:dyDescent="0.25">
      <c r="A1523">
        <v>1522</v>
      </c>
      <c r="B1523">
        <v>95</v>
      </c>
      <c r="C1523" s="23" t="s">
        <v>273</v>
      </c>
      <c r="D1523" s="12">
        <v>5.7</v>
      </c>
      <c r="E1523" s="13">
        <v>0.9</v>
      </c>
      <c r="F1523" s="7">
        <f t="shared" si="376"/>
        <v>6.333333333333333</v>
      </c>
      <c r="G1523" s="7">
        <f t="shared" si="367"/>
        <v>4.8</v>
      </c>
      <c r="H1523" s="15">
        <f t="shared" si="368"/>
        <v>6.6000000000000005</v>
      </c>
      <c r="I1523" s="11">
        <f t="shared" si="369"/>
        <v>5.1654470322291424E-2</v>
      </c>
      <c r="J1523" s="30">
        <f t="shared" si="370"/>
        <v>8.1559689982565412E-3</v>
      </c>
      <c r="K1523" s="30">
        <f t="shared" si="371"/>
        <v>122.60958816956817</v>
      </c>
      <c r="L1523" s="8">
        <v>0</v>
      </c>
      <c r="M1523" s="9">
        <v>0</v>
      </c>
      <c r="N1523" s="9">
        <v>0</v>
      </c>
      <c r="O1523" s="9">
        <v>0</v>
      </c>
      <c r="P1523" s="9">
        <v>1</v>
      </c>
      <c r="Q1523" s="8">
        <v>15002</v>
      </c>
      <c r="R1523" s="9">
        <v>8</v>
      </c>
      <c r="S1523" s="9">
        <f t="shared" si="372"/>
        <v>14993</v>
      </c>
      <c r="T1523" s="9">
        <f t="shared" si="373"/>
        <v>16</v>
      </c>
      <c r="U1523" s="7">
        <f t="shared" si="378"/>
        <v>8.9309999999999992</v>
      </c>
      <c r="V1523" s="7">
        <f t="shared" si="374"/>
        <v>27.069000000000003</v>
      </c>
      <c r="W1523" s="9">
        <v>1</v>
      </c>
      <c r="X1523" s="9">
        <v>0</v>
      </c>
      <c r="Y1523" s="9">
        <v>0</v>
      </c>
      <c r="Z1523" s="9">
        <v>0</v>
      </c>
      <c r="AA1523" s="9">
        <v>0</v>
      </c>
      <c r="AB1523" s="27">
        <v>1</v>
      </c>
      <c r="AC1523" s="9">
        <v>0</v>
      </c>
      <c r="AD1523" s="9">
        <v>1</v>
      </c>
      <c r="AE1523" s="27">
        <v>0</v>
      </c>
      <c r="AF1523" s="9">
        <v>0</v>
      </c>
      <c r="AG1523" s="27">
        <v>1</v>
      </c>
      <c r="AH1523" s="19">
        <v>2000</v>
      </c>
      <c r="AI1523" s="30">
        <v>0.12</v>
      </c>
      <c r="AJ1523" s="30">
        <v>0.42699999999999999</v>
      </c>
      <c r="AK1523" s="30">
        <f t="shared" si="379"/>
        <v>0.14199999999999996</v>
      </c>
      <c r="AL1523" s="37">
        <v>0.311</v>
      </c>
      <c r="AM1523" s="36" t="s">
        <v>89</v>
      </c>
      <c r="AN1523" s="17" t="s">
        <v>89</v>
      </c>
      <c r="AO1523" s="30">
        <v>0</v>
      </c>
      <c r="AP1523" s="34">
        <f t="shared" si="381"/>
        <v>1</v>
      </c>
      <c r="AQ1523" t="s">
        <v>89</v>
      </c>
      <c r="AR1523" s="34" t="s">
        <v>89</v>
      </c>
      <c r="AS1523">
        <v>1</v>
      </c>
      <c r="AT1523" s="17">
        <v>0</v>
      </c>
      <c r="AU1523" t="s">
        <v>89</v>
      </c>
      <c r="AV1523" s="17" t="s">
        <v>89</v>
      </c>
      <c r="AW1523" s="17" t="s">
        <v>153</v>
      </c>
      <c r="AX1523">
        <v>1</v>
      </c>
      <c r="AY1523">
        <v>0</v>
      </c>
      <c r="AZ1523">
        <v>1</v>
      </c>
      <c r="BA1523">
        <v>0</v>
      </c>
      <c r="BB1523">
        <v>0</v>
      </c>
      <c r="BC1523">
        <v>0</v>
      </c>
      <c r="BD1523" s="17">
        <v>0</v>
      </c>
      <c r="BE1523">
        <v>1</v>
      </c>
      <c r="BF1523">
        <v>0</v>
      </c>
      <c r="BG1523" s="17">
        <v>0</v>
      </c>
      <c r="BH1523">
        <v>24477</v>
      </c>
      <c r="BI1523">
        <v>1503</v>
      </c>
      <c r="BJ1523" s="23">
        <v>0.93899999999999995</v>
      </c>
      <c r="BK1523" s="23">
        <v>42</v>
      </c>
      <c r="BL1523">
        <v>1</v>
      </c>
      <c r="BM1523">
        <v>0</v>
      </c>
      <c r="BN1523">
        <v>0</v>
      </c>
      <c r="BO1523">
        <v>0</v>
      </c>
      <c r="BP1523">
        <v>0</v>
      </c>
      <c r="BQ1523" s="17">
        <v>0</v>
      </c>
      <c r="BR1523">
        <v>1</v>
      </c>
      <c r="BS1523">
        <v>0</v>
      </c>
      <c r="BT1523">
        <v>0</v>
      </c>
      <c r="BU1523" s="17">
        <v>0</v>
      </c>
      <c r="BV1523">
        <v>0</v>
      </c>
      <c r="BW1523">
        <v>0</v>
      </c>
      <c r="BX1523" s="17">
        <v>0</v>
      </c>
      <c r="BY1523">
        <v>1</v>
      </c>
      <c r="BZ1523">
        <v>1</v>
      </c>
      <c r="CA1523">
        <v>0</v>
      </c>
      <c r="CB1523">
        <v>0</v>
      </c>
      <c r="CC1523">
        <v>0</v>
      </c>
      <c r="CD1523">
        <v>0</v>
      </c>
      <c r="CE1523">
        <v>0</v>
      </c>
      <c r="CF1523">
        <v>1</v>
      </c>
      <c r="CG1523">
        <v>0</v>
      </c>
      <c r="CH1523">
        <v>0</v>
      </c>
      <c r="CI1523">
        <v>0</v>
      </c>
      <c r="CJ1523" s="17">
        <v>0</v>
      </c>
      <c r="CK1523">
        <v>2.3879999999999999</v>
      </c>
      <c r="CL1523">
        <v>860</v>
      </c>
      <c r="CM1523">
        <v>1</v>
      </c>
      <c r="CN1523">
        <v>0</v>
      </c>
      <c r="CO1523">
        <v>24</v>
      </c>
      <c r="CP1523" s="31" t="s">
        <v>80</v>
      </c>
    </row>
    <row r="1524" spans="1:94" x14ac:dyDescent="0.25">
      <c r="A1524">
        <v>1523</v>
      </c>
      <c r="B1524">
        <v>96</v>
      </c>
      <c r="C1524" s="23" t="s">
        <v>274</v>
      </c>
      <c r="D1524" s="12">
        <v>12.5</v>
      </c>
      <c r="E1524" s="13">
        <v>7.0000000000000007E-2</v>
      </c>
      <c r="F1524" s="7">
        <f t="shared" si="376"/>
        <v>178.57142857142856</v>
      </c>
      <c r="G1524" s="7">
        <f t="shared" si="367"/>
        <v>12.43</v>
      </c>
      <c r="H1524" s="15">
        <f t="shared" si="368"/>
        <v>12.57</v>
      </c>
      <c r="I1524" s="11">
        <f t="shared" si="369"/>
        <v>0.73526816746379042</v>
      </c>
      <c r="J1524" s="30">
        <f t="shared" si="370"/>
        <v>4.1175017377972278E-3</v>
      </c>
      <c r="K1524" s="30">
        <f t="shared" si="371"/>
        <v>242.86571413445907</v>
      </c>
      <c r="L1524" s="8">
        <v>0</v>
      </c>
      <c r="M1524" s="9">
        <v>0</v>
      </c>
      <c r="N1524" s="9">
        <v>0</v>
      </c>
      <c r="O1524" s="9">
        <v>1</v>
      </c>
      <c r="P1524" s="9">
        <v>0</v>
      </c>
      <c r="Q1524" s="8">
        <v>27100</v>
      </c>
      <c r="R1524" s="9">
        <v>3</v>
      </c>
      <c r="S1524" s="9">
        <f t="shared" si="372"/>
        <v>27096</v>
      </c>
      <c r="T1524" s="9">
        <f t="shared" si="373"/>
        <v>12</v>
      </c>
      <c r="U1524" s="7">
        <v>9.6999999999999993</v>
      </c>
      <c r="V1524" s="7">
        <v>11.9</v>
      </c>
      <c r="W1524" s="9">
        <v>1</v>
      </c>
      <c r="X1524" s="9">
        <v>0</v>
      </c>
      <c r="Y1524" s="9">
        <v>0</v>
      </c>
      <c r="Z1524" s="9">
        <v>0</v>
      </c>
      <c r="AA1524" s="9">
        <v>0</v>
      </c>
      <c r="AB1524" s="27">
        <v>1</v>
      </c>
      <c r="AC1524" s="9">
        <v>0</v>
      </c>
      <c r="AD1524" s="9">
        <v>0</v>
      </c>
      <c r="AE1524" s="27">
        <v>1</v>
      </c>
      <c r="AF1524" s="9">
        <v>0</v>
      </c>
      <c r="AG1524" s="27">
        <v>1</v>
      </c>
      <c r="AH1524" s="19">
        <v>1940</v>
      </c>
      <c r="AI1524" s="30">
        <v>6.5000000000000002E-2</v>
      </c>
      <c r="AJ1524" s="30">
        <v>0.40699999999999997</v>
      </c>
      <c r="AK1524" s="30">
        <v>0.34100000000000003</v>
      </c>
      <c r="AL1524" s="37">
        <v>0.187</v>
      </c>
      <c r="AM1524" s="36">
        <v>0.84799999999999998</v>
      </c>
      <c r="AN1524" s="17">
        <f t="shared" ref="AN1524:AN1535" si="382">1-AM1524</f>
        <v>0.15200000000000002</v>
      </c>
      <c r="AO1524" s="30">
        <v>1</v>
      </c>
      <c r="AP1524" s="34">
        <f t="shared" si="381"/>
        <v>0</v>
      </c>
      <c r="AQ1524">
        <v>0.64600000000000002</v>
      </c>
      <c r="AR1524" s="34">
        <f t="shared" ref="AR1524:AR1535" si="383">1-AQ1524</f>
        <v>0.35399999999999998</v>
      </c>
      <c r="AS1524">
        <v>0</v>
      </c>
      <c r="AT1524" s="17">
        <v>1</v>
      </c>
      <c r="AU1524" t="s">
        <v>89</v>
      </c>
      <c r="AV1524" s="17" t="s">
        <v>89</v>
      </c>
      <c r="AW1524" s="17" t="s">
        <v>131</v>
      </c>
      <c r="AX1524">
        <v>1</v>
      </c>
      <c r="AY1524">
        <v>0</v>
      </c>
      <c r="AZ1524">
        <v>0</v>
      </c>
      <c r="BA1524">
        <v>0</v>
      </c>
      <c r="BB1524">
        <v>0</v>
      </c>
      <c r="BC1524">
        <v>0</v>
      </c>
      <c r="BD1524" s="17">
        <v>0</v>
      </c>
      <c r="BE1524">
        <v>1</v>
      </c>
      <c r="BF1524">
        <v>0</v>
      </c>
      <c r="BG1524" s="17">
        <v>0</v>
      </c>
      <c r="BH1524">
        <v>15113</v>
      </c>
      <c r="BI1524">
        <v>528</v>
      </c>
      <c r="BJ1524" s="23">
        <v>0.79400000000000004</v>
      </c>
      <c r="BK1524" s="23">
        <v>29.6</v>
      </c>
      <c r="BL1524">
        <v>1</v>
      </c>
      <c r="BM1524">
        <v>0</v>
      </c>
      <c r="BN1524">
        <v>0</v>
      </c>
      <c r="BO1524">
        <v>0</v>
      </c>
      <c r="BP1524">
        <v>0</v>
      </c>
      <c r="BQ1524" s="17">
        <v>0</v>
      </c>
      <c r="BR1524">
        <v>0</v>
      </c>
      <c r="BS1524">
        <v>0</v>
      </c>
      <c r="BT1524">
        <v>1</v>
      </c>
      <c r="BU1524" s="17">
        <v>0</v>
      </c>
      <c r="BV1524">
        <v>0</v>
      </c>
      <c r="BW1524">
        <v>0</v>
      </c>
      <c r="BX1524" s="17">
        <v>0</v>
      </c>
      <c r="BY1524">
        <v>0</v>
      </c>
      <c r="BZ1524">
        <v>0</v>
      </c>
      <c r="CA1524">
        <v>1</v>
      </c>
      <c r="CB1524">
        <v>1</v>
      </c>
      <c r="CC1524">
        <v>0</v>
      </c>
      <c r="CD1524">
        <v>0</v>
      </c>
      <c r="CE1524">
        <v>0</v>
      </c>
      <c r="CF1524">
        <v>0</v>
      </c>
      <c r="CG1524">
        <v>0</v>
      </c>
      <c r="CH1524">
        <v>0</v>
      </c>
      <c r="CI1524">
        <v>0</v>
      </c>
      <c r="CJ1524" s="17">
        <v>0</v>
      </c>
      <c r="CK1524">
        <v>0.29799999999999999</v>
      </c>
      <c r="CL1524">
        <v>1427</v>
      </c>
      <c r="CM1524">
        <v>1</v>
      </c>
      <c r="CN1524">
        <v>0</v>
      </c>
      <c r="CO1524">
        <v>27</v>
      </c>
      <c r="CP1524" s="31" t="s">
        <v>80</v>
      </c>
    </row>
    <row r="1525" spans="1:94" x14ac:dyDescent="0.25">
      <c r="A1525">
        <v>1524</v>
      </c>
      <c r="B1525">
        <v>96</v>
      </c>
      <c r="C1525" s="23" t="s">
        <v>274</v>
      </c>
      <c r="D1525" s="12">
        <v>10.58</v>
      </c>
      <c r="E1525" s="13">
        <v>0.09</v>
      </c>
      <c r="F1525" s="7">
        <f t="shared" si="376"/>
        <v>117.55555555555556</v>
      </c>
      <c r="G1525" s="7">
        <f t="shared" si="367"/>
        <v>10.49</v>
      </c>
      <c r="H1525" s="15">
        <f t="shared" si="368"/>
        <v>10.67</v>
      </c>
      <c r="I1525" s="11">
        <f t="shared" si="369"/>
        <v>0.55905795015980542</v>
      </c>
      <c r="J1525" s="30">
        <f t="shared" si="370"/>
        <v>4.7556914474841672E-3</v>
      </c>
      <c r="K1525" s="30">
        <f t="shared" si="371"/>
        <v>210.27436515651476</v>
      </c>
      <c r="L1525" s="8">
        <v>0</v>
      </c>
      <c r="M1525" s="9">
        <v>0</v>
      </c>
      <c r="N1525" s="9">
        <v>0</v>
      </c>
      <c r="O1525" s="9">
        <v>1</v>
      </c>
      <c r="P1525" s="9">
        <v>0</v>
      </c>
      <c r="Q1525" s="8">
        <v>30400</v>
      </c>
      <c r="R1525" s="9">
        <v>3</v>
      </c>
      <c r="S1525" s="9">
        <f t="shared" si="372"/>
        <v>30396</v>
      </c>
      <c r="T1525" s="9">
        <f t="shared" si="373"/>
        <v>12</v>
      </c>
      <c r="U1525" s="7">
        <v>10.7</v>
      </c>
      <c r="V1525" s="7">
        <v>13.1</v>
      </c>
      <c r="W1525" s="9">
        <v>1</v>
      </c>
      <c r="X1525" s="9">
        <v>0</v>
      </c>
      <c r="Y1525" s="9">
        <v>0</v>
      </c>
      <c r="Z1525" s="9">
        <v>0</v>
      </c>
      <c r="AA1525" s="9">
        <v>0</v>
      </c>
      <c r="AB1525" s="27">
        <v>1</v>
      </c>
      <c r="AC1525" s="9">
        <v>0</v>
      </c>
      <c r="AD1525" s="9">
        <v>0</v>
      </c>
      <c r="AE1525" s="27">
        <v>1</v>
      </c>
      <c r="AF1525" s="9">
        <v>0</v>
      </c>
      <c r="AG1525" s="27">
        <v>1</v>
      </c>
      <c r="AH1525" s="19">
        <v>1950</v>
      </c>
      <c r="AI1525" s="30">
        <v>3.3000000000000002E-2</v>
      </c>
      <c r="AJ1525" s="30">
        <v>0.23400000000000001</v>
      </c>
      <c r="AK1525" s="30">
        <v>0.47699999999999998</v>
      </c>
      <c r="AL1525" s="37">
        <v>0.25600000000000001</v>
      </c>
      <c r="AM1525" s="36">
        <v>0.85899999999999999</v>
      </c>
      <c r="AN1525" s="17">
        <f t="shared" si="382"/>
        <v>0.14100000000000001</v>
      </c>
      <c r="AO1525" s="30">
        <v>1</v>
      </c>
      <c r="AP1525" s="34">
        <f t="shared" si="381"/>
        <v>0</v>
      </c>
      <c r="AQ1525">
        <v>0.64100000000000001</v>
      </c>
      <c r="AR1525" s="34">
        <f t="shared" si="383"/>
        <v>0.35899999999999999</v>
      </c>
      <c r="AS1525">
        <v>0</v>
      </c>
      <c r="AT1525" s="17">
        <v>1</v>
      </c>
      <c r="AU1525" t="s">
        <v>89</v>
      </c>
      <c r="AV1525" s="17" t="s">
        <v>89</v>
      </c>
      <c r="AW1525" s="17" t="s">
        <v>131</v>
      </c>
      <c r="AX1525">
        <v>1</v>
      </c>
      <c r="AY1525">
        <v>0</v>
      </c>
      <c r="AZ1525">
        <v>0</v>
      </c>
      <c r="BA1525">
        <v>0</v>
      </c>
      <c r="BB1525">
        <v>0</v>
      </c>
      <c r="BC1525">
        <v>0</v>
      </c>
      <c r="BD1525" s="17">
        <v>0</v>
      </c>
      <c r="BE1525">
        <v>1</v>
      </c>
      <c r="BF1525">
        <v>0</v>
      </c>
      <c r="BG1525" s="17">
        <v>0</v>
      </c>
      <c r="BH1525">
        <v>15635</v>
      </c>
      <c r="BI1525">
        <v>810</v>
      </c>
      <c r="BJ1525" s="23">
        <v>0.74399999999999999</v>
      </c>
      <c r="BK1525" s="23">
        <v>30.8</v>
      </c>
      <c r="BL1525">
        <v>1</v>
      </c>
      <c r="BM1525">
        <v>0</v>
      </c>
      <c r="BN1525">
        <v>0</v>
      </c>
      <c r="BO1525">
        <v>0</v>
      </c>
      <c r="BP1525">
        <v>0</v>
      </c>
      <c r="BQ1525" s="17">
        <v>0</v>
      </c>
      <c r="BR1525">
        <v>0</v>
      </c>
      <c r="BS1525">
        <v>0</v>
      </c>
      <c r="BT1525">
        <v>1</v>
      </c>
      <c r="BU1525" s="17">
        <v>0</v>
      </c>
      <c r="BV1525">
        <v>0</v>
      </c>
      <c r="BW1525">
        <v>0</v>
      </c>
      <c r="BX1525" s="17">
        <v>0</v>
      </c>
      <c r="BY1525">
        <v>0</v>
      </c>
      <c r="BZ1525">
        <v>0</v>
      </c>
      <c r="CA1525">
        <v>1</v>
      </c>
      <c r="CB1525">
        <v>1</v>
      </c>
      <c r="CC1525">
        <v>0</v>
      </c>
      <c r="CD1525">
        <v>0</v>
      </c>
      <c r="CE1525">
        <v>0</v>
      </c>
      <c r="CF1525">
        <v>0</v>
      </c>
      <c r="CG1525">
        <v>0</v>
      </c>
      <c r="CH1525">
        <v>0</v>
      </c>
      <c r="CI1525">
        <v>0</v>
      </c>
      <c r="CJ1525" s="17">
        <v>0</v>
      </c>
      <c r="CK1525">
        <v>0.29799999999999999</v>
      </c>
      <c r="CL1525">
        <v>1427</v>
      </c>
      <c r="CM1525">
        <v>1</v>
      </c>
      <c r="CN1525">
        <v>0</v>
      </c>
      <c r="CO1525">
        <v>27</v>
      </c>
      <c r="CP1525" s="31" t="s">
        <v>80</v>
      </c>
    </row>
    <row r="1526" spans="1:94" x14ac:dyDescent="0.25">
      <c r="A1526">
        <v>1525</v>
      </c>
      <c r="B1526">
        <v>96</v>
      </c>
      <c r="C1526" s="23" t="s">
        <v>274</v>
      </c>
      <c r="D1526" s="12">
        <v>11.52</v>
      </c>
      <c r="E1526" s="13">
        <v>0.05</v>
      </c>
      <c r="F1526" s="7">
        <f t="shared" si="376"/>
        <v>230.39999999999998</v>
      </c>
      <c r="G1526" s="7">
        <f t="shared" si="367"/>
        <v>11.469999999999999</v>
      </c>
      <c r="H1526" s="15">
        <f t="shared" si="368"/>
        <v>11.57</v>
      </c>
      <c r="I1526" s="11">
        <f t="shared" si="369"/>
        <v>0.77369402107389196</v>
      </c>
      <c r="J1526" s="30">
        <f t="shared" si="370"/>
        <v>3.3580469664665452E-3</v>
      </c>
      <c r="K1526" s="30">
        <f t="shared" si="371"/>
        <v>297.79214227376787</v>
      </c>
      <c r="L1526" s="8">
        <v>0</v>
      </c>
      <c r="M1526" s="9">
        <v>0</v>
      </c>
      <c r="N1526" s="9">
        <v>0</v>
      </c>
      <c r="O1526" s="9">
        <v>1</v>
      </c>
      <c r="P1526" s="9">
        <v>0</v>
      </c>
      <c r="Q1526" s="8">
        <v>35600</v>
      </c>
      <c r="R1526" s="9">
        <v>3</v>
      </c>
      <c r="S1526" s="9">
        <f t="shared" si="372"/>
        <v>35596</v>
      </c>
      <c r="T1526" s="9">
        <f t="shared" si="373"/>
        <v>12</v>
      </c>
      <c r="U1526" s="7">
        <v>11.7</v>
      </c>
      <c r="V1526" s="7">
        <v>14.2</v>
      </c>
      <c r="W1526" s="9">
        <v>1</v>
      </c>
      <c r="X1526" s="9">
        <v>0</v>
      </c>
      <c r="Y1526" s="9">
        <v>0</v>
      </c>
      <c r="Z1526" s="9">
        <v>0</v>
      </c>
      <c r="AA1526" s="9">
        <v>0</v>
      </c>
      <c r="AB1526" s="27">
        <v>1</v>
      </c>
      <c r="AC1526" s="9">
        <v>0</v>
      </c>
      <c r="AD1526" s="9">
        <v>0</v>
      </c>
      <c r="AE1526" s="27">
        <v>1</v>
      </c>
      <c r="AF1526" s="9">
        <v>0</v>
      </c>
      <c r="AG1526" s="27">
        <v>1</v>
      </c>
      <c r="AH1526" s="19">
        <v>1960</v>
      </c>
      <c r="AI1526" s="30">
        <v>0.02</v>
      </c>
      <c r="AJ1526" s="30">
        <v>0.128</v>
      </c>
      <c r="AK1526" s="30">
        <v>0.48599999999999999</v>
      </c>
      <c r="AL1526" s="37">
        <v>0.36599999999999999</v>
      </c>
      <c r="AM1526" s="36">
        <v>0.878</v>
      </c>
      <c r="AN1526" s="17">
        <f t="shared" si="382"/>
        <v>0.122</v>
      </c>
      <c r="AO1526" s="30">
        <v>1</v>
      </c>
      <c r="AP1526" s="34">
        <f t="shared" si="381"/>
        <v>0</v>
      </c>
      <c r="AQ1526">
        <v>0.60599999999999998</v>
      </c>
      <c r="AR1526" s="34">
        <f t="shared" si="383"/>
        <v>0.39400000000000002</v>
      </c>
      <c r="AS1526">
        <v>0</v>
      </c>
      <c r="AT1526" s="17">
        <v>1</v>
      </c>
      <c r="AU1526" t="s">
        <v>89</v>
      </c>
      <c r="AV1526" s="17" t="s">
        <v>89</v>
      </c>
      <c r="AW1526" s="17" t="s">
        <v>131</v>
      </c>
      <c r="AX1526">
        <v>1</v>
      </c>
      <c r="AY1526">
        <v>0</v>
      </c>
      <c r="AZ1526">
        <v>0</v>
      </c>
      <c r="BA1526">
        <v>0</v>
      </c>
      <c r="BB1526">
        <v>0</v>
      </c>
      <c r="BC1526">
        <v>0</v>
      </c>
      <c r="BD1526" s="17">
        <v>0</v>
      </c>
      <c r="BE1526">
        <v>1</v>
      </c>
      <c r="BF1526">
        <v>0</v>
      </c>
      <c r="BG1526" s="17">
        <v>0</v>
      </c>
      <c r="BH1526">
        <v>16156</v>
      </c>
      <c r="BI1526">
        <v>1588</v>
      </c>
      <c r="BJ1526" s="23">
        <v>0.86799999999999999</v>
      </c>
      <c r="BK1526" s="23">
        <v>32.200000000000003</v>
      </c>
      <c r="BL1526">
        <v>1</v>
      </c>
      <c r="BM1526">
        <v>0</v>
      </c>
      <c r="BN1526">
        <v>0</v>
      </c>
      <c r="BO1526">
        <v>0</v>
      </c>
      <c r="BP1526">
        <v>0</v>
      </c>
      <c r="BQ1526" s="17">
        <v>0</v>
      </c>
      <c r="BR1526">
        <v>0</v>
      </c>
      <c r="BS1526">
        <v>0</v>
      </c>
      <c r="BT1526">
        <v>1</v>
      </c>
      <c r="BU1526" s="17">
        <v>0</v>
      </c>
      <c r="BV1526">
        <v>0</v>
      </c>
      <c r="BW1526">
        <v>0</v>
      </c>
      <c r="BX1526" s="17">
        <v>0</v>
      </c>
      <c r="BY1526">
        <v>0</v>
      </c>
      <c r="BZ1526">
        <v>0</v>
      </c>
      <c r="CA1526">
        <v>1</v>
      </c>
      <c r="CB1526">
        <v>1</v>
      </c>
      <c r="CC1526">
        <v>0</v>
      </c>
      <c r="CD1526">
        <v>0</v>
      </c>
      <c r="CE1526">
        <v>0</v>
      </c>
      <c r="CF1526">
        <v>0</v>
      </c>
      <c r="CG1526">
        <v>0</v>
      </c>
      <c r="CH1526">
        <v>0</v>
      </c>
      <c r="CI1526">
        <v>0</v>
      </c>
      <c r="CJ1526" s="17">
        <v>0</v>
      </c>
      <c r="CK1526">
        <v>0.29799999999999999</v>
      </c>
      <c r="CL1526">
        <v>1427</v>
      </c>
      <c r="CM1526">
        <v>1</v>
      </c>
      <c r="CN1526">
        <v>0</v>
      </c>
      <c r="CO1526">
        <v>27</v>
      </c>
      <c r="CP1526" s="31" t="s">
        <v>80</v>
      </c>
    </row>
    <row r="1527" spans="1:94" x14ac:dyDescent="0.25">
      <c r="A1527">
        <v>1526</v>
      </c>
      <c r="B1527">
        <v>96</v>
      </c>
      <c r="C1527" s="23" t="s">
        <v>274</v>
      </c>
      <c r="D1527" s="12">
        <v>11.79</v>
      </c>
      <c r="E1527" s="13">
        <v>0.03</v>
      </c>
      <c r="F1527" s="7">
        <f t="shared" si="376"/>
        <v>393</v>
      </c>
      <c r="G1527" s="7">
        <f t="shared" si="367"/>
        <v>11.76</v>
      </c>
      <c r="H1527" s="15">
        <f t="shared" si="368"/>
        <v>11.819999999999999</v>
      </c>
      <c r="I1527" s="11">
        <f t="shared" si="369"/>
        <v>0.87539998760942517</v>
      </c>
      <c r="J1527" s="30">
        <f t="shared" si="370"/>
        <v>2.2274808845023533E-3</v>
      </c>
      <c r="K1527" s="30">
        <f t="shared" si="371"/>
        <v>448.9376348670271</v>
      </c>
      <c r="L1527" s="8">
        <v>0</v>
      </c>
      <c r="M1527" s="9">
        <v>0</v>
      </c>
      <c r="N1527" s="9">
        <v>0</v>
      </c>
      <c r="O1527" s="9">
        <v>1</v>
      </c>
      <c r="P1527" s="9">
        <v>0</v>
      </c>
      <c r="Q1527" s="8">
        <v>47100</v>
      </c>
      <c r="R1527" s="9">
        <v>3</v>
      </c>
      <c r="S1527" s="9">
        <f t="shared" si="372"/>
        <v>47096</v>
      </c>
      <c r="T1527" s="9">
        <f t="shared" si="373"/>
        <v>12</v>
      </c>
      <c r="U1527" s="7">
        <v>12.7</v>
      </c>
      <c r="V1527" s="7">
        <v>15.2</v>
      </c>
      <c r="W1527" s="9">
        <v>1</v>
      </c>
      <c r="X1527" s="9">
        <v>0</v>
      </c>
      <c r="Y1527" s="9">
        <v>0</v>
      </c>
      <c r="Z1527" s="9">
        <v>0</v>
      </c>
      <c r="AA1527" s="9">
        <v>0</v>
      </c>
      <c r="AB1527" s="27">
        <v>1</v>
      </c>
      <c r="AC1527" s="9">
        <v>0</v>
      </c>
      <c r="AD1527" s="9">
        <v>0</v>
      </c>
      <c r="AE1527" s="27">
        <v>1</v>
      </c>
      <c r="AF1527" s="9">
        <v>0</v>
      </c>
      <c r="AG1527" s="27">
        <v>1</v>
      </c>
      <c r="AH1527" s="19">
        <v>1970</v>
      </c>
      <c r="AI1527" s="30">
        <v>1.4999999999999999E-2</v>
      </c>
      <c r="AJ1527" s="30">
        <v>6.7000000000000004E-2</v>
      </c>
      <c r="AK1527" s="30">
        <v>0.441</v>
      </c>
      <c r="AL1527" s="37">
        <v>0.47699999999999998</v>
      </c>
      <c r="AM1527" s="36">
        <v>0.89800000000000002</v>
      </c>
      <c r="AN1527" s="17">
        <f t="shared" si="382"/>
        <v>0.10199999999999998</v>
      </c>
      <c r="AO1527" s="30">
        <v>1</v>
      </c>
      <c r="AP1527" s="34">
        <f t="shared" si="381"/>
        <v>0</v>
      </c>
      <c r="AQ1527">
        <v>0.58399999999999996</v>
      </c>
      <c r="AR1527" s="34">
        <f t="shared" si="383"/>
        <v>0.41600000000000004</v>
      </c>
      <c r="AS1527">
        <v>0</v>
      </c>
      <c r="AT1527" s="17">
        <v>1</v>
      </c>
      <c r="AU1527" t="s">
        <v>89</v>
      </c>
      <c r="AV1527" s="17" t="s">
        <v>89</v>
      </c>
      <c r="AW1527" s="17" t="s">
        <v>131</v>
      </c>
      <c r="AX1527">
        <v>1</v>
      </c>
      <c r="AY1527">
        <v>0</v>
      </c>
      <c r="AZ1527">
        <v>0</v>
      </c>
      <c r="BA1527">
        <v>0</v>
      </c>
      <c r="BB1527">
        <v>0</v>
      </c>
      <c r="BC1527">
        <v>0</v>
      </c>
      <c r="BD1527" s="17">
        <v>0</v>
      </c>
      <c r="BE1527">
        <v>1</v>
      </c>
      <c r="BF1527">
        <v>0</v>
      </c>
      <c r="BG1527" s="17">
        <v>0</v>
      </c>
      <c r="BH1527">
        <v>15553</v>
      </c>
      <c r="BI1527">
        <v>1935</v>
      </c>
      <c r="BJ1527" s="23">
        <v>0.89700000000000002</v>
      </c>
      <c r="BK1527" s="23">
        <v>33.799999999999997</v>
      </c>
      <c r="BL1527">
        <v>1</v>
      </c>
      <c r="BM1527">
        <v>0</v>
      </c>
      <c r="BN1527">
        <v>0</v>
      </c>
      <c r="BO1527">
        <v>0</v>
      </c>
      <c r="BP1527">
        <v>0</v>
      </c>
      <c r="BQ1527" s="17">
        <v>0</v>
      </c>
      <c r="BR1527">
        <v>0</v>
      </c>
      <c r="BS1527">
        <v>0</v>
      </c>
      <c r="BT1527">
        <v>1</v>
      </c>
      <c r="BU1527" s="17">
        <v>0</v>
      </c>
      <c r="BV1527">
        <v>0</v>
      </c>
      <c r="BW1527">
        <v>0</v>
      </c>
      <c r="BX1527" s="17">
        <v>0</v>
      </c>
      <c r="BY1527">
        <v>0</v>
      </c>
      <c r="BZ1527">
        <v>0</v>
      </c>
      <c r="CA1527">
        <v>1</v>
      </c>
      <c r="CB1527">
        <v>1</v>
      </c>
      <c r="CC1527">
        <v>0</v>
      </c>
      <c r="CD1527">
        <v>0</v>
      </c>
      <c r="CE1527">
        <v>0</v>
      </c>
      <c r="CF1527">
        <v>0</v>
      </c>
      <c r="CG1527">
        <v>0</v>
      </c>
      <c r="CH1527">
        <v>0</v>
      </c>
      <c r="CI1527">
        <v>0</v>
      </c>
      <c r="CJ1527" s="17">
        <v>0</v>
      </c>
      <c r="CK1527">
        <v>0.29799999999999999</v>
      </c>
      <c r="CL1527">
        <v>1427</v>
      </c>
      <c r="CM1527">
        <v>1</v>
      </c>
      <c r="CN1527">
        <v>0</v>
      </c>
      <c r="CO1527">
        <v>27</v>
      </c>
      <c r="CP1527" s="31" t="s">
        <v>80</v>
      </c>
    </row>
    <row r="1528" spans="1:94" x14ac:dyDescent="0.25">
      <c r="A1528">
        <v>1527</v>
      </c>
      <c r="B1528">
        <v>96</v>
      </c>
      <c r="C1528" s="23" t="s">
        <v>274</v>
      </c>
      <c r="D1528" s="12">
        <v>10.23</v>
      </c>
      <c r="E1528" s="13">
        <v>0.02</v>
      </c>
      <c r="F1528" s="7">
        <f t="shared" si="376"/>
        <v>511.5</v>
      </c>
      <c r="G1528" s="7">
        <f t="shared" si="367"/>
        <v>10.210000000000001</v>
      </c>
      <c r="H1528" s="15">
        <f t="shared" si="368"/>
        <v>10.25</v>
      </c>
      <c r="I1528" s="11">
        <f t="shared" si="369"/>
        <v>0.67981105792065466</v>
      </c>
      <c r="J1528" s="30">
        <f t="shared" si="370"/>
        <v>1.3290538766777219E-3</v>
      </c>
      <c r="K1528" s="30">
        <f t="shared" si="371"/>
        <v>752.41494535927438</v>
      </c>
      <c r="L1528" s="8">
        <v>0</v>
      </c>
      <c r="M1528" s="9">
        <v>0</v>
      </c>
      <c r="N1528" s="9">
        <v>0</v>
      </c>
      <c r="O1528" s="9">
        <v>1</v>
      </c>
      <c r="P1528" s="9">
        <v>0</v>
      </c>
      <c r="Q1528" s="8">
        <v>304500</v>
      </c>
      <c r="R1528" s="9">
        <v>3</v>
      </c>
      <c r="S1528" s="9">
        <f t="shared" si="372"/>
        <v>304496</v>
      </c>
      <c r="T1528" s="9">
        <f t="shared" si="373"/>
        <v>12</v>
      </c>
      <c r="U1528" s="7">
        <v>13.5</v>
      </c>
      <c r="V1528" s="7">
        <v>16.2</v>
      </c>
      <c r="W1528" s="9">
        <v>1</v>
      </c>
      <c r="X1528" s="9">
        <v>0</v>
      </c>
      <c r="Y1528" s="9">
        <v>0</v>
      </c>
      <c r="Z1528" s="9">
        <v>0</v>
      </c>
      <c r="AA1528" s="9">
        <v>0</v>
      </c>
      <c r="AB1528" s="27">
        <v>1</v>
      </c>
      <c r="AC1528" s="9">
        <v>0</v>
      </c>
      <c r="AD1528" s="9">
        <v>0</v>
      </c>
      <c r="AE1528" s="27">
        <v>1</v>
      </c>
      <c r="AF1528" s="9">
        <v>0</v>
      </c>
      <c r="AG1528" s="27">
        <v>1</v>
      </c>
      <c r="AH1528" s="19">
        <v>1980</v>
      </c>
      <c r="AI1528" s="30">
        <v>1.2E-2</v>
      </c>
      <c r="AJ1528" s="30">
        <v>3.9E-2</v>
      </c>
      <c r="AK1528" s="30">
        <v>0.36299999999999999</v>
      </c>
      <c r="AL1528" s="37">
        <v>0.58599999999999997</v>
      </c>
      <c r="AM1528" s="36">
        <v>0.91200000000000003</v>
      </c>
      <c r="AN1528" s="17">
        <f t="shared" si="382"/>
        <v>8.7999999999999967E-2</v>
      </c>
      <c r="AO1528" s="30">
        <v>1</v>
      </c>
      <c r="AP1528" s="34">
        <f t="shared" si="381"/>
        <v>0</v>
      </c>
      <c r="AQ1528">
        <v>0.57399999999999995</v>
      </c>
      <c r="AR1528" s="34">
        <f t="shared" si="383"/>
        <v>0.42600000000000005</v>
      </c>
      <c r="AS1528">
        <v>0</v>
      </c>
      <c r="AT1528" s="17">
        <v>1</v>
      </c>
      <c r="AU1528" t="s">
        <v>89</v>
      </c>
      <c r="AV1528" s="17" t="s">
        <v>89</v>
      </c>
      <c r="AW1528" s="17" t="s">
        <v>131</v>
      </c>
      <c r="AX1528">
        <v>1</v>
      </c>
      <c r="AY1528">
        <v>0</v>
      </c>
      <c r="AZ1528">
        <v>0</v>
      </c>
      <c r="BA1528">
        <v>0</v>
      </c>
      <c r="BB1528">
        <v>0</v>
      </c>
      <c r="BC1528">
        <v>0</v>
      </c>
      <c r="BD1528" s="17">
        <v>0</v>
      </c>
      <c r="BE1528">
        <v>1</v>
      </c>
      <c r="BF1528">
        <v>0</v>
      </c>
      <c r="BG1528" s="17">
        <v>0</v>
      </c>
      <c r="BH1528">
        <v>19291</v>
      </c>
      <c r="BI1528">
        <v>1766</v>
      </c>
      <c r="BJ1528" s="23">
        <v>0.91900000000000004</v>
      </c>
      <c r="BK1528" s="23">
        <v>35.1</v>
      </c>
      <c r="BL1528">
        <v>1</v>
      </c>
      <c r="BM1528">
        <v>0</v>
      </c>
      <c r="BN1528">
        <v>0</v>
      </c>
      <c r="BO1528">
        <v>0</v>
      </c>
      <c r="BP1528">
        <v>0</v>
      </c>
      <c r="BQ1528" s="17">
        <v>0</v>
      </c>
      <c r="BR1528">
        <v>0</v>
      </c>
      <c r="BS1528">
        <v>0</v>
      </c>
      <c r="BT1528">
        <v>1</v>
      </c>
      <c r="BU1528" s="17">
        <v>0</v>
      </c>
      <c r="BV1528">
        <v>0</v>
      </c>
      <c r="BW1528">
        <v>0</v>
      </c>
      <c r="BX1528" s="17">
        <v>0</v>
      </c>
      <c r="BY1528">
        <v>0</v>
      </c>
      <c r="BZ1528">
        <v>0</v>
      </c>
      <c r="CA1528">
        <v>1</v>
      </c>
      <c r="CB1528">
        <v>1</v>
      </c>
      <c r="CC1528">
        <v>0</v>
      </c>
      <c r="CD1528">
        <v>0</v>
      </c>
      <c r="CE1528">
        <v>0</v>
      </c>
      <c r="CF1528">
        <v>0</v>
      </c>
      <c r="CG1528">
        <v>0</v>
      </c>
      <c r="CH1528">
        <v>0</v>
      </c>
      <c r="CI1528">
        <v>0</v>
      </c>
      <c r="CJ1528" s="17">
        <v>0</v>
      </c>
      <c r="CK1528">
        <v>0.29799999999999999</v>
      </c>
      <c r="CL1528">
        <v>1427</v>
      </c>
      <c r="CM1528">
        <v>1</v>
      </c>
      <c r="CN1528">
        <v>0</v>
      </c>
      <c r="CO1528">
        <v>27</v>
      </c>
      <c r="CP1528" s="31" t="s">
        <v>80</v>
      </c>
    </row>
    <row r="1529" spans="1:94" x14ac:dyDescent="0.25">
      <c r="A1529">
        <v>1528</v>
      </c>
      <c r="B1529">
        <v>96</v>
      </c>
      <c r="C1529" s="23" t="s">
        <v>274</v>
      </c>
      <c r="D1529" s="12">
        <v>12.92</v>
      </c>
      <c r="E1529" s="13">
        <v>0.02</v>
      </c>
      <c r="F1529" s="7">
        <f t="shared" si="376"/>
        <v>646</v>
      </c>
      <c r="G1529" s="7">
        <f t="shared" si="367"/>
        <v>12.9</v>
      </c>
      <c r="H1529" s="15">
        <f t="shared" si="368"/>
        <v>12.94</v>
      </c>
      <c r="I1529" s="11">
        <f t="shared" si="369"/>
        <v>0.71719717162614494</v>
      </c>
      <c r="J1529" s="30">
        <f t="shared" si="370"/>
        <v>1.1102123399785526E-3</v>
      </c>
      <c r="K1529" s="30">
        <f t="shared" si="371"/>
        <v>900.72859397267939</v>
      </c>
      <c r="L1529" s="8">
        <v>0</v>
      </c>
      <c r="M1529" s="9">
        <v>0</v>
      </c>
      <c r="N1529" s="9">
        <v>0</v>
      </c>
      <c r="O1529" s="9">
        <v>1</v>
      </c>
      <c r="P1529" s="9">
        <v>0</v>
      </c>
      <c r="Q1529" s="8">
        <v>394000</v>
      </c>
      <c r="R1529" s="9">
        <v>3</v>
      </c>
      <c r="S1529" s="9">
        <f t="shared" si="372"/>
        <v>393996</v>
      </c>
      <c r="T1529" s="9">
        <f t="shared" si="373"/>
        <v>12</v>
      </c>
      <c r="U1529" s="7">
        <v>14.5</v>
      </c>
      <c r="V1529" s="7">
        <v>17.5</v>
      </c>
      <c r="W1529" s="9">
        <v>1</v>
      </c>
      <c r="X1529" s="9">
        <v>0</v>
      </c>
      <c r="Y1529" s="9">
        <v>0</v>
      </c>
      <c r="Z1529" s="9">
        <v>0</v>
      </c>
      <c r="AA1529" s="9">
        <v>0</v>
      </c>
      <c r="AB1529" s="27">
        <v>1</v>
      </c>
      <c r="AC1529" s="9">
        <v>0</v>
      </c>
      <c r="AD1529" s="9">
        <v>0</v>
      </c>
      <c r="AE1529" s="27">
        <v>1</v>
      </c>
      <c r="AF1529" s="9">
        <v>0</v>
      </c>
      <c r="AG1529" s="27">
        <v>1</v>
      </c>
      <c r="AH1529" s="19">
        <v>1990</v>
      </c>
      <c r="AI1529" s="30">
        <v>8.9999999999999993E-3</v>
      </c>
      <c r="AJ1529" s="30">
        <v>2.1000000000000001E-2</v>
      </c>
      <c r="AK1529" s="30">
        <v>0.27700000000000002</v>
      </c>
      <c r="AL1529" s="37">
        <v>0.69299999999999995</v>
      </c>
      <c r="AM1529" s="36">
        <v>0.92</v>
      </c>
      <c r="AN1529" s="17">
        <f t="shared" si="382"/>
        <v>7.999999999999996E-2</v>
      </c>
      <c r="AO1529" s="30">
        <v>1</v>
      </c>
      <c r="AP1529" s="34">
        <f t="shared" si="381"/>
        <v>0</v>
      </c>
      <c r="AQ1529">
        <v>0.58199999999999996</v>
      </c>
      <c r="AR1529" s="34">
        <f t="shared" si="383"/>
        <v>0.41800000000000004</v>
      </c>
      <c r="AS1529">
        <v>0</v>
      </c>
      <c r="AT1529" s="17">
        <v>1</v>
      </c>
      <c r="AU1529" t="s">
        <v>89</v>
      </c>
      <c r="AV1529" s="17" t="s">
        <v>89</v>
      </c>
      <c r="AW1529" s="17" t="s">
        <v>131</v>
      </c>
      <c r="AX1529">
        <v>1</v>
      </c>
      <c r="AY1529">
        <v>0</v>
      </c>
      <c r="AZ1529">
        <v>0</v>
      </c>
      <c r="BA1529">
        <v>0</v>
      </c>
      <c r="BB1529">
        <v>0</v>
      </c>
      <c r="BC1529">
        <v>0</v>
      </c>
      <c r="BD1529" s="17">
        <v>0</v>
      </c>
      <c r="BE1529">
        <v>1</v>
      </c>
      <c r="BF1529">
        <v>0</v>
      </c>
      <c r="BG1529" s="17">
        <v>0</v>
      </c>
      <c r="BH1529">
        <v>24883</v>
      </c>
      <c r="BI1529">
        <v>1325</v>
      </c>
      <c r="BJ1529" s="23">
        <v>0.92100000000000004</v>
      </c>
      <c r="BK1529" s="23">
        <v>36.799999999999997</v>
      </c>
      <c r="BL1529">
        <v>1</v>
      </c>
      <c r="BM1529">
        <v>0</v>
      </c>
      <c r="BN1529">
        <v>0</v>
      </c>
      <c r="BO1529">
        <v>0</v>
      </c>
      <c r="BP1529">
        <v>0</v>
      </c>
      <c r="BQ1529" s="17">
        <v>0</v>
      </c>
      <c r="BR1529">
        <v>0</v>
      </c>
      <c r="BS1529">
        <v>0</v>
      </c>
      <c r="BT1529">
        <v>1</v>
      </c>
      <c r="BU1529" s="17">
        <v>0</v>
      </c>
      <c r="BV1529">
        <v>0</v>
      </c>
      <c r="BW1529">
        <v>0</v>
      </c>
      <c r="BX1529" s="17">
        <v>0</v>
      </c>
      <c r="BY1529">
        <v>0</v>
      </c>
      <c r="BZ1529">
        <v>0</v>
      </c>
      <c r="CA1529">
        <v>1</v>
      </c>
      <c r="CB1529">
        <v>1</v>
      </c>
      <c r="CC1529">
        <v>0</v>
      </c>
      <c r="CD1529">
        <v>0</v>
      </c>
      <c r="CE1529">
        <v>0</v>
      </c>
      <c r="CF1529">
        <v>0</v>
      </c>
      <c r="CG1529">
        <v>0</v>
      </c>
      <c r="CH1529">
        <v>0</v>
      </c>
      <c r="CI1529">
        <v>0</v>
      </c>
      <c r="CJ1529" s="17">
        <v>0</v>
      </c>
      <c r="CK1529">
        <v>0.29799999999999999</v>
      </c>
      <c r="CL1529">
        <v>1427</v>
      </c>
      <c r="CM1529">
        <v>1</v>
      </c>
      <c r="CN1529">
        <v>0</v>
      </c>
      <c r="CO1529">
        <v>27</v>
      </c>
      <c r="CP1529" s="31" t="s">
        <v>80</v>
      </c>
    </row>
    <row r="1530" spans="1:94" x14ac:dyDescent="0.25">
      <c r="A1530">
        <v>1529</v>
      </c>
      <c r="B1530">
        <v>96</v>
      </c>
      <c r="C1530" s="23" t="s">
        <v>274</v>
      </c>
      <c r="D1530" s="12">
        <v>8.7100000000000009</v>
      </c>
      <c r="E1530" s="13">
        <v>0.22</v>
      </c>
      <c r="F1530" s="7">
        <f t="shared" si="376"/>
        <v>39.590909090909093</v>
      </c>
      <c r="G1530" s="7">
        <f t="shared" si="367"/>
        <v>8.49</v>
      </c>
      <c r="H1530" s="15">
        <f t="shared" si="368"/>
        <v>8.9300000000000015</v>
      </c>
      <c r="I1530" s="11">
        <f t="shared" si="369"/>
        <v>0.23384673917539101</v>
      </c>
      <c r="J1530" s="30">
        <f t="shared" si="370"/>
        <v>5.9065766496654449E-3</v>
      </c>
      <c r="K1530" s="30">
        <f t="shared" si="371"/>
        <v>169.30280589123331</v>
      </c>
      <c r="L1530" s="8">
        <v>0</v>
      </c>
      <c r="M1530" s="9">
        <v>0</v>
      </c>
      <c r="N1530" s="9">
        <v>0</v>
      </c>
      <c r="O1530" s="9">
        <v>1</v>
      </c>
      <c r="P1530" s="9">
        <v>0</v>
      </c>
      <c r="Q1530" s="8">
        <v>27100</v>
      </c>
      <c r="R1530" s="9">
        <v>3</v>
      </c>
      <c r="S1530" s="9">
        <f t="shared" si="372"/>
        <v>27096</v>
      </c>
      <c r="T1530" s="9">
        <f t="shared" si="373"/>
        <v>12</v>
      </c>
      <c r="U1530" s="7">
        <v>8.6</v>
      </c>
      <c r="V1530" s="7">
        <v>12.5</v>
      </c>
      <c r="W1530" s="9">
        <v>1</v>
      </c>
      <c r="X1530" s="9">
        <v>0</v>
      </c>
      <c r="Y1530" s="9">
        <v>0</v>
      </c>
      <c r="Z1530" s="9">
        <v>0</v>
      </c>
      <c r="AA1530" s="9">
        <v>0</v>
      </c>
      <c r="AB1530" s="27">
        <v>1</v>
      </c>
      <c r="AC1530" s="9">
        <v>0</v>
      </c>
      <c r="AD1530" s="9">
        <v>0</v>
      </c>
      <c r="AE1530" s="27">
        <v>1</v>
      </c>
      <c r="AF1530" s="9">
        <v>0</v>
      </c>
      <c r="AG1530" s="27">
        <v>1</v>
      </c>
      <c r="AH1530" s="19">
        <v>1940</v>
      </c>
      <c r="AI1530" s="30">
        <v>0.13300000000000001</v>
      </c>
      <c r="AJ1530" s="30">
        <v>0.53500000000000003</v>
      </c>
      <c r="AK1530" s="30">
        <v>0.254</v>
      </c>
      <c r="AL1530" s="37">
        <v>7.8E-2</v>
      </c>
      <c r="AM1530" s="36">
        <v>0.878</v>
      </c>
      <c r="AN1530" s="17">
        <f t="shared" si="382"/>
        <v>0.122</v>
      </c>
      <c r="AO1530" s="30">
        <v>1</v>
      </c>
      <c r="AP1530" s="34">
        <f t="shared" si="381"/>
        <v>0</v>
      </c>
      <c r="AQ1530">
        <v>0.70499999999999996</v>
      </c>
      <c r="AR1530" s="34">
        <f t="shared" si="383"/>
        <v>0.29500000000000004</v>
      </c>
      <c r="AS1530">
        <v>0</v>
      </c>
      <c r="AT1530" s="17">
        <v>1</v>
      </c>
      <c r="AU1530" t="s">
        <v>89</v>
      </c>
      <c r="AV1530" s="17" t="s">
        <v>89</v>
      </c>
      <c r="AW1530" s="17" t="s">
        <v>131</v>
      </c>
      <c r="AX1530">
        <v>1</v>
      </c>
      <c r="AY1530">
        <v>0</v>
      </c>
      <c r="AZ1530">
        <v>0</v>
      </c>
      <c r="BA1530">
        <v>0</v>
      </c>
      <c r="BB1530">
        <v>0</v>
      </c>
      <c r="BC1530">
        <v>0</v>
      </c>
      <c r="BD1530" s="17">
        <v>0</v>
      </c>
      <c r="BE1530">
        <v>1</v>
      </c>
      <c r="BF1530">
        <v>0</v>
      </c>
      <c r="BG1530" s="17">
        <v>0</v>
      </c>
      <c r="BH1530">
        <v>15113</v>
      </c>
      <c r="BI1530">
        <v>528</v>
      </c>
      <c r="BJ1530" s="23">
        <v>0.79400000000000004</v>
      </c>
      <c r="BK1530" s="23">
        <v>30.8</v>
      </c>
      <c r="BL1530">
        <v>1</v>
      </c>
      <c r="BM1530">
        <v>0</v>
      </c>
      <c r="BN1530">
        <v>0</v>
      </c>
      <c r="BO1530">
        <v>0</v>
      </c>
      <c r="BP1530">
        <v>0</v>
      </c>
      <c r="BQ1530" s="17">
        <v>0</v>
      </c>
      <c r="BR1530">
        <v>0</v>
      </c>
      <c r="BS1530">
        <v>0</v>
      </c>
      <c r="BT1530">
        <v>1</v>
      </c>
      <c r="BU1530" s="17">
        <v>0</v>
      </c>
      <c r="BV1530">
        <v>0</v>
      </c>
      <c r="BW1530">
        <v>0</v>
      </c>
      <c r="BX1530" s="17">
        <v>0</v>
      </c>
      <c r="BY1530">
        <v>0</v>
      </c>
      <c r="BZ1530">
        <v>0</v>
      </c>
      <c r="CA1530">
        <v>1</v>
      </c>
      <c r="CB1530">
        <v>1</v>
      </c>
      <c r="CC1530">
        <v>0</v>
      </c>
      <c r="CD1530">
        <v>0</v>
      </c>
      <c r="CE1530">
        <v>0</v>
      </c>
      <c r="CF1530">
        <v>0</v>
      </c>
      <c r="CG1530">
        <v>0</v>
      </c>
      <c r="CH1530">
        <v>0</v>
      </c>
      <c r="CI1530">
        <v>0</v>
      </c>
      <c r="CJ1530" s="17">
        <v>0</v>
      </c>
      <c r="CK1530">
        <v>0.29799999999999999</v>
      </c>
      <c r="CL1530">
        <v>1427</v>
      </c>
      <c r="CM1530">
        <v>1</v>
      </c>
      <c r="CN1530">
        <v>0</v>
      </c>
      <c r="CO1530">
        <v>27</v>
      </c>
      <c r="CP1530" s="31" t="s">
        <v>80</v>
      </c>
    </row>
    <row r="1531" spans="1:94" x14ac:dyDescent="0.25">
      <c r="A1531">
        <v>1530</v>
      </c>
      <c r="B1531">
        <v>96</v>
      </c>
      <c r="C1531" s="23" t="s">
        <v>274</v>
      </c>
      <c r="D1531" s="12">
        <v>9.98</v>
      </c>
      <c r="E1531" s="13">
        <v>0.3</v>
      </c>
      <c r="F1531" s="7">
        <f t="shared" si="376"/>
        <v>33.266666666666673</v>
      </c>
      <c r="G1531" s="7">
        <f t="shared" si="367"/>
        <v>9.68</v>
      </c>
      <c r="H1531" s="15">
        <f t="shared" si="368"/>
        <v>10.280000000000001</v>
      </c>
      <c r="I1531" s="11">
        <f t="shared" si="369"/>
        <v>0.18742848595822648</v>
      </c>
      <c r="J1531" s="30">
        <f t="shared" si="370"/>
        <v>5.634122824395584E-3</v>
      </c>
      <c r="K1531" s="30">
        <f t="shared" si="371"/>
        <v>177.48991833653852</v>
      </c>
      <c r="L1531" s="8">
        <v>0</v>
      </c>
      <c r="M1531" s="9">
        <v>0</v>
      </c>
      <c r="N1531" s="9">
        <v>0</v>
      </c>
      <c r="O1531" s="9">
        <v>1</v>
      </c>
      <c r="P1531" s="9">
        <v>0</v>
      </c>
      <c r="Q1531" s="8">
        <v>30400</v>
      </c>
      <c r="R1531" s="9">
        <v>3</v>
      </c>
      <c r="S1531" s="9">
        <f t="shared" si="372"/>
        <v>30396</v>
      </c>
      <c r="T1531" s="9">
        <f t="shared" si="373"/>
        <v>12</v>
      </c>
      <c r="U1531" s="7">
        <v>9.5</v>
      </c>
      <c r="V1531" s="7">
        <v>13.4</v>
      </c>
      <c r="W1531" s="9">
        <v>1</v>
      </c>
      <c r="X1531" s="9">
        <v>0</v>
      </c>
      <c r="Y1531" s="9">
        <v>0</v>
      </c>
      <c r="Z1531" s="9">
        <v>0</v>
      </c>
      <c r="AA1531" s="9">
        <v>0</v>
      </c>
      <c r="AB1531" s="27">
        <v>1</v>
      </c>
      <c r="AC1531" s="9">
        <v>0</v>
      </c>
      <c r="AD1531" s="9">
        <v>0</v>
      </c>
      <c r="AE1531" s="27">
        <v>1</v>
      </c>
      <c r="AF1531" s="9">
        <v>0</v>
      </c>
      <c r="AG1531" s="27">
        <v>1</v>
      </c>
      <c r="AH1531" s="19">
        <v>1950</v>
      </c>
      <c r="AI1531" s="30">
        <v>6.4000000000000001E-2</v>
      </c>
      <c r="AJ1531" s="30">
        <v>0.378</v>
      </c>
      <c r="AK1531" s="30">
        <v>0.41699999999999998</v>
      </c>
      <c r="AL1531" s="37">
        <v>0.14099999999999999</v>
      </c>
      <c r="AM1531" s="36">
        <v>0.80400000000000005</v>
      </c>
      <c r="AN1531" s="17">
        <f t="shared" si="382"/>
        <v>0.19599999999999995</v>
      </c>
      <c r="AO1531" s="30">
        <v>1</v>
      </c>
      <c r="AP1531" s="34">
        <f t="shared" si="381"/>
        <v>0</v>
      </c>
      <c r="AQ1531">
        <v>0.68700000000000006</v>
      </c>
      <c r="AR1531" s="34">
        <f t="shared" si="383"/>
        <v>0.31299999999999994</v>
      </c>
      <c r="AS1531">
        <v>0</v>
      </c>
      <c r="AT1531" s="17">
        <v>1</v>
      </c>
      <c r="AU1531" t="s">
        <v>89</v>
      </c>
      <c r="AV1531" s="17" t="s">
        <v>89</v>
      </c>
      <c r="AW1531" s="17" t="s">
        <v>131</v>
      </c>
      <c r="AX1531">
        <v>1</v>
      </c>
      <c r="AY1531">
        <v>0</v>
      </c>
      <c r="AZ1531">
        <v>0</v>
      </c>
      <c r="BA1531">
        <v>0</v>
      </c>
      <c r="BB1531">
        <v>0</v>
      </c>
      <c r="BC1531">
        <v>0</v>
      </c>
      <c r="BD1531" s="17">
        <v>0</v>
      </c>
      <c r="BE1531">
        <v>1</v>
      </c>
      <c r="BF1531">
        <v>0</v>
      </c>
      <c r="BG1531" s="17">
        <v>0</v>
      </c>
      <c r="BH1531">
        <v>15635</v>
      </c>
      <c r="BI1531">
        <v>810</v>
      </c>
      <c r="BJ1531" s="23">
        <v>0.74399999999999999</v>
      </c>
      <c r="BK1531" s="23">
        <v>31.3</v>
      </c>
      <c r="BL1531">
        <v>1</v>
      </c>
      <c r="BM1531">
        <v>0</v>
      </c>
      <c r="BN1531">
        <v>0</v>
      </c>
      <c r="BO1531">
        <v>0</v>
      </c>
      <c r="BP1531">
        <v>0</v>
      </c>
      <c r="BQ1531" s="17">
        <v>0</v>
      </c>
      <c r="BR1531">
        <v>0</v>
      </c>
      <c r="BS1531">
        <v>0</v>
      </c>
      <c r="BT1531">
        <v>1</v>
      </c>
      <c r="BU1531" s="17">
        <v>0</v>
      </c>
      <c r="BV1531">
        <v>0</v>
      </c>
      <c r="BW1531">
        <v>0</v>
      </c>
      <c r="BX1531" s="17">
        <v>0</v>
      </c>
      <c r="BY1531">
        <v>0</v>
      </c>
      <c r="BZ1531">
        <v>0</v>
      </c>
      <c r="CA1531">
        <v>1</v>
      </c>
      <c r="CB1531">
        <v>1</v>
      </c>
      <c r="CC1531">
        <v>0</v>
      </c>
      <c r="CD1531">
        <v>0</v>
      </c>
      <c r="CE1531">
        <v>0</v>
      </c>
      <c r="CF1531">
        <v>0</v>
      </c>
      <c r="CG1531">
        <v>0</v>
      </c>
      <c r="CH1531">
        <v>0</v>
      </c>
      <c r="CI1531">
        <v>0</v>
      </c>
      <c r="CJ1531" s="17">
        <v>0</v>
      </c>
      <c r="CK1531">
        <v>0.29799999999999999</v>
      </c>
      <c r="CL1531">
        <v>1427</v>
      </c>
      <c r="CM1531">
        <v>1</v>
      </c>
      <c r="CN1531">
        <v>0</v>
      </c>
      <c r="CO1531">
        <v>27</v>
      </c>
      <c r="CP1531" s="31" t="s">
        <v>80</v>
      </c>
    </row>
    <row r="1532" spans="1:94" x14ac:dyDescent="0.25">
      <c r="A1532">
        <v>1531</v>
      </c>
      <c r="B1532">
        <v>96</v>
      </c>
      <c r="C1532" s="23" t="s">
        <v>274</v>
      </c>
      <c r="D1532" s="12">
        <v>10.34</v>
      </c>
      <c r="E1532" s="13">
        <v>0.16</v>
      </c>
      <c r="F1532" s="7">
        <f t="shared" si="376"/>
        <v>64.625</v>
      </c>
      <c r="G1532" s="7">
        <f t="shared" si="367"/>
        <v>10.18</v>
      </c>
      <c r="H1532" s="15">
        <f t="shared" si="368"/>
        <v>10.5</v>
      </c>
      <c r="I1532" s="11">
        <f t="shared" si="369"/>
        <v>0.32404827058445629</v>
      </c>
      <c r="J1532" s="30">
        <f t="shared" si="370"/>
        <v>5.0142865854461314E-3</v>
      </c>
      <c r="K1532" s="30">
        <f t="shared" si="371"/>
        <v>199.43016478206101</v>
      </c>
      <c r="L1532" s="8">
        <v>0</v>
      </c>
      <c r="M1532" s="9">
        <v>0</v>
      </c>
      <c r="N1532" s="9">
        <v>0</v>
      </c>
      <c r="O1532" s="9">
        <v>1</v>
      </c>
      <c r="P1532" s="9">
        <v>0</v>
      </c>
      <c r="Q1532" s="8">
        <v>35600</v>
      </c>
      <c r="R1532" s="9">
        <v>3</v>
      </c>
      <c r="S1532" s="9">
        <f t="shared" si="372"/>
        <v>35596</v>
      </c>
      <c r="T1532" s="9">
        <f t="shared" si="373"/>
        <v>12</v>
      </c>
      <c r="U1532" s="7">
        <v>10.4</v>
      </c>
      <c r="V1532" s="7">
        <v>14.7</v>
      </c>
      <c r="W1532" s="9">
        <v>1</v>
      </c>
      <c r="X1532" s="9">
        <v>0</v>
      </c>
      <c r="Y1532" s="9">
        <v>0</v>
      </c>
      <c r="Z1532" s="9">
        <v>0</v>
      </c>
      <c r="AA1532" s="9">
        <v>0</v>
      </c>
      <c r="AB1532" s="27">
        <v>1</v>
      </c>
      <c r="AC1532" s="9">
        <v>0</v>
      </c>
      <c r="AD1532" s="9">
        <v>0</v>
      </c>
      <c r="AE1532" s="27">
        <v>1</v>
      </c>
      <c r="AF1532" s="9">
        <v>0</v>
      </c>
      <c r="AG1532" s="27">
        <v>1</v>
      </c>
      <c r="AH1532" s="19">
        <v>1960</v>
      </c>
      <c r="AI1532" s="30">
        <v>3.6999999999999998E-2</v>
      </c>
      <c r="AJ1532" s="30">
        <v>0.23499999999999999</v>
      </c>
      <c r="AK1532" s="30">
        <v>0.48599999999999999</v>
      </c>
      <c r="AL1532" s="37">
        <v>0.24199999999999999</v>
      </c>
      <c r="AM1532" s="36">
        <v>0.83899999999999997</v>
      </c>
      <c r="AN1532" s="17">
        <f t="shared" si="382"/>
        <v>0.16100000000000003</v>
      </c>
      <c r="AO1532" s="30">
        <v>1</v>
      </c>
      <c r="AP1532" s="34">
        <f t="shared" si="381"/>
        <v>0</v>
      </c>
      <c r="AQ1532">
        <v>0.63800000000000001</v>
      </c>
      <c r="AR1532" s="34">
        <f t="shared" si="383"/>
        <v>0.36199999999999999</v>
      </c>
      <c r="AS1532">
        <v>0</v>
      </c>
      <c r="AT1532" s="17">
        <v>1</v>
      </c>
      <c r="AU1532" t="s">
        <v>89</v>
      </c>
      <c r="AV1532" s="17" t="s">
        <v>89</v>
      </c>
      <c r="AW1532" s="17" t="s">
        <v>131</v>
      </c>
      <c r="AX1532">
        <v>1</v>
      </c>
      <c r="AY1532">
        <v>0</v>
      </c>
      <c r="AZ1532">
        <v>0</v>
      </c>
      <c r="BA1532">
        <v>0</v>
      </c>
      <c r="BB1532">
        <v>0</v>
      </c>
      <c r="BC1532">
        <v>0</v>
      </c>
      <c r="BD1532" s="17">
        <v>0</v>
      </c>
      <c r="BE1532">
        <v>1</v>
      </c>
      <c r="BF1532">
        <v>0</v>
      </c>
      <c r="BG1532" s="17">
        <v>0</v>
      </c>
      <c r="BH1532">
        <v>16156</v>
      </c>
      <c r="BI1532">
        <v>1588</v>
      </c>
      <c r="BJ1532" s="23">
        <v>0.86799999999999999</v>
      </c>
      <c r="BK1532" s="23">
        <v>33.200000000000003</v>
      </c>
      <c r="BL1532">
        <v>1</v>
      </c>
      <c r="BM1532">
        <v>0</v>
      </c>
      <c r="BN1532">
        <v>0</v>
      </c>
      <c r="BO1532">
        <v>0</v>
      </c>
      <c r="BP1532">
        <v>0</v>
      </c>
      <c r="BQ1532" s="17">
        <v>0</v>
      </c>
      <c r="BR1532">
        <v>0</v>
      </c>
      <c r="BS1532">
        <v>0</v>
      </c>
      <c r="BT1532">
        <v>1</v>
      </c>
      <c r="BU1532" s="17">
        <v>0</v>
      </c>
      <c r="BV1532">
        <v>0</v>
      </c>
      <c r="BW1532">
        <v>0</v>
      </c>
      <c r="BX1532" s="17">
        <v>0</v>
      </c>
      <c r="BY1532">
        <v>0</v>
      </c>
      <c r="BZ1532">
        <v>0</v>
      </c>
      <c r="CA1532">
        <v>1</v>
      </c>
      <c r="CB1532">
        <v>1</v>
      </c>
      <c r="CC1532">
        <v>0</v>
      </c>
      <c r="CD1532">
        <v>0</v>
      </c>
      <c r="CE1532">
        <v>0</v>
      </c>
      <c r="CF1532">
        <v>0</v>
      </c>
      <c r="CG1532">
        <v>0</v>
      </c>
      <c r="CH1532">
        <v>0</v>
      </c>
      <c r="CI1532">
        <v>0</v>
      </c>
      <c r="CJ1532" s="17">
        <v>0</v>
      </c>
      <c r="CK1532">
        <v>0.29799999999999999</v>
      </c>
      <c r="CL1532">
        <v>1427</v>
      </c>
      <c r="CM1532">
        <v>1</v>
      </c>
      <c r="CN1532">
        <v>0</v>
      </c>
      <c r="CO1532">
        <v>27</v>
      </c>
      <c r="CP1532" s="31" t="s">
        <v>80</v>
      </c>
    </row>
    <row r="1533" spans="1:94" x14ac:dyDescent="0.25">
      <c r="A1533">
        <v>1532</v>
      </c>
      <c r="B1533">
        <v>96</v>
      </c>
      <c r="C1533" s="23" t="s">
        <v>274</v>
      </c>
      <c r="D1533" s="12">
        <v>11</v>
      </c>
      <c r="E1533" s="13">
        <v>0.12</v>
      </c>
      <c r="F1533" s="7">
        <f t="shared" si="376"/>
        <v>91.666666666666671</v>
      </c>
      <c r="G1533" s="7">
        <f t="shared" si="367"/>
        <v>10.88</v>
      </c>
      <c r="H1533" s="15">
        <f t="shared" si="368"/>
        <v>11.12</v>
      </c>
      <c r="I1533" s="11">
        <f t="shared" si="369"/>
        <v>0.38910761447165731</v>
      </c>
      <c r="J1533" s="30">
        <f t="shared" si="370"/>
        <v>4.2448103396908066E-3</v>
      </c>
      <c r="K1533" s="30">
        <f t="shared" si="371"/>
        <v>235.58178575131353</v>
      </c>
      <c r="L1533" s="8">
        <v>0</v>
      </c>
      <c r="M1533" s="9">
        <v>0</v>
      </c>
      <c r="N1533" s="9">
        <v>0</v>
      </c>
      <c r="O1533" s="9">
        <v>1</v>
      </c>
      <c r="P1533" s="9">
        <v>0</v>
      </c>
      <c r="Q1533" s="8">
        <v>47100</v>
      </c>
      <c r="R1533" s="9">
        <v>3</v>
      </c>
      <c r="S1533" s="9">
        <f t="shared" si="372"/>
        <v>47096</v>
      </c>
      <c r="T1533" s="9">
        <f t="shared" si="373"/>
        <v>12</v>
      </c>
      <c r="U1533" s="7">
        <v>11.4</v>
      </c>
      <c r="V1533" s="7">
        <v>15.7</v>
      </c>
      <c r="W1533" s="9">
        <v>1</v>
      </c>
      <c r="X1533" s="9">
        <v>0</v>
      </c>
      <c r="Y1533" s="9">
        <v>0</v>
      </c>
      <c r="Z1533" s="9">
        <v>0</v>
      </c>
      <c r="AA1533" s="9">
        <v>0</v>
      </c>
      <c r="AB1533" s="27">
        <v>1</v>
      </c>
      <c r="AC1533" s="9">
        <v>0</v>
      </c>
      <c r="AD1533" s="9">
        <v>0</v>
      </c>
      <c r="AE1533" s="27">
        <v>1</v>
      </c>
      <c r="AF1533" s="9">
        <v>0</v>
      </c>
      <c r="AG1533" s="27">
        <v>1</v>
      </c>
      <c r="AH1533" s="19">
        <v>1970</v>
      </c>
      <c r="AI1533" s="30">
        <v>2.5000000000000001E-2</v>
      </c>
      <c r="AJ1533" s="30">
        <v>0.10299999999999999</v>
      </c>
      <c r="AK1533" s="30">
        <v>0.41399999999999998</v>
      </c>
      <c r="AL1533" s="37">
        <v>0.45800000000000002</v>
      </c>
      <c r="AM1533" s="36">
        <v>0.879</v>
      </c>
      <c r="AN1533" s="17">
        <f t="shared" si="382"/>
        <v>0.121</v>
      </c>
      <c r="AO1533" s="30">
        <v>1</v>
      </c>
      <c r="AP1533" s="34">
        <f t="shared" si="381"/>
        <v>0</v>
      </c>
      <c r="AQ1533">
        <v>0.61099999999999999</v>
      </c>
      <c r="AR1533" s="34">
        <f t="shared" si="383"/>
        <v>0.38900000000000001</v>
      </c>
      <c r="AS1533">
        <v>0</v>
      </c>
      <c r="AT1533" s="17">
        <v>1</v>
      </c>
      <c r="AU1533" t="s">
        <v>89</v>
      </c>
      <c r="AV1533" s="17" t="s">
        <v>89</v>
      </c>
      <c r="AW1533" s="17" t="s">
        <v>131</v>
      </c>
      <c r="AX1533">
        <v>1</v>
      </c>
      <c r="AY1533">
        <v>0</v>
      </c>
      <c r="AZ1533">
        <v>0</v>
      </c>
      <c r="BA1533">
        <v>0</v>
      </c>
      <c r="BB1533">
        <v>0</v>
      </c>
      <c r="BC1533">
        <v>0</v>
      </c>
      <c r="BD1533" s="17">
        <v>0</v>
      </c>
      <c r="BE1533">
        <v>1</v>
      </c>
      <c r="BF1533">
        <v>0</v>
      </c>
      <c r="BG1533" s="17">
        <v>0</v>
      </c>
      <c r="BH1533">
        <v>15553</v>
      </c>
      <c r="BI1533">
        <v>1935</v>
      </c>
      <c r="BJ1533" s="23">
        <v>0.89700000000000002</v>
      </c>
      <c r="BK1533" s="23">
        <v>34.299999999999997</v>
      </c>
      <c r="BL1533">
        <v>1</v>
      </c>
      <c r="BM1533">
        <v>0</v>
      </c>
      <c r="BN1533">
        <v>0</v>
      </c>
      <c r="BO1533">
        <v>0</v>
      </c>
      <c r="BP1533">
        <v>0</v>
      </c>
      <c r="BQ1533" s="17">
        <v>0</v>
      </c>
      <c r="BR1533">
        <v>0</v>
      </c>
      <c r="BS1533">
        <v>0</v>
      </c>
      <c r="BT1533">
        <v>1</v>
      </c>
      <c r="BU1533" s="17">
        <v>0</v>
      </c>
      <c r="BV1533">
        <v>0</v>
      </c>
      <c r="BW1533">
        <v>0</v>
      </c>
      <c r="BX1533" s="17">
        <v>0</v>
      </c>
      <c r="BY1533">
        <v>0</v>
      </c>
      <c r="BZ1533">
        <v>0</v>
      </c>
      <c r="CA1533">
        <v>1</v>
      </c>
      <c r="CB1533">
        <v>1</v>
      </c>
      <c r="CC1533">
        <v>0</v>
      </c>
      <c r="CD1533">
        <v>0</v>
      </c>
      <c r="CE1533">
        <v>0</v>
      </c>
      <c r="CF1533">
        <v>0</v>
      </c>
      <c r="CG1533">
        <v>0</v>
      </c>
      <c r="CH1533">
        <v>0</v>
      </c>
      <c r="CI1533">
        <v>0</v>
      </c>
      <c r="CJ1533" s="17">
        <v>0</v>
      </c>
      <c r="CK1533">
        <v>0.29799999999999999</v>
      </c>
      <c r="CL1533">
        <v>1427</v>
      </c>
      <c r="CM1533">
        <v>1</v>
      </c>
      <c r="CN1533">
        <v>0</v>
      </c>
      <c r="CO1533">
        <v>27</v>
      </c>
      <c r="CP1533" s="31" t="s">
        <v>80</v>
      </c>
    </row>
    <row r="1534" spans="1:94" x14ac:dyDescent="0.25">
      <c r="A1534">
        <v>1533</v>
      </c>
      <c r="B1534">
        <v>96</v>
      </c>
      <c r="C1534" s="23" t="s">
        <v>274</v>
      </c>
      <c r="D1534" s="12">
        <v>11.76</v>
      </c>
      <c r="E1534" s="13">
        <v>0.09</v>
      </c>
      <c r="F1534" s="7">
        <f t="shared" si="376"/>
        <v>130.66666666666666</v>
      </c>
      <c r="G1534" s="7">
        <f t="shared" si="367"/>
        <v>11.67</v>
      </c>
      <c r="H1534" s="15">
        <f t="shared" si="368"/>
        <v>11.85</v>
      </c>
      <c r="I1534" s="11">
        <f t="shared" si="369"/>
        <v>0.23042372842043357</v>
      </c>
      <c r="J1534" s="30">
        <f t="shared" si="370"/>
        <v>1.7634469011767874E-3</v>
      </c>
      <c r="K1534" s="30">
        <f t="shared" si="371"/>
        <v>567.07122813433045</v>
      </c>
      <c r="L1534" s="8">
        <v>0</v>
      </c>
      <c r="M1534" s="9">
        <v>0</v>
      </c>
      <c r="N1534" s="9">
        <v>0</v>
      </c>
      <c r="O1534" s="9">
        <v>1</v>
      </c>
      <c r="P1534" s="9">
        <v>0</v>
      </c>
      <c r="Q1534" s="8">
        <v>304500</v>
      </c>
      <c r="R1534" s="9">
        <v>3</v>
      </c>
      <c r="S1534" s="9">
        <f t="shared" si="372"/>
        <v>304496</v>
      </c>
      <c r="T1534" s="9">
        <f t="shared" si="373"/>
        <v>12</v>
      </c>
      <c r="U1534" s="7">
        <v>12.4</v>
      </c>
      <c r="V1534" s="7">
        <v>16.7</v>
      </c>
      <c r="W1534" s="9">
        <v>1</v>
      </c>
      <c r="X1534" s="9">
        <v>0</v>
      </c>
      <c r="Y1534" s="9">
        <v>0</v>
      </c>
      <c r="Z1534" s="9">
        <v>0</v>
      </c>
      <c r="AA1534" s="9">
        <v>0</v>
      </c>
      <c r="AB1534" s="27">
        <v>1</v>
      </c>
      <c r="AC1534" s="9">
        <v>0</v>
      </c>
      <c r="AD1534" s="9">
        <v>0</v>
      </c>
      <c r="AE1534" s="27">
        <v>1</v>
      </c>
      <c r="AF1534" s="9">
        <v>0</v>
      </c>
      <c r="AG1534" s="27">
        <v>1</v>
      </c>
      <c r="AH1534" s="19">
        <v>1980</v>
      </c>
      <c r="AI1534" s="30">
        <v>2.5000000000000001E-2</v>
      </c>
      <c r="AJ1534" s="30">
        <v>6.8000000000000005E-2</v>
      </c>
      <c r="AK1534" s="30">
        <v>0.33900000000000002</v>
      </c>
      <c r="AL1534" s="37">
        <v>0.56799999999999995</v>
      </c>
      <c r="AM1534" s="36">
        <v>0.89700000000000002</v>
      </c>
      <c r="AN1534" s="17">
        <f t="shared" si="382"/>
        <v>0.10299999999999998</v>
      </c>
      <c r="AO1534" s="30">
        <v>1</v>
      </c>
      <c r="AP1534" s="34">
        <f t="shared" si="381"/>
        <v>0</v>
      </c>
      <c r="AQ1534">
        <v>0.61599999999999999</v>
      </c>
      <c r="AR1534" s="34">
        <f t="shared" si="383"/>
        <v>0.38400000000000001</v>
      </c>
      <c r="AS1534">
        <v>0</v>
      </c>
      <c r="AT1534" s="17">
        <v>1</v>
      </c>
      <c r="AU1534" t="s">
        <v>89</v>
      </c>
      <c r="AV1534" s="17" t="s">
        <v>89</v>
      </c>
      <c r="AW1534" s="17" t="s">
        <v>131</v>
      </c>
      <c r="AX1534">
        <v>1</v>
      </c>
      <c r="AY1534">
        <v>0</v>
      </c>
      <c r="AZ1534">
        <v>0</v>
      </c>
      <c r="BA1534">
        <v>0</v>
      </c>
      <c r="BB1534">
        <v>0</v>
      </c>
      <c r="BC1534">
        <v>0</v>
      </c>
      <c r="BD1534" s="17">
        <v>0</v>
      </c>
      <c r="BE1534">
        <v>1</v>
      </c>
      <c r="BF1534">
        <v>0</v>
      </c>
      <c r="BG1534" s="17">
        <v>0</v>
      </c>
      <c r="BH1534">
        <v>19291</v>
      </c>
      <c r="BI1534">
        <v>1766</v>
      </c>
      <c r="BJ1534" s="23">
        <v>0.91900000000000004</v>
      </c>
      <c r="BK1534" s="23">
        <v>34.799999999999997</v>
      </c>
      <c r="BL1534">
        <v>1</v>
      </c>
      <c r="BM1534">
        <v>0</v>
      </c>
      <c r="BN1534">
        <v>0</v>
      </c>
      <c r="BO1534">
        <v>0</v>
      </c>
      <c r="BP1534">
        <v>0</v>
      </c>
      <c r="BQ1534" s="17">
        <v>0</v>
      </c>
      <c r="BR1534">
        <v>0</v>
      </c>
      <c r="BS1534">
        <v>0</v>
      </c>
      <c r="BT1534">
        <v>1</v>
      </c>
      <c r="BU1534" s="17">
        <v>0</v>
      </c>
      <c r="BV1534">
        <v>0</v>
      </c>
      <c r="BW1534">
        <v>0</v>
      </c>
      <c r="BX1534" s="17">
        <v>0</v>
      </c>
      <c r="BY1534">
        <v>0</v>
      </c>
      <c r="BZ1534">
        <v>0</v>
      </c>
      <c r="CA1534">
        <v>1</v>
      </c>
      <c r="CB1534">
        <v>1</v>
      </c>
      <c r="CC1534">
        <v>0</v>
      </c>
      <c r="CD1534">
        <v>0</v>
      </c>
      <c r="CE1534">
        <v>0</v>
      </c>
      <c r="CF1534">
        <v>0</v>
      </c>
      <c r="CG1534">
        <v>0</v>
      </c>
      <c r="CH1534">
        <v>0</v>
      </c>
      <c r="CI1534">
        <v>0</v>
      </c>
      <c r="CJ1534" s="17">
        <v>0</v>
      </c>
      <c r="CK1534">
        <v>0.29799999999999999</v>
      </c>
      <c r="CL1534">
        <v>1427</v>
      </c>
      <c r="CM1534">
        <v>1</v>
      </c>
      <c r="CN1534">
        <v>0</v>
      </c>
      <c r="CO1534">
        <v>27</v>
      </c>
      <c r="CP1534" s="31" t="s">
        <v>80</v>
      </c>
    </row>
    <row r="1535" spans="1:94" x14ac:dyDescent="0.25">
      <c r="A1535">
        <v>1534</v>
      </c>
      <c r="B1535">
        <v>96</v>
      </c>
      <c r="C1535" s="23" t="s">
        <v>274</v>
      </c>
      <c r="D1535" s="12">
        <v>15.24</v>
      </c>
      <c r="E1535" s="13">
        <v>0.11</v>
      </c>
      <c r="F1535" s="7">
        <f t="shared" si="376"/>
        <v>138.54545454545453</v>
      </c>
      <c r="G1535" s="7">
        <f t="shared" si="367"/>
        <v>15.13</v>
      </c>
      <c r="H1535" s="15">
        <f t="shared" si="368"/>
        <v>15.35</v>
      </c>
      <c r="I1535" s="11">
        <f t="shared" si="369"/>
        <v>0.21553457016125521</v>
      </c>
      <c r="J1535" s="30">
        <f t="shared" si="370"/>
        <v>1.5556957163870128E-3</v>
      </c>
      <c r="K1535" s="30">
        <f t="shared" si="371"/>
        <v>642.79922446686771</v>
      </c>
      <c r="L1535" s="8">
        <v>0</v>
      </c>
      <c r="M1535" s="9">
        <v>0</v>
      </c>
      <c r="N1535" s="9">
        <v>0</v>
      </c>
      <c r="O1535" s="9">
        <v>1</v>
      </c>
      <c r="P1535" s="9">
        <v>0</v>
      </c>
      <c r="Q1535" s="8">
        <v>394000</v>
      </c>
      <c r="R1535" s="9">
        <v>3</v>
      </c>
      <c r="S1535" s="9">
        <f t="shared" si="372"/>
        <v>393996</v>
      </c>
      <c r="T1535" s="9">
        <f t="shared" si="373"/>
        <v>12</v>
      </c>
      <c r="U1535" s="7">
        <v>12.9</v>
      </c>
      <c r="V1535" s="7">
        <v>17.8</v>
      </c>
      <c r="W1535" s="9">
        <v>1</v>
      </c>
      <c r="X1535" s="9">
        <v>0</v>
      </c>
      <c r="Y1535" s="9">
        <v>0</v>
      </c>
      <c r="Z1535" s="9">
        <v>0</v>
      </c>
      <c r="AA1535" s="9">
        <v>0</v>
      </c>
      <c r="AB1535" s="27">
        <v>1</v>
      </c>
      <c r="AC1535" s="9">
        <v>0</v>
      </c>
      <c r="AD1535" s="9">
        <v>0</v>
      </c>
      <c r="AE1535" s="27">
        <v>1</v>
      </c>
      <c r="AF1535" s="9">
        <v>0</v>
      </c>
      <c r="AG1535" s="27">
        <v>1</v>
      </c>
      <c r="AH1535" s="19">
        <v>1990</v>
      </c>
      <c r="AI1535" s="30">
        <v>2.4E-2</v>
      </c>
      <c r="AJ1535" s="30">
        <v>4.3999999999999997E-2</v>
      </c>
      <c r="AK1535" s="30">
        <v>0.28799999999999998</v>
      </c>
      <c r="AL1535" s="37">
        <v>0.64400000000000002</v>
      </c>
      <c r="AM1535" s="36">
        <v>0.91200000000000003</v>
      </c>
      <c r="AN1535" s="17">
        <f t="shared" si="382"/>
        <v>8.7999999999999967E-2</v>
      </c>
      <c r="AO1535" s="30">
        <v>1</v>
      </c>
      <c r="AP1535" s="34">
        <f t="shared" si="381"/>
        <v>0</v>
      </c>
      <c r="AQ1535">
        <v>0.64300000000000002</v>
      </c>
      <c r="AR1535" s="34">
        <f t="shared" si="383"/>
        <v>0.35699999999999998</v>
      </c>
      <c r="AS1535">
        <v>0</v>
      </c>
      <c r="AT1535" s="17">
        <v>1</v>
      </c>
      <c r="AU1535" t="s">
        <v>89</v>
      </c>
      <c r="AV1535" s="17" t="s">
        <v>89</v>
      </c>
      <c r="AW1535" s="17" t="s">
        <v>131</v>
      </c>
      <c r="AX1535">
        <v>1</v>
      </c>
      <c r="AY1535">
        <v>0</v>
      </c>
      <c r="AZ1535">
        <v>0</v>
      </c>
      <c r="BA1535">
        <v>0</v>
      </c>
      <c r="BB1535">
        <v>0</v>
      </c>
      <c r="BC1535">
        <v>0</v>
      </c>
      <c r="BD1535" s="17">
        <v>0</v>
      </c>
      <c r="BE1535">
        <v>1</v>
      </c>
      <c r="BF1535">
        <v>0</v>
      </c>
      <c r="BG1535" s="17">
        <v>0</v>
      </c>
      <c r="BH1535">
        <v>24883</v>
      </c>
      <c r="BI1535">
        <v>1325</v>
      </c>
      <c r="BJ1535" s="23">
        <v>0.92100000000000004</v>
      </c>
      <c r="BK1535" s="23">
        <v>36.1</v>
      </c>
      <c r="BL1535">
        <v>1</v>
      </c>
      <c r="BM1535">
        <v>0</v>
      </c>
      <c r="BN1535">
        <v>0</v>
      </c>
      <c r="BO1535">
        <v>0</v>
      </c>
      <c r="BP1535">
        <v>0</v>
      </c>
      <c r="BQ1535" s="17">
        <v>0</v>
      </c>
      <c r="BR1535">
        <v>0</v>
      </c>
      <c r="BS1535">
        <v>0</v>
      </c>
      <c r="BT1535">
        <v>1</v>
      </c>
      <c r="BU1535" s="17">
        <v>0</v>
      </c>
      <c r="BV1535">
        <v>0</v>
      </c>
      <c r="BW1535">
        <v>0</v>
      </c>
      <c r="BX1535" s="17">
        <v>0</v>
      </c>
      <c r="BY1535">
        <v>0</v>
      </c>
      <c r="BZ1535">
        <v>0</v>
      </c>
      <c r="CA1535">
        <v>1</v>
      </c>
      <c r="CB1535">
        <v>1</v>
      </c>
      <c r="CC1535">
        <v>0</v>
      </c>
      <c r="CD1535">
        <v>0</v>
      </c>
      <c r="CE1535">
        <v>0</v>
      </c>
      <c r="CF1535">
        <v>0</v>
      </c>
      <c r="CG1535">
        <v>0</v>
      </c>
      <c r="CH1535">
        <v>0</v>
      </c>
      <c r="CI1535">
        <v>0</v>
      </c>
      <c r="CJ1535" s="17">
        <v>0</v>
      </c>
      <c r="CK1535">
        <v>0.29799999999999999</v>
      </c>
      <c r="CL1535">
        <v>1427</v>
      </c>
      <c r="CM1535">
        <v>1</v>
      </c>
      <c r="CN1535">
        <v>0</v>
      </c>
      <c r="CO1535">
        <v>27</v>
      </c>
      <c r="CP1535" s="31" t="s">
        <v>80</v>
      </c>
    </row>
    <row r="1536" spans="1:94" x14ac:dyDescent="0.25">
      <c r="A1536">
        <v>1535</v>
      </c>
      <c r="B1536">
        <v>97</v>
      </c>
      <c r="C1536" s="23" t="s">
        <v>275</v>
      </c>
      <c r="D1536" s="12">
        <v>6.5917731595733553</v>
      </c>
      <c r="E1536" s="13">
        <v>0.15492990284821709</v>
      </c>
      <c r="F1536" s="7">
        <v>42.546810127617753</v>
      </c>
      <c r="G1536" s="7">
        <f t="shared" si="367"/>
        <v>6.4368432567251386</v>
      </c>
      <c r="H1536" s="15">
        <f t="shared" si="368"/>
        <v>6.746703062421572</v>
      </c>
      <c r="I1536" s="11">
        <f t="shared" si="369"/>
        <v>0.34159843688674985</v>
      </c>
      <c r="J1536" s="30">
        <f t="shared" si="370"/>
        <v>8.028767276844883E-3</v>
      </c>
      <c r="K1536" s="30">
        <f t="shared" si="371"/>
        <v>124.55212182871696</v>
      </c>
      <c r="L1536" s="8">
        <v>0</v>
      </c>
      <c r="M1536" s="9">
        <v>0</v>
      </c>
      <c r="N1536" s="9">
        <v>1</v>
      </c>
      <c r="O1536" s="9">
        <v>0</v>
      </c>
      <c r="P1536" s="9">
        <v>0</v>
      </c>
      <c r="Q1536" s="8">
        <v>13725</v>
      </c>
      <c r="R1536" s="9">
        <v>21</v>
      </c>
      <c r="S1536" s="9">
        <f t="shared" si="372"/>
        <v>13703</v>
      </c>
      <c r="T1536" s="9">
        <f t="shared" si="373"/>
        <v>20</v>
      </c>
      <c r="U1536" s="7">
        <v>17</v>
      </c>
      <c r="V1536" s="7">
        <f t="shared" ref="V1536:V1555" si="384">BK1536-U1536-6</f>
        <v>18.5</v>
      </c>
      <c r="W1536" s="9">
        <v>0</v>
      </c>
      <c r="X1536" s="9">
        <v>1</v>
      </c>
      <c r="Y1536" s="9">
        <v>0</v>
      </c>
      <c r="Z1536" s="9">
        <v>0</v>
      </c>
      <c r="AA1536" s="9">
        <v>0</v>
      </c>
      <c r="AB1536" s="27">
        <v>1</v>
      </c>
      <c r="AC1536" s="9">
        <v>0</v>
      </c>
      <c r="AD1536" s="9">
        <v>0</v>
      </c>
      <c r="AE1536" s="27">
        <v>1</v>
      </c>
      <c r="AF1536" s="9">
        <v>0</v>
      </c>
      <c r="AG1536" s="27">
        <v>1</v>
      </c>
      <c r="AH1536" s="19">
        <v>1970</v>
      </c>
      <c r="AI1536" s="30">
        <v>0</v>
      </c>
      <c r="AJ1536" s="30">
        <v>0</v>
      </c>
      <c r="AK1536" s="30">
        <f t="shared" ref="AK1536:AK1555" si="385">1-AL1536</f>
        <v>0.67799999999999994</v>
      </c>
      <c r="AL1536" s="37">
        <v>0.32200000000000001</v>
      </c>
      <c r="AM1536" s="36">
        <v>1</v>
      </c>
      <c r="AN1536" s="17">
        <v>0</v>
      </c>
      <c r="AO1536" s="33">
        <f t="shared" ref="AO1536:AO1555" si="386">1-AP1536</f>
        <v>0.67199999999999993</v>
      </c>
      <c r="AP1536" s="34">
        <v>0.32800000000000001</v>
      </c>
      <c r="AQ1536" t="s">
        <v>89</v>
      </c>
      <c r="AR1536" s="34" t="s">
        <v>89</v>
      </c>
      <c r="AS1536">
        <v>0</v>
      </c>
      <c r="AT1536" s="17">
        <v>1</v>
      </c>
      <c r="AU1536" t="s">
        <v>89</v>
      </c>
      <c r="AV1536" s="17" t="s">
        <v>89</v>
      </c>
      <c r="AW1536" s="17" t="s">
        <v>131</v>
      </c>
      <c r="AX1536">
        <v>1</v>
      </c>
      <c r="AY1536">
        <v>0</v>
      </c>
      <c r="AZ1536">
        <v>0</v>
      </c>
      <c r="BA1536">
        <v>0</v>
      </c>
      <c r="BB1536">
        <v>0</v>
      </c>
      <c r="BC1536">
        <v>0</v>
      </c>
      <c r="BD1536" s="17">
        <v>0</v>
      </c>
      <c r="BE1536">
        <v>1</v>
      </c>
      <c r="BF1536">
        <v>0</v>
      </c>
      <c r="BG1536" s="17">
        <v>0</v>
      </c>
      <c r="BH1536">
        <v>15553</v>
      </c>
      <c r="BI1536">
        <v>1935</v>
      </c>
      <c r="BJ1536" s="23">
        <v>0.89700000000000002</v>
      </c>
      <c r="BK1536" s="23">
        <v>41.5</v>
      </c>
      <c r="BL1536">
        <v>1</v>
      </c>
      <c r="BM1536">
        <v>0</v>
      </c>
      <c r="BN1536">
        <v>0</v>
      </c>
      <c r="BO1536">
        <v>0</v>
      </c>
      <c r="BP1536">
        <v>0</v>
      </c>
      <c r="BQ1536" s="17">
        <v>0</v>
      </c>
      <c r="BR1536">
        <v>0</v>
      </c>
      <c r="BS1536">
        <v>0</v>
      </c>
      <c r="BT1536">
        <v>0</v>
      </c>
      <c r="BU1536" s="17">
        <v>1</v>
      </c>
      <c r="BV1536">
        <v>0</v>
      </c>
      <c r="BW1536">
        <v>0</v>
      </c>
      <c r="BX1536" s="17">
        <v>0</v>
      </c>
      <c r="BY1536">
        <v>0</v>
      </c>
      <c r="BZ1536">
        <v>0</v>
      </c>
      <c r="CA1536">
        <v>1</v>
      </c>
      <c r="CB1536">
        <v>1</v>
      </c>
      <c r="CC1536">
        <v>0</v>
      </c>
      <c r="CD1536">
        <v>0</v>
      </c>
      <c r="CE1536">
        <v>1</v>
      </c>
      <c r="CF1536">
        <v>0</v>
      </c>
      <c r="CG1536">
        <v>0</v>
      </c>
      <c r="CH1536">
        <v>0</v>
      </c>
      <c r="CI1536">
        <v>1</v>
      </c>
      <c r="CJ1536" s="17">
        <v>0</v>
      </c>
      <c r="CK1536">
        <v>1.02</v>
      </c>
      <c r="CL1536">
        <v>80</v>
      </c>
      <c r="CM1536">
        <v>1</v>
      </c>
      <c r="CN1536">
        <v>0</v>
      </c>
      <c r="CO1536">
        <v>32</v>
      </c>
      <c r="CP1536" s="31" t="s">
        <v>80</v>
      </c>
    </row>
    <row r="1537" spans="1:94" x14ac:dyDescent="0.25">
      <c r="A1537">
        <v>1536</v>
      </c>
      <c r="B1537">
        <v>97</v>
      </c>
      <c r="C1537" s="23" t="s">
        <v>275</v>
      </c>
      <c r="D1537" s="12">
        <v>5.8534448758668312</v>
      </c>
      <c r="E1537" s="13">
        <v>0.14336809689733651</v>
      </c>
      <c r="F1537" s="7">
        <v>40.828085205444161</v>
      </c>
      <c r="G1537" s="7">
        <f t="shared" si="367"/>
        <v>5.7100767789694951</v>
      </c>
      <c r="H1537" s="15">
        <f t="shared" si="368"/>
        <v>5.9968129727641672</v>
      </c>
      <c r="I1537" s="11">
        <f t="shared" si="369"/>
        <v>0.2959805759247689</v>
      </c>
      <c r="J1537" s="30">
        <f t="shared" si="370"/>
        <v>7.2494356381254399E-3</v>
      </c>
      <c r="K1537" s="30">
        <f t="shared" si="371"/>
        <v>137.94177228650867</v>
      </c>
      <c r="L1537" s="8">
        <v>0</v>
      </c>
      <c r="M1537" s="9">
        <v>0</v>
      </c>
      <c r="N1537" s="9">
        <v>1</v>
      </c>
      <c r="O1537" s="9">
        <v>0</v>
      </c>
      <c r="P1537" s="9">
        <v>0</v>
      </c>
      <c r="Q1537" s="8">
        <v>17383</v>
      </c>
      <c r="R1537" s="9">
        <v>21</v>
      </c>
      <c r="S1537" s="9">
        <f t="shared" si="372"/>
        <v>17361</v>
      </c>
      <c r="T1537" s="9">
        <f t="shared" si="373"/>
        <v>20</v>
      </c>
      <c r="U1537" s="7">
        <v>17</v>
      </c>
      <c r="V1537" s="7">
        <f t="shared" si="384"/>
        <v>18.5</v>
      </c>
      <c r="W1537" s="9">
        <v>0</v>
      </c>
      <c r="X1537" s="9">
        <v>1</v>
      </c>
      <c r="Y1537" s="9">
        <v>0</v>
      </c>
      <c r="Z1537" s="9">
        <v>0</v>
      </c>
      <c r="AA1537" s="9">
        <v>0</v>
      </c>
      <c r="AB1537" s="27">
        <v>1</v>
      </c>
      <c r="AC1537" s="9">
        <v>0</v>
      </c>
      <c r="AD1537" s="9">
        <v>0</v>
      </c>
      <c r="AE1537" s="27">
        <v>1</v>
      </c>
      <c r="AF1537" s="9">
        <v>0</v>
      </c>
      <c r="AG1537" s="27">
        <v>1</v>
      </c>
      <c r="AH1537" s="19">
        <v>1980</v>
      </c>
      <c r="AI1537" s="30">
        <v>0</v>
      </c>
      <c r="AJ1537" s="30">
        <v>0</v>
      </c>
      <c r="AK1537" s="30">
        <f t="shared" si="385"/>
        <v>0.61399999999999999</v>
      </c>
      <c r="AL1537" s="37">
        <v>0.38600000000000001</v>
      </c>
      <c r="AM1537" s="36">
        <v>1</v>
      </c>
      <c r="AN1537" s="17">
        <v>0</v>
      </c>
      <c r="AO1537" s="33">
        <f t="shared" si="386"/>
        <v>0.61399999999999999</v>
      </c>
      <c r="AP1537" s="34">
        <v>0.38600000000000001</v>
      </c>
      <c r="AQ1537" t="s">
        <v>89</v>
      </c>
      <c r="AR1537" s="34" t="s">
        <v>89</v>
      </c>
      <c r="AS1537">
        <v>0</v>
      </c>
      <c r="AT1537" s="17">
        <v>1</v>
      </c>
      <c r="AU1537" t="s">
        <v>89</v>
      </c>
      <c r="AV1537" s="17" t="s">
        <v>89</v>
      </c>
      <c r="AW1537" s="17" t="s">
        <v>131</v>
      </c>
      <c r="AX1537">
        <v>1</v>
      </c>
      <c r="AY1537">
        <v>0</v>
      </c>
      <c r="AZ1537">
        <v>0</v>
      </c>
      <c r="BA1537">
        <v>0</v>
      </c>
      <c r="BB1537">
        <v>0</v>
      </c>
      <c r="BC1537">
        <v>0</v>
      </c>
      <c r="BD1537" s="17">
        <v>0</v>
      </c>
      <c r="BE1537">
        <v>1</v>
      </c>
      <c r="BF1537">
        <v>0</v>
      </c>
      <c r="BG1537" s="17">
        <v>0</v>
      </c>
      <c r="BH1537">
        <v>19291</v>
      </c>
      <c r="BI1537">
        <v>1766</v>
      </c>
      <c r="BJ1537" s="23">
        <v>0.91900000000000004</v>
      </c>
      <c r="BK1537" s="23">
        <v>41.5</v>
      </c>
      <c r="BL1537">
        <v>1</v>
      </c>
      <c r="BM1537">
        <v>0</v>
      </c>
      <c r="BN1537">
        <v>0</v>
      </c>
      <c r="BO1537">
        <v>0</v>
      </c>
      <c r="BP1537">
        <v>0</v>
      </c>
      <c r="BQ1537" s="17">
        <v>0</v>
      </c>
      <c r="BR1537">
        <v>0</v>
      </c>
      <c r="BS1537">
        <v>0</v>
      </c>
      <c r="BT1537">
        <v>0</v>
      </c>
      <c r="BU1537" s="17">
        <v>1</v>
      </c>
      <c r="BV1537">
        <v>0</v>
      </c>
      <c r="BW1537">
        <v>0</v>
      </c>
      <c r="BX1537" s="17">
        <v>0</v>
      </c>
      <c r="BY1537">
        <v>0</v>
      </c>
      <c r="BZ1537">
        <v>0</v>
      </c>
      <c r="CA1537">
        <v>1</v>
      </c>
      <c r="CB1537">
        <v>1</v>
      </c>
      <c r="CC1537">
        <v>0</v>
      </c>
      <c r="CD1537">
        <v>0</v>
      </c>
      <c r="CE1537">
        <v>1</v>
      </c>
      <c r="CF1537">
        <v>0</v>
      </c>
      <c r="CG1537">
        <v>0</v>
      </c>
      <c r="CH1537">
        <v>0</v>
      </c>
      <c r="CI1537">
        <v>1</v>
      </c>
      <c r="CJ1537" s="17">
        <v>0</v>
      </c>
      <c r="CK1537">
        <v>1.02</v>
      </c>
      <c r="CL1537">
        <v>80</v>
      </c>
      <c r="CM1537">
        <v>1</v>
      </c>
      <c r="CN1537">
        <v>0</v>
      </c>
      <c r="CO1537">
        <v>32</v>
      </c>
      <c r="CP1537" s="31" t="s">
        <v>80</v>
      </c>
    </row>
    <row r="1538" spans="1:94" x14ac:dyDescent="0.25">
      <c r="A1538">
        <v>1537</v>
      </c>
      <c r="B1538">
        <v>97</v>
      </c>
      <c r="C1538" s="23" t="s">
        <v>275</v>
      </c>
      <c r="D1538" s="12">
        <v>8.273103706617114</v>
      </c>
      <c r="E1538" s="13">
        <v>0.145528365197066</v>
      </c>
      <c r="F1538" s="7">
        <v>56.848736639171072</v>
      </c>
      <c r="G1538" s="7">
        <f t="shared" ref="G1538:G1601" si="387">D1538-E1538</f>
        <v>8.127575341420048</v>
      </c>
      <c r="H1538" s="15">
        <f t="shared" ref="H1538:H1601" si="388">D1538+E1538</f>
        <v>8.4186320718141801</v>
      </c>
      <c r="I1538" s="11">
        <f t="shared" ref="I1538:I1601" si="389">IFERROR(F1538/SQRT(F1538^2+S1538), "X")</f>
        <v>0.38276311852365946</v>
      </c>
      <c r="J1538" s="30">
        <f t="shared" ref="J1538:J1601" si="390">IFERROR(SQRT((1-I1538^2)/S1538), "X")</f>
        <v>6.7330101098486009E-3</v>
      </c>
      <c r="K1538" s="30">
        <f t="shared" ref="K1538:K1601" si="391">IFERROR(1/J1538, "X")</f>
        <v>148.52198105825897</v>
      </c>
      <c r="L1538" s="8">
        <v>0</v>
      </c>
      <c r="M1538" s="9">
        <v>0</v>
      </c>
      <c r="N1538" s="9">
        <v>1</v>
      </c>
      <c r="O1538" s="9">
        <v>0</v>
      </c>
      <c r="P1538" s="9">
        <v>0</v>
      </c>
      <c r="Q1538" s="8">
        <v>18849</v>
      </c>
      <c r="R1538" s="9">
        <v>21</v>
      </c>
      <c r="S1538" s="9">
        <f t="shared" ref="S1538:S1601" si="392">Q1538-R1538-1</f>
        <v>18827</v>
      </c>
      <c r="T1538" s="9">
        <f t="shared" ref="T1538:T1601" si="393">COUNTIF(B:B,B1538)</f>
        <v>20</v>
      </c>
      <c r="U1538" s="7">
        <v>17</v>
      </c>
      <c r="V1538" s="7">
        <f t="shared" si="384"/>
        <v>18.5</v>
      </c>
      <c r="W1538" s="9">
        <v>0</v>
      </c>
      <c r="X1538" s="9">
        <v>1</v>
      </c>
      <c r="Y1538" s="9">
        <v>0</v>
      </c>
      <c r="Z1538" s="9">
        <v>0</v>
      </c>
      <c r="AA1538" s="9">
        <v>0</v>
      </c>
      <c r="AB1538" s="27">
        <v>1</v>
      </c>
      <c r="AC1538" s="9">
        <v>0</v>
      </c>
      <c r="AD1538" s="9">
        <v>0</v>
      </c>
      <c r="AE1538" s="27">
        <v>1</v>
      </c>
      <c r="AF1538" s="9">
        <v>0</v>
      </c>
      <c r="AG1538" s="27">
        <v>1</v>
      </c>
      <c r="AH1538" s="19">
        <v>1990</v>
      </c>
      <c r="AI1538" s="30">
        <v>0</v>
      </c>
      <c r="AJ1538" s="30">
        <v>0</v>
      </c>
      <c r="AK1538" s="30">
        <f t="shared" si="385"/>
        <v>0.55600000000000005</v>
      </c>
      <c r="AL1538" s="37">
        <v>0.44400000000000001</v>
      </c>
      <c r="AM1538" s="36">
        <v>1</v>
      </c>
      <c r="AN1538" s="17">
        <v>0</v>
      </c>
      <c r="AO1538" s="33">
        <f t="shared" si="386"/>
        <v>0.59099999999999997</v>
      </c>
      <c r="AP1538" s="34">
        <v>0.40899999999999997</v>
      </c>
      <c r="AQ1538" t="s">
        <v>89</v>
      </c>
      <c r="AR1538" s="34" t="s">
        <v>89</v>
      </c>
      <c r="AS1538">
        <v>0</v>
      </c>
      <c r="AT1538" s="17">
        <v>1</v>
      </c>
      <c r="AU1538" t="s">
        <v>89</v>
      </c>
      <c r="AV1538" s="17" t="s">
        <v>89</v>
      </c>
      <c r="AW1538" s="17" t="s">
        <v>131</v>
      </c>
      <c r="AX1538">
        <v>1</v>
      </c>
      <c r="AY1538">
        <v>0</v>
      </c>
      <c r="AZ1538">
        <v>0</v>
      </c>
      <c r="BA1538">
        <v>0</v>
      </c>
      <c r="BB1538">
        <v>0</v>
      </c>
      <c r="BC1538">
        <v>0</v>
      </c>
      <c r="BD1538" s="17">
        <v>0</v>
      </c>
      <c r="BE1538">
        <v>1</v>
      </c>
      <c r="BF1538">
        <v>0</v>
      </c>
      <c r="BG1538" s="17">
        <v>0</v>
      </c>
      <c r="BH1538">
        <v>24883</v>
      </c>
      <c r="BI1538">
        <v>1325</v>
      </c>
      <c r="BJ1538" s="23">
        <v>0.92100000000000004</v>
      </c>
      <c r="BK1538" s="23">
        <v>41.5</v>
      </c>
      <c r="BL1538">
        <v>1</v>
      </c>
      <c r="BM1538">
        <v>0</v>
      </c>
      <c r="BN1538">
        <v>0</v>
      </c>
      <c r="BO1538">
        <v>0</v>
      </c>
      <c r="BP1538">
        <v>0</v>
      </c>
      <c r="BQ1538" s="17">
        <v>0</v>
      </c>
      <c r="BR1538">
        <v>0</v>
      </c>
      <c r="BS1538">
        <v>0</v>
      </c>
      <c r="BT1538">
        <v>0</v>
      </c>
      <c r="BU1538" s="17">
        <v>1</v>
      </c>
      <c r="BV1538">
        <v>0</v>
      </c>
      <c r="BW1538">
        <v>0</v>
      </c>
      <c r="BX1538" s="17">
        <v>0</v>
      </c>
      <c r="BY1538">
        <v>0</v>
      </c>
      <c r="BZ1538">
        <v>0</v>
      </c>
      <c r="CA1538">
        <v>1</v>
      </c>
      <c r="CB1538">
        <v>1</v>
      </c>
      <c r="CC1538">
        <v>0</v>
      </c>
      <c r="CD1538">
        <v>0</v>
      </c>
      <c r="CE1538">
        <v>1</v>
      </c>
      <c r="CF1538">
        <v>0</v>
      </c>
      <c r="CG1538">
        <v>0</v>
      </c>
      <c r="CH1538">
        <v>0</v>
      </c>
      <c r="CI1538">
        <v>1</v>
      </c>
      <c r="CJ1538" s="17">
        <v>0</v>
      </c>
      <c r="CK1538">
        <v>1.02</v>
      </c>
      <c r="CL1538">
        <v>80</v>
      </c>
      <c r="CM1538">
        <v>1</v>
      </c>
      <c r="CN1538">
        <v>0</v>
      </c>
      <c r="CO1538">
        <v>32</v>
      </c>
      <c r="CP1538" s="31" t="s">
        <v>80</v>
      </c>
    </row>
    <row r="1539" spans="1:94" x14ac:dyDescent="0.25">
      <c r="A1539">
        <v>1538</v>
      </c>
      <c r="B1539">
        <v>97</v>
      </c>
      <c r="C1539" s="23" t="s">
        <v>275</v>
      </c>
      <c r="D1539" s="12">
        <v>8.8348059874834295</v>
      </c>
      <c r="E1539" s="13">
        <v>0.17105666952846121</v>
      </c>
      <c r="F1539" s="7">
        <v>51.648415766761168</v>
      </c>
      <c r="G1539" s="7">
        <f t="shared" si="387"/>
        <v>8.6637493179549683</v>
      </c>
      <c r="H1539" s="15">
        <f t="shared" si="388"/>
        <v>9.0058626570118907</v>
      </c>
      <c r="I1539" s="11">
        <f t="shared" si="389"/>
        <v>0.40214868448857144</v>
      </c>
      <c r="J1539" s="30">
        <f t="shared" si="390"/>
        <v>7.7862733738946182E-3</v>
      </c>
      <c r="K1539" s="30">
        <f t="shared" si="391"/>
        <v>128.43114439736269</v>
      </c>
      <c r="L1539" s="8">
        <v>0</v>
      </c>
      <c r="M1539" s="9">
        <v>0</v>
      </c>
      <c r="N1539" s="9">
        <v>1</v>
      </c>
      <c r="O1539" s="9">
        <v>0</v>
      </c>
      <c r="P1539" s="9">
        <v>0</v>
      </c>
      <c r="Q1539" s="8">
        <v>13849</v>
      </c>
      <c r="R1539" s="9">
        <v>21</v>
      </c>
      <c r="S1539" s="9">
        <f t="shared" si="392"/>
        <v>13827</v>
      </c>
      <c r="T1539" s="9">
        <f t="shared" si="393"/>
        <v>20</v>
      </c>
      <c r="U1539" s="7">
        <v>17</v>
      </c>
      <c r="V1539" s="7">
        <f t="shared" si="384"/>
        <v>18.5</v>
      </c>
      <c r="W1539" s="9">
        <v>0</v>
      </c>
      <c r="X1539" s="9">
        <v>1</v>
      </c>
      <c r="Y1539" s="9">
        <v>0</v>
      </c>
      <c r="Z1539" s="9">
        <v>0</v>
      </c>
      <c r="AA1539" s="9">
        <v>0</v>
      </c>
      <c r="AB1539" s="27">
        <v>1</v>
      </c>
      <c r="AC1539" s="9">
        <v>0</v>
      </c>
      <c r="AD1539" s="9">
        <v>0</v>
      </c>
      <c r="AE1539" s="27">
        <v>1</v>
      </c>
      <c r="AF1539" s="9">
        <v>0</v>
      </c>
      <c r="AG1539" s="27">
        <v>1</v>
      </c>
      <c r="AH1539" s="19">
        <v>2000</v>
      </c>
      <c r="AI1539" s="30">
        <v>0</v>
      </c>
      <c r="AJ1539" s="30">
        <v>0</v>
      </c>
      <c r="AK1539" s="30">
        <f t="shared" si="385"/>
        <v>0.46899999999999997</v>
      </c>
      <c r="AL1539" s="37">
        <v>0.53100000000000003</v>
      </c>
      <c r="AM1539" s="36">
        <v>1</v>
      </c>
      <c r="AN1539" s="17">
        <v>0</v>
      </c>
      <c r="AO1539" s="33">
        <f t="shared" si="386"/>
        <v>0.57899999999999996</v>
      </c>
      <c r="AP1539" s="34">
        <v>0.42099999999999999</v>
      </c>
      <c r="AQ1539" t="s">
        <v>89</v>
      </c>
      <c r="AR1539" s="34" t="s">
        <v>89</v>
      </c>
      <c r="AS1539">
        <v>0</v>
      </c>
      <c r="AT1539" s="17">
        <v>1</v>
      </c>
      <c r="AU1539" t="s">
        <v>89</v>
      </c>
      <c r="AV1539" s="17" t="s">
        <v>89</v>
      </c>
      <c r="AW1539" s="17" t="s">
        <v>131</v>
      </c>
      <c r="AX1539">
        <v>1</v>
      </c>
      <c r="AY1539">
        <v>0</v>
      </c>
      <c r="AZ1539">
        <v>0</v>
      </c>
      <c r="BA1539">
        <v>0</v>
      </c>
      <c r="BB1539">
        <v>0</v>
      </c>
      <c r="BC1539">
        <v>0</v>
      </c>
      <c r="BD1539" s="17">
        <v>0</v>
      </c>
      <c r="BE1539">
        <v>1</v>
      </c>
      <c r="BF1539">
        <v>0</v>
      </c>
      <c r="BG1539" s="17">
        <v>0</v>
      </c>
      <c r="BH1539">
        <v>31669</v>
      </c>
      <c r="BI1539">
        <v>1404</v>
      </c>
      <c r="BJ1539" s="23">
        <v>0.92700000000000005</v>
      </c>
      <c r="BK1539" s="23">
        <v>41.5</v>
      </c>
      <c r="BL1539">
        <v>1</v>
      </c>
      <c r="BM1539">
        <v>0</v>
      </c>
      <c r="BN1539">
        <v>0</v>
      </c>
      <c r="BO1539">
        <v>0</v>
      </c>
      <c r="BP1539">
        <v>0</v>
      </c>
      <c r="BQ1539" s="17">
        <v>0</v>
      </c>
      <c r="BR1539">
        <v>0</v>
      </c>
      <c r="BS1539">
        <v>0</v>
      </c>
      <c r="BT1539">
        <v>0</v>
      </c>
      <c r="BU1539" s="17">
        <v>1</v>
      </c>
      <c r="BV1539">
        <v>0</v>
      </c>
      <c r="BW1539">
        <v>0</v>
      </c>
      <c r="BX1539" s="17">
        <v>0</v>
      </c>
      <c r="BY1539">
        <v>0</v>
      </c>
      <c r="BZ1539">
        <v>0</v>
      </c>
      <c r="CA1539">
        <v>1</v>
      </c>
      <c r="CB1539">
        <v>1</v>
      </c>
      <c r="CC1539">
        <v>0</v>
      </c>
      <c r="CD1539">
        <v>0</v>
      </c>
      <c r="CE1539">
        <v>1</v>
      </c>
      <c r="CF1539">
        <v>0</v>
      </c>
      <c r="CG1539">
        <v>0</v>
      </c>
      <c r="CH1539">
        <v>0</v>
      </c>
      <c r="CI1539">
        <v>1</v>
      </c>
      <c r="CJ1539" s="17">
        <v>0</v>
      </c>
      <c r="CK1539">
        <v>1.02</v>
      </c>
      <c r="CL1539">
        <v>80</v>
      </c>
      <c r="CM1539">
        <v>1</v>
      </c>
      <c r="CN1539">
        <v>0</v>
      </c>
      <c r="CO1539">
        <v>32</v>
      </c>
      <c r="CP1539" s="31" t="s">
        <v>80</v>
      </c>
    </row>
    <row r="1540" spans="1:94" x14ac:dyDescent="0.25">
      <c r="A1540">
        <v>1539</v>
      </c>
      <c r="B1540">
        <v>97</v>
      </c>
      <c r="C1540" s="23" t="s">
        <v>275</v>
      </c>
      <c r="D1540" s="12">
        <v>8.8205475295083602</v>
      </c>
      <c r="E1540" s="13">
        <v>0.1426219495799585</v>
      </c>
      <c r="F1540" s="7">
        <v>61.845652478360442</v>
      </c>
      <c r="G1540" s="7">
        <f t="shared" si="387"/>
        <v>8.6779255799284023</v>
      </c>
      <c r="H1540" s="15">
        <f t="shared" si="388"/>
        <v>8.9631694790883181</v>
      </c>
      <c r="I1540" s="11">
        <f t="shared" si="389"/>
        <v>0.3907253944254051</v>
      </c>
      <c r="J1540" s="30">
        <f t="shared" si="390"/>
        <v>6.3177503796587554E-3</v>
      </c>
      <c r="K1540" s="30">
        <f t="shared" si="391"/>
        <v>158.28418976787964</v>
      </c>
      <c r="L1540" s="8">
        <v>0</v>
      </c>
      <c r="M1540" s="9">
        <v>0</v>
      </c>
      <c r="N1540" s="9">
        <v>1</v>
      </c>
      <c r="O1540" s="9">
        <v>0</v>
      </c>
      <c r="P1540" s="9">
        <v>0</v>
      </c>
      <c r="Q1540" s="8">
        <v>21251</v>
      </c>
      <c r="R1540" s="9">
        <v>21</v>
      </c>
      <c r="S1540" s="9">
        <f t="shared" si="392"/>
        <v>21229</v>
      </c>
      <c r="T1540" s="9">
        <f t="shared" si="393"/>
        <v>20</v>
      </c>
      <c r="U1540" s="7">
        <v>17</v>
      </c>
      <c r="V1540" s="7">
        <f t="shared" si="384"/>
        <v>18.5</v>
      </c>
      <c r="W1540" s="9">
        <v>0</v>
      </c>
      <c r="X1540" s="9">
        <v>1</v>
      </c>
      <c r="Y1540" s="9">
        <v>0</v>
      </c>
      <c r="Z1540" s="9">
        <v>0</v>
      </c>
      <c r="AA1540" s="9">
        <v>0</v>
      </c>
      <c r="AB1540" s="27">
        <v>1</v>
      </c>
      <c r="AC1540" s="9">
        <v>0</v>
      </c>
      <c r="AD1540" s="9">
        <v>0</v>
      </c>
      <c r="AE1540" s="27">
        <v>1</v>
      </c>
      <c r="AF1540" s="9">
        <v>0</v>
      </c>
      <c r="AG1540" s="27">
        <v>1</v>
      </c>
      <c r="AH1540" s="19">
        <v>2008</v>
      </c>
      <c r="AI1540" s="30">
        <v>0</v>
      </c>
      <c r="AJ1540" s="30">
        <v>0</v>
      </c>
      <c r="AK1540" s="30">
        <f t="shared" si="385"/>
        <v>0.39900000000000002</v>
      </c>
      <c r="AL1540" s="37">
        <v>0.60099999999999998</v>
      </c>
      <c r="AM1540" s="36">
        <v>1</v>
      </c>
      <c r="AN1540" s="17">
        <v>0</v>
      </c>
      <c r="AO1540" s="33">
        <f t="shared" si="386"/>
        <v>0.56000000000000005</v>
      </c>
      <c r="AP1540" s="34">
        <v>0.44</v>
      </c>
      <c r="AQ1540" t="s">
        <v>89</v>
      </c>
      <c r="AR1540" s="34" t="s">
        <v>89</v>
      </c>
      <c r="AS1540">
        <v>0</v>
      </c>
      <c r="AT1540" s="17">
        <v>1</v>
      </c>
      <c r="AU1540" t="s">
        <v>89</v>
      </c>
      <c r="AV1540" s="17" t="s">
        <v>89</v>
      </c>
      <c r="AW1540" s="17" t="s">
        <v>131</v>
      </c>
      <c r="AX1540">
        <v>1</v>
      </c>
      <c r="AY1540">
        <v>0</v>
      </c>
      <c r="AZ1540">
        <v>0</v>
      </c>
      <c r="BA1540">
        <v>0</v>
      </c>
      <c r="BB1540">
        <v>0</v>
      </c>
      <c r="BC1540">
        <v>0</v>
      </c>
      <c r="BD1540" s="17">
        <v>0</v>
      </c>
      <c r="BE1540">
        <v>1</v>
      </c>
      <c r="BF1540">
        <v>0</v>
      </c>
      <c r="BG1540" s="17">
        <v>0</v>
      </c>
      <c r="BH1540">
        <v>36129</v>
      </c>
      <c r="BI1540">
        <v>1343</v>
      </c>
      <c r="BJ1540" s="23">
        <v>0.92700000000000005</v>
      </c>
      <c r="BK1540" s="23">
        <v>41.5</v>
      </c>
      <c r="BL1540">
        <v>1</v>
      </c>
      <c r="BM1540">
        <v>0</v>
      </c>
      <c r="BN1540">
        <v>0</v>
      </c>
      <c r="BO1540">
        <v>0</v>
      </c>
      <c r="BP1540">
        <v>0</v>
      </c>
      <c r="BQ1540" s="17">
        <v>0</v>
      </c>
      <c r="BR1540">
        <v>0</v>
      </c>
      <c r="BS1540">
        <v>0</v>
      </c>
      <c r="BT1540">
        <v>0</v>
      </c>
      <c r="BU1540" s="17">
        <v>1</v>
      </c>
      <c r="BV1540">
        <v>0</v>
      </c>
      <c r="BW1540">
        <v>0</v>
      </c>
      <c r="BX1540" s="17">
        <v>0</v>
      </c>
      <c r="BY1540">
        <v>0</v>
      </c>
      <c r="BZ1540">
        <v>0</v>
      </c>
      <c r="CA1540">
        <v>1</v>
      </c>
      <c r="CB1540">
        <v>1</v>
      </c>
      <c r="CC1540">
        <v>0</v>
      </c>
      <c r="CD1540">
        <v>0</v>
      </c>
      <c r="CE1540">
        <v>1</v>
      </c>
      <c r="CF1540">
        <v>0</v>
      </c>
      <c r="CG1540">
        <v>0</v>
      </c>
      <c r="CH1540">
        <v>0</v>
      </c>
      <c r="CI1540">
        <v>1</v>
      </c>
      <c r="CJ1540" s="17">
        <v>0</v>
      </c>
      <c r="CK1540">
        <v>1.02</v>
      </c>
      <c r="CL1540">
        <v>80</v>
      </c>
      <c r="CM1540">
        <v>1</v>
      </c>
      <c r="CN1540">
        <v>0</v>
      </c>
      <c r="CO1540">
        <v>32</v>
      </c>
      <c r="CP1540" s="31" t="s">
        <v>80</v>
      </c>
    </row>
    <row r="1541" spans="1:94" x14ac:dyDescent="0.25">
      <c r="A1541">
        <v>1540</v>
      </c>
      <c r="B1541">
        <v>97</v>
      </c>
      <c r="C1541" s="23" t="s">
        <v>275</v>
      </c>
      <c r="D1541" s="12">
        <v>6.6227411407328907</v>
      </c>
      <c r="E1541" s="13">
        <v>0.1547499871418474</v>
      </c>
      <c r="F1541" s="7">
        <v>42.796392187498753</v>
      </c>
      <c r="G1541" s="7">
        <f t="shared" si="387"/>
        <v>6.4679911535910435</v>
      </c>
      <c r="H1541" s="15">
        <f t="shared" si="388"/>
        <v>6.7774911278747378</v>
      </c>
      <c r="I1541" s="11">
        <f t="shared" si="389"/>
        <v>0.34336662767431725</v>
      </c>
      <c r="J1541" s="30">
        <f t="shared" si="390"/>
        <v>8.0232610770077494E-3</v>
      </c>
      <c r="K1541" s="30">
        <f t="shared" si="391"/>
        <v>124.63759940028612</v>
      </c>
      <c r="L1541" s="8">
        <v>0</v>
      </c>
      <c r="M1541" s="9">
        <v>0</v>
      </c>
      <c r="N1541" s="9">
        <v>1</v>
      </c>
      <c r="O1541" s="9">
        <v>0</v>
      </c>
      <c r="P1541" s="9">
        <v>0</v>
      </c>
      <c r="Q1541" s="8">
        <v>13725</v>
      </c>
      <c r="R1541" s="9">
        <v>21</v>
      </c>
      <c r="S1541" s="9">
        <f t="shared" si="392"/>
        <v>13703</v>
      </c>
      <c r="T1541" s="9">
        <f t="shared" si="393"/>
        <v>20</v>
      </c>
      <c r="U1541" s="7">
        <v>17</v>
      </c>
      <c r="V1541" s="7">
        <f t="shared" si="384"/>
        <v>18.5</v>
      </c>
      <c r="W1541" s="9">
        <v>0</v>
      </c>
      <c r="X1541" s="9">
        <v>1</v>
      </c>
      <c r="Y1541" s="9">
        <v>0</v>
      </c>
      <c r="Z1541" s="9">
        <v>0</v>
      </c>
      <c r="AA1541" s="9">
        <v>0</v>
      </c>
      <c r="AB1541" s="27">
        <v>1</v>
      </c>
      <c r="AC1541" s="9">
        <v>0</v>
      </c>
      <c r="AD1541" s="9">
        <v>0</v>
      </c>
      <c r="AE1541" s="27">
        <v>1</v>
      </c>
      <c r="AF1541" s="9">
        <v>0</v>
      </c>
      <c r="AG1541" s="27">
        <v>1</v>
      </c>
      <c r="AH1541" s="19">
        <v>1970</v>
      </c>
      <c r="AI1541" s="30">
        <v>0</v>
      </c>
      <c r="AJ1541" s="30">
        <v>0</v>
      </c>
      <c r="AK1541" s="30">
        <f t="shared" si="385"/>
        <v>0.67799999999999994</v>
      </c>
      <c r="AL1541" s="37">
        <v>0.32200000000000001</v>
      </c>
      <c r="AM1541" s="36">
        <v>1</v>
      </c>
      <c r="AN1541" s="17">
        <v>0</v>
      </c>
      <c r="AO1541" s="33">
        <f t="shared" si="386"/>
        <v>0.67199999999999993</v>
      </c>
      <c r="AP1541" s="34">
        <v>0.32800000000000001</v>
      </c>
      <c r="AQ1541" t="s">
        <v>89</v>
      </c>
      <c r="AR1541" s="34" t="s">
        <v>89</v>
      </c>
      <c r="AS1541">
        <v>0</v>
      </c>
      <c r="AT1541" s="17">
        <v>1</v>
      </c>
      <c r="AU1541" t="s">
        <v>89</v>
      </c>
      <c r="AV1541" s="17" t="s">
        <v>89</v>
      </c>
      <c r="AW1541" s="17" t="s">
        <v>131</v>
      </c>
      <c r="AX1541">
        <v>1</v>
      </c>
      <c r="AY1541">
        <v>0</v>
      </c>
      <c r="AZ1541">
        <v>0</v>
      </c>
      <c r="BA1541">
        <v>0</v>
      </c>
      <c r="BB1541">
        <v>0</v>
      </c>
      <c r="BC1541">
        <v>0</v>
      </c>
      <c r="BD1541" s="17">
        <v>0</v>
      </c>
      <c r="BE1541">
        <v>1</v>
      </c>
      <c r="BF1541">
        <v>0</v>
      </c>
      <c r="BG1541" s="17">
        <v>0</v>
      </c>
      <c r="BH1541">
        <v>15553</v>
      </c>
      <c r="BI1541">
        <v>1935</v>
      </c>
      <c r="BJ1541" s="23">
        <v>0.89700000000000002</v>
      </c>
      <c r="BK1541" s="23">
        <v>41.5</v>
      </c>
      <c r="BL1541">
        <v>1</v>
      </c>
      <c r="BM1541">
        <v>0</v>
      </c>
      <c r="BN1541">
        <v>0</v>
      </c>
      <c r="BO1541">
        <v>0</v>
      </c>
      <c r="BP1541">
        <v>0</v>
      </c>
      <c r="BQ1541" s="17">
        <v>0</v>
      </c>
      <c r="BR1541">
        <v>0</v>
      </c>
      <c r="BS1541">
        <v>0</v>
      </c>
      <c r="BT1541">
        <v>0</v>
      </c>
      <c r="BU1541" s="17">
        <v>1</v>
      </c>
      <c r="BV1541">
        <v>0</v>
      </c>
      <c r="BW1541">
        <v>0</v>
      </c>
      <c r="BX1541" s="17">
        <v>0</v>
      </c>
      <c r="BY1541">
        <v>0</v>
      </c>
      <c r="BZ1541">
        <v>0</v>
      </c>
      <c r="CA1541">
        <v>1</v>
      </c>
      <c r="CB1541">
        <v>1</v>
      </c>
      <c r="CC1541">
        <v>0</v>
      </c>
      <c r="CD1541">
        <v>0</v>
      </c>
      <c r="CE1541">
        <v>1</v>
      </c>
      <c r="CF1541">
        <v>0</v>
      </c>
      <c r="CG1541">
        <v>0</v>
      </c>
      <c r="CH1541">
        <v>0</v>
      </c>
      <c r="CI1541">
        <v>1</v>
      </c>
      <c r="CJ1541" s="17">
        <v>0</v>
      </c>
      <c r="CK1541">
        <v>1.02</v>
      </c>
      <c r="CL1541">
        <v>80</v>
      </c>
      <c r="CM1541">
        <v>1</v>
      </c>
      <c r="CN1541">
        <v>0</v>
      </c>
      <c r="CO1541">
        <v>32</v>
      </c>
      <c r="CP1541" s="31" t="s">
        <v>80</v>
      </c>
    </row>
    <row r="1542" spans="1:94" x14ac:dyDescent="0.25">
      <c r="A1542">
        <v>1541</v>
      </c>
      <c r="B1542">
        <v>97</v>
      </c>
      <c r="C1542" s="23" t="s">
        <v>275</v>
      </c>
      <c r="D1542" s="12">
        <v>6.1543947367277196</v>
      </c>
      <c r="E1542" s="13">
        <v>0.15749910198327549</v>
      </c>
      <c r="F1542" s="7">
        <v>39.075744935874241</v>
      </c>
      <c r="G1542" s="7">
        <f t="shared" si="387"/>
        <v>5.996895634744444</v>
      </c>
      <c r="H1542" s="15">
        <f t="shared" si="388"/>
        <v>6.3118938387109953</v>
      </c>
      <c r="I1542" s="11">
        <f t="shared" si="389"/>
        <v>0.28432514519636881</v>
      </c>
      <c r="J1542" s="30">
        <f t="shared" si="390"/>
        <v>7.2762565541095716E-3</v>
      </c>
      <c r="K1542" s="30">
        <f t="shared" si="391"/>
        <v>137.433306888445</v>
      </c>
      <c r="L1542" s="8">
        <v>0</v>
      </c>
      <c r="M1542" s="9">
        <v>0</v>
      </c>
      <c r="N1542" s="9">
        <v>1</v>
      </c>
      <c r="O1542" s="9">
        <v>0</v>
      </c>
      <c r="P1542" s="9">
        <v>0</v>
      </c>
      <c r="Q1542" s="8">
        <v>17383</v>
      </c>
      <c r="R1542" s="9">
        <v>21</v>
      </c>
      <c r="S1542" s="9">
        <f t="shared" si="392"/>
        <v>17361</v>
      </c>
      <c r="T1542" s="9">
        <f t="shared" si="393"/>
        <v>20</v>
      </c>
      <c r="U1542" s="7">
        <v>17</v>
      </c>
      <c r="V1542" s="7">
        <f t="shared" si="384"/>
        <v>18.5</v>
      </c>
      <c r="W1542" s="9">
        <v>0</v>
      </c>
      <c r="X1542" s="9">
        <v>1</v>
      </c>
      <c r="Y1542" s="9">
        <v>0</v>
      </c>
      <c r="Z1542" s="9">
        <v>0</v>
      </c>
      <c r="AA1542" s="9">
        <v>0</v>
      </c>
      <c r="AB1542" s="27">
        <v>1</v>
      </c>
      <c r="AC1542" s="9">
        <v>0</v>
      </c>
      <c r="AD1542" s="9">
        <v>0</v>
      </c>
      <c r="AE1542" s="27">
        <v>1</v>
      </c>
      <c r="AF1542" s="9">
        <v>0</v>
      </c>
      <c r="AG1542" s="27">
        <v>1</v>
      </c>
      <c r="AH1542" s="19">
        <v>1980</v>
      </c>
      <c r="AI1542" s="30">
        <v>0</v>
      </c>
      <c r="AJ1542" s="30">
        <v>0</v>
      </c>
      <c r="AK1542" s="30">
        <f t="shared" si="385"/>
        <v>0.61399999999999999</v>
      </c>
      <c r="AL1542" s="37">
        <v>0.38600000000000001</v>
      </c>
      <c r="AM1542" s="36">
        <v>1</v>
      </c>
      <c r="AN1542" s="17">
        <v>0</v>
      </c>
      <c r="AO1542" s="33">
        <f t="shared" si="386"/>
        <v>0.61399999999999999</v>
      </c>
      <c r="AP1542" s="34">
        <v>0.38600000000000001</v>
      </c>
      <c r="AQ1542" t="s">
        <v>89</v>
      </c>
      <c r="AR1542" s="34" t="s">
        <v>89</v>
      </c>
      <c r="AS1542">
        <v>0</v>
      </c>
      <c r="AT1542" s="17">
        <v>1</v>
      </c>
      <c r="AU1542" t="s">
        <v>89</v>
      </c>
      <c r="AV1542" s="17" t="s">
        <v>89</v>
      </c>
      <c r="AW1542" s="17" t="s">
        <v>131</v>
      </c>
      <c r="AX1542">
        <v>1</v>
      </c>
      <c r="AY1542">
        <v>0</v>
      </c>
      <c r="AZ1542">
        <v>0</v>
      </c>
      <c r="BA1542">
        <v>0</v>
      </c>
      <c r="BB1542">
        <v>0</v>
      </c>
      <c r="BC1542">
        <v>0</v>
      </c>
      <c r="BD1542" s="17">
        <v>0</v>
      </c>
      <c r="BE1542">
        <v>1</v>
      </c>
      <c r="BF1542">
        <v>0</v>
      </c>
      <c r="BG1542" s="17">
        <v>0</v>
      </c>
      <c r="BH1542">
        <v>19291</v>
      </c>
      <c r="BI1542">
        <v>1766</v>
      </c>
      <c r="BJ1542" s="23">
        <v>0.91900000000000004</v>
      </c>
      <c r="BK1542" s="23">
        <v>41.5</v>
      </c>
      <c r="BL1542">
        <v>1</v>
      </c>
      <c r="BM1542">
        <v>0</v>
      </c>
      <c r="BN1542">
        <v>0</v>
      </c>
      <c r="BO1542">
        <v>0</v>
      </c>
      <c r="BP1542">
        <v>0</v>
      </c>
      <c r="BQ1542" s="17">
        <v>0</v>
      </c>
      <c r="BR1542">
        <v>0</v>
      </c>
      <c r="BS1542">
        <v>0</v>
      </c>
      <c r="BT1542">
        <v>0</v>
      </c>
      <c r="BU1542" s="17">
        <v>1</v>
      </c>
      <c r="BV1542">
        <v>0</v>
      </c>
      <c r="BW1542">
        <v>0</v>
      </c>
      <c r="BX1542" s="17">
        <v>0</v>
      </c>
      <c r="BY1542">
        <v>0</v>
      </c>
      <c r="BZ1542">
        <v>0</v>
      </c>
      <c r="CA1542">
        <v>1</v>
      </c>
      <c r="CB1542">
        <v>1</v>
      </c>
      <c r="CC1542">
        <v>0</v>
      </c>
      <c r="CD1542">
        <v>0</v>
      </c>
      <c r="CE1542">
        <v>1</v>
      </c>
      <c r="CF1542">
        <v>0</v>
      </c>
      <c r="CG1542">
        <v>0</v>
      </c>
      <c r="CH1542">
        <v>0</v>
      </c>
      <c r="CI1542">
        <v>1</v>
      </c>
      <c r="CJ1542" s="17">
        <v>0</v>
      </c>
      <c r="CK1542">
        <v>1.02</v>
      </c>
      <c r="CL1542">
        <v>80</v>
      </c>
      <c r="CM1542">
        <v>1</v>
      </c>
      <c r="CN1542">
        <v>0</v>
      </c>
      <c r="CO1542">
        <v>32</v>
      </c>
      <c r="CP1542" s="31" t="s">
        <v>80</v>
      </c>
    </row>
    <row r="1543" spans="1:94" x14ac:dyDescent="0.25">
      <c r="A1543">
        <v>1542</v>
      </c>
      <c r="B1543">
        <v>97</v>
      </c>
      <c r="C1543" s="23" t="s">
        <v>275</v>
      </c>
      <c r="D1543" s="12">
        <v>8.5337963812986963</v>
      </c>
      <c r="E1543" s="13">
        <v>0.1441351877573688</v>
      </c>
      <c r="F1543" s="7">
        <v>59.206891211493307</v>
      </c>
      <c r="G1543" s="7">
        <f t="shared" si="387"/>
        <v>8.3896611935413272</v>
      </c>
      <c r="H1543" s="15">
        <f t="shared" si="388"/>
        <v>8.6779315690560654</v>
      </c>
      <c r="I1543" s="11">
        <f t="shared" si="389"/>
        <v>0.39619046100448679</v>
      </c>
      <c r="J1543" s="30">
        <f t="shared" si="390"/>
        <v>6.6916274929763224E-3</v>
      </c>
      <c r="K1543" s="30">
        <f t="shared" si="391"/>
        <v>149.44047633398927</v>
      </c>
      <c r="L1543" s="8">
        <v>0</v>
      </c>
      <c r="M1543" s="9">
        <v>0</v>
      </c>
      <c r="N1543" s="9">
        <v>1</v>
      </c>
      <c r="O1543" s="9">
        <v>0</v>
      </c>
      <c r="P1543" s="9">
        <v>0</v>
      </c>
      <c r="Q1543" s="8">
        <v>18849</v>
      </c>
      <c r="R1543" s="9">
        <v>21</v>
      </c>
      <c r="S1543" s="9">
        <f t="shared" si="392"/>
        <v>18827</v>
      </c>
      <c r="T1543" s="9">
        <f t="shared" si="393"/>
        <v>20</v>
      </c>
      <c r="U1543" s="7">
        <v>17</v>
      </c>
      <c r="V1543" s="7">
        <f t="shared" si="384"/>
        <v>18.5</v>
      </c>
      <c r="W1543" s="9">
        <v>0</v>
      </c>
      <c r="X1543" s="9">
        <v>1</v>
      </c>
      <c r="Y1543" s="9">
        <v>0</v>
      </c>
      <c r="Z1543" s="9">
        <v>0</v>
      </c>
      <c r="AA1543" s="9">
        <v>0</v>
      </c>
      <c r="AB1543" s="27">
        <v>1</v>
      </c>
      <c r="AC1543" s="9">
        <v>0</v>
      </c>
      <c r="AD1543" s="9">
        <v>0</v>
      </c>
      <c r="AE1543" s="27">
        <v>1</v>
      </c>
      <c r="AF1543" s="9">
        <v>0</v>
      </c>
      <c r="AG1543" s="27">
        <v>1</v>
      </c>
      <c r="AH1543" s="19">
        <v>1990</v>
      </c>
      <c r="AI1543" s="30">
        <v>0</v>
      </c>
      <c r="AJ1543" s="30">
        <v>0</v>
      </c>
      <c r="AK1543" s="30">
        <f t="shared" si="385"/>
        <v>0.55600000000000005</v>
      </c>
      <c r="AL1543" s="37">
        <v>0.44400000000000001</v>
      </c>
      <c r="AM1543" s="36">
        <v>1</v>
      </c>
      <c r="AN1543" s="17">
        <v>0</v>
      </c>
      <c r="AO1543" s="33">
        <f t="shared" si="386"/>
        <v>0.59099999999999997</v>
      </c>
      <c r="AP1543" s="34">
        <v>0.40899999999999997</v>
      </c>
      <c r="AQ1543" t="s">
        <v>89</v>
      </c>
      <c r="AR1543" s="34" t="s">
        <v>89</v>
      </c>
      <c r="AS1543">
        <v>0</v>
      </c>
      <c r="AT1543" s="17">
        <v>1</v>
      </c>
      <c r="AU1543" t="s">
        <v>89</v>
      </c>
      <c r="AV1543" s="17" t="s">
        <v>89</v>
      </c>
      <c r="AW1543" s="17" t="s">
        <v>131</v>
      </c>
      <c r="AX1543">
        <v>1</v>
      </c>
      <c r="AY1543">
        <v>0</v>
      </c>
      <c r="AZ1543">
        <v>0</v>
      </c>
      <c r="BA1543">
        <v>0</v>
      </c>
      <c r="BB1543">
        <v>0</v>
      </c>
      <c r="BC1543">
        <v>0</v>
      </c>
      <c r="BD1543" s="17">
        <v>0</v>
      </c>
      <c r="BE1543">
        <v>1</v>
      </c>
      <c r="BF1543">
        <v>0</v>
      </c>
      <c r="BG1543" s="17">
        <v>0</v>
      </c>
      <c r="BH1543">
        <v>24883</v>
      </c>
      <c r="BI1543">
        <v>1325</v>
      </c>
      <c r="BJ1543" s="23">
        <v>0.92100000000000004</v>
      </c>
      <c r="BK1543" s="23">
        <v>41.5</v>
      </c>
      <c r="BL1543">
        <v>1</v>
      </c>
      <c r="BM1543">
        <v>0</v>
      </c>
      <c r="BN1543">
        <v>0</v>
      </c>
      <c r="BO1543">
        <v>0</v>
      </c>
      <c r="BP1543">
        <v>0</v>
      </c>
      <c r="BQ1543" s="17">
        <v>0</v>
      </c>
      <c r="BR1543">
        <v>0</v>
      </c>
      <c r="BS1543">
        <v>0</v>
      </c>
      <c r="BT1543">
        <v>0</v>
      </c>
      <c r="BU1543" s="17">
        <v>1</v>
      </c>
      <c r="BV1543">
        <v>0</v>
      </c>
      <c r="BW1543">
        <v>0</v>
      </c>
      <c r="BX1543" s="17">
        <v>0</v>
      </c>
      <c r="BY1543">
        <v>0</v>
      </c>
      <c r="BZ1543">
        <v>0</v>
      </c>
      <c r="CA1543">
        <v>1</v>
      </c>
      <c r="CB1543">
        <v>1</v>
      </c>
      <c r="CC1543">
        <v>0</v>
      </c>
      <c r="CD1543">
        <v>0</v>
      </c>
      <c r="CE1543">
        <v>1</v>
      </c>
      <c r="CF1543">
        <v>0</v>
      </c>
      <c r="CG1543">
        <v>0</v>
      </c>
      <c r="CH1543">
        <v>0</v>
      </c>
      <c r="CI1543">
        <v>1</v>
      </c>
      <c r="CJ1543" s="17">
        <v>0</v>
      </c>
      <c r="CK1543">
        <v>1.02</v>
      </c>
      <c r="CL1543">
        <v>80</v>
      </c>
      <c r="CM1543">
        <v>1</v>
      </c>
      <c r="CN1543">
        <v>0</v>
      </c>
      <c r="CO1543">
        <v>32</v>
      </c>
      <c r="CP1543" s="31" t="s">
        <v>80</v>
      </c>
    </row>
    <row r="1544" spans="1:94" x14ac:dyDescent="0.25">
      <c r="A1544">
        <v>1543</v>
      </c>
      <c r="B1544">
        <v>97</v>
      </c>
      <c r="C1544" s="23" t="s">
        <v>275</v>
      </c>
      <c r="D1544" s="12">
        <v>9.8148273784176787</v>
      </c>
      <c r="E1544" s="13">
        <v>0.19253695470229781</v>
      </c>
      <c r="F1544" s="7">
        <v>50.976330199017873</v>
      </c>
      <c r="G1544" s="7">
        <f t="shared" si="387"/>
        <v>9.6222904237153806</v>
      </c>
      <c r="H1544" s="15">
        <f t="shared" si="388"/>
        <v>10.007364333119977</v>
      </c>
      <c r="I1544" s="11">
        <f t="shared" si="389"/>
        <v>0.39774811294651302</v>
      </c>
      <c r="J1544" s="30">
        <f t="shared" si="390"/>
        <v>7.8026039025103485E-3</v>
      </c>
      <c r="K1544" s="30">
        <f t="shared" si="391"/>
        <v>128.1623433016083</v>
      </c>
      <c r="L1544" s="8">
        <v>0</v>
      </c>
      <c r="M1544" s="9">
        <v>0</v>
      </c>
      <c r="N1544" s="9">
        <v>1</v>
      </c>
      <c r="O1544" s="9">
        <v>0</v>
      </c>
      <c r="P1544" s="9">
        <v>0</v>
      </c>
      <c r="Q1544" s="8">
        <v>13849</v>
      </c>
      <c r="R1544" s="9">
        <v>21</v>
      </c>
      <c r="S1544" s="9">
        <f t="shared" si="392"/>
        <v>13827</v>
      </c>
      <c r="T1544" s="9">
        <f t="shared" si="393"/>
        <v>20</v>
      </c>
      <c r="U1544" s="7">
        <v>17</v>
      </c>
      <c r="V1544" s="7">
        <f t="shared" si="384"/>
        <v>18.5</v>
      </c>
      <c r="W1544" s="9">
        <v>0</v>
      </c>
      <c r="X1544" s="9">
        <v>1</v>
      </c>
      <c r="Y1544" s="9">
        <v>0</v>
      </c>
      <c r="Z1544" s="9">
        <v>0</v>
      </c>
      <c r="AA1544" s="9">
        <v>0</v>
      </c>
      <c r="AB1544" s="27">
        <v>1</v>
      </c>
      <c r="AC1544" s="9">
        <v>0</v>
      </c>
      <c r="AD1544" s="9">
        <v>0</v>
      </c>
      <c r="AE1544" s="27">
        <v>1</v>
      </c>
      <c r="AF1544" s="9">
        <v>0</v>
      </c>
      <c r="AG1544" s="27">
        <v>1</v>
      </c>
      <c r="AH1544" s="19">
        <v>2000</v>
      </c>
      <c r="AI1544" s="30">
        <v>0</v>
      </c>
      <c r="AJ1544" s="30">
        <v>0</v>
      </c>
      <c r="AK1544" s="30">
        <f t="shared" si="385"/>
        <v>0.46899999999999997</v>
      </c>
      <c r="AL1544" s="37">
        <v>0.53100000000000003</v>
      </c>
      <c r="AM1544" s="36">
        <v>1</v>
      </c>
      <c r="AN1544" s="17">
        <v>0</v>
      </c>
      <c r="AO1544" s="33">
        <f t="shared" si="386"/>
        <v>0.57899999999999996</v>
      </c>
      <c r="AP1544" s="34">
        <v>0.42099999999999999</v>
      </c>
      <c r="AQ1544" t="s">
        <v>89</v>
      </c>
      <c r="AR1544" s="34" t="s">
        <v>89</v>
      </c>
      <c r="AS1544">
        <v>0</v>
      </c>
      <c r="AT1544" s="17">
        <v>1</v>
      </c>
      <c r="AU1544" t="s">
        <v>89</v>
      </c>
      <c r="AV1544" s="17" t="s">
        <v>89</v>
      </c>
      <c r="AW1544" s="17" t="s">
        <v>131</v>
      </c>
      <c r="AX1544">
        <v>1</v>
      </c>
      <c r="AY1544">
        <v>0</v>
      </c>
      <c r="AZ1544">
        <v>0</v>
      </c>
      <c r="BA1544">
        <v>0</v>
      </c>
      <c r="BB1544">
        <v>0</v>
      </c>
      <c r="BC1544">
        <v>0</v>
      </c>
      <c r="BD1544" s="17">
        <v>0</v>
      </c>
      <c r="BE1544">
        <v>1</v>
      </c>
      <c r="BF1544">
        <v>0</v>
      </c>
      <c r="BG1544" s="17">
        <v>0</v>
      </c>
      <c r="BH1544">
        <v>31669</v>
      </c>
      <c r="BI1544">
        <v>1404</v>
      </c>
      <c r="BJ1544" s="23">
        <v>0.92700000000000005</v>
      </c>
      <c r="BK1544" s="23">
        <v>41.5</v>
      </c>
      <c r="BL1544">
        <v>1</v>
      </c>
      <c r="BM1544">
        <v>0</v>
      </c>
      <c r="BN1544">
        <v>0</v>
      </c>
      <c r="BO1544">
        <v>0</v>
      </c>
      <c r="BP1544">
        <v>0</v>
      </c>
      <c r="BQ1544" s="17">
        <v>0</v>
      </c>
      <c r="BR1544">
        <v>0</v>
      </c>
      <c r="BS1544">
        <v>0</v>
      </c>
      <c r="BT1544">
        <v>0</v>
      </c>
      <c r="BU1544" s="17">
        <v>1</v>
      </c>
      <c r="BV1544">
        <v>0</v>
      </c>
      <c r="BW1544">
        <v>0</v>
      </c>
      <c r="BX1544" s="17">
        <v>0</v>
      </c>
      <c r="BY1544">
        <v>0</v>
      </c>
      <c r="BZ1544">
        <v>0</v>
      </c>
      <c r="CA1544">
        <v>1</v>
      </c>
      <c r="CB1544">
        <v>1</v>
      </c>
      <c r="CC1544">
        <v>0</v>
      </c>
      <c r="CD1544">
        <v>0</v>
      </c>
      <c r="CE1544">
        <v>1</v>
      </c>
      <c r="CF1544">
        <v>0</v>
      </c>
      <c r="CG1544">
        <v>0</v>
      </c>
      <c r="CH1544">
        <v>0</v>
      </c>
      <c r="CI1544">
        <v>1</v>
      </c>
      <c r="CJ1544" s="17">
        <v>0</v>
      </c>
      <c r="CK1544">
        <v>1.02</v>
      </c>
      <c r="CL1544">
        <v>80</v>
      </c>
      <c r="CM1544">
        <v>1</v>
      </c>
      <c r="CN1544">
        <v>0</v>
      </c>
      <c r="CO1544">
        <v>32</v>
      </c>
      <c r="CP1544" s="31" t="s">
        <v>80</v>
      </c>
    </row>
    <row r="1545" spans="1:94" x14ac:dyDescent="0.25">
      <c r="A1545">
        <v>1544</v>
      </c>
      <c r="B1545">
        <v>97</v>
      </c>
      <c r="C1545" s="23" t="s">
        <v>275</v>
      </c>
      <c r="D1545" s="12">
        <v>10.534229649286941</v>
      </c>
      <c r="E1545" s="13">
        <v>0.1607770613080538</v>
      </c>
      <c r="F1545" s="7">
        <v>65.520725180459891</v>
      </c>
      <c r="G1545" s="7">
        <f t="shared" si="387"/>
        <v>10.373452587978887</v>
      </c>
      <c r="H1545" s="15">
        <f t="shared" si="388"/>
        <v>10.695006710594994</v>
      </c>
      <c r="I1545" s="11">
        <f t="shared" si="389"/>
        <v>0.41013009395244598</v>
      </c>
      <c r="J1545" s="30">
        <f t="shared" si="390"/>
        <v>6.2595475374066564E-3</v>
      </c>
      <c r="K1545" s="30">
        <f t="shared" si="391"/>
        <v>159.75595584570033</v>
      </c>
      <c r="L1545" s="8">
        <v>0</v>
      </c>
      <c r="M1545" s="9">
        <v>0</v>
      </c>
      <c r="N1545" s="9">
        <v>1</v>
      </c>
      <c r="O1545" s="9">
        <v>0</v>
      </c>
      <c r="P1545" s="9">
        <v>0</v>
      </c>
      <c r="Q1545" s="8">
        <v>21251</v>
      </c>
      <c r="R1545" s="9">
        <v>21</v>
      </c>
      <c r="S1545" s="9">
        <f t="shared" si="392"/>
        <v>21229</v>
      </c>
      <c r="T1545" s="9">
        <f t="shared" si="393"/>
        <v>20</v>
      </c>
      <c r="U1545" s="7">
        <v>17</v>
      </c>
      <c r="V1545" s="7">
        <f t="shared" si="384"/>
        <v>18.5</v>
      </c>
      <c r="W1545" s="9">
        <v>0</v>
      </c>
      <c r="X1545" s="9">
        <v>1</v>
      </c>
      <c r="Y1545" s="9">
        <v>0</v>
      </c>
      <c r="Z1545" s="9">
        <v>0</v>
      </c>
      <c r="AA1545" s="9">
        <v>0</v>
      </c>
      <c r="AB1545" s="27">
        <v>1</v>
      </c>
      <c r="AC1545" s="9">
        <v>0</v>
      </c>
      <c r="AD1545" s="9">
        <v>0</v>
      </c>
      <c r="AE1545" s="27">
        <v>1</v>
      </c>
      <c r="AF1545" s="9">
        <v>0</v>
      </c>
      <c r="AG1545" s="27">
        <v>1</v>
      </c>
      <c r="AH1545" s="19">
        <v>2008</v>
      </c>
      <c r="AI1545" s="30">
        <v>0</v>
      </c>
      <c r="AJ1545" s="30">
        <v>0</v>
      </c>
      <c r="AK1545" s="30">
        <f t="shared" si="385"/>
        <v>0.39900000000000002</v>
      </c>
      <c r="AL1545" s="37">
        <v>0.60099999999999998</v>
      </c>
      <c r="AM1545" s="36">
        <v>1</v>
      </c>
      <c r="AN1545" s="17">
        <v>0</v>
      </c>
      <c r="AO1545" s="33">
        <f t="shared" si="386"/>
        <v>0.56000000000000005</v>
      </c>
      <c r="AP1545" s="34">
        <v>0.44</v>
      </c>
      <c r="AQ1545" t="s">
        <v>89</v>
      </c>
      <c r="AR1545" s="34" t="s">
        <v>89</v>
      </c>
      <c r="AS1545">
        <v>0</v>
      </c>
      <c r="AT1545" s="17">
        <v>1</v>
      </c>
      <c r="AU1545" t="s">
        <v>89</v>
      </c>
      <c r="AV1545" s="17" t="s">
        <v>89</v>
      </c>
      <c r="AW1545" s="17" t="s">
        <v>131</v>
      </c>
      <c r="AX1545">
        <v>1</v>
      </c>
      <c r="AY1545">
        <v>0</v>
      </c>
      <c r="AZ1545">
        <v>0</v>
      </c>
      <c r="BA1545">
        <v>0</v>
      </c>
      <c r="BB1545">
        <v>0</v>
      </c>
      <c r="BC1545">
        <v>0</v>
      </c>
      <c r="BD1545" s="17">
        <v>0</v>
      </c>
      <c r="BE1545">
        <v>1</v>
      </c>
      <c r="BF1545">
        <v>0</v>
      </c>
      <c r="BG1545" s="17">
        <v>0</v>
      </c>
      <c r="BH1545">
        <v>36129</v>
      </c>
      <c r="BI1545">
        <v>1343</v>
      </c>
      <c r="BJ1545" s="23">
        <v>0.92700000000000005</v>
      </c>
      <c r="BK1545" s="23">
        <v>41.5</v>
      </c>
      <c r="BL1545">
        <v>1</v>
      </c>
      <c r="BM1545">
        <v>0</v>
      </c>
      <c r="BN1545">
        <v>0</v>
      </c>
      <c r="BO1545">
        <v>0</v>
      </c>
      <c r="BP1545">
        <v>0</v>
      </c>
      <c r="BQ1545" s="17">
        <v>0</v>
      </c>
      <c r="BR1545">
        <v>0</v>
      </c>
      <c r="BS1545">
        <v>0</v>
      </c>
      <c r="BT1545">
        <v>0</v>
      </c>
      <c r="BU1545" s="17">
        <v>1</v>
      </c>
      <c r="BV1545">
        <v>0</v>
      </c>
      <c r="BW1545">
        <v>0</v>
      </c>
      <c r="BX1545" s="17">
        <v>0</v>
      </c>
      <c r="BY1545">
        <v>0</v>
      </c>
      <c r="BZ1545">
        <v>0</v>
      </c>
      <c r="CA1545">
        <v>1</v>
      </c>
      <c r="CB1545">
        <v>1</v>
      </c>
      <c r="CC1545">
        <v>0</v>
      </c>
      <c r="CD1545">
        <v>0</v>
      </c>
      <c r="CE1545">
        <v>1</v>
      </c>
      <c r="CF1545">
        <v>0</v>
      </c>
      <c r="CG1545">
        <v>0</v>
      </c>
      <c r="CH1545">
        <v>0</v>
      </c>
      <c r="CI1545">
        <v>1</v>
      </c>
      <c r="CJ1545" s="17">
        <v>0</v>
      </c>
      <c r="CK1545">
        <v>1.02</v>
      </c>
      <c r="CL1545">
        <v>80</v>
      </c>
      <c r="CM1545">
        <v>1</v>
      </c>
      <c r="CN1545">
        <v>0</v>
      </c>
      <c r="CO1545">
        <v>32</v>
      </c>
      <c r="CP1545" s="31" t="s">
        <v>80</v>
      </c>
    </row>
    <row r="1546" spans="1:94" x14ac:dyDescent="0.25">
      <c r="A1546">
        <v>1545</v>
      </c>
      <c r="B1546">
        <v>97</v>
      </c>
      <c r="C1546" s="23" t="s">
        <v>275</v>
      </c>
      <c r="D1546" s="12">
        <v>6.5917731595733553</v>
      </c>
      <c r="E1546" s="13">
        <v>0.15492990284821709</v>
      </c>
      <c r="F1546" s="7">
        <v>42.546810127617753</v>
      </c>
      <c r="G1546" s="7">
        <f t="shared" si="387"/>
        <v>6.4368432567251386</v>
      </c>
      <c r="H1546" s="15">
        <f t="shared" si="388"/>
        <v>6.746703062421572</v>
      </c>
      <c r="I1546" s="11">
        <f t="shared" si="389"/>
        <v>0.34159843688674985</v>
      </c>
      <c r="J1546" s="30">
        <f t="shared" si="390"/>
        <v>8.028767276844883E-3</v>
      </c>
      <c r="K1546" s="30">
        <f t="shared" si="391"/>
        <v>124.55212182871696</v>
      </c>
      <c r="L1546" s="8">
        <v>0</v>
      </c>
      <c r="M1546" s="9">
        <v>0</v>
      </c>
      <c r="N1546" s="9">
        <v>1</v>
      </c>
      <c r="O1546" s="9">
        <v>0</v>
      </c>
      <c r="P1546" s="9">
        <v>0</v>
      </c>
      <c r="Q1546" s="8">
        <v>13725</v>
      </c>
      <c r="R1546" s="9">
        <v>21</v>
      </c>
      <c r="S1546" s="9">
        <f t="shared" si="392"/>
        <v>13703</v>
      </c>
      <c r="T1546" s="9">
        <f t="shared" si="393"/>
        <v>20</v>
      </c>
      <c r="U1546" s="7">
        <v>17</v>
      </c>
      <c r="V1546" s="7">
        <f t="shared" si="384"/>
        <v>18.5</v>
      </c>
      <c r="W1546" s="9">
        <v>0</v>
      </c>
      <c r="X1546" s="9">
        <v>1</v>
      </c>
      <c r="Y1546" s="9">
        <v>0</v>
      </c>
      <c r="Z1546" s="9">
        <v>0</v>
      </c>
      <c r="AA1546" s="9">
        <v>0</v>
      </c>
      <c r="AB1546" s="27">
        <v>1</v>
      </c>
      <c r="AC1546" s="9">
        <v>0</v>
      </c>
      <c r="AD1546" s="9">
        <v>0</v>
      </c>
      <c r="AE1546" s="27">
        <v>1</v>
      </c>
      <c r="AF1546" s="9">
        <v>0</v>
      </c>
      <c r="AG1546" s="27">
        <v>1</v>
      </c>
      <c r="AH1546" s="19">
        <v>1970</v>
      </c>
      <c r="AI1546" s="30">
        <v>0</v>
      </c>
      <c r="AJ1546" s="30">
        <v>0</v>
      </c>
      <c r="AK1546" s="30">
        <f t="shared" si="385"/>
        <v>0.67799999999999994</v>
      </c>
      <c r="AL1546" s="37">
        <v>0.32200000000000001</v>
      </c>
      <c r="AM1546" s="36">
        <v>1</v>
      </c>
      <c r="AN1546" s="17">
        <v>0</v>
      </c>
      <c r="AO1546" s="33">
        <f t="shared" si="386"/>
        <v>0.67199999999999993</v>
      </c>
      <c r="AP1546" s="34">
        <v>0.32800000000000001</v>
      </c>
      <c r="AQ1546" t="s">
        <v>89</v>
      </c>
      <c r="AR1546" s="34" t="s">
        <v>89</v>
      </c>
      <c r="AS1546">
        <v>0</v>
      </c>
      <c r="AT1546" s="17">
        <v>1</v>
      </c>
      <c r="AU1546" t="s">
        <v>89</v>
      </c>
      <c r="AV1546" s="17" t="s">
        <v>89</v>
      </c>
      <c r="AW1546" s="17" t="s">
        <v>131</v>
      </c>
      <c r="AX1546">
        <v>1</v>
      </c>
      <c r="AY1546">
        <v>0</v>
      </c>
      <c r="AZ1546">
        <v>0</v>
      </c>
      <c r="BA1546">
        <v>0</v>
      </c>
      <c r="BB1546">
        <v>0</v>
      </c>
      <c r="BC1546">
        <v>0</v>
      </c>
      <c r="BD1546" s="17">
        <v>0</v>
      </c>
      <c r="BE1546">
        <v>1</v>
      </c>
      <c r="BF1546">
        <v>0</v>
      </c>
      <c r="BG1546" s="17">
        <v>0</v>
      </c>
      <c r="BH1546">
        <v>15553</v>
      </c>
      <c r="BI1546">
        <v>1935</v>
      </c>
      <c r="BJ1546" s="23">
        <v>0.89700000000000002</v>
      </c>
      <c r="BK1546" s="23">
        <v>41.5</v>
      </c>
      <c r="BL1546">
        <v>1</v>
      </c>
      <c r="BM1546">
        <v>0</v>
      </c>
      <c r="BN1546">
        <v>0</v>
      </c>
      <c r="BO1546">
        <v>0</v>
      </c>
      <c r="BP1546">
        <v>0</v>
      </c>
      <c r="BQ1546" s="17">
        <v>0</v>
      </c>
      <c r="BR1546">
        <v>0</v>
      </c>
      <c r="BS1546">
        <v>0</v>
      </c>
      <c r="BT1546">
        <v>0</v>
      </c>
      <c r="BU1546" s="17">
        <v>1</v>
      </c>
      <c r="BV1546">
        <v>0</v>
      </c>
      <c r="BW1546">
        <v>0</v>
      </c>
      <c r="BX1546" s="17">
        <v>0</v>
      </c>
      <c r="BY1546">
        <v>0</v>
      </c>
      <c r="BZ1546">
        <v>0</v>
      </c>
      <c r="CA1546">
        <v>1</v>
      </c>
      <c r="CB1546">
        <v>1</v>
      </c>
      <c r="CC1546">
        <v>0</v>
      </c>
      <c r="CD1546">
        <v>0</v>
      </c>
      <c r="CE1546">
        <v>1</v>
      </c>
      <c r="CF1546">
        <v>0</v>
      </c>
      <c r="CG1546">
        <v>0</v>
      </c>
      <c r="CH1546">
        <v>0</v>
      </c>
      <c r="CI1546">
        <v>1</v>
      </c>
      <c r="CJ1546" s="17">
        <v>0</v>
      </c>
      <c r="CK1546">
        <v>1.02</v>
      </c>
      <c r="CL1546">
        <v>80</v>
      </c>
      <c r="CM1546">
        <v>1</v>
      </c>
      <c r="CN1546">
        <v>0</v>
      </c>
      <c r="CO1546">
        <v>32</v>
      </c>
      <c r="CP1546" s="31" t="s">
        <v>80</v>
      </c>
    </row>
    <row r="1547" spans="1:94" x14ac:dyDescent="0.25">
      <c r="A1547">
        <v>1546</v>
      </c>
      <c r="B1547">
        <v>97</v>
      </c>
      <c r="C1547" s="23" t="s">
        <v>275</v>
      </c>
      <c r="D1547" s="12">
        <v>6.0280952775362504</v>
      </c>
      <c r="E1547" s="13">
        <v>0.1424257996265412</v>
      </c>
      <c r="F1547" s="7">
        <v>42.324461532550217</v>
      </c>
      <c r="G1547" s="7">
        <f t="shared" si="387"/>
        <v>5.8856694779097092</v>
      </c>
      <c r="H1547" s="15">
        <f t="shared" si="388"/>
        <v>6.1705210771627916</v>
      </c>
      <c r="I1547" s="11">
        <f t="shared" si="389"/>
        <v>0.30583014656534346</v>
      </c>
      <c r="J1547" s="30">
        <f t="shared" si="390"/>
        <v>7.2258484926061156E-3</v>
      </c>
      <c r="K1547" s="30">
        <f t="shared" si="391"/>
        <v>138.39205195393382</v>
      </c>
      <c r="L1547" s="8">
        <v>0</v>
      </c>
      <c r="M1547" s="9">
        <v>0</v>
      </c>
      <c r="N1547" s="9">
        <v>1</v>
      </c>
      <c r="O1547" s="9">
        <v>0</v>
      </c>
      <c r="P1547" s="9">
        <v>0</v>
      </c>
      <c r="Q1547" s="8">
        <v>17383</v>
      </c>
      <c r="R1547" s="9">
        <v>21</v>
      </c>
      <c r="S1547" s="9">
        <f t="shared" si="392"/>
        <v>17361</v>
      </c>
      <c r="T1547" s="9">
        <f t="shared" si="393"/>
        <v>20</v>
      </c>
      <c r="U1547" s="7">
        <v>17</v>
      </c>
      <c r="V1547" s="7">
        <f t="shared" si="384"/>
        <v>18.5</v>
      </c>
      <c r="W1547" s="9">
        <v>0</v>
      </c>
      <c r="X1547" s="9">
        <v>1</v>
      </c>
      <c r="Y1547" s="9">
        <v>0</v>
      </c>
      <c r="Z1547" s="9">
        <v>0</v>
      </c>
      <c r="AA1547" s="9">
        <v>0</v>
      </c>
      <c r="AB1547" s="27">
        <v>1</v>
      </c>
      <c r="AC1547" s="9">
        <v>0</v>
      </c>
      <c r="AD1547" s="9">
        <v>0</v>
      </c>
      <c r="AE1547" s="27">
        <v>1</v>
      </c>
      <c r="AF1547" s="9">
        <v>0</v>
      </c>
      <c r="AG1547" s="27">
        <v>1</v>
      </c>
      <c r="AH1547" s="19">
        <v>1980</v>
      </c>
      <c r="AI1547" s="30">
        <v>0</v>
      </c>
      <c r="AJ1547" s="30">
        <v>0</v>
      </c>
      <c r="AK1547" s="30">
        <f t="shared" si="385"/>
        <v>0.61399999999999999</v>
      </c>
      <c r="AL1547" s="37">
        <v>0.38600000000000001</v>
      </c>
      <c r="AM1547" s="36">
        <v>1</v>
      </c>
      <c r="AN1547" s="17">
        <v>0</v>
      </c>
      <c r="AO1547" s="33">
        <f t="shared" si="386"/>
        <v>0.61399999999999999</v>
      </c>
      <c r="AP1547" s="34">
        <v>0.38600000000000001</v>
      </c>
      <c r="AQ1547" t="s">
        <v>89</v>
      </c>
      <c r="AR1547" s="34" t="s">
        <v>89</v>
      </c>
      <c r="AS1547">
        <v>0</v>
      </c>
      <c r="AT1547" s="17">
        <v>1</v>
      </c>
      <c r="AU1547" t="s">
        <v>89</v>
      </c>
      <c r="AV1547" s="17" t="s">
        <v>89</v>
      </c>
      <c r="AW1547" s="17" t="s">
        <v>131</v>
      </c>
      <c r="AX1547">
        <v>1</v>
      </c>
      <c r="AY1547">
        <v>0</v>
      </c>
      <c r="AZ1547">
        <v>0</v>
      </c>
      <c r="BA1547">
        <v>0</v>
      </c>
      <c r="BB1547">
        <v>0</v>
      </c>
      <c r="BC1547">
        <v>0</v>
      </c>
      <c r="BD1547" s="17">
        <v>0</v>
      </c>
      <c r="BE1547">
        <v>1</v>
      </c>
      <c r="BF1547">
        <v>0</v>
      </c>
      <c r="BG1547" s="17">
        <v>0</v>
      </c>
      <c r="BH1547">
        <v>19291</v>
      </c>
      <c r="BI1547">
        <v>1766</v>
      </c>
      <c r="BJ1547" s="23">
        <v>0.91900000000000004</v>
      </c>
      <c r="BK1547" s="23">
        <v>41.5</v>
      </c>
      <c r="BL1547">
        <v>1</v>
      </c>
      <c r="BM1547">
        <v>0</v>
      </c>
      <c r="BN1547">
        <v>0</v>
      </c>
      <c r="BO1547">
        <v>0</v>
      </c>
      <c r="BP1547">
        <v>0</v>
      </c>
      <c r="BQ1547" s="17">
        <v>0</v>
      </c>
      <c r="BR1547">
        <v>0</v>
      </c>
      <c r="BS1547">
        <v>0</v>
      </c>
      <c r="BT1547">
        <v>0</v>
      </c>
      <c r="BU1547" s="17">
        <v>1</v>
      </c>
      <c r="BV1547">
        <v>0</v>
      </c>
      <c r="BW1547">
        <v>0</v>
      </c>
      <c r="BX1547" s="17">
        <v>0</v>
      </c>
      <c r="BY1547">
        <v>0</v>
      </c>
      <c r="BZ1547">
        <v>0</v>
      </c>
      <c r="CA1547">
        <v>1</v>
      </c>
      <c r="CB1547">
        <v>1</v>
      </c>
      <c r="CC1547">
        <v>0</v>
      </c>
      <c r="CD1547">
        <v>0</v>
      </c>
      <c r="CE1547">
        <v>1</v>
      </c>
      <c r="CF1547">
        <v>0</v>
      </c>
      <c r="CG1547">
        <v>0</v>
      </c>
      <c r="CH1547">
        <v>0</v>
      </c>
      <c r="CI1547">
        <v>1</v>
      </c>
      <c r="CJ1547" s="17">
        <v>0</v>
      </c>
      <c r="CK1547">
        <v>1.02</v>
      </c>
      <c r="CL1547">
        <v>80</v>
      </c>
      <c r="CM1547">
        <v>1</v>
      </c>
      <c r="CN1547">
        <v>0</v>
      </c>
      <c r="CO1547">
        <v>32</v>
      </c>
      <c r="CP1547" s="31" t="s">
        <v>80</v>
      </c>
    </row>
    <row r="1548" spans="1:94" x14ac:dyDescent="0.25">
      <c r="A1548">
        <v>1547</v>
      </c>
      <c r="B1548">
        <v>97</v>
      </c>
      <c r="C1548" s="23" t="s">
        <v>275</v>
      </c>
      <c r="D1548" s="12">
        <v>8.4037635041231731</v>
      </c>
      <c r="E1548" s="13">
        <v>0.14482800735353801</v>
      </c>
      <c r="F1548" s="7">
        <v>58.025817365620753</v>
      </c>
      <c r="G1548" s="7">
        <f t="shared" si="387"/>
        <v>8.2589354967696345</v>
      </c>
      <c r="H1548" s="15">
        <f t="shared" si="388"/>
        <v>8.5485915114767117</v>
      </c>
      <c r="I1548" s="11">
        <f t="shared" si="389"/>
        <v>0.38949646469954546</v>
      </c>
      <c r="J1548" s="30">
        <f t="shared" si="390"/>
        <v>6.712468387051365E-3</v>
      </c>
      <c r="K1548" s="30">
        <f t="shared" si="391"/>
        <v>148.97649304822681</v>
      </c>
      <c r="L1548" s="8">
        <v>0</v>
      </c>
      <c r="M1548" s="9">
        <v>0</v>
      </c>
      <c r="N1548" s="9">
        <v>1</v>
      </c>
      <c r="O1548" s="9">
        <v>0</v>
      </c>
      <c r="P1548" s="9">
        <v>0</v>
      </c>
      <c r="Q1548" s="8">
        <v>18849</v>
      </c>
      <c r="R1548" s="9">
        <v>21</v>
      </c>
      <c r="S1548" s="9">
        <f t="shared" si="392"/>
        <v>18827</v>
      </c>
      <c r="T1548" s="9">
        <f t="shared" si="393"/>
        <v>20</v>
      </c>
      <c r="U1548" s="7">
        <v>17</v>
      </c>
      <c r="V1548" s="7">
        <f t="shared" si="384"/>
        <v>18.5</v>
      </c>
      <c r="W1548" s="9">
        <v>0</v>
      </c>
      <c r="X1548" s="9">
        <v>1</v>
      </c>
      <c r="Y1548" s="9">
        <v>0</v>
      </c>
      <c r="Z1548" s="9">
        <v>0</v>
      </c>
      <c r="AA1548" s="9">
        <v>0</v>
      </c>
      <c r="AB1548" s="27">
        <v>1</v>
      </c>
      <c r="AC1548" s="9">
        <v>0</v>
      </c>
      <c r="AD1548" s="9">
        <v>0</v>
      </c>
      <c r="AE1548" s="27">
        <v>1</v>
      </c>
      <c r="AF1548" s="9">
        <v>0</v>
      </c>
      <c r="AG1548" s="27">
        <v>1</v>
      </c>
      <c r="AH1548" s="19">
        <v>1990</v>
      </c>
      <c r="AI1548" s="30">
        <v>0</v>
      </c>
      <c r="AJ1548" s="30">
        <v>0</v>
      </c>
      <c r="AK1548" s="30">
        <f t="shared" si="385"/>
        <v>0.55600000000000005</v>
      </c>
      <c r="AL1548" s="37">
        <v>0.44400000000000001</v>
      </c>
      <c r="AM1548" s="36">
        <v>1</v>
      </c>
      <c r="AN1548" s="17">
        <v>0</v>
      </c>
      <c r="AO1548" s="33">
        <f t="shared" si="386"/>
        <v>0.59099999999999997</v>
      </c>
      <c r="AP1548" s="34">
        <v>0.40899999999999997</v>
      </c>
      <c r="AQ1548" t="s">
        <v>89</v>
      </c>
      <c r="AR1548" s="34" t="s">
        <v>89</v>
      </c>
      <c r="AS1548">
        <v>0</v>
      </c>
      <c r="AT1548" s="17">
        <v>1</v>
      </c>
      <c r="AU1548" t="s">
        <v>89</v>
      </c>
      <c r="AV1548" s="17" t="s">
        <v>89</v>
      </c>
      <c r="AW1548" s="17" t="s">
        <v>131</v>
      </c>
      <c r="AX1548">
        <v>1</v>
      </c>
      <c r="AY1548">
        <v>0</v>
      </c>
      <c r="AZ1548">
        <v>0</v>
      </c>
      <c r="BA1548">
        <v>0</v>
      </c>
      <c r="BB1548">
        <v>0</v>
      </c>
      <c r="BC1548">
        <v>0</v>
      </c>
      <c r="BD1548" s="17">
        <v>0</v>
      </c>
      <c r="BE1548">
        <v>1</v>
      </c>
      <c r="BF1548">
        <v>0</v>
      </c>
      <c r="BG1548" s="17">
        <v>0</v>
      </c>
      <c r="BH1548">
        <v>24883</v>
      </c>
      <c r="BI1548">
        <v>1325</v>
      </c>
      <c r="BJ1548" s="23">
        <v>0.92100000000000004</v>
      </c>
      <c r="BK1548" s="23">
        <v>41.5</v>
      </c>
      <c r="BL1548">
        <v>1</v>
      </c>
      <c r="BM1548">
        <v>0</v>
      </c>
      <c r="BN1548">
        <v>0</v>
      </c>
      <c r="BO1548">
        <v>0</v>
      </c>
      <c r="BP1548">
        <v>0</v>
      </c>
      <c r="BQ1548" s="17">
        <v>0</v>
      </c>
      <c r="BR1548">
        <v>0</v>
      </c>
      <c r="BS1548">
        <v>0</v>
      </c>
      <c r="BT1548">
        <v>0</v>
      </c>
      <c r="BU1548" s="17">
        <v>1</v>
      </c>
      <c r="BV1548">
        <v>0</v>
      </c>
      <c r="BW1548">
        <v>0</v>
      </c>
      <c r="BX1548" s="17">
        <v>0</v>
      </c>
      <c r="BY1548">
        <v>0</v>
      </c>
      <c r="BZ1548">
        <v>0</v>
      </c>
      <c r="CA1548">
        <v>1</v>
      </c>
      <c r="CB1548">
        <v>1</v>
      </c>
      <c r="CC1548">
        <v>0</v>
      </c>
      <c r="CD1548">
        <v>0</v>
      </c>
      <c r="CE1548">
        <v>1</v>
      </c>
      <c r="CF1548">
        <v>0</v>
      </c>
      <c r="CG1548">
        <v>0</v>
      </c>
      <c r="CH1548">
        <v>0</v>
      </c>
      <c r="CI1548">
        <v>1</v>
      </c>
      <c r="CJ1548" s="17">
        <v>0</v>
      </c>
      <c r="CK1548">
        <v>1.02</v>
      </c>
      <c r="CL1548">
        <v>80</v>
      </c>
      <c r="CM1548">
        <v>1</v>
      </c>
      <c r="CN1548">
        <v>0</v>
      </c>
      <c r="CO1548">
        <v>32</v>
      </c>
      <c r="CP1548" s="31" t="s">
        <v>80</v>
      </c>
    </row>
    <row r="1549" spans="1:94" x14ac:dyDescent="0.25">
      <c r="A1549">
        <v>1548</v>
      </c>
      <c r="B1549">
        <v>97</v>
      </c>
      <c r="C1549" s="23" t="s">
        <v>275</v>
      </c>
      <c r="D1549" s="12">
        <v>9.5938979837850944</v>
      </c>
      <c r="E1549" s="13">
        <v>0.1802303192649217</v>
      </c>
      <c r="F1549" s="7">
        <v>53.231321028083862</v>
      </c>
      <c r="G1549" s="7">
        <f t="shared" si="387"/>
        <v>9.4136676645201725</v>
      </c>
      <c r="H1549" s="15">
        <f t="shared" si="388"/>
        <v>9.7741283030500163</v>
      </c>
      <c r="I1549" s="11">
        <f t="shared" si="389"/>
        <v>0.4124034313781913</v>
      </c>
      <c r="J1549" s="30">
        <f t="shared" si="390"/>
        <v>7.7473829958233584E-3</v>
      </c>
      <c r="K1549" s="30">
        <f t="shared" si="391"/>
        <v>129.07584413202542</v>
      </c>
      <c r="L1549" s="8">
        <v>0</v>
      </c>
      <c r="M1549" s="9">
        <v>0</v>
      </c>
      <c r="N1549" s="9">
        <v>1</v>
      </c>
      <c r="O1549" s="9">
        <v>0</v>
      </c>
      <c r="P1549" s="9">
        <v>0</v>
      </c>
      <c r="Q1549" s="8">
        <v>13849</v>
      </c>
      <c r="R1549" s="9">
        <v>21</v>
      </c>
      <c r="S1549" s="9">
        <f t="shared" si="392"/>
        <v>13827</v>
      </c>
      <c r="T1549" s="9">
        <f t="shared" si="393"/>
        <v>20</v>
      </c>
      <c r="U1549" s="7">
        <v>17</v>
      </c>
      <c r="V1549" s="7">
        <f t="shared" si="384"/>
        <v>18.5</v>
      </c>
      <c r="W1549" s="9">
        <v>0</v>
      </c>
      <c r="X1549" s="9">
        <v>1</v>
      </c>
      <c r="Y1549" s="9">
        <v>0</v>
      </c>
      <c r="Z1549" s="9">
        <v>0</v>
      </c>
      <c r="AA1549" s="9">
        <v>0</v>
      </c>
      <c r="AB1549" s="27">
        <v>1</v>
      </c>
      <c r="AC1549" s="9">
        <v>0</v>
      </c>
      <c r="AD1549" s="9">
        <v>0</v>
      </c>
      <c r="AE1549" s="27">
        <v>1</v>
      </c>
      <c r="AF1549" s="9">
        <v>0</v>
      </c>
      <c r="AG1549" s="27">
        <v>1</v>
      </c>
      <c r="AH1549" s="19">
        <v>2000</v>
      </c>
      <c r="AI1549" s="30">
        <v>0</v>
      </c>
      <c r="AJ1549" s="30">
        <v>0</v>
      </c>
      <c r="AK1549" s="30">
        <f t="shared" si="385"/>
        <v>0.46899999999999997</v>
      </c>
      <c r="AL1549" s="37">
        <v>0.53100000000000003</v>
      </c>
      <c r="AM1549" s="36">
        <v>1</v>
      </c>
      <c r="AN1549" s="17">
        <v>0</v>
      </c>
      <c r="AO1549" s="33">
        <f t="shared" si="386"/>
        <v>0.57899999999999996</v>
      </c>
      <c r="AP1549" s="34">
        <v>0.42099999999999999</v>
      </c>
      <c r="AQ1549" t="s">
        <v>89</v>
      </c>
      <c r="AR1549" s="34" t="s">
        <v>89</v>
      </c>
      <c r="AS1549">
        <v>0</v>
      </c>
      <c r="AT1549" s="17">
        <v>1</v>
      </c>
      <c r="AU1549" t="s">
        <v>89</v>
      </c>
      <c r="AV1549" s="17" t="s">
        <v>89</v>
      </c>
      <c r="AW1549" s="17" t="s">
        <v>131</v>
      </c>
      <c r="AX1549">
        <v>1</v>
      </c>
      <c r="AY1549">
        <v>0</v>
      </c>
      <c r="AZ1549">
        <v>0</v>
      </c>
      <c r="BA1549">
        <v>0</v>
      </c>
      <c r="BB1549">
        <v>0</v>
      </c>
      <c r="BC1549">
        <v>0</v>
      </c>
      <c r="BD1549" s="17">
        <v>0</v>
      </c>
      <c r="BE1549">
        <v>1</v>
      </c>
      <c r="BF1549">
        <v>0</v>
      </c>
      <c r="BG1549" s="17">
        <v>0</v>
      </c>
      <c r="BH1549">
        <v>31669</v>
      </c>
      <c r="BI1549">
        <v>1404</v>
      </c>
      <c r="BJ1549" s="23">
        <v>0.92700000000000005</v>
      </c>
      <c r="BK1549" s="23">
        <v>41.5</v>
      </c>
      <c r="BL1549">
        <v>1</v>
      </c>
      <c r="BM1549">
        <v>0</v>
      </c>
      <c r="BN1549">
        <v>0</v>
      </c>
      <c r="BO1549">
        <v>0</v>
      </c>
      <c r="BP1549">
        <v>0</v>
      </c>
      <c r="BQ1549" s="17">
        <v>0</v>
      </c>
      <c r="BR1549">
        <v>0</v>
      </c>
      <c r="BS1549">
        <v>0</v>
      </c>
      <c r="BT1549">
        <v>0</v>
      </c>
      <c r="BU1549" s="17">
        <v>1</v>
      </c>
      <c r="BV1549">
        <v>0</v>
      </c>
      <c r="BW1549">
        <v>0</v>
      </c>
      <c r="BX1549" s="17">
        <v>0</v>
      </c>
      <c r="BY1549">
        <v>0</v>
      </c>
      <c r="BZ1549">
        <v>0</v>
      </c>
      <c r="CA1549">
        <v>1</v>
      </c>
      <c r="CB1549">
        <v>1</v>
      </c>
      <c r="CC1549">
        <v>0</v>
      </c>
      <c r="CD1549">
        <v>0</v>
      </c>
      <c r="CE1549">
        <v>1</v>
      </c>
      <c r="CF1549">
        <v>0</v>
      </c>
      <c r="CG1549">
        <v>0</v>
      </c>
      <c r="CH1549">
        <v>0</v>
      </c>
      <c r="CI1549">
        <v>1</v>
      </c>
      <c r="CJ1549" s="17">
        <v>0</v>
      </c>
      <c r="CK1549">
        <v>1.02</v>
      </c>
      <c r="CL1549">
        <v>80</v>
      </c>
      <c r="CM1549">
        <v>1</v>
      </c>
      <c r="CN1549">
        <v>0</v>
      </c>
      <c r="CO1549">
        <v>32</v>
      </c>
      <c r="CP1549" s="31" t="s">
        <v>80</v>
      </c>
    </row>
    <row r="1550" spans="1:94" x14ac:dyDescent="0.25">
      <c r="A1550">
        <v>1549</v>
      </c>
      <c r="B1550">
        <v>97</v>
      </c>
      <c r="C1550" s="23" t="s">
        <v>275</v>
      </c>
      <c r="D1550" s="12">
        <v>10.372982821504889</v>
      </c>
      <c r="E1550" s="13">
        <v>0.1617186561487251</v>
      </c>
      <c r="F1550" s="7">
        <v>64.142153221736805</v>
      </c>
      <c r="G1550" s="7">
        <f t="shared" si="387"/>
        <v>10.211264165356164</v>
      </c>
      <c r="H1550" s="15">
        <f t="shared" si="388"/>
        <v>10.534701477653615</v>
      </c>
      <c r="I1550" s="11">
        <f t="shared" si="389"/>
        <v>0.40291429304918447</v>
      </c>
      <c r="J1550" s="30">
        <f t="shared" si="390"/>
        <v>6.2815835267694582E-3</v>
      </c>
      <c r="K1550" s="30">
        <f t="shared" si="391"/>
        <v>159.19552700977738</v>
      </c>
      <c r="L1550" s="8">
        <v>0</v>
      </c>
      <c r="M1550" s="9">
        <v>0</v>
      </c>
      <c r="N1550" s="9">
        <v>1</v>
      </c>
      <c r="O1550" s="9">
        <v>0</v>
      </c>
      <c r="P1550" s="9">
        <v>0</v>
      </c>
      <c r="Q1550" s="8">
        <v>21251</v>
      </c>
      <c r="R1550" s="9">
        <v>21</v>
      </c>
      <c r="S1550" s="9">
        <f t="shared" si="392"/>
        <v>21229</v>
      </c>
      <c r="T1550" s="9">
        <f t="shared" si="393"/>
        <v>20</v>
      </c>
      <c r="U1550" s="7">
        <v>17</v>
      </c>
      <c r="V1550" s="7">
        <f t="shared" si="384"/>
        <v>18.5</v>
      </c>
      <c r="W1550" s="9">
        <v>0</v>
      </c>
      <c r="X1550" s="9">
        <v>1</v>
      </c>
      <c r="Y1550" s="9">
        <v>0</v>
      </c>
      <c r="Z1550" s="9">
        <v>0</v>
      </c>
      <c r="AA1550" s="9">
        <v>0</v>
      </c>
      <c r="AB1550" s="27">
        <v>1</v>
      </c>
      <c r="AC1550" s="9">
        <v>0</v>
      </c>
      <c r="AD1550" s="9">
        <v>0</v>
      </c>
      <c r="AE1550" s="27">
        <v>1</v>
      </c>
      <c r="AF1550" s="9">
        <v>0</v>
      </c>
      <c r="AG1550" s="27">
        <v>1</v>
      </c>
      <c r="AH1550" s="19">
        <v>2008</v>
      </c>
      <c r="AI1550" s="30">
        <v>0</v>
      </c>
      <c r="AJ1550" s="30">
        <v>0</v>
      </c>
      <c r="AK1550" s="30">
        <f t="shared" si="385"/>
        <v>0.39900000000000002</v>
      </c>
      <c r="AL1550" s="37">
        <v>0.60099999999999998</v>
      </c>
      <c r="AM1550" s="36">
        <v>1</v>
      </c>
      <c r="AN1550" s="17">
        <v>0</v>
      </c>
      <c r="AO1550" s="33">
        <f t="shared" si="386"/>
        <v>0.56000000000000005</v>
      </c>
      <c r="AP1550" s="34">
        <v>0.44</v>
      </c>
      <c r="AQ1550" t="s">
        <v>89</v>
      </c>
      <c r="AR1550" s="34" t="s">
        <v>89</v>
      </c>
      <c r="AS1550">
        <v>0</v>
      </c>
      <c r="AT1550" s="17">
        <v>1</v>
      </c>
      <c r="AU1550" t="s">
        <v>89</v>
      </c>
      <c r="AV1550" s="17" t="s">
        <v>89</v>
      </c>
      <c r="AW1550" s="17" t="s">
        <v>131</v>
      </c>
      <c r="AX1550">
        <v>1</v>
      </c>
      <c r="AY1550">
        <v>0</v>
      </c>
      <c r="AZ1550">
        <v>0</v>
      </c>
      <c r="BA1550">
        <v>0</v>
      </c>
      <c r="BB1550">
        <v>0</v>
      </c>
      <c r="BC1550">
        <v>0</v>
      </c>
      <c r="BD1550" s="17">
        <v>0</v>
      </c>
      <c r="BE1550">
        <v>1</v>
      </c>
      <c r="BF1550">
        <v>0</v>
      </c>
      <c r="BG1550" s="17">
        <v>0</v>
      </c>
      <c r="BH1550">
        <v>36129</v>
      </c>
      <c r="BI1550">
        <v>1343</v>
      </c>
      <c r="BJ1550" s="23">
        <v>0.92700000000000005</v>
      </c>
      <c r="BK1550" s="23">
        <v>41.5</v>
      </c>
      <c r="BL1550">
        <v>1</v>
      </c>
      <c r="BM1550">
        <v>0</v>
      </c>
      <c r="BN1550">
        <v>0</v>
      </c>
      <c r="BO1550">
        <v>0</v>
      </c>
      <c r="BP1550">
        <v>0</v>
      </c>
      <c r="BQ1550" s="17">
        <v>0</v>
      </c>
      <c r="BR1550">
        <v>0</v>
      </c>
      <c r="BS1550">
        <v>0</v>
      </c>
      <c r="BT1550">
        <v>0</v>
      </c>
      <c r="BU1550" s="17">
        <v>1</v>
      </c>
      <c r="BV1550">
        <v>0</v>
      </c>
      <c r="BW1550">
        <v>0</v>
      </c>
      <c r="BX1550" s="17">
        <v>0</v>
      </c>
      <c r="BY1550">
        <v>0</v>
      </c>
      <c r="BZ1550">
        <v>0</v>
      </c>
      <c r="CA1550">
        <v>1</v>
      </c>
      <c r="CB1550">
        <v>1</v>
      </c>
      <c r="CC1550">
        <v>0</v>
      </c>
      <c r="CD1550">
        <v>0</v>
      </c>
      <c r="CE1550">
        <v>1</v>
      </c>
      <c r="CF1550">
        <v>0</v>
      </c>
      <c r="CG1550">
        <v>0</v>
      </c>
      <c r="CH1550">
        <v>0</v>
      </c>
      <c r="CI1550">
        <v>1</v>
      </c>
      <c r="CJ1550" s="17">
        <v>0</v>
      </c>
      <c r="CK1550">
        <v>1.02</v>
      </c>
      <c r="CL1550">
        <v>80</v>
      </c>
      <c r="CM1550">
        <v>1</v>
      </c>
      <c r="CN1550">
        <v>0</v>
      </c>
      <c r="CO1550">
        <v>32</v>
      </c>
      <c r="CP1550" s="31" t="s">
        <v>80</v>
      </c>
    </row>
    <row r="1551" spans="1:94" x14ac:dyDescent="0.25">
      <c r="A1551">
        <v>1550</v>
      </c>
      <c r="B1551">
        <v>97</v>
      </c>
      <c r="C1551" s="23" t="s">
        <v>275</v>
      </c>
      <c r="D1551" s="12">
        <v>6.6536731857242959</v>
      </c>
      <c r="E1551" s="13">
        <v>0.13911348676398819</v>
      </c>
      <c r="F1551" s="7">
        <v>47.829102271101362</v>
      </c>
      <c r="G1551" s="7">
        <f t="shared" si="387"/>
        <v>6.5145596989603076</v>
      </c>
      <c r="H1551" s="15">
        <f t="shared" si="388"/>
        <v>6.7927866724882842</v>
      </c>
      <c r="I1551" s="11">
        <f t="shared" si="389"/>
        <v>0.37823310412305328</v>
      </c>
      <c r="J1551" s="30">
        <f t="shared" si="390"/>
        <v>7.9080117786694062E-3</v>
      </c>
      <c r="K1551" s="30">
        <f t="shared" si="391"/>
        <v>126.45403522252454</v>
      </c>
      <c r="L1551" s="8">
        <v>0</v>
      </c>
      <c r="M1551" s="9">
        <v>0</v>
      </c>
      <c r="N1551" s="9">
        <v>1</v>
      </c>
      <c r="O1551" s="9">
        <v>0</v>
      </c>
      <c r="P1551" s="9">
        <v>0</v>
      </c>
      <c r="Q1551" s="8">
        <v>13725</v>
      </c>
      <c r="R1551" s="9">
        <v>21</v>
      </c>
      <c r="S1551" s="9">
        <f t="shared" si="392"/>
        <v>13703</v>
      </c>
      <c r="T1551" s="9">
        <f t="shared" si="393"/>
        <v>20</v>
      </c>
      <c r="U1551" s="7">
        <v>17</v>
      </c>
      <c r="V1551" s="7">
        <f t="shared" si="384"/>
        <v>18.5</v>
      </c>
      <c r="W1551" s="9">
        <v>0</v>
      </c>
      <c r="X1551" s="9">
        <v>1</v>
      </c>
      <c r="Y1551" s="9">
        <v>0</v>
      </c>
      <c r="Z1551" s="9">
        <v>0</v>
      </c>
      <c r="AA1551" s="9">
        <v>0</v>
      </c>
      <c r="AB1551" s="27">
        <v>1</v>
      </c>
      <c r="AC1551" s="9">
        <v>0</v>
      </c>
      <c r="AD1551" s="9">
        <v>0</v>
      </c>
      <c r="AE1551" s="27">
        <v>1</v>
      </c>
      <c r="AF1551" s="9">
        <v>0</v>
      </c>
      <c r="AG1551" s="27">
        <v>1</v>
      </c>
      <c r="AH1551" s="19">
        <v>1970</v>
      </c>
      <c r="AI1551" s="30">
        <v>0</v>
      </c>
      <c r="AJ1551" s="30">
        <v>0</v>
      </c>
      <c r="AK1551" s="30">
        <f t="shared" si="385"/>
        <v>0.67799999999999994</v>
      </c>
      <c r="AL1551" s="37">
        <v>0.32200000000000001</v>
      </c>
      <c r="AM1551" s="36">
        <v>1</v>
      </c>
      <c r="AN1551" s="17">
        <v>0</v>
      </c>
      <c r="AO1551" s="33">
        <f t="shared" si="386"/>
        <v>0.67199999999999993</v>
      </c>
      <c r="AP1551" s="34">
        <v>0.32800000000000001</v>
      </c>
      <c r="AQ1551" t="s">
        <v>89</v>
      </c>
      <c r="AR1551" s="34" t="s">
        <v>89</v>
      </c>
      <c r="AS1551">
        <v>0</v>
      </c>
      <c r="AT1551" s="17">
        <v>1</v>
      </c>
      <c r="AU1551" t="s">
        <v>89</v>
      </c>
      <c r="AV1551" s="17" t="s">
        <v>89</v>
      </c>
      <c r="AW1551" s="17" t="s">
        <v>131</v>
      </c>
      <c r="AX1551">
        <v>1</v>
      </c>
      <c r="AY1551">
        <v>0</v>
      </c>
      <c r="AZ1551">
        <v>0</v>
      </c>
      <c r="BA1551">
        <v>0</v>
      </c>
      <c r="BB1551">
        <v>0</v>
      </c>
      <c r="BC1551">
        <v>0</v>
      </c>
      <c r="BD1551" s="17">
        <v>0</v>
      </c>
      <c r="BE1551">
        <v>1</v>
      </c>
      <c r="BF1551">
        <v>0</v>
      </c>
      <c r="BG1551" s="17">
        <v>0</v>
      </c>
      <c r="BH1551">
        <v>15553</v>
      </c>
      <c r="BI1551">
        <v>1935</v>
      </c>
      <c r="BJ1551" s="23">
        <v>0.89700000000000002</v>
      </c>
      <c r="BK1551" s="23">
        <v>41.5</v>
      </c>
      <c r="BL1551">
        <v>1</v>
      </c>
      <c r="BM1551">
        <v>0</v>
      </c>
      <c r="BN1551">
        <v>0</v>
      </c>
      <c r="BO1551">
        <v>0</v>
      </c>
      <c r="BP1551">
        <v>0</v>
      </c>
      <c r="BQ1551" s="17">
        <v>0</v>
      </c>
      <c r="BR1551">
        <v>0</v>
      </c>
      <c r="BS1551">
        <v>0</v>
      </c>
      <c r="BT1551">
        <v>0</v>
      </c>
      <c r="BU1551" s="17">
        <v>1</v>
      </c>
      <c r="BV1551">
        <v>0</v>
      </c>
      <c r="BW1551">
        <v>0</v>
      </c>
      <c r="BX1551" s="17">
        <v>0</v>
      </c>
      <c r="BY1551">
        <v>0</v>
      </c>
      <c r="BZ1551">
        <v>0</v>
      </c>
      <c r="CA1551">
        <v>1</v>
      </c>
      <c r="CB1551">
        <v>1</v>
      </c>
      <c r="CC1551">
        <v>0</v>
      </c>
      <c r="CD1551">
        <v>0</v>
      </c>
      <c r="CE1551">
        <v>1</v>
      </c>
      <c r="CF1551">
        <v>0</v>
      </c>
      <c r="CG1551">
        <v>0</v>
      </c>
      <c r="CH1551">
        <v>0</v>
      </c>
      <c r="CI1551">
        <v>1</v>
      </c>
      <c r="CJ1551" s="17">
        <v>0</v>
      </c>
      <c r="CK1551">
        <v>1.02</v>
      </c>
      <c r="CL1551">
        <v>80</v>
      </c>
      <c r="CM1551">
        <v>1</v>
      </c>
      <c r="CN1551">
        <v>0</v>
      </c>
      <c r="CO1551">
        <v>32</v>
      </c>
      <c r="CP1551" s="31" t="s">
        <v>80</v>
      </c>
    </row>
    <row r="1552" spans="1:94" x14ac:dyDescent="0.25">
      <c r="A1552">
        <v>1551</v>
      </c>
      <c r="B1552">
        <v>97</v>
      </c>
      <c r="C1552" s="23" t="s">
        <v>275</v>
      </c>
      <c r="D1552" s="12">
        <v>5.7256986053634051</v>
      </c>
      <c r="E1552" s="13">
        <v>0.14406226910647549</v>
      </c>
      <c r="F1552" s="7">
        <v>39.744609333701227</v>
      </c>
      <c r="G1552" s="7">
        <f t="shared" si="387"/>
        <v>5.5816363362569295</v>
      </c>
      <c r="H1552" s="15">
        <f t="shared" si="388"/>
        <v>5.8697608744698808</v>
      </c>
      <c r="I1552" s="11">
        <f t="shared" si="389"/>
        <v>0.28878921936356977</v>
      </c>
      <c r="J1552" s="30">
        <f t="shared" si="390"/>
        <v>7.2661229838455708E-3</v>
      </c>
      <c r="K1552" s="30">
        <f t="shared" si="391"/>
        <v>137.62497582593261</v>
      </c>
      <c r="L1552" s="8">
        <v>0</v>
      </c>
      <c r="M1552" s="9">
        <v>0</v>
      </c>
      <c r="N1552" s="9">
        <v>1</v>
      </c>
      <c r="O1552" s="9">
        <v>0</v>
      </c>
      <c r="P1552" s="9">
        <v>0</v>
      </c>
      <c r="Q1552" s="8">
        <v>17383</v>
      </c>
      <c r="R1552" s="9">
        <v>21</v>
      </c>
      <c r="S1552" s="9">
        <f t="shared" si="392"/>
        <v>17361</v>
      </c>
      <c r="T1552" s="9">
        <f t="shared" si="393"/>
        <v>20</v>
      </c>
      <c r="U1552" s="7">
        <v>17</v>
      </c>
      <c r="V1552" s="7">
        <f t="shared" si="384"/>
        <v>18.5</v>
      </c>
      <c r="W1552" s="9">
        <v>0</v>
      </c>
      <c r="X1552" s="9">
        <v>1</v>
      </c>
      <c r="Y1552" s="9">
        <v>0</v>
      </c>
      <c r="Z1552" s="9">
        <v>0</v>
      </c>
      <c r="AA1552" s="9">
        <v>0</v>
      </c>
      <c r="AB1552" s="27">
        <v>1</v>
      </c>
      <c r="AC1552" s="9">
        <v>0</v>
      </c>
      <c r="AD1552" s="9">
        <v>0</v>
      </c>
      <c r="AE1552" s="27">
        <v>1</v>
      </c>
      <c r="AF1552" s="9">
        <v>0</v>
      </c>
      <c r="AG1552" s="27">
        <v>1</v>
      </c>
      <c r="AH1552" s="19">
        <v>1980</v>
      </c>
      <c r="AI1552" s="30">
        <v>0</v>
      </c>
      <c r="AJ1552" s="30">
        <v>0</v>
      </c>
      <c r="AK1552" s="30">
        <f t="shared" si="385"/>
        <v>0.61399999999999999</v>
      </c>
      <c r="AL1552" s="37">
        <v>0.38600000000000001</v>
      </c>
      <c r="AM1552" s="36">
        <v>1</v>
      </c>
      <c r="AN1552" s="17">
        <v>0</v>
      </c>
      <c r="AO1552" s="33">
        <f t="shared" si="386"/>
        <v>0.61399999999999999</v>
      </c>
      <c r="AP1552" s="34">
        <v>0.38600000000000001</v>
      </c>
      <c r="AQ1552" t="s">
        <v>89</v>
      </c>
      <c r="AR1552" s="34" t="s">
        <v>89</v>
      </c>
      <c r="AS1552">
        <v>0</v>
      </c>
      <c r="AT1552" s="17">
        <v>1</v>
      </c>
      <c r="AU1552" t="s">
        <v>89</v>
      </c>
      <c r="AV1552" s="17" t="s">
        <v>89</v>
      </c>
      <c r="AW1552" s="17" t="s">
        <v>131</v>
      </c>
      <c r="AX1552">
        <v>1</v>
      </c>
      <c r="AY1552">
        <v>0</v>
      </c>
      <c r="AZ1552">
        <v>0</v>
      </c>
      <c r="BA1552">
        <v>0</v>
      </c>
      <c r="BB1552">
        <v>0</v>
      </c>
      <c r="BC1552">
        <v>0</v>
      </c>
      <c r="BD1552" s="17">
        <v>0</v>
      </c>
      <c r="BE1552">
        <v>1</v>
      </c>
      <c r="BF1552">
        <v>0</v>
      </c>
      <c r="BG1552" s="17">
        <v>0</v>
      </c>
      <c r="BH1552">
        <v>19291</v>
      </c>
      <c r="BI1552">
        <v>1766</v>
      </c>
      <c r="BJ1552" s="23">
        <v>0.91900000000000004</v>
      </c>
      <c r="BK1552" s="23">
        <v>41.5</v>
      </c>
      <c r="BL1552">
        <v>1</v>
      </c>
      <c r="BM1552">
        <v>0</v>
      </c>
      <c r="BN1552">
        <v>0</v>
      </c>
      <c r="BO1552">
        <v>0</v>
      </c>
      <c r="BP1552">
        <v>0</v>
      </c>
      <c r="BQ1552" s="17">
        <v>0</v>
      </c>
      <c r="BR1552">
        <v>0</v>
      </c>
      <c r="BS1552">
        <v>0</v>
      </c>
      <c r="BT1552">
        <v>0</v>
      </c>
      <c r="BU1552" s="17">
        <v>1</v>
      </c>
      <c r="BV1552">
        <v>0</v>
      </c>
      <c r="BW1552">
        <v>0</v>
      </c>
      <c r="BX1552" s="17">
        <v>0</v>
      </c>
      <c r="BY1552">
        <v>0</v>
      </c>
      <c r="BZ1552">
        <v>0</v>
      </c>
      <c r="CA1552">
        <v>1</v>
      </c>
      <c r="CB1552">
        <v>1</v>
      </c>
      <c r="CC1552">
        <v>0</v>
      </c>
      <c r="CD1552">
        <v>0</v>
      </c>
      <c r="CE1552">
        <v>1</v>
      </c>
      <c r="CF1552">
        <v>0</v>
      </c>
      <c r="CG1552">
        <v>0</v>
      </c>
      <c r="CH1552">
        <v>0</v>
      </c>
      <c r="CI1552">
        <v>1</v>
      </c>
      <c r="CJ1552" s="17">
        <v>0</v>
      </c>
      <c r="CK1552">
        <v>1.02</v>
      </c>
      <c r="CL1552">
        <v>80</v>
      </c>
      <c r="CM1552">
        <v>1</v>
      </c>
      <c r="CN1552">
        <v>0</v>
      </c>
      <c r="CO1552">
        <v>32</v>
      </c>
      <c r="CP1552" s="31" t="s">
        <v>80</v>
      </c>
    </row>
    <row r="1553" spans="1:94" x14ac:dyDescent="0.25">
      <c r="A1553">
        <v>1552</v>
      </c>
      <c r="B1553">
        <v>97</v>
      </c>
      <c r="C1553" s="23" t="s">
        <v>275</v>
      </c>
      <c r="D1553" s="12">
        <v>8.0245670900269026</v>
      </c>
      <c r="E1553" s="13">
        <v>0.17624674440249119</v>
      </c>
      <c r="F1553" s="7">
        <v>45.530299678621923</v>
      </c>
      <c r="G1553" s="7">
        <f t="shared" si="387"/>
        <v>7.8483203456244111</v>
      </c>
      <c r="H1553" s="15">
        <f t="shared" si="388"/>
        <v>8.2008138344293933</v>
      </c>
      <c r="I1553" s="11">
        <f t="shared" si="389"/>
        <v>0.31493960662038839</v>
      </c>
      <c r="J1553" s="30">
        <f t="shared" si="390"/>
        <v>6.9171432835585661E-3</v>
      </c>
      <c r="K1553" s="30">
        <f t="shared" si="391"/>
        <v>144.56835126965072</v>
      </c>
      <c r="L1553" s="8">
        <v>0</v>
      </c>
      <c r="M1553" s="9">
        <v>0</v>
      </c>
      <c r="N1553" s="9">
        <v>1</v>
      </c>
      <c r="O1553" s="9">
        <v>0</v>
      </c>
      <c r="P1553" s="9">
        <v>0</v>
      </c>
      <c r="Q1553" s="8">
        <v>18849</v>
      </c>
      <c r="R1553" s="9">
        <v>21</v>
      </c>
      <c r="S1553" s="9">
        <f t="shared" si="392"/>
        <v>18827</v>
      </c>
      <c r="T1553" s="9">
        <f t="shared" si="393"/>
        <v>20</v>
      </c>
      <c r="U1553" s="7">
        <v>17</v>
      </c>
      <c r="V1553" s="7">
        <f t="shared" si="384"/>
        <v>18.5</v>
      </c>
      <c r="W1553" s="9">
        <v>0</v>
      </c>
      <c r="X1553" s="9">
        <v>1</v>
      </c>
      <c r="Y1553" s="9">
        <v>0</v>
      </c>
      <c r="Z1553" s="9">
        <v>0</v>
      </c>
      <c r="AA1553" s="9">
        <v>0</v>
      </c>
      <c r="AB1553" s="27">
        <v>1</v>
      </c>
      <c r="AC1553" s="9">
        <v>0</v>
      </c>
      <c r="AD1553" s="9">
        <v>0</v>
      </c>
      <c r="AE1553" s="27">
        <v>1</v>
      </c>
      <c r="AF1553" s="9">
        <v>0</v>
      </c>
      <c r="AG1553" s="27">
        <v>1</v>
      </c>
      <c r="AH1553" s="19">
        <v>1990</v>
      </c>
      <c r="AI1553" s="30">
        <v>0</v>
      </c>
      <c r="AJ1553" s="30">
        <v>0</v>
      </c>
      <c r="AK1553" s="30">
        <f t="shared" si="385"/>
        <v>0.55600000000000005</v>
      </c>
      <c r="AL1553" s="37">
        <v>0.44400000000000001</v>
      </c>
      <c r="AM1553" s="36">
        <v>1</v>
      </c>
      <c r="AN1553" s="17">
        <v>0</v>
      </c>
      <c r="AO1553" s="33">
        <f t="shared" si="386"/>
        <v>0.59099999999999997</v>
      </c>
      <c r="AP1553" s="34">
        <v>0.40899999999999997</v>
      </c>
      <c r="AQ1553" t="s">
        <v>89</v>
      </c>
      <c r="AR1553" s="34" t="s">
        <v>89</v>
      </c>
      <c r="AS1553">
        <v>0</v>
      </c>
      <c r="AT1553" s="17">
        <v>1</v>
      </c>
      <c r="AU1553" t="s">
        <v>89</v>
      </c>
      <c r="AV1553" s="17" t="s">
        <v>89</v>
      </c>
      <c r="AW1553" s="17" t="s">
        <v>131</v>
      </c>
      <c r="AX1553">
        <v>1</v>
      </c>
      <c r="AY1553">
        <v>0</v>
      </c>
      <c r="AZ1553">
        <v>0</v>
      </c>
      <c r="BA1553">
        <v>0</v>
      </c>
      <c r="BB1553">
        <v>0</v>
      </c>
      <c r="BC1553">
        <v>0</v>
      </c>
      <c r="BD1553" s="17">
        <v>0</v>
      </c>
      <c r="BE1553">
        <v>1</v>
      </c>
      <c r="BF1553">
        <v>0</v>
      </c>
      <c r="BG1553" s="17">
        <v>0</v>
      </c>
      <c r="BH1553">
        <v>24883</v>
      </c>
      <c r="BI1553">
        <v>1325</v>
      </c>
      <c r="BJ1553" s="23">
        <v>0.92100000000000004</v>
      </c>
      <c r="BK1553" s="23">
        <v>41.5</v>
      </c>
      <c r="BL1553">
        <v>1</v>
      </c>
      <c r="BM1553">
        <v>0</v>
      </c>
      <c r="BN1553">
        <v>0</v>
      </c>
      <c r="BO1553">
        <v>0</v>
      </c>
      <c r="BP1553">
        <v>0</v>
      </c>
      <c r="BQ1553" s="17">
        <v>0</v>
      </c>
      <c r="BR1553">
        <v>0</v>
      </c>
      <c r="BS1553">
        <v>0</v>
      </c>
      <c r="BT1553">
        <v>0</v>
      </c>
      <c r="BU1553" s="17">
        <v>1</v>
      </c>
      <c r="BV1553">
        <v>0</v>
      </c>
      <c r="BW1553">
        <v>0</v>
      </c>
      <c r="BX1553" s="17">
        <v>0</v>
      </c>
      <c r="BY1553">
        <v>0</v>
      </c>
      <c r="BZ1553">
        <v>0</v>
      </c>
      <c r="CA1553">
        <v>1</v>
      </c>
      <c r="CB1553">
        <v>1</v>
      </c>
      <c r="CC1553">
        <v>0</v>
      </c>
      <c r="CD1553">
        <v>0</v>
      </c>
      <c r="CE1553">
        <v>1</v>
      </c>
      <c r="CF1553">
        <v>0</v>
      </c>
      <c r="CG1553">
        <v>0</v>
      </c>
      <c r="CH1553">
        <v>0</v>
      </c>
      <c r="CI1553">
        <v>1</v>
      </c>
      <c r="CJ1553" s="17">
        <v>0</v>
      </c>
      <c r="CK1553">
        <v>1.02</v>
      </c>
      <c r="CL1553">
        <v>80</v>
      </c>
      <c r="CM1553">
        <v>1</v>
      </c>
      <c r="CN1553">
        <v>0</v>
      </c>
      <c r="CO1553">
        <v>32</v>
      </c>
      <c r="CP1553" s="31" t="s">
        <v>80</v>
      </c>
    </row>
    <row r="1554" spans="1:94" x14ac:dyDescent="0.25">
      <c r="A1554">
        <v>1553</v>
      </c>
      <c r="B1554">
        <v>97</v>
      </c>
      <c r="C1554" s="23" t="s">
        <v>275</v>
      </c>
      <c r="D1554" s="12">
        <v>9.4409692033879047</v>
      </c>
      <c r="E1554" s="13">
        <v>0.15335677213213589</v>
      </c>
      <c r="F1554" s="7">
        <v>61.562127789526883</v>
      </c>
      <c r="G1554" s="7">
        <f t="shared" si="387"/>
        <v>9.2876124312557682</v>
      </c>
      <c r="H1554" s="15">
        <f t="shared" si="388"/>
        <v>9.5943259755200412</v>
      </c>
      <c r="I1554" s="11">
        <f t="shared" si="389"/>
        <v>0.46381942376340535</v>
      </c>
      <c r="J1554" s="30">
        <f t="shared" si="390"/>
        <v>7.5341681715282039E-3</v>
      </c>
      <c r="K1554" s="30">
        <f t="shared" si="391"/>
        <v>132.72865394470796</v>
      </c>
      <c r="L1554" s="8">
        <v>0</v>
      </c>
      <c r="M1554" s="9">
        <v>0</v>
      </c>
      <c r="N1554" s="9">
        <v>1</v>
      </c>
      <c r="O1554" s="9">
        <v>0</v>
      </c>
      <c r="P1554" s="9">
        <v>0</v>
      </c>
      <c r="Q1554" s="8">
        <v>13849</v>
      </c>
      <c r="R1554" s="9">
        <v>21</v>
      </c>
      <c r="S1554" s="9">
        <f t="shared" si="392"/>
        <v>13827</v>
      </c>
      <c r="T1554" s="9">
        <f t="shared" si="393"/>
        <v>20</v>
      </c>
      <c r="U1554" s="7">
        <v>17</v>
      </c>
      <c r="V1554" s="7">
        <f t="shared" si="384"/>
        <v>18.5</v>
      </c>
      <c r="W1554" s="9">
        <v>0</v>
      </c>
      <c r="X1554" s="9">
        <v>1</v>
      </c>
      <c r="Y1554" s="9">
        <v>0</v>
      </c>
      <c r="Z1554" s="9">
        <v>0</v>
      </c>
      <c r="AA1554" s="9">
        <v>0</v>
      </c>
      <c r="AB1554" s="27">
        <v>1</v>
      </c>
      <c r="AC1554" s="9">
        <v>0</v>
      </c>
      <c r="AD1554" s="9">
        <v>0</v>
      </c>
      <c r="AE1554" s="27">
        <v>1</v>
      </c>
      <c r="AF1554" s="9">
        <v>0</v>
      </c>
      <c r="AG1554" s="27">
        <v>1</v>
      </c>
      <c r="AH1554" s="19">
        <v>2000</v>
      </c>
      <c r="AI1554" s="30">
        <v>0</v>
      </c>
      <c r="AJ1554" s="30">
        <v>0</v>
      </c>
      <c r="AK1554" s="30">
        <f t="shared" si="385"/>
        <v>0.46899999999999997</v>
      </c>
      <c r="AL1554" s="37">
        <v>0.53100000000000003</v>
      </c>
      <c r="AM1554" s="36">
        <v>1</v>
      </c>
      <c r="AN1554" s="17">
        <v>0</v>
      </c>
      <c r="AO1554" s="33">
        <f t="shared" si="386"/>
        <v>0.57899999999999996</v>
      </c>
      <c r="AP1554" s="34">
        <v>0.42099999999999999</v>
      </c>
      <c r="AQ1554" t="s">
        <v>89</v>
      </c>
      <c r="AR1554" s="34" t="s">
        <v>89</v>
      </c>
      <c r="AS1554">
        <v>0</v>
      </c>
      <c r="AT1554" s="17">
        <v>1</v>
      </c>
      <c r="AU1554" t="s">
        <v>89</v>
      </c>
      <c r="AV1554" s="17" t="s">
        <v>89</v>
      </c>
      <c r="AW1554" s="17" t="s">
        <v>131</v>
      </c>
      <c r="AX1554">
        <v>1</v>
      </c>
      <c r="AY1554">
        <v>0</v>
      </c>
      <c r="AZ1554">
        <v>0</v>
      </c>
      <c r="BA1554">
        <v>0</v>
      </c>
      <c r="BB1554">
        <v>0</v>
      </c>
      <c r="BC1554">
        <v>0</v>
      </c>
      <c r="BD1554" s="17">
        <v>0</v>
      </c>
      <c r="BE1554">
        <v>1</v>
      </c>
      <c r="BF1554">
        <v>0</v>
      </c>
      <c r="BG1554" s="17">
        <v>0</v>
      </c>
      <c r="BH1554">
        <v>31669</v>
      </c>
      <c r="BI1554">
        <v>1404</v>
      </c>
      <c r="BJ1554" s="23">
        <v>0.92700000000000005</v>
      </c>
      <c r="BK1554" s="23">
        <v>41.5</v>
      </c>
      <c r="BL1554">
        <v>1</v>
      </c>
      <c r="BM1554">
        <v>0</v>
      </c>
      <c r="BN1554">
        <v>0</v>
      </c>
      <c r="BO1554">
        <v>0</v>
      </c>
      <c r="BP1554">
        <v>0</v>
      </c>
      <c r="BQ1554" s="17">
        <v>0</v>
      </c>
      <c r="BR1554">
        <v>0</v>
      </c>
      <c r="BS1554">
        <v>0</v>
      </c>
      <c r="BT1554">
        <v>0</v>
      </c>
      <c r="BU1554" s="17">
        <v>1</v>
      </c>
      <c r="BV1554">
        <v>0</v>
      </c>
      <c r="BW1554">
        <v>0</v>
      </c>
      <c r="BX1554" s="17">
        <v>0</v>
      </c>
      <c r="BY1554">
        <v>0</v>
      </c>
      <c r="BZ1554">
        <v>0</v>
      </c>
      <c r="CA1554">
        <v>1</v>
      </c>
      <c r="CB1554">
        <v>1</v>
      </c>
      <c r="CC1554">
        <v>0</v>
      </c>
      <c r="CD1554">
        <v>0</v>
      </c>
      <c r="CE1554">
        <v>1</v>
      </c>
      <c r="CF1554">
        <v>0</v>
      </c>
      <c r="CG1554">
        <v>0</v>
      </c>
      <c r="CH1554">
        <v>0</v>
      </c>
      <c r="CI1554">
        <v>1</v>
      </c>
      <c r="CJ1554" s="17">
        <v>0</v>
      </c>
      <c r="CK1554">
        <v>1.02</v>
      </c>
      <c r="CL1554">
        <v>80</v>
      </c>
      <c r="CM1554">
        <v>1</v>
      </c>
      <c r="CN1554">
        <v>0</v>
      </c>
      <c r="CO1554">
        <v>32</v>
      </c>
      <c r="CP1554" s="31" t="s">
        <v>80</v>
      </c>
    </row>
    <row r="1555" spans="1:94" x14ac:dyDescent="0.25">
      <c r="A1555">
        <v>1554</v>
      </c>
      <c r="B1555">
        <v>97</v>
      </c>
      <c r="C1555" s="23" t="s">
        <v>275</v>
      </c>
      <c r="D1555" s="12">
        <v>10.020346272835409</v>
      </c>
      <c r="E1555" s="13">
        <v>0.15015183734506071</v>
      </c>
      <c r="F1555" s="7">
        <v>66.73475629743956</v>
      </c>
      <c r="G1555" s="7">
        <f t="shared" si="387"/>
        <v>9.8701944354903492</v>
      </c>
      <c r="H1555" s="15">
        <f t="shared" si="388"/>
        <v>10.170498110180469</v>
      </c>
      <c r="I1555" s="11">
        <f t="shared" si="389"/>
        <v>0.41642154991562108</v>
      </c>
      <c r="J1555" s="30">
        <f t="shared" si="390"/>
        <v>6.2399501102485934E-3</v>
      </c>
      <c r="K1555" s="30">
        <f t="shared" si="391"/>
        <v>160.25769154108846</v>
      </c>
      <c r="L1555" s="8">
        <v>0</v>
      </c>
      <c r="M1555" s="9">
        <v>0</v>
      </c>
      <c r="N1555" s="9">
        <v>1</v>
      </c>
      <c r="O1555" s="9">
        <v>0</v>
      </c>
      <c r="P1555" s="9">
        <v>0</v>
      </c>
      <c r="Q1555" s="8">
        <v>21251</v>
      </c>
      <c r="R1555" s="9">
        <v>21</v>
      </c>
      <c r="S1555" s="9">
        <f t="shared" si="392"/>
        <v>21229</v>
      </c>
      <c r="T1555" s="9">
        <f t="shared" si="393"/>
        <v>20</v>
      </c>
      <c r="U1555" s="7">
        <v>17</v>
      </c>
      <c r="V1555" s="7">
        <f t="shared" si="384"/>
        <v>18.5</v>
      </c>
      <c r="W1555" s="9">
        <v>0</v>
      </c>
      <c r="X1555" s="9">
        <v>1</v>
      </c>
      <c r="Y1555" s="9">
        <v>0</v>
      </c>
      <c r="Z1555" s="9">
        <v>0</v>
      </c>
      <c r="AA1555" s="9">
        <v>0</v>
      </c>
      <c r="AB1555" s="27">
        <v>1</v>
      </c>
      <c r="AC1555" s="9">
        <v>0</v>
      </c>
      <c r="AD1555" s="9">
        <v>0</v>
      </c>
      <c r="AE1555" s="27">
        <v>1</v>
      </c>
      <c r="AF1555" s="9">
        <v>0</v>
      </c>
      <c r="AG1555" s="27">
        <v>1</v>
      </c>
      <c r="AH1555" s="19">
        <v>2008</v>
      </c>
      <c r="AI1555" s="30">
        <v>0</v>
      </c>
      <c r="AJ1555" s="30">
        <v>0</v>
      </c>
      <c r="AK1555" s="30">
        <f t="shared" si="385"/>
        <v>0.39900000000000002</v>
      </c>
      <c r="AL1555" s="37">
        <v>0.60099999999999998</v>
      </c>
      <c r="AM1555" s="36">
        <v>1</v>
      </c>
      <c r="AN1555" s="17">
        <v>0</v>
      </c>
      <c r="AO1555" s="33">
        <f t="shared" si="386"/>
        <v>0.56000000000000005</v>
      </c>
      <c r="AP1555" s="34">
        <v>0.44</v>
      </c>
      <c r="AQ1555" t="s">
        <v>89</v>
      </c>
      <c r="AR1555" s="34" t="s">
        <v>89</v>
      </c>
      <c r="AS1555">
        <v>0</v>
      </c>
      <c r="AT1555" s="17">
        <v>1</v>
      </c>
      <c r="AU1555" t="s">
        <v>89</v>
      </c>
      <c r="AV1555" s="17" t="s">
        <v>89</v>
      </c>
      <c r="AW1555" s="17" t="s">
        <v>131</v>
      </c>
      <c r="AX1555">
        <v>1</v>
      </c>
      <c r="AY1555">
        <v>0</v>
      </c>
      <c r="AZ1555">
        <v>0</v>
      </c>
      <c r="BA1555">
        <v>0</v>
      </c>
      <c r="BB1555">
        <v>0</v>
      </c>
      <c r="BC1555">
        <v>0</v>
      </c>
      <c r="BD1555" s="17">
        <v>0</v>
      </c>
      <c r="BE1555">
        <v>1</v>
      </c>
      <c r="BF1555">
        <v>0</v>
      </c>
      <c r="BG1555" s="17">
        <v>0</v>
      </c>
      <c r="BH1555">
        <v>36129</v>
      </c>
      <c r="BI1555">
        <v>1343</v>
      </c>
      <c r="BJ1555" s="23">
        <v>0.92700000000000005</v>
      </c>
      <c r="BK1555" s="23">
        <v>41.5</v>
      </c>
      <c r="BL1555">
        <v>1</v>
      </c>
      <c r="BM1555">
        <v>0</v>
      </c>
      <c r="BN1555">
        <v>0</v>
      </c>
      <c r="BO1555">
        <v>0</v>
      </c>
      <c r="BP1555">
        <v>0</v>
      </c>
      <c r="BQ1555" s="17">
        <v>0</v>
      </c>
      <c r="BR1555">
        <v>0</v>
      </c>
      <c r="BS1555">
        <v>0</v>
      </c>
      <c r="BT1555">
        <v>0</v>
      </c>
      <c r="BU1555" s="17">
        <v>1</v>
      </c>
      <c r="BV1555">
        <v>0</v>
      </c>
      <c r="BW1555">
        <v>0</v>
      </c>
      <c r="BX1555" s="17">
        <v>0</v>
      </c>
      <c r="BY1555">
        <v>0</v>
      </c>
      <c r="BZ1555">
        <v>0</v>
      </c>
      <c r="CA1555">
        <v>1</v>
      </c>
      <c r="CB1555">
        <v>1</v>
      </c>
      <c r="CC1555">
        <v>0</v>
      </c>
      <c r="CD1555">
        <v>0</v>
      </c>
      <c r="CE1555">
        <v>1</v>
      </c>
      <c r="CF1555">
        <v>0</v>
      </c>
      <c r="CG1555">
        <v>0</v>
      </c>
      <c r="CH1555">
        <v>0</v>
      </c>
      <c r="CI1555">
        <v>1</v>
      </c>
      <c r="CJ1555" s="17">
        <v>0</v>
      </c>
      <c r="CK1555">
        <v>1.02</v>
      </c>
      <c r="CL1555">
        <v>80</v>
      </c>
      <c r="CM1555">
        <v>1</v>
      </c>
      <c r="CN1555">
        <v>0</v>
      </c>
      <c r="CO1555">
        <v>32</v>
      </c>
      <c r="CP1555" s="31" t="s">
        <v>80</v>
      </c>
    </row>
    <row r="1556" spans="1:94" x14ac:dyDescent="0.25">
      <c r="A1556">
        <v>1555</v>
      </c>
      <c r="B1556">
        <v>98</v>
      </c>
      <c r="C1556" s="23" t="s">
        <v>276</v>
      </c>
      <c r="D1556" s="12">
        <v>14</v>
      </c>
      <c r="E1556" s="13">
        <v>7.8</v>
      </c>
      <c r="F1556" s="7">
        <f t="shared" ref="F1556:F1580" si="394">D1556/E1556</f>
        <v>1.7948717948717949</v>
      </c>
      <c r="G1556" s="7">
        <f t="shared" si="387"/>
        <v>6.2</v>
      </c>
      <c r="H1556" s="15">
        <f t="shared" si="388"/>
        <v>21.8</v>
      </c>
      <c r="I1556" s="11">
        <f t="shared" si="389"/>
        <v>4.2069883109896677E-2</v>
      </c>
      <c r="J1556" s="30">
        <f t="shared" si="390"/>
        <v>2.3438934875513861E-2</v>
      </c>
      <c r="K1556" s="30">
        <f t="shared" si="391"/>
        <v>42.664054715416185</v>
      </c>
      <c r="L1556" s="8">
        <v>0</v>
      </c>
      <c r="M1556" s="9">
        <v>0</v>
      </c>
      <c r="N1556" s="9">
        <v>0</v>
      </c>
      <c r="O1556" s="9">
        <v>1</v>
      </c>
      <c r="P1556" s="9">
        <v>0</v>
      </c>
      <c r="Q1556" s="8">
        <v>1822</v>
      </c>
      <c r="R1556" s="9">
        <v>4</v>
      </c>
      <c r="S1556" s="9">
        <f t="shared" si="392"/>
        <v>1817</v>
      </c>
      <c r="T1556" s="9">
        <f t="shared" si="393"/>
        <v>5</v>
      </c>
      <c r="U1556" s="7">
        <v>12.7</v>
      </c>
      <c r="V1556" s="7">
        <v>22</v>
      </c>
      <c r="W1556" s="9">
        <v>1</v>
      </c>
      <c r="X1556" s="9">
        <v>0</v>
      </c>
      <c r="Y1556" s="9">
        <v>1</v>
      </c>
      <c r="Z1556" s="9">
        <v>0</v>
      </c>
      <c r="AA1556" s="9">
        <v>0</v>
      </c>
      <c r="AB1556" s="27">
        <v>0</v>
      </c>
      <c r="AC1556" s="9">
        <v>0</v>
      </c>
      <c r="AD1556" s="9">
        <v>0</v>
      </c>
      <c r="AE1556" s="27">
        <v>1</v>
      </c>
      <c r="AF1556" s="9">
        <v>0</v>
      </c>
      <c r="AG1556" s="27">
        <v>1</v>
      </c>
      <c r="AH1556" s="19">
        <v>1986</v>
      </c>
      <c r="AI1556" s="30">
        <v>7.0000000000000001E-3</v>
      </c>
      <c r="AJ1556" s="30">
        <v>0.29799999999999999</v>
      </c>
      <c r="AK1556" s="30">
        <v>0.499</v>
      </c>
      <c r="AL1556" s="37">
        <v>0.19600000000000001</v>
      </c>
      <c r="AM1556" s="36">
        <v>0.89300000000000002</v>
      </c>
      <c r="AN1556" s="17">
        <v>0.107</v>
      </c>
      <c r="AO1556">
        <v>1</v>
      </c>
      <c r="AP1556" s="34">
        <v>0</v>
      </c>
      <c r="AQ1556">
        <v>0.77900000000000003</v>
      </c>
      <c r="AR1556" s="34">
        <v>0.221</v>
      </c>
      <c r="AS1556">
        <v>1</v>
      </c>
      <c r="AT1556" s="17">
        <v>0</v>
      </c>
      <c r="AU1556" t="s">
        <v>89</v>
      </c>
      <c r="AV1556" s="17" t="s">
        <v>89</v>
      </c>
      <c r="AW1556" s="17" t="s">
        <v>208</v>
      </c>
      <c r="AX1556">
        <v>1</v>
      </c>
      <c r="AY1556">
        <v>0</v>
      </c>
      <c r="AZ1556">
        <v>0</v>
      </c>
      <c r="BA1556">
        <v>0</v>
      </c>
      <c r="BB1556">
        <v>0</v>
      </c>
      <c r="BC1556">
        <v>0</v>
      </c>
      <c r="BD1556" s="17">
        <v>0</v>
      </c>
      <c r="BE1556">
        <v>1</v>
      </c>
      <c r="BF1556">
        <v>0</v>
      </c>
      <c r="BG1556" s="17">
        <v>0</v>
      </c>
      <c r="BH1556">
        <v>15082</v>
      </c>
      <c r="BI1556">
        <v>1130</v>
      </c>
      <c r="BJ1556" s="23">
        <v>0.877</v>
      </c>
      <c r="BK1556" s="23">
        <v>40.299999999999997</v>
      </c>
      <c r="BL1556">
        <v>0</v>
      </c>
      <c r="BM1556">
        <v>0</v>
      </c>
      <c r="BN1556">
        <v>0</v>
      </c>
      <c r="BO1556">
        <v>0</v>
      </c>
      <c r="BP1556">
        <v>0</v>
      </c>
      <c r="BQ1556" s="17">
        <v>1</v>
      </c>
      <c r="BR1556">
        <v>0</v>
      </c>
      <c r="BS1556">
        <v>1</v>
      </c>
      <c r="BT1556">
        <v>0</v>
      </c>
      <c r="BU1556" s="17">
        <v>0</v>
      </c>
      <c r="BV1556">
        <v>0</v>
      </c>
      <c r="BW1556">
        <v>0</v>
      </c>
      <c r="BX1556" s="17">
        <v>0</v>
      </c>
      <c r="BY1556">
        <v>1</v>
      </c>
      <c r="BZ1556">
        <v>1</v>
      </c>
      <c r="CA1556">
        <v>0</v>
      </c>
      <c r="CB1556">
        <v>0</v>
      </c>
      <c r="CC1556">
        <v>0</v>
      </c>
      <c r="CD1556">
        <v>0</v>
      </c>
      <c r="CE1556">
        <v>0</v>
      </c>
      <c r="CF1556">
        <v>0</v>
      </c>
      <c r="CG1556">
        <v>0</v>
      </c>
      <c r="CH1556">
        <v>0</v>
      </c>
      <c r="CI1556">
        <v>0</v>
      </c>
      <c r="CJ1556" s="17">
        <v>0</v>
      </c>
      <c r="CK1556">
        <v>0.78100000000000003</v>
      </c>
      <c r="CL1556">
        <v>182</v>
      </c>
      <c r="CM1556">
        <v>1</v>
      </c>
      <c r="CN1556">
        <v>0</v>
      </c>
      <c r="CO1556">
        <v>20</v>
      </c>
      <c r="CP1556" s="31" t="s">
        <v>80</v>
      </c>
    </row>
    <row r="1557" spans="1:94" x14ac:dyDescent="0.25">
      <c r="A1557">
        <v>1556</v>
      </c>
      <c r="B1557">
        <v>98</v>
      </c>
      <c r="C1557" s="23" t="s">
        <v>276</v>
      </c>
      <c r="D1557" s="12">
        <v>4.8</v>
      </c>
      <c r="E1557" s="13">
        <v>1.3</v>
      </c>
      <c r="F1557" s="7">
        <f t="shared" si="394"/>
        <v>3.6923076923076921</v>
      </c>
      <c r="G1557" s="7">
        <f t="shared" si="387"/>
        <v>3.5</v>
      </c>
      <c r="H1557" s="15">
        <f t="shared" si="388"/>
        <v>6.1</v>
      </c>
      <c r="I1557" s="11">
        <f t="shared" si="389"/>
        <v>8.6297303454966959E-2</v>
      </c>
      <c r="J1557" s="30">
        <f t="shared" si="390"/>
        <v>2.3372186352386883E-2</v>
      </c>
      <c r="K1557" s="30">
        <f t="shared" si="391"/>
        <v>42.785898799659151</v>
      </c>
      <c r="L1557" s="8">
        <v>0</v>
      </c>
      <c r="M1557" s="9">
        <v>0</v>
      </c>
      <c r="N1557" s="9">
        <v>0</v>
      </c>
      <c r="O1557" s="9">
        <v>1</v>
      </c>
      <c r="P1557" s="9">
        <v>0</v>
      </c>
      <c r="Q1557" s="8">
        <v>1822</v>
      </c>
      <c r="R1557" s="9">
        <v>4</v>
      </c>
      <c r="S1557" s="9">
        <f t="shared" si="392"/>
        <v>1817</v>
      </c>
      <c r="T1557" s="9">
        <f t="shared" si="393"/>
        <v>5</v>
      </c>
      <c r="U1557" s="7">
        <v>12.7</v>
      </c>
      <c r="V1557" s="7">
        <v>22</v>
      </c>
      <c r="W1557" s="9">
        <v>1</v>
      </c>
      <c r="X1557" s="9">
        <v>0</v>
      </c>
      <c r="Y1557" s="9">
        <v>1</v>
      </c>
      <c r="Z1557" s="9">
        <v>0</v>
      </c>
      <c r="AA1557" s="9">
        <v>0</v>
      </c>
      <c r="AB1557" s="27">
        <v>0</v>
      </c>
      <c r="AC1557" s="9">
        <v>0</v>
      </c>
      <c r="AD1557" s="9">
        <v>0</v>
      </c>
      <c r="AE1557" s="27">
        <v>1</v>
      </c>
      <c r="AF1557" s="9">
        <v>0</v>
      </c>
      <c r="AG1557" s="27">
        <v>1</v>
      </c>
      <c r="AH1557" s="19">
        <v>1986</v>
      </c>
      <c r="AI1557" s="30">
        <v>7.0000000000000001E-3</v>
      </c>
      <c r="AJ1557" s="30">
        <v>0.29799999999999999</v>
      </c>
      <c r="AK1557" s="30">
        <v>0.499</v>
      </c>
      <c r="AL1557" s="37">
        <v>0.19600000000000001</v>
      </c>
      <c r="AM1557" s="36">
        <v>0.89300000000000002</v>
      </c>
      <c r="AN1557" s="17">
        <v>0.107</v>
      </c>
      <c r="AO1557">
        <v>1</v>
      </c>
      <c r="AP1557" s="34">
        <v>0</v>
      </c>
      <c r="AQ1557">
        <v>0.77900000000000003</v>
      </c>
      <c r="AR1557" s="34">
        <v>0.221</v>
      </c>
      <c r="AS1557">
        <v>1</v>
      </c>
      <c r="AT1557" s="17">
        <v>0</v>
      </c>
      <c r="AU1557" t="s">
        <v>89</v>
      </c>
      <c r="AV1557" s="17" t="s">
        <v>89</v>
      </c>
      <c r="AW1557" s="17" t="s">
        <v>208</v>
      </c>
      <c r="AX1557">
        <v>1</v>
      </c>
      <c r="AY1557">
        <v>0</v>
      </c>
      <c r="AZ1557">
        <v>0</v>
      </c>
      <c r="BA1557">
        <v>0</v>
      </c>
      <c r="BB1557">
        <v>0</v>
      </c>
      <c r="BC1557">
        <v>0</v>
      </c>
      <c r="BD1557" s="17">
        <v>0</v>
      </c>
      <c r="BE1557">
        <v>1</v>
      </c>
      <c r="BF1557">
        <v>0</v>
      </c>
      <c r="BG1557" s="17">
        <v>0</v>
      </c>
      <c r="BH1557">
        <v>15082</v>
      </c>
      <c r="BI1557">
        <v>1130</v>
      </c>
      <c r="BJ1557" s="23">
        <v>0.877</v>
      </c>
      <c r="BK1557" s="23">
        <v>40.299999999999997</v>
      </c>
      <c r="BL1557">
        <v>0</v>
      </c>
      <c r="BM1557">
        <v>0</v>
      </c>
      <c r="BN1557">
        <v>0</v>
      </c>
      <c r="BO1557">
        <v>0</v>
      </c>
      <c r="BP1557">
        <v>0</v>
      </c>
      <c r="BQ1557" s="17">
        <v>1</v>
      </c>
      <c r="BR1557">
        <v>0</v>
      </c>
      <c r="BS1557">
        <v>1</v>
      </c>
      <c r="BT1557">
        <v>0</v>
      </c>
      <c r="BU1557" s="17">
        <v>0</v>
      </c>
      <c r="BV1557">
        <v>1</v>
      </c>
      <c r="BW1557">
        <v>0</v>
      </c>
      <c r="BX1557" s="17">
        <v>0</v>
      </c>
      <c r="BY1557">
        <v>1</v>
      </c>
      <c r="BZ1557">
        <v>1</v>
      </c>
      <c r="CA1557">
        <v>0</v>
      </c>
      <c r="CB1557">
        <v>0</v>
      </c>
      <c r="CC1557">
        <v>0</v>
      </c>
      <c r="CD1557">
        <v>0</v>
      </c>
      <c r="CE1557">
        <v>0</v>
      </c>
      <c r="CF1557">
        <v>0</v>
      </c>
      <c r="CG1557">
        <v>0</v>
      </c>
      <c r="CH1557">
        <v>0</v>
      </c>
      <c r="CI1557">
        <v>0</v>
      </c>
      <c r="CJ1557" s="17">
        <v>0</v>
      </c>
      <c r="CK1557">
        <v>0.78100000000000003</v>
      </c>
      <c r="CL1557">
        <v>182</v>
      </c>
      <c r="CM1557">
        <v>1</v>
      </c>
      <c r="CN1557">
        <v>0</v>
      </c>
      <c r="CO1557">
        <v>20</v>
      </c>
      <c r="CP1557" s="31" t="s">
        <v>80</v>
      </c>
    </row>
    <row r="1558" spans="1:94" x14ac:dyDescent="0.25">
      <c r="A1558">
        <v>1557</v>
      </c>
      <c r="B1558">
        <v>98</v>
      </c>
      <c r="C1558" s="23" t="s">
        <v>276</v>
      </c>
      <c r="D1558" s="12">
        <v>11.7</v>
      </c>
      <c r="E1558" s="13">
        <v>5.3</v>
      </c>
      <c r="F1558" s="7">
        <f t="shared" si="394"/>
        <v>2.2075471698113205</v>
      </c>
      <c r="G1558" s="7">
        <f t="shared" si="387"/>
        <v>6.3999999999999995</v>
      </c>
      <c r="H1558" s="15">
        <f t="shared" si="388"/>
        <v>17</v>
      </c>
      <c r="I1558" s="11">
        <f t="shared" si="389"/>
        <v>5.1761728739050356E-2</v>
      </c>
      <c r="J1558" s="30">
        <f t="shared" si="390"/>
        <v>2.3447620710851873E-2</v>
      </c>
      <c r="K1558" s="30">
        <f t="shared" si="391"/>
        <v>42.648250427267726</v>
      </c>
      <c r="L1558" s="8">
        <v>0</v>
      </c>
      <c r="M1558" s="9">
        <v>0</v>
      </c>
      <c r="N1558" s="9">
        <v>0</v>
      </c>
      <c r="O1558" s="9">
        <v>1</v>
      </c>
      <c r="P1558" s="9">
        <v>0</v>
      </c>
      <c r="Q1558" s="8">
        <v>1822</v>
      </c>
      <c r="R1558" s="9">
        <v>7</v>
      </c>
      <c r="S1558" s="9">
        <f t="shared" si="392"/>
        <v>1814</v>
      </c>
      <c r="T1558" s="9">
        <f t="shared" si="393"/>
        <v>5</v>
      </c>
      <c r="U1558" s="7">
        <v>12.7</v>
      </c>
      <c r="V1558" s="7">
        <v>22</v>
      </c>
      <c r="W1558" s="9">
        <v>1</v>
      </c>
      <c r="X1558" s="9">
        <v>0</v>
      </c>
      <c r="Y1558" s="9">
        <v>1</v>
      </c>
      <c r="Z1558" s="9">
        <v>0</v>
      </c>
      <c r="AA1558" s="9">
        <v>0</v>
      </c>
      <c r="AB1558" s="27">
        <v>0</v>
      </c>
      <c r="AC1558" s="9">
        <v>0</v>
      </c>
      <c r="AD1558" s="9">
        <v>0</v>
      </c>
      <c r="AE1558" s="27">
        <v>1</v>
      </c>
      <c r="AF1558" s="9">
        <v>0</v>
      </c>
      <c r="AG1558" s="27">
        <v>1</v>
      </c>
      <c r="AH1558" s="19">
        <v>1986</v>
      </c>
      <c r="AI1558" s="30">
        <v>7.0000000000000001E-3</v>
      </c>
      <c r="AJ1558" s="30">
        <v>0.29799999999999999</v>
      </c>
      <c r="AK1558" s="30">
        <v>0.499</v>
      </c>
      <c r="AL1558" s="37">
        <v>0.19600000000000001</v>
      </c>
      <c r="AM1558" s="36">
        <v>0.89300000000000002</v>
      </c>
      <c r="AN1558" s="17">
        <v>0.107</v>
      </c>
      <c r="AO1558">
        <v>1</v>
      </c>
      <c r="AP1558" s="34">
        <v>0</v>
      </c>
      <c r="AQ1558">
        <v>0.77900000000000003</v>
      </c>
      <c r="AR1558" s="34">
        <v>0.221</v>
      </c>
      <c r="AS1558">
        <v>1</v>
      </c>
      <c r="AT1558" s="17">
        <v>0</v>
      </c>
      <c r="AU1558" t="s">
        <v>89</v>
      </c>
      <c r="AV1558" s="17" t="s">
        <v>89</v>
      </c>
      <c r="AW1558" s="17" t="s">
        <v>208</v>
      </c>
      <c r="AX1558">
        <v>1</v>
      </c>
      <c r="AY1558">
        <v>0</v>
      </c>
      <c r="AZ1558">
        <v>0</v>
      </c>
      <c r="BA1558">
        <v>0</v>
      </c>
      <c r="BB1558">
        <v>0</v>
      </c>
      <c r="BC1558">
        <v>0</v>
      </c>
      <c r="BD1558" s="17">
        <v>0</v>
      </c>
      <c r="BE1558">
        <v>1</v>
      </c>
      <c r="BF1558">
        <v>0</v>
      </c>
      <c r="BG1558" s="17">
        <v>0</v>
      </c>
      <c r="BH1558">
        <v>15082</v>
      </c>
      <c r="BI1558">
        <v>1130</v>
      </c>
      <c r="BJ1558" s="23">
        <v>0.877</v>
      </c>
      <c r="BK1558" s="23">
        <v>40.299999999999997</v>
      </c>
      <c r="BL1558">
        <v>0</v>
      </c>
      <c r="BM1558">
        <v>0</v>
      </c>
      <c r="BN1558">
        <v>0</v>
      </c>
      <c r="BO1558">
        <v>0</v>
      </c>
      <c r="BP1558">
        <v>0</v>
      </c>
      <c r="BQ1558" s="17">
        <v>1</v>
      </c>
      <c r="BR1558">
        <v>0</v>
      </c>
      <c r="BS1558">
        <v>1</v>
      </c>
      <c r="BT1558">
        <v>0</v>
      </c>
      <c r="BU1558" s="17">
        <v>0</v>
      </c>
      <c r="BV1558">
        <v>0</v>
      </c>
      <c r="BW1558">
        <v>0</v>
      </c>
      <c r="BX1558" s="17">
        <v>1</v>
      </c>
      <c r="BY1558">
        <v>1</v>
      </c>
      <c r="BZ1558">
        <v>1</v>
      </c>
      <c r="CA1558">
        <v>0</v>
      </c>
      <c r="CB1558">
        <v>0</v>
      </c>
      <c r="CC1558">
        <v>0</v>
      </c>
      <c r="CD1558">
        <v>0</v>
      </c>
      <c r="CE1558">
        <v>0</v>
      </c>
      <c r="CF1558">
        <v>0</v>
      </c>
      <c r="CG1558">
        <v>0</v>
      </c>
      <c r="CH1558">
        <v>0</v>
      </c>
      <c r="CI1558">
        <v>0</v>
      </c>
      <c r="CJ1558" s="17">
        <v>0</v>
      </c>
      <c r="CK1558">
        <v>0.78100000000000003</v>
      </c>
      <c r="CL1558">
        <v>182</v>
      </c>
      <c r="CM1558">
        <v>1</v>
      </c>
      <c r="CN1558">
        <v>0</v>
      </c>
      <c r="CO1558">
        <v>20</v>
      </c>
      <c r="CP1558" s="31" t="s">
        <v>80</v>
      </c>
    </row>
    <row r="1559" spans="1:94" x14ac:dyDescent="0.25">
      <c r="A1559">
        <v>1558</v>
      </c>
      <c r="B1559">
        <v>98</v>
      </c>
      <c r="C1559" s="23" t="s">
        <v>276</v>
      </c>
      <c r="D1559" s="12">
        <v>4.8</v>
      </c>
      <c r="E1559" s="13">
        <v>1.4</v>
      </c>
      <c r="F1559" s="7">
        <f t="shared" si="394"/>
        <v>3.4285714285714288</v>
      </c>
      <c r="G1559" s="7">
        <f t="shared" si="387"/>
        <v>3.4</v>
      </c>
      <c r="H1559" s="15">
        <f t="shared" si="388"/>
        <v>6.1999999999999993</v>
      </c>
      <c r="I1559" s="11">
        <f t="shared" si="389"/>
        <v>8.021822299577526E-2</v>
      </c>
      <c r="J1559" s="30">
        <f t="shared" si="390"/>
        <v>2.3396981707101118E-2</v>
      </c>
      <c r="K1559" s="30">
        <f t="shared" si="391"/>
        <v>42.740555705802613</v>
      </c>
      <c r="L1559" s="8">
        <v>0</v>
      </c>
      <c r="M1559" s="9">
        <v>0</v>
      </c>
      <c r="N1559" s="9">
        <v>0</v>
      </c>
      <c r="O1559" s="9">
        <v>1</v>
      </c>
      <c r="P1559" s="9">
        <v>0</v>
      </c>
      <c r="Q1559" s="8">
        <v>1822</v>
      </c>
      <c r="R1559" s="9">
        <v>6</v>
      </c>
      <c r="S1559" s="9">
        <f t="shared" si="392"/>
        <v>1815</v>
      </c>
      <c r="T1559" s="9">
        <f t="shared" si="393"/>
        <v>5</v>
      </c>
      <c r="U1559" s="7">
        <v>12.7</v>
      </c>
      <c r="V1559" s="7">
        <v>22</v>
      </c>
      <c r="W1559" s="9">
        <v>1</v>
      </c>
      <c r="X1559" s="9">
        <v>0</v>
      </c>
      <c r="Y1559" s="9">
        <v>1</v>
      </c>
      <c r="Z1559" s="9">
        <v>0</v>
      </c>
      <c r="AA1559" s="9">
        <v>0</v>
      </c>
      <c r="AB1559" s="27">
        <v>0</v>
      </c>
      <c r="AC1559" s="9">
        <v>0</v>
      </c>
      <c r="AD1559" s="9">
        <v>0</v>
      </c>
      <c r="AE1559" s="27">
        <v>1</v>
      </c>
      <c r="AF1559" s="9">
        <v>0</v>
      </c>
      <c r="AG1559" s="27">
        <v>1</v>
      </c>
      <c r="AH1559" s="19">
        <v>1986</v>
      </c>
      <c r="AI1559" s="30">
        <v>7.0000000000000001E-3</v>
      </c>
      <c r="AJ1559" s="30">
        <v>0.29799999999999999</v>
      </c>
      <c r="AK1559" s="30">
        <v>0.499</v>
      </c>
      <c r="AL1559" s="37">
        <v>0.19600000000000001</v>
      </c>
      <c r="AM1559" s="36">
        <v>0.89300000000000002</v>
      </c>
      <c r="AN1559" s="17">
        <v>0.107</v>
      </c>
      <c r="AO1559">
        <v>1</v>
      </c>
      <c r="AP1559" s="34">
        <v>0</v>
      </c>
      <c r="AQ1559">
        <v>0.77900000000000003</v>
      </c>
      <c r="AR1559" s="34">
        <v>0.221</v>
      </c>
      <c r="AS1559">
        <v>1</v>
      </c>
      <c r="AT1559" s="17">
        <v>0</v>
      </c>
      <c r="AU1559" t="s">
        <v>89</v>
      </c>
      <c r="AV1559" s="17" t="s">
        <v>89</v>
      </c>
      <c r="AW1559" s="17" t="s">
        <v>208</v>
      </c>
      <c r="AX1559">
        <v>1</v>
      </c>
      <c r="AY1559">
        <v>0</v>
      </c>
      <c r="AZ1559">
        <v>0</v>
      </c>
      <c r="BA1559">
        <v>0</v>
      </c>
      <c r="BB1559">
        <v>0</v>
      </c>
      <c r="BC1559">
        <v>0</v>
      </c>
      <c r="BD1559" s="17">
        <v>0</v>
      </c>
      <c r="BE1559">
        <v>1</v>
      </c>
      <c r="BF1559">
        <v>0</v>
      </c>
      <c r="BG1559" s="17">
        <v>0</v>
      </c>
      <c r="BH1559">
        <v>15082</v>
      </c>
      <c r="BI1559">
        <v>1130</v>
      </c>
      <c r="BJ1559" s="23">
        <v>0.877</v>
      </c>
      <c r="BK1559" s="23">
        <v>40.299999999999997</v>
      </c>
      <c r="BL1559">
        <v>0</v>
      </c>
      <c r="BM1559">
        <v>0</v>
      </c>
      <c r="BN1559">
        <v>0</v>
      </c>
      <c r="BO1559">
        <v>0</v>
      </c>
      <c r="BP1559">
        <v>0</v>
      </c>
      <c r="BQ1559" s="17">
        <v>1</v>
      </c>
      <c r="BR1559">
        <v>0</v>
      </c>
      <c r="BS1559">
        <v>1</v>
      </c>
      <c r="BT1559">
        <v>0</v>
      </c>
      <c r="BU1559" s="17">
        <v>0</v>
      </c>
      <c r="BV1559">
        <v>1</v>
      </c>
      <c r="BW1559">
        <v>0</v>
      </c>
      <c r="BX1559" s="17">
        <v>0</v>
      </c>
      <c r="BY1559">
        <v>1</v>
      </c>
      <c r="BZ1559">
        <v>1</v>
      </c>
      <c r="CA1559">
        <v>0</v>
      </c>
      <c r="CB1559">
        <v>0</v>
      </c>
      <c r="CC1559">
        <v>0</v>
      </c>
      <c r="CD1559">
        <v>0</v>
      </c>
      <c r="CE1559">
        <v>0</v>
      </c>
      <c r="CF1559">
        <v>0</v>
      </c>
      <c r="CG1559">
        <v>0</v>
      </c>
      <c r="CH1559">
        <v>0</v>
      </c>
      <c r="CI1559">
        <v>0</v>
      </c>
      <c r="CJ1559" s="17">
        <v>0</v>
      </c>
      <c r="CK1559">
        <v>0.78100000000000003</v>
      </c>
      <c r="CL1559">
        <v>182</v>
      </c>
      <c r="CM1559">
        <v>1</v>
      </c>
      <c r="CN1559">
        <v>0</v>
      </c>
      <c r="CO1559">
        <v>20</v>
      </c>
      <c r="CP1559" s="31" t="s">
        <v>80</v>
      </c>
    </row>
    <row r="1560" spans="1:94" x14ac:dyDescent="0.25">
      <c r="A1560">
        <v>1559</v>
      </c>
      <c r="B1560">
        <v>98</v>
      </c>
      <c r="C1560" s="23" t="s">
        <v>276</v>
      </c>
      <c r="D1560" s="12">
        <v>5.5</v>
      </c>
      <c r="E1560" s="13">
        <v>0.5</v>
      </c>
      <c r="F1560" s="7">
        <f t="shared" si="394"/>
        <v>11</v>
      </c>
      <c r="G1560" s="7">
        <f t="shared" si="387"/>
        <v>5</v>
      </c>
      <c r="H1560" s="15">
        <f t="shared" si="388"/>
        <v>6</v>
      </c>
      <c r="I1560" s="11">
        <f t="shared" si="389"/>
        <v>0.25006459113917362</v>
      </c>
      <c r="J1560" s="30">
        <f t="shared" si="390"/>
        <v>2.2733144649015786E-2</v>
      </c>
      <c r="K1560" s="30">
        <f t="shared" si="391"/>
        <v>43.988634895845536</v>
      </c>
      <c r="L1560" s="8">
        <v>0</v>
      </c>
      <c r="M1560" s="9">
        <v>0</v>
      </c>
      <c r="N1560" s="9">
        <v>0</v>
      </c>
      <c r="O1560" s="9">
        <v>1</v>
      </c>
      <c r="P1560" s="9">
        <v>0</v>
      </c>
      <c r="Q1560" s="8">
        <v>1822</v>
      </c>
      <c r="R1560" s="9">
        <v>7</v>
      </c>
      <c r="S1560" s="9">
        <f t="shared" si="392"/>
        <v>1814</v>
      </c>
      <c r="T1560" s="9">
        <f t="shared" si="393"/>
        <v>5</v>
      </c>
      <c r="U1560" s="7">
        <v>12.7</v>
      </c>
      <c r="V1560" s="7">
        <v>22</v>
      </c>
      <c r="W1560" s="9">
        <v>1</v>
      </c>
      <c r="X1560" s="9">
        <v>0</v>
      </c>
      <c r="Y1560" s="9">
        <v>1</v>
      </c>
      <c r="Z1560" s="9">
        <v>0</v>
      </c>
      <c r="AA1560" s="9">
        <v>0</v>
      </c>
      <c r="AB1560" s="27">
        <v>0</v>
      </c>
      <c r="AC1560" s="9">
        <v>0</v>
      </c>
      <c r="AD1560" s="9">
        <v>0</v>
      </c>
      <c r="AE1560" s="27">
        <v>1</v>
      </c>
      <c r="AF1560" s="9">
        <v>0</v>
      </c>
      <c r="AG1560" s="27">
        <v>1</v>
      </c>
      <c r="AH1560" s="19">
        <v>1986</v>
      </c>
      <c r="AI1560" s="30">
        <v>7.0000000000000001E-3</v>
      </c>
      <c r="AJ1560" s="30">
        <v>0.29799999999999999</v>
      </c>
      <c r="AK1560" s="30">
        <v>0.499</v>
      </c>
      <c r="AL1560" s="37">
        <v>0.19600000000000001</v>
      </c>
      <c r="AM1560" s="36">
        <v>0.89300000000000002</v>
      </c>
      <c r="AN1560" s="17">
        <v>0.107</v>
      </c>
      <c r="AO1560">
        <v>1</v>
      </c>
      <c r="AP1560" s="34">
        <v>0</v>
      </c>
      <c r="AQ1560">
        <v>0.77900000000000003</v>
      </c>
      <c r="AR1560" s="34">
        <v>0.221</v>
      </c>
      <c r="AS1560">
        <v>1</v>
      </c>
      <c r="AT1560" s="17">
        <v>0</v>
      </c>
      <c r="AU1560" t="s">
        <v>89</v>
      </c>
      <c r="AV1560" s="17" t="s">
        <v>89</v>
      </c>
      <c r="AW1560" s="17" t="s">
        <v>208</v>
      </c>
      <c r="AX1560">
        <v>1</v>
      </c>
      <c r="AY1560">
        <v>0</v>
      </c>
      <c r="AZ1560">
        <v>0</v>
      </c>
      <c r="BA1560">
        <v>0</v>
      </c>
      <c r="BB1560">
        <v>0</v>
      </c>
      <c r="BC1560">
        <v>0</v>
      </c>
      <c r="BD1560" s="17">
        <v>0</v>
      </c>
      <c r="BE1560">
        <v>1</v>
      </c>
      <c r="BF1560">
        <v>0</v>
      </c>
      <c r="BG1560" s="17">
        <v>0</v>
      </c>
      <c r="BH1560">
        <v>15082</v>
      </c>
      <c r="BI1560">
        <v>1130</v>
      </c>
      <c r="BJ1560" s="23">
        <v>0.877</v>
      </c>
      <c r="BK1560" s="23">
        <v>40.299999999999997</v>
      </c>
      <c r="BL1560">
        <v>1</v>
      </c>
      <c r="BM1560">
        <v>0</v>
      </c>
      <c r="BN1560">
        <v>0</v>
      </c>
      <c r="BO1560">
        <v>0</v>
      </c>
      <c r="BP1560">
        <v>0</v>
      </c>
      <c r="BQ1560" s="17">
        <v>0</v>
      </c>
      <c r="BR1560">
        <v>0</v>
      </c>
      <c r="BS1560">
        <v>1</v>
      </c>
      <c r="BT1560">
        <v>0</v>
      </c>
      <c r="BU1560" s="17">
        <v>0</v>
      </c>
      <c r="BV1560">
        <v>0</v>
      </c>
      <c r="BW1560">
        <v>0</v>
      </c>
      <c r="BX1560" s="17">
        <v>1</v>
      </c>
      <c r="BY1560">
        <v>1</v>
      </c>
      <c r="BZ1560">
        <v>1</v>
      </c>
      <c r="CA1560">
        <v>0</v>
      </c>
      <c r="CB1560">
        <v>0</v>
      </c>
      <c r="CC1560">
        <v>0</v>
      </c>
      <c r="CD1560">
        <v>0</v>
      </c>
      <c r="CE1560">
        <v>0</v>
      </c>
      <c r="CF1560">
        <v>0</v>
      </c>
      <c r="CG1560">
        <v>0</v>
      </c>
      <c r="CH1560">
        <v>0</v>
      </c>
      <c r="CI1560">
        <v>0</v>
      </c>
      <c r="CJ1560" s="17">
        <v>0</v>
      </c>
      <c r="CK1560">
        <v>0.78100000000000003</v>
      </c>
      <c r="CL1560">
        <v>182</v>
      </c>
      <c r="CM1560">
        <v>1</v>
      </c>
      <c r="CN1560">
        <v>0</v>
      </c>
      <c r="CO1560">
        <v>20</v>
      </c>
      <c r="CP1560" s="31" t="s">
        <v>80</v>
      </c>
    </row>
    <row r="1561" spans="1:94" x14ac:dyDescent="0.25">
      <c r="A1561">
        <v>1560</v>
      </c>
      <c r="B1561">
        <v>99</v>
      </c>
      <c r="C1561" s="23" t="s">
        <v>277</v>
      </c>
      <c r="D1561" s="12">
        <v>9.5</v>
      </c>
      <c r="E1561" s="13">
        <v>0.1</v>
      </c>
      <c r="F1561" s="7">
        <f t="shared" si="394"/>
        <v>95</v>
      </c>
      <c r="G1561" s="7">
        <f t="shared" si="387"/>
        <v>9.4</v>
      </c>
      <c r="H1561" s="15">
        <f t="shared" si="388"/>
        <v>9.6</v>
      </c>
      <c r="I1561" s="11">
        <f t="shared" si="389"/>
        <v>0.5319729339056668</v>
      </c>
      <c r="J1561" s="30">
        <f t="shared" si="390"/>
        <v>5.5997150937438615E-3</v>
      </c>
      <c r="K1561" s="30">
        <f t="shared" si="391"/>
        <v>178.58051405458545</v>
      </c>
      <c r="L1561" s="8">
        <v>0</v>
      </c>
      <c r="M1561" s="9">
        <v>0</v>
      </c>
      <c r="N1561" s="9">
        <v>0</v>
      </c>
      <c r="O1561" s="9">
        <v>0</v>
      </c>
      <c r="P1561" s="9">
        <v>1</v>
      </c>
      <c r="Q1561" s="8">
        <v>22871</v>
      </c>
      <c r="R1561" s="9">
        <v>4</v>
      </c>
      <c r="S1561" s="9">
        <f t="shared" si="392"/>
        <v>22866</v>
      </c>
      <c r="T1561" s="9">
        <f t="shared" si="393"/>
        <v>11</v>
      </c>
      <c r="U1561" s="7">
        <v>9.0500000000000007</v>
      </c>
      <c r="V1561" s="7">
        <f t="shared" ref="V1561:V1571" si="395">BK1561-U1561-6</f>
        <v>34.950000000000003</v>
      </c>
      <c r="W1561" s="9">
        <v>1</v>
      </c>
      <c r="X1561" s="9">
        <v>0</v>
      </c>
      <c r="Y1561" s="9">
        <v>1</v>
      </c>
      <c r="Z1561" s="9">
        <v>0</v>
      </c>
      <c r="AA1561" s="9">
        <v>0</v>
      </c>
      <c r="AB1561" s="27">
        <v>0</v>
      </c>
      <c r="AC1561" s="9">
        <v>0</v>
      </c>
      <c r="AD1561" s="9">
        <v>0</v>
      </c>
      <c r="AE1561" s="27">
        <v>1</v>
      </c>
      <c r="AF1561" s="9">
        <v>0</v>
      </c>
      <c r="AG1561" s="27">
        <v>1</v>
      </c>
      <c r="AH1561" s="19">
        <v>1985</v>
      </c>
      <c r="AI1561" s="30" t="s">
        <v>89</v>
      </c>
      <c r="AJ1561" s="30" t="s">
        <v>89</v>
      </c>
      <c r="AK1561" s="30" t="s">
        <v>89</v>
      </c>
      <c r="AL1561" s="37" t="s">
        <v>89</v>
      </c>
      <c r="AM1561" s="36">
        <v>1</v>
      </c>
      <c r="AN1561" s="17">
        <v>0</v>
      </c>
      <c r="AO1561">
        <v>0.47</v>
      </c>
      <c r="AP1561" s="34">
        <v>0.53</v>
      </c>
      <c r="AQ1561" t="s">
        <v>89</v>
      </c>
      <c r="AR1561" s="34" t="s">
        <v>89</v>
      </c>
      <c r="AS1561">
        <v>1</v>
      </c>
      <c r="AT1561" s="17">
        <v>0</v>
      </c>
      <c r="AU1561" t="s">
        <v>89</v>
      </c>
      <c r="AV1561" s="17" t="s">
        <v>89</v>
      </c>
      <c r="AW1561" s="17" t="s">
        <v>193</v>
      </c>
      <c r="AX1561">
        <v>1</v>
      </c>
      <c r="AY1561">
        <v>0</v>
      </c>
      <c r="AZ1561">
        <v>0</v>
      </c>
      <c r="BA1561">
        <v>0</v>
      </c>
      <c r="BB1561">
        <v>0</v>
      </c>
      <c r="BC1561">
        <v>0</v>
      </c>
      <c r="BD1561" s="17">
        <v>0</v>
      </c>
      <c r="BE1561">
        <v>1</v>
      </c>
      <c r="BF1561">
        <v>0</v>
      </c>
      <c r="BG1561" s="17">
        <v>0</v>
      </c>
      <c r="BH1561">
        <v>15765</v>
      </c>
      <c r="BI1561">
        <v>285</v>
      </c>
      <c r="BJ1561" s="23">
        <v>0.95399999999999996</v>
      </c>
      <c r="BK1561" s="23">
        <v>50</v>
      </c>
      <c r="BL1561">
        <v>1</v>
      </c>
      <c r="BM1561">
        <v>0</v>
      </c>
      <c r="BN1561">
        <v>0</v>
      </c>
      <c r="BO1561">
        <v>0</v>
      </c>
      <c r="BP1561">
        <v>0</v>
      </c>
      <c r="BQ1561" s="17">
        <v>0</v>
      </c>
      <c r="BR1561">
        <v>0</v>
      </c>
      <c r="BS1561">
        <v>0</v>
      </c>
      <c r="BT1561">
        <v>0</v>
      </c>
      <c r="BU1561" s="17">
        <v>1</v>
      </c>
      <c r="BV1561">
        <v>0</v>
      </c>
      <c r="BW1561">
        <v>0</v>
      </c>
      <c r="BX1561" s="17">
        <v>0</v>
      </c>
      <c r="BY1561">
        <v>1</v>
      </c>
      <c r="BZ1561">
        <v>1</v>
      </c>
      <c r="CA1561">
        <v>0</v>
      </c>
      <c r="CB1561">
        <v>0</v>
      </c>
      <c r="CC1561">
        <v>0</v>
      </c>
      <c r="CD1561">
        <v>0</v>
      </c>
      <c r="CE1561">
        <v>1</v>
      </c>
      <c r="CF1561">
        <v>0</v>
      </c>
      <c r="CG1561">
        <v>0</v>
      </c>
      <c r="CH1561">
        <v>0</v>
      </c>
      <c r="CI1561">
        <v>0</v>
      </c>
      <c r="CJ1561" s="17">
        <v>0</v>
      </c>
      <c r="CK1561">
        <v>2.3879999999999999</v>
      </c>
      <c r="CL1561">
        <v>389</v>
      </c>
      <c r="CM1561">
        <v>1</v>
      </c>
      <c r="CN1561">
        <v>0</v>
      </c>
      <c r="CO1561">
        <v>25</v>
      </c>
      <c r="CP1561" s="31" t="s">
        <v>80</v>
      </c>
    </row>
    <row r="1562" spans="1:94" x14ac:dyDescent="0.25">
      <c r="A1562">
        <v>1561</v>
      </c>
      <c r="B1562">
        <v>99</v>
      </c>
      <c r="C1562" s="23" t="s">
        <v>277</v>
      </c>
      <c r="D1562" s="12">
        <v>10.1</v>
      </c>
      <c r="E1562" s="13">
        <v>1.7</v>
      </c>
      <c r="F1562" s="7">
        <f t="shared" si="394"/>
        <v>5.9411764705882355</v>
      </c>
      <c r="G1562" s="7">
        <f t="shared" si="387"/>
        <v>8.4</v>
      </c>
      <c r="H1562" s="15">
        <f t="shared" si="388"/>
        <v>11.799999999999999</v>
      </c>
      <c r="I1562" s="11">
        <f t="shared" si="389"/>
        <v>3.9259286948929085E-2</v>
      </c>
      <c r="J1562" s="30">
        <f t="shared" si="390"/>
        <v>6.6079987933841036E-3</v>
      </c>
      <c r="K1562" s="30">
        <f t="shared" si="391"/>
        <v>151.33174676139396</v>
      </c>
      <c r="L1562" s="8">
        <v>0</v>
      </c>
      <c r="M1562" s="9">
        <v>0</v>
      </c>
      <c r="N1562" s="9">
        <v>0</v>
      </c>
      <c r="O1562" s="9">
        <v>0</v>
      </c>
      <c r="P1562" s="9">
        <v>1</v>
      </c>
      <c r="Q1562" s="8">
        <v>22871</v>
      </c>
      <c r="R1562" s="9">
        <v>4</v>
      </c>
      <c r="S1562" s="9">
        <f t="shared" si="392"/>
        <v>22866</v>
      </c>
      <c r="T1562" s="9">
        <f t="shared" si="393"/>
        <v>11</v>
      </c>
      <c r="U1562" s="7">
        <v>9.0500000000000007</v>
      </c>
      <c r="V1562" s="7">
        <f t="shared" si="395"/>
        <v>34.950000000000003</v>
      </c>
      <c r="W1562" s="9">
        <v>1</v>
      </c>
      <c r="X1562" s="9">
        <v>0</v>
      </c>
      <c r="Y1562" s="9">
        <v>1</v>
      </c>
      <c r="Z1562" s="9">
        <v>0</v>
      </c>
      <c r="AA1562" s="9">
        <v>0</v>
      </c>
      <c r="AB1562" s="27">
        <v>0</v>
      </c>
      <c r="AC1562" s="9">
        <v>0</v>
      </c>
      <c r="AD1562" s="9">
        <v>0</v>
      </c>
      <c r="AE1562" s="27">
        <v>1</v>
      </c>
      <c r="AF1562" s="9">
        <v>0</v>
      </c>
      <c r="AG1562" s="27">
        <v>1</v>
      </c>
      <c r="AH1562" s="19">
        <v>1985</v>
      </c>
      <c r="AI1562" s="30" t="s">
        <v>89</v>
      </c>
      <c r="AJ1562" s="30" t="s">
        <v>89</v>
      </c>
      <c r="AK1562" s="30" t="s">
        <v>89</v>
      </c>
      <c r="AL1562" s="37" t="s">
        <v>89</v>
      </c>
      <c r="AM1562" s="36">
        <v>1</v>
      </c>
      <c r="AN1562" s="17">
        <v>0</v>
      </c>
      <c r="AO1562">
        <v>0.47</v>
      </c>
      <c r="AP1562" s="34">
        <v>0.53</v>
      </c>
      <c r="AQ1562" t="s">
        <v>89</v>
      </c>
      <c r="AR1562" s="34" t="s">
        <v>89</v>
      </c>
      <c r="AS1562">
        <v>1</v>
      </c>
      <c r="AT1562" s="17">
        <v>0</v>
      </c>
      <c r="AU1562" t="s">
        <v>89</v>
      </c>
      <c r="AV1562" s="17" t="s">
        <v>89</v>
      </c>
      <c r="AW1562" s="17" t="s">
        <v>193</v>
      </c>
      <c r="AX1562">
        <v>1</v>
      </c>
      <c r="AY1562">
        <v>0</v>
      </c>
      <c r="AZ1562">
        <v>0</v>
      </c>
      <c r="BA1562">
        <v>0</v>
      </c>
      <c r="BB1562">
        <v>0</v>
      </c>
      <c r="BC1562">
        <v>0</v>
      </c>
      <c r="BD1562" s="17">
        <v>0</v>
      </c>
      <c r="BE1562">
        <v>1</v>
      </c>
      <c r="BF1562">
        <v>0</v>
      </c>
      <c r="BG1562" s="17">
        <v>0</v>
      </c>
      <c r="BH1562">
        <v>15765</v>
      </c>
      <c r="BI1562">
        <v>285</v>
      </c>
      <c r="BJ1562" s="23">
        <v>0.95399999999999996</v>
      </c>
      <c r="BK1562" s="23">
        <v>50</v>
      </c>
      <c r="BL1562">
        <v>0</v>
      </c>
      <c r="BM1562">
        <v>0</v>
      </c>
      <c r="BN1562">
        <v>0</v>
      </c>
      <c r="BO1562">
        <v>0</v>
      </c>
      <c r="BP1562">
        <v>0</v>
      </c>
      <c r="BQ1562" s="17">
        <v>1</v>
      </c>
      <c r="BR1562">
        <v>0</v>
      </c>
      <c r="BS1562">
        <v>0</v>
      </c>
      <c r="BT1562">
        <v>0</v>
      </c>
      <c r="BU1562" s="17">
        <v>1</v>
      </c>
      <c r="BV1562">
        <v>0</v>
      </c>
      <c r="BW1562">
        <v>0</v>
      </c>
      <c r="BX1562" s="17">
        <v>1</v>
      </c>
      <c r="BY1562">
        <v>1</v>
      </c>
      <c r="BZ1562">
        <v>1</v>
      </c>
      <c r="CA1562">
        <v>0</v>
      </c>
      <c r="CB1562">
        <v>0</v>
      </c>
      <c r="CC1562">
        <v>0</v>
      </c>
      <c r="CD1562">
        <v>0</v>
      </c>
      <c r="CE1562">
        <v>1</v>
      </c>
      <c r="CF1562">
        <v>0</v>
      </c>
      <c r="CG1562">
        <v>0</v>
      </c>
      <c r="CH1562">
        <v>0</v>
      </c>
      <c r="CI1562">
        <v>0</v>
      </c>
      <c r="CJ1562" s="17">
        <v>0</v>
      </c>
      <c r="CK1562">
        <v>2.3879999999999999</v>
      </c>
      <c r="CL1562">
        <v>389</v>
      </c>
      <c r="CM1562">
        <v>1</v>
      </c>
      <c r="CN1562">
        <v>0</v>
      </c>
      <c r="CO1562">
        <v>25</v>
      </c>
      <c r="CP1562" s="31" t="s">
        <v>80</v>
      </c>
    </row>
    <row r="1563" spans="1:94" x14ac:dyDescent="0.25">
      <c r="A1563">
        <v>1562</v>
      </c>
      <c r="B1563">
        <v>99</v>
      </c>
      <c r="C1563" s="23" t="s">
        <v>277</v>
      </c>
      <c r="D1563" s="12">
        <v>7.6</v>
      </c>
      <c r="E1563" s="13">
        <v>0.5</v>
      </c>
      <c r="F1563" s="7">
        <f t="shared" si="394"/>
        <v>15.2</v>
      </c>
      <c r="G1563" s="7">
        <f t="shared" si="387"/>
        <v>7.1</v>
      </c>
      <c r="H1563" s="15">
        <f t="shared" si="388"/>
        <v>8.1</v>
      </c>
      <c r="I1563" s="11">
        <f t="shared" si="389"/>
        <v>0.38922701041294622</v>
      </c>
      <c r="J1563" s="30">
        <f t="shared" si="390"/>
        <v>2.5607040158746461E-2</v>
      </c>
      <c r="K1563" s="30">
        <f t="shared" si="391"/>
        <v>39.051760523694703</v>
      </c>
      <c r="L1563" s="8">
        <v>0</v>
      </c>
      <c r="M1563" s="9">
        <v>0</v>
      </c>
      <c r="N1563" s="9">
        <v>0</v>
      </c>
      <c r="O1563" s="9">
        <v>0</v>
      </c>
      <c r="P1563" s="9">
        <v>1</v>
      </c>
      <c r="Q1563" s="8">
        <v>1299</v>
      </c>
      <c r="R1563" s="9">
        <v>4</v>
      </c>
      <c r="S1563" s="9">
        <f t="shared" si="392"/>
        <v>1294</v>
      </c>
      <c r="T1563" s="9">
        <f t="shared" si="393"/>
        <v>11</v>
      </c>
      <c r="U1563" s="7">
        <v>11.07</v>
      </c>
      <c r="V1563" s="7">
        <f t="shared" si="395"/>
        <v>32.93</v>
      </c>
      <c r="W1563" s="9">
        <v>1</v>
      </c>
      <c r="X1563" s="9">
        <v>0</v>
      </c>
      <c r="Y1563" s="9">
        <v>1</v>
      </c>
      <c r="Z1563" s="9">
        <v>0</v>
      </c>
      <c r="AA1563" s="9">
        <v>0</v>
      </c>
      <c r="AB1563" s="27">
        <v>0</v>
      </c>
      <c r="AC1563" s="9">
        <v>0</v>
      </c>
      <c r="AD1563" s="9">
        <v>0</v>
      </c>
      <c r="AE1563" s="27">
        <v>1</v>
      </c>
      <c r="AF1563" s="9">
        <v>0</v>
      </c>
      <c r="AG1563" s="27">
        <v>1</v>
      </c>
      <c r="AH1563" s="19">
        <v>1985</v>
      </c>
      <c r="AI1563" s="30" t="s">
        <v>89</v>
      </c>
      <c r="AJ1563" s="30" t="s">
        <v>89</v>
      </c>
      <c r="AK1563" s="30" t="s">
        <v>89</v>
      </c>
      <c r="AL1563" s="37" t="s">
        <v>89</v>
      </c>
      <c r="AM1563" s="36">
        <v>1</v>
      </c>
      <c r="AN1563" s="17">
        <v>0</v>
      </c>
      <c r="AO1563">
        <v>0.48</v>
      </c>
      <c r="AP1563" s="34">
        <v>0.52</v>
      </c>
      <c r="AQ1563" t="s">
        <v>89</v>
      </c>
      <c r="AR1563" s="34" t="s">
        <v>89</v>
      </c>
      <c r="AS1563">
        <v>1</v>
      </c>
      <c r="AT1563" s="17">
        <v>0</v>
      </c>
      <c r="AU1563" t="s">
        <v>89</v>
      </c>
      <c r="AV1563" s="17" t="s">
        <v>89</v>
      </c>
      <c r="AW1563" s="17" t="s">
        <v>208</v>
      </c>
      <c r="AX1563">
        <v>1</v>
      </c>
      <c r="AY1563">
        <v>0</v>
      </c>
      <c r="AZ1563">
        <v>0</v>
      </c>
      <c r="BA1563">
        <v>0</v>
      </c>
      <c r="BB1563">
        <v>0</v>
      </c>
      <c r="BC1563">
        <v>0</v>
      </c>
      <c r="BD1563" s="17">
        <v>0</v>
      </c>
      <c r="BE1563">
        <v>1</v>
      </c>
      <c r="BF1563">
        <v>0</v>
      </c>
      <c r="BG1563" s="17">
        <v>0</v>
      </c>
      <c r="BH1563">
        <v>14533</v>
      </c>
      <c r="BI1563">
        <v>1132</v>
      </c>
      <c r="BJ1563" s="23">
        <v>0.877</v>
      </c>
      <c r="BK1563" s="23">
        <v>50</v>
      </c>
      <c r="BL1563">
        <v>1</v>
      </c>
      <c r="BM1563">
        <v>0</v>
      </c>
      <c r="BN1563">
        <v>0</v>
      </c>
      <c r="BO1563">
        <v>0</v>
      </c>
      <c r="BP1563">
        <v>0</v>
      </c>
      <c r="BQ1563" s="17">
        <v>0</v>
      </c>
      <c r="BR1563">
        <v>0</v>
      </c>
      <c r="BS1563">
        <v>0</v>
      </c>
      <c r="BT1563">
        <v>0</v>
      </c>
      <c r="BU1563" s="17">
        <v>1</v>
      </c>
      <c r="BV1563">
        <v>0</v>
      </c>
      <c r="BW1563">
        <v>0</v>
      </c>
      <c r="BX1563" s="17">
        <v>0</v>
      </c>
      <c r="BY1563">
        <v>1</v>
      </c>
      <c r="BZ1563">
        <v>1</v>
      </c>
      <c r="CA1563">
        <v>0</v>
      </c>
      <c r="CB1563">
        <v>0</v>
      </c>
      <c r="CC1563">
        <v>0</v>
      </c>
      <c r="CD1563">
        <v>0</v>
      </c>
      <c r="CE1563">
        <v>1</v>
      </c>
      <c r="CF1563">
        <v>0</v>
      </c>
      <c r="CG1563">
        <v>0</v>
      </c>
      <c r="CH1563">
        <v>0</v>
      </c>
      <c r="CI1563">
        <v>0</v>
      </c>
      <c r="CJ1563" s="17">
        <v>0</v>
      </c>
      <c r="CK1563">
        <v>2.3879999999999999</v>
      </c>
      <c r="CL1563">
        <v>389</v>
      </c>
      <c r="CM1563">
        <v>1</v>
      </c>
      <c r="CN1563">
        <v>0</v>
      </c>
      <c r="CO1563">
        <v>25</v>
      </c>
      <c r="CP1563" s="31" t="s">
        <v>80</v>
      </c>
    </row>
    <row r="1564" spans="1:94" x14ac:dyDescent="0.25">
      <c r="A1564">
        <v>1563</v>
      </c>
      <c r="B1564">
        <v>99</v>
      </c>
      <c r="C1564" s="23" t="s">
        <v>277</v>
      </c>
      <c r="D1564" s="12">
        <v>11.3</v>
      </c>
      <c r="E1564" s="13">
        <v>9.1999999999999993</v>
      </c>
      <c r="F1564" s="7">
        <f t="shared" si="394"/>
        <v>1.2282608695652175</v>
      </c>
      <c r="G1564" s="7">
        <f t="shared" si="387"/>
        <v>2.1000000000000014</v>
      </c>
      <c r="H1564" s="15">
        <f t="shared" si="388"/>
        <v>20.5</v>
      </c>
      <c r="I1564" s="11">
        <f t="shared" si="389"/>
        <v>3.4124827273710558E-2</v>
      </c>
      <c r="J1564" s="30">
        <f t="shared" si="390"/>
        <v>2.7783045213994429E-2</v>
      </c>
      <c r="K1564" s="30">
        <f t="shared" si="391"/>
        <v>35.993174696929771</v>
      </c>
      <c r="L1564" s="8">
        <v>0</v>
      </c>
      <c r="M1564" s="9">
        <v>0</v>
      </c>
      <c r="N1564" s="9">
        <v>0</v>
      </c>
      <c r="O1564" s="9">
        <v>0</v>
      </c>
      <c r="P1564" s="9">
        <v>1</v>
      </c>
      <c r="Q1564" s="8">
        <v>1299</v>
      </c>
      <c r="R1564" s="9">
        <v>4</v>
      </c>
      <c r="S1564" s="9">
        <f t="shared" si="392"/>
        <v>1294</v>
      </c>
      <c r="T1564" s="9">
        <f t="shared" si="393"/>
        <v>11</v>
      </c>
      <c r="U1564" s="7">
        <v>11.07</v>
      </c>
      <c r="V1564" s="7">
        <f t="shared" si="395"/>
        <v>32.93</v>
      </c>
      <c r="W1564" s="9">
        <v>1</v>
      </c>
      <c r="X1564" s="9">
        <v>0</v>
      </c>
      <c r="Y1564" s="9">
        <v>1</v>
      </c>
      <c r="Z1564" s="9">
        <v>0</v>
      </c>
      <c r="AA1564" s="9">
        <v>0</v>
      </c>
      <c r="AB1564" s="27">
        <v>0</v>
      </c>
      <c r="AC1564" s="9">
        <v>0</v>
      </c>
      <c r="AD1564" s="9">
        <v>0</v>
      </c>
      <c r="AE1564" s="27">
        <v>1</v>
      </c>
      <c r="AF1564" s="9">
        <v>0</v>
      </c>
      <c r="AG1564" s="27">
        <v>1</v>
      </c>
      <c r="AH1564" s="19">
        <v>1985</v>
      </c>
      <c r="AI1564" s="30" t="s">
        <v>89</v>
      </c>
      <c r="AJ1564" s="30" t="s">
        <v>89</v>
      </c>
      <c r="AK1564" s="30" t="s">
        <v>89</v>
      </c>
      <c r="AL1564" s="37" t="s">
        <v>89</v>
      </c>
      <c r="AM1564" s="36">
        <v>1</v>
      </c>
      <c r="AN1564" s="17">
        <v>0</v>
      </c>
      <c r="AO1564">
        <v>0.48</v>
      </c>
      <c r="AP1564" s="34">
        <v>0.52</v>
      </c>
      <c r="AQ1564" t="s">
        <v>89</v>
      </c>
      <c r="AR1564" s="34" t="s">
        <v>89</v>
      </c>
      <c r="AS1564">
        <v>1</v>
      </c>
      <c r="AT1564" s="17">
        <v>0</v>
      </c>
      <c r="AU1564" t="s">
        <v>89</v>
      </c>
      <c r="AV1564" s="17" t="s">
        <v>89</v>
      </c>
      <c r="AW1564" s="17" t="s">
        <v>208</v>
      </c>
      <c r="AX1564">
        <v>1</v>
      </c>
      <c r="AY1564">
        <v>0</v>
      </c>
      <c r="AZ1564">
        <v>0</v>
      </c>
      <c r="BA1564">
        <v>0</v>
      </c>
      <c r="BB1564">
        <v>0</v>
      </c>
      <c r="BC1564">
        <v>0</v>
      </c>
      <c r="BD1564" s="17">
        <v>0</v>
      </c>
      <c r="BE1564">
        <v>1</v>
      </c>
      <c r="BF1564">
        <v>0</v>
      </c>
      <c r="BG1564" s="17">
        <v>0</v>
      </c>
      <c r="BH1564">
        <v>14533</v>
      </c>
      <c r="BI1564">
        <v>1132</v>
      </c>
      <c r="BJ1564" s="23">
        <v>0.877</v>
      </c>
      <c r="BK1564" s="23">
        <v>50</v>
      </c>
      <c r="BL1564">
        <v>0</v>
      </c>
      <c r="BM1564">
        <v>0</v>
      </c>
      <c r="BN1564">
        <v>0</v>
      </c>
      <c r="BO1564">
        <v>0</v>
      </c>
      <c r="BP1564">
        <v>0</v>
      </c>
      <c r="BQ1564" s="17">
        <v>1</v>
      </c>
      <c r="BR1564">
        <v>0</v>
      </c>
      <c r="BS1564">
        <v>0</v>
      </c>
      <c r="BT1564">
        <v>0</v>
      </c>
      <c r="BU1564" s="17">
        <v>1</v>
      </c>
      <c r="BV1564">
        <v>0</v>
      </c>
      <c r="BW1564">
        <v>0</v>
      </c>
      <c r="BX1564" s="17">
        <v>1</v>
      </c>
      <c r="BY1564">
        <v>1</v>
      </c>
      <c r="BZ1564">
        <v>1</v>
      </c>
      <c r="CA1564">
        <v>0</v>
      </c>
      <c r="CB1564">
        <v>0</v>
      </c>
      <c r="CC1564">
        <v>0</v>
      </c>
      <c r="CD1564">
        <v>0</v>
      </c>
      <c r="CE1564">
        <v>1</v>
      </c>
      <c r="CF1564">
        <v>0</v>
      </c>
      <c r="CG1564">
        <v>0</v>
      </c>
      <c r="CH1564">
        <v>0</v>
      </c>
      <c r="CI1564">
        <v>0</v>
      </c>
      <c r="CJ1564" s="17">
        <v>0</v>
      </c>
      <c r="CK1564">
        <v>2.3879999999999999</v>
      </c>
      <c r="CL1564">
        <v>389</v>
      </c>
      <c r="CM1564">
        <v>1</v>
      </c>
      <c r="CN1564">
        <v>0</v>
      </c>
      <c r="CO1564">
        <v>25</v>
      </c>
      <c r="CP1564" s="31" t="s">
        <v>80</v>
      </c>
    </row>
    <row r="1565" spans="1:94" x14ac:dyDescent="0.25">
      <c r="A1565">
        <v>1564</v>
      </c>
      <c r="B1565">
        <v>99</v>
      </c>
      <c r="C1565" s="23" t="s">
        <v>277</v>
      </c>
      <c r="D1565" s="12">
        <v>6.8</v>
      </c>
      <c r="E1565" s="13">
        <v>0.1</v>
      </c>
      <c r="F1565" s="7">
        <f t="shared" si="394"/>
        <v>68</v>
      </c>
      <c r="G1565" s="7">
        <f t="shared" si="387"/>
        <v>6.7</v>
      </c>
      <c r="H1565" s="15">
        <f t="shared" si="388"/>
        <v>6.8999999999999995</v>
      </c>
      <c r="I1565" s="11">
        <f t="shared" si="389"/>
        <v>0.38012561675860373</v>
      </c>
      <c r="J1565" s="30">
        <f t="shared" si="390"/>
        <v>5.5900825993912317E-3</v>
      </c>
      <c r="K1565" s="30">
        <f t="shared" si="391"/>
        <v>178.88823326311876</v>
      </c>
      <c r="L1565" s="8">
        <v>0</v>
      </c>
      <c r="M1565" s="9">
        <v>0</v>
      </c>
      <c r="N1565" s="9">
        <v>0</v>
      </c>
      <c r="O1565" s="9">
        <v>0</v>
      </c>
      <c r="P1565" s="9">
        <v>1</v>
      </c>
      <c r="Q1565" s="8">
        <v>27386</v>
      </c>
      <c r="R1565" s="9">
        <v>8</v>
      </c>
      <c r="S1565" s="9">
        <f t="shared" si="392"/>
        <v>27377</v>
      </c>
      <c r="T1565" s="9">
        <f t="shared" si="393"/>
        <v>11</v>
      </c>
      <c r="U1565" s="7">
        <v>11.07</v>
      </c>
      <c r="V1565" s="7">
        <f t="shared" si="395"/>
        <v>32.93</v>
      </c>
      <c r="W1565" s="9">
        <v>1</v>
      </c>
      <c r="X1565" s="9">
        <v>0</v>
      </c>
      <c r="Y1565" s="9">
        <v>1</v>
      </c>
      <c r="Z1565" s="9">
        <v>0</v>
      </c>
      <c r="AA1565" s="9">
        <v>0</v>
      </c>
      <c r="AB1565" s="27">
        <v>0</v>
      </c>
      <c r="AC1565" s="9">
        <v>0</v>
      </c>
      <c r="AD1565" s="9">
        <v>0</v>
      </c>
      <c r="AE1565" s="27">
        <v>1</v>
      </c>
      <c r="AF1565" s="9">
        <v>0</v>
      </c>
      <c r="AG1565" s="27">
        <v>1</v>
      </c>
      <c r="AH1565" s="19">
        <v>1985</v>
      </c>
      <c r="AI1565" s="30" t="s">
        <v>89</v>
      </c>
      <c r="AJ1565" s="30" t="s">
        <v>89</v>
      </c>
      <c r="AK1565" s="30" t="s">
        <v>89</v>
      </c>
      <c r="AL1565" s="37" t="s">
        <v>89</v>
      </c>
      <c r="AM1565" s="36">
        <v>1</v>
      </c>
      <c r="AN1565" s="17">
        <v>0</v>
      </c>
      <c r="AO1565">
        <v>0.48</v>
      </c>
      <c r="AP1565" s="34">
        <v>0.52</v>
      </c>
      <c r="AQ1565" t="s">
        <v>89</v>
      </c>
      <c r="AR1565" s="34" t="s">
        <v>89</v>
      </c>
      <c r="AS1565">
        <v>1</v>
      </c>
      <c r="AT1565" s="17">
        <v>0</v>
      </c>
      <c r="AU1565" t="s">
        <v>89</v>
      </c>
      <c r="AV1565" s="17" t="s">
        <v>89</v>
      </c>
      <c r="AW1565" s="17" t="s">
        <v>208</v>
      </c>
      <c r="AX1565">
        <v>1</v>
      </c>
      <c r="AY1565">
        <v>0</v>
      </c>
      <c r="AZ1565">
        <v>0</v>
      </c>
      <c r="BA1565">
        <v>0</v>
      </c>
      <c r="BB1565">
        <v>0</v>
      </c>
      <c r="BC1565">
        <v>0</v>
      </c>
      <c r="BD1565" s="17">
        <v>0</v>
      </c>
      <c r="BE1565">
        <v>1</v>
      </c>
      <c r="BF1565">
        <v>0</v>
      </c>
      <c r="BG1565" s="17">
        <v>0</v>
      </c>
      <c r="BH1565">
        <v>14533</v>
      </c>
      <c r="BI1565">
        <v>1132</v>
      </c>
      <c r="BJ1565" s="23">
        <v>0.877</v>
      </c>
      <c r="BK1565" s="23">
        <v>50</v>
      </c>
      <c r="BL1565">
        <v>1</v>
      </c>
      <c r="BM1565">
        <v>0</v>
      </c>
      <c r="BN1565">
        <v>0</v>
      </c>
      <c r="BO1565">
        <v>0</v>
      </c>
      <c r="BP1565">
        <v>0</v>
      </c>
      <c r="BQ1565" s="17">
        <v>0</v>
      </c>
      <c r="BR1565">
        <v>0</v>
      </c>
      <c r="BS1565">
        <v>0</v>
      </c>
      <c r="BT1565">
        <v>0</v>
      </c>
      <c r="BU1565" s="17">
        <v>1</v>
      </c>
      <c r="BV1565">
        <v>0</v>
      </c>
      <c r="BW1565">
        <v>0</v>
      </c>
      <c r="BX1565" s="17">
        <v>0</v>
      </c>
      <c r="BY1565">
        <v>1</v>
      </c>
      <c r="BZ1565">
        <v>1</v>
      </c>
      <c r="CA1565">
        <v>0</v>
      </c>
      <c r="CB1565">
        <v>0</v>
      </c>
      <c r="CC1565">
        <v>0</v>
      </c>
      <c r="CD1565">
        <v>0</v>
      </c>
      <c r="CE1565">
        <v>1</v>
      </c>
      <c r="CF1565">
        <v>0</v>
      </c>
      <c r="CG1565">
        <v>0</v>
      </c>
      <c r="CH1565">
        <v>0</v>
      </c>
      <c r="CI1565">
        <v>1</v>
      </c>
      <c r="CJ1565" s="17">
        <v>0</v>
      </c>
      <c r="CK1565">
        <v>2.3879999999999999</v>
      </c>
      <c r="CL1565">
        <v>389</v>
      </c>
      <c r="CM1565">
        <v>1</v>
      </c>
      <c r="CN1565">
        <v>0</v>
      </c>
      <c r="CO1565">
        <v>25</v>
      </c>
      <c r="CP1565" s="31" t="s">
        <v>80</v>
      </c>
    </row>
    <row r="1566" spans="1:94" x14ac:dyDescent="0.25">
      <c r="A1566">
        <v>1565</v>
      </c>
      <c r="B1566">
        <v>99</v>
      </c>
      <c r="C1566" s="23" t="s">
        <v>277</v>
      </c>
      <c r="D1566" s="12">
        <v>10.1</v>
      </c>
      <c r="E1566" s="13">
        <v>4.3</v>
      </c>
      <c r="F1566" s="7">
        <f t="shared" si="394"/>
        <v>2.3488372093023258</v>
      </c>
      <c r="G1566" s="7">
        <f t="shared" si="387"/>
        <v>5.8</v>
      </c>
      <c r="H1566" s="15">
        <f t="shared" si="388"/>
        <v>14.399999999999999</v>
      </c>
      <c r="I1566" s="11">
        <f t="shared" si="389"/>
        <v>1.4194373702412217E-2</v>
      </c>
      <c r="J1566" s="30">
        <f t="shared" si="390"/>
        <v>6.043149200036884E-3</v>
      </c>
      <c r="K1566" s="30">
        <f t="shared" si="391"/>
        <v>165.47663592252474</v>
      </c>
      <c r="L1566" s="8">
        <v>0</v>
      </c>
      <c r="M1566" s="9">
        <v>0</v>
      </c>
      <c r="N1566" s="9">
        <v>0</v>
      </c>
      <c r="O1566" s="9">
        <v>0</v>
      </c>
      <c r="P1566" s="9">
        <v>1</v>
      </c>
      <c r="Q1566" s="8">
        <v>27386</v>
      </c>
      <c r="R1566" s="9">
        <v>8</v>
      </c>
      <c r="S1566" s="9">
        <f t="shared" si="392"/>
        <v>27377</v>
      </c>
      <c r="T1566" s="9">
        <f t="shared" si="393"/>
        <v>11</v>
      </c>
      <c r="U1566" s="7">
        <v>11.07</v>
      </c>
      <c r="V1566" s="7">
        <f t="shared" si="395"/>
        <v>32.93</v>
      </c>
      <c r="W1566" s="9">
        <v>1</v>
      </c>
      <c r="X1566" s="9">
        <v>0</v>
      </c>
      <c r="Y1566" s="9">
        <v>1</v>
      </c>
      <c r="Z1566" s="9">
        <v>0</v>
      </c>
      <c r="AA1566" s="9">
        <v>0</v>
      </c>
      <c r="AB1566" s="27">
        <v>0</v>
      </c>
      <c r="AC1566" s="9">
        <v>0</v>
      </c>
      <c r="AD1566" s="9">
        <v>0</v>
      </c>
      <c r="AE1566" s="27">
        <v>1</v>
      </c>
      <c r="AF1566" s="9">
        <v>0</v>
      </c>
      <c r="AG1566" s="27">
        <v>1</v>
      </c>
      <c r="AH1566" s="19">
        <v>1985</v>
      </c>
      <c r="AI1566" s="30" t="s">
        <v>89</v>
      </c>
      <c r="AJ1566" s="30" t="s">
        <v>89</v>
      </c>
      <c r="AK1566" s="30" t="s">
        <v>89</v>
      </c>
      <c r="AL1566" s="37" t="s">
        <v>89</v>
      </c>
      <c r="AM1566" s="36">
        <v>1</v>
      </c>
      <c r="AN1566" s="17">
        <v>0</v>
      </c>
      <c r="AO1566">
        <v>0.48</v>
      </c>
      <c r="AP1566" s="34">
        <v>0.52</v>
      </c>
      <c r="AQ1566" t="s">
        <v>89</v>
      </c>
      <c r="AR1566" s="34" t="s">
        <v>89</v>
      </c>
      <c r="AS1566">
        <v>1</v>
      </c>
      <c r="AT1566" s="17">
        <v>0</v>
      </c>
      <c r="AU1566" t="s">
        <v>89</v>
      </c>
      <c r="AV1566" s="17" t="s">
        <v>89</v>
      </c>
      <c r="AW1566" s="17" t="s">
        <v>208</v>
      </c>
      <c r="AX1566">
        <v>1</v>
      </c>
      <c r="AY1566">
        <v>0</v>
      </c>
      <c r="AZ1566">
        <v>0</v>
      </c>
      <c r="BA1566">
        <v>0</v>
      </c>
      <c r="BB1566">
        <v>0</v>
      </c>
      <c r="BC1566">
        <v>0</v>
      </c>
      <c r="BD1566" s="17">
        <v>0</v>
      </c>
      <c r="BE1566">
        <v>1</v>
      </c>
      <c r="BF1566">
        <v>0</v>
      </c>
      <c r="BG1566" s="17">
        <v>0</v>
      </c>
      <c r="BH1566">
        <v>14533</v>
      </c>
      <c r="BI1566">
        <v>1132</v>
      </c>
      <c r="BJ1566" s="23">
        <v>0.877</v>
      </c>
      <c r="BK1566" s="23">
        <v>50</v>
      </c>
      <c r="BL1566">
        <v>0</v>
      </c>
      <c r="BM1566">
        <v>0</v>
      </c>
      <c r="BN1566">
        <v>0</v>
      </c>
      <c r="BO1566">
        <v>0</v>
      </c>
      <c r="BP1566">
        <v>0</v>
      </c>
      <c r="BQ1566" s="17">
        <v>1</v>
      </c>
      <c r="BR1566">
        <v>0</v>
      </c>
      <c r="BS1566">
        <v>0</v>
      </c>
      <c r="BT1566">
        <v>0</v>
      </c>
      <c r="BU1566" s="17">
        <v>1</v>
      </c>
      <c r="BV1566">
        <v>0</v>
      </c>
      <c r="BW1566">
        <v>0</v>
      </c>
      <c r="BX1566" s="17">
        <v>1</v>
      </c>
      <c r="BY1566">
        <v>1</v>
      </c>
      <c r="BZ1566">
        <v>1</v>
      </c>
      <c r="CA1566">
        <v>0</v>
      </c>
      <c r="CB1566">
        <v>0</v>
      </c>
      <c r="CC1566">
        <v>0</v>
      </c>
      <c r="CD1566">
        <v>0</v>
      </c>
      <c r="CE1566">
        <v>1</v>
      </c>
      <c r="CF1566">
        <v>0</v>
      </c>
      <c r="CG1566">
        <v>0</v>
      </c>
      <c r="CH1566">
        <v>0</v>
      </c>
      <c r="CI1566">
        <v>1</v>
      </c>
      <c r="CJ1566" s="17">
        <v>0</v>
      </c>
      <c r="CK1566">
        <v>2.3879999999999999</v>
      </c>
      <c r="CL1566">
        <v>389</v>
      </c>
      <c r="CM1566">
        <v>1</v>
      </c>
      <c r="CN1566">
        <v>0</v>
      </c>
      <c r="CO1566">
        <v>25</v>
      </c>
      <c r="CP1566" s="31" t="s">
        <v>80</v>
      </c>
    </row>
    <row r="1567" spans="1:94" x14ac:dyDescent="0.25">
      <c r="A1567">
        <v>1566</v>
      </c>
      <c r="B1567">
        <v>99</v>
      </c>
      <c r="C1567" s="23" t="s">
        <v>277</v>
      </c>
      <c r="D1567" s="12">
        <v>7.2</v>
      </c>
      <c r="E1567" s="13">
        <v>0.3</v>
      </c>
      <c r="F1567" s="7">
        <f t="shared" si="394"/>
        <v>24</v>
      </c>
      <c r="G1567" s="7">
        <f t="shared" si="387"/>
        <v>6.9</v>
      </c>
      <c r="H1567" s="15">
        <f t="shared" si="388"/>
        <v>7.5</v>
      </c>
      <c r="I1567" s="11">
        <f t="shared" si="389"/>
        <v>0.34962992804883902</v>
      </c>
      <c r="J1567" s="30">
        <f t="shared" si="390"/>
        <v>1.4567913668701625E-2</v>
      </c>
      <c r="K1567" s="30">
        <f t="shared" si="391"/>
        <v>68.64400920692205</v>
      </c>
      <c r="L1567" s="8">
        <v>0</v>
      </c>
      <c r="M1567" s="9">
        <v>0</v>
      </c>
      <c r="N1567" s="9">
        <v>0</v>
      </c>
      <c r="O1567" s="9">
        <v>0</v>
      </c>
      <c r="P1567" s="9">
        <v>1</v>
      </c>
      <c r="Q1567" s="8">
        <v>4142</v>
      </c>
      <c r="R1567" s="9">
        <v>5</v>
      </c>
      <c r="S1567" s="9">
        <f t="shared" si="392"/>
        <v>4136</v>
      </c>
      <c r="T1567" s="9">
        <f t="shared" si="393"/>
        <v>11</v>
      </c>
      <c r="U1567" s="7">
        <v>11.07</v>
      </c>
      <c r="V1567" s="7">
        <f t="shared" si="395"/>
        <v>32.93</v>
      </c>
      <c r="W1567" s="9">
        <v>1</v>
      </c>
      <c r="X1567" s="9">
        <v>0</v>
      </c>
      <c r="Y1567" s="9">
        <v>1</v>
      </c>
      <c r="Z1567" s="9">
        <v>0</v>
      </c>
      <c r="AA1567" s="9">
        <v>0</v>
      </c>
      <c r="AB1567" s="27">
        <v>0</v>
      </c>
      <c r="AC1567" s="9">
        <v>0</v>
      </c>
      <c r="AD1567" s="9">
        <v>0</v>
      </c>
      <c r="AE1567" s="27">
        <v>1</v>
      </c>
      <c r="AF1567" s="9">
        <v>0</v>
      </c>
      <c r="AG1567" s="27">
        <v>1</v>
      </c>
      <c r="AH1567" s="19">
        <v>1985</v>
      </c>
      <c r="AI1567" s="30" t="s">
        <v>89</v>
      </c>
      <c r="AJ1567" s="30" t="s">
        <v>89</v>
      </c>
      <c r="AK1567" s="30" t="s">
        <v>89</v>
      </c>
      <c r="AL1567" s="37" t="s">
        <v>89</v>
      </c>
      <c r="AM1567" s="36">
        <v>1</v>
      </c>
      <c r="AN1567" s="17">
        <v>0</v>
      </c>
      <c r="AO1567">
        <v>0.48</v>
      </c>
      <c r="AP1567" s="34">
        <v>0.52</v>
      </c>
      <c r="AQ1567" t="s">
        <v>89</v>
      </c>
      <c r="AR1567" s="34" t="s">
        <v>89</v>
      </c>
      <c r="AS1567">
        <v>1</v>
      </c>
      <c r="AT1567" s="17">
        <v>0</v>
      </c>
      <c r="AU1567" t="s">
        <v>89</v>
      </c>
      <c r="AV1567" s="17" t="s">
        <v>89</v>
      </c>
      <c r="AW1567" s="17" t="s">
        <v>208</v>
      </c>
      <c r="AX1567">
        <v>1</v>
      </c>
      <c r="AY1567">
        <v>0</v>
      </c>
      <c r="AZ1567">
        <v>0</v>
      </c>
      <c r="BA1567">
        <v>0</v>
      </c>
      <c r="BB1567">
        <v>0</v>
      </c>
      <c r="BC1567">
        <v>0</v>
      </c>
      <c r="BD1567" s="17">
        <v>0</v>
      </c>
      <c r="BE1567">
        <v>1</v>
      </c>
      <c r="BF1567">
        <v>0</v>
      </c>
      <c r="BG1567" s="17">
        <v>0</v>
      </c>
      <c r="BH1567">
        <v>14533</v>
      </c>
      <c r="BI1567">
        <v>1132</v>
      </c>
      <c r="BJ1567" s="23">
        <v>0.877</v>
      </c>
      <c r="BK1567" s="23">
        <v>50</v>
      </c>
      <c r="BL1567">
        <v>1</v>
      </c>
      <c r="BM1567">
        <v>0</v>
      </c>
      <c r="BN1567">
        <v>0</v>
      </c>
      <c r="BO1567">
        <v>0</v>
      </c>
      <c r="BP1567">
        <v>0</v>
      </c>
      <c r="BQ1567" s="17">
        <v>1</v>
      </c>
      <c r="BR1567">
        <v>0</v>
      </c>
      <c r="BS1567">
        <v>0</v>
      </c>
      <c r="BT1567">
        <v>0</v>
      </c>
      <c r="BU1567" s="17">
        <v>1</v>
      </c>
      <c r="BV1567">
        <v>0</v>
      </c>
      <c r="BW1567">
        <v>0</v>
      </c>
      <c r="BX1567" s="17">
        <v>1</v>
      </c>
      <c r="BY1567">
        <v>1</v>
      </c>
      <c r="BZ1567">
        <v>1</v>
      </c>
      <c r="CA1567">
        <v>0</v>
      </c>
      <c r="CB1567">
        <v>0</v>
      </c>
      <c r="CC1567">
        <v>0</v>
      </c>
      <c r="CD1567">
        <v>0</v>
      </c>
      <c r="CE1567">
        <v>1</v>
      </c>
      <c r="CF1567">
        <v>0</v>
      </c>
      <c r="CG1567">
        <v>0</v>
      </c>
      <c r="CH1567">
        <v>0</v>
      </c>
      <c r="CI1567">
        <v>1</v>
      </c>
      <c r="CJ1567" s="17">
        <v>0</v>
      </c>
      <c r="CK1567">
        <v>2.3879999999999999</v>
      </c>
      <c r="CL1567">
        <v>389</v>
      </c>
      <c r="CM1567">
        <v>1</v>
      </c>
      <c r="CN1567">
        <v>0</v>
      </c>
      <c r="CO1567">
        <v>25</v>
      </c>
      <c r="CP1567" s="31" t="s">
        <v>80</v>
      </c>
    </row>
    <row r="1568" spans="1:94" x14ac:dyDescent="0.25">
      <c r="A1568">
        <v>1567</v>
      </c>
      <c r="B1568">
        <v>99</v>
      </c>
      <c r="C1568" s="23" t="s">
        <v>277</v>
      </c>
      <c r="D1568" s="12">
        <v>9.4</v>
      </c>
      <c r="E1568" s="13">
        <v>3.3</v>
      </c>
      <c r="F1568" s="7">
        <f t="shared" si="394"/>
        <v>2.8484848484848486</v>
      </c>
      <c r="G1568" s="7">
        <f t="shared" si="387"/>
        <v>6.1000000000000005</v>
      </c>
      <c r="H1568" s="15">
        <f t="shared" si="388"/>
        <v>12.7</v>
      </c>
      <c r="I1568" s="11">
        <f t="shared" si="389"/>
        <v>4.4253790861438054E-2</v>
      </c>
      <c r="J1568" s="30">
        <f t="shared" si="390"/>
        <v>1.5535905302419741E-2</v>
      </c>
      <c r="K1568" s="30">
        <f t="shared" si="391"/>
        <v>64.367024678262453</v>
      </c>
      <c r="L1568" s="8">
        <v>0</v>
      </c>
      <c r="M1568" s="9">
        <v>0</v>
      </c>
      <c r="N1568" s="9">
        <v>0</v>
      </c>
      <c r="O1568" s="9">
        <v>0</v>
      </c>
      <c r="P1568" s="9">
        <v>1</v>
      </c>
      <c r="Q1568" s="8">
        <v>4142</v>
      </c>
      <c r="R1568" s="9">
        <v>6</v>
      </c>
      <c r="S1568" s="9">
        <f t="shared" si="392"/>
        <v>4135</v>
      </c>
      <c r="T1568" s="9">
        <f t="shared" si="393"/>
        <v>11</v>
      </c>
      <c r="U1568" s="7">
        <v>11.07</v>
      </c>
      <c r="V1568" s="7">
        <f t="shared" si="395"/>
        <v>32.93</v>
      </c>
      <c r="W1568" s="9">
        <v>1</v>
      </c>
      <c r="X1568" s="9">
        <v>0</v>
      </c>
      <c r="Y1568" s="9">
        <v>1</v>
      </c>
      <c r="Z1568" s="9">
        <v>0</v>
      </c>
      <c r="AA1568" s="9">
        <v>0</v>
      </c>
      <c r="AB1568" s="27">
        <v>0</v>
      </c>
      <c r="AC1568" s="9">
        <v>0</v>
      </c>
      <c r="AD1568" s="9">
        <v>0</v>
      </c>
      <c r="AE1568" s="27">
        <v>1</v>
      </c>
      <c r="AF1568" s="9">
        <v>0</v>
      </c>
      <c r="AG1568" s="27">
        <v>1</v>
      </c>
      <c r="AH1568" s="19">
        <v>1985</v>
      </c>
      <c r="AI1568" s="30" t="s">
        <v>89</v>
      </c>
      <c r="AJ1568" s="30" t="s">
        <v>89</v>
      </c>
      <c r="AK1568" s="30" t="s">
        <v>89</v>
      </c>
      <c r="AL1568" s="37" t="s">
        <v>89</v>
      </c>
      <c r="AM1568" s="36">
        <v>1</v>
      </c>
      <c r="AN1568" s="17">
        <v>0</v>
      </c>
      <c r="AO1568">
        <v>0.48</v>
      </c>
      <c r="AP1568" s="34">
        <v>0.52</v>
      </c>
      <c r="AQ1568" t="s">
        <v>89</v>
      </c>
      <c r="AR1568" s="34" t="s">
        <v>89</v>
      </c>
      <c r="AS1568">
        <v>1</v>
      </c>
      <c r="AT1568" s="17">
        <v>0</v>
      </c>
      <c r="AU1568" t="s">
        <v>89</v>
      </c>
      <c r="AV1568" s="17" t="s">
        <v>89</v>
      </c>
      <c r="AW1568" s="17" t="s">
        <v>208</v>
      </c>
      <c r="AX1568">
        <v>1</v>
      </c>
      <c r="AY1568">
        <v>0</v>
      </c>
      <c r="AZ1568">
        <v>0</v>
      </c>
      <c r="BA1568">
        <v>0</v>
      </c>
      <c r="BB1568">
        <v>0</v>
      </c>
      <c r="BC1568">
        <v>0</v>
      </c>
      <c r="BD1568" s="17">
        <v>0</v>
      </c>
      <c r="BE1568">
        <v>1</v>
      </c>
      <c r="BF1568">
        <v>0</v>
      </c>
      <c r="BG1568" s="17">
        <v>0</v>
      </c>
      <c r="BH1568">
        <v>14533</v>
      </c>
      <c r="BI1568">
        <v>1132</v>
      </c>
      <c r="BJ1568" s="23">
        <v>0.877</v>
      </c>
      <c r="BK1568" s="23">
        <v>50</v>
      </c>
      <c r="BL1568">
        <v>0</v>
      </c>
      <c r="BM1568">
        <v>0</v>
      </c>
      <c r="BN1568">
        <v>0</v>
      </c>
      <c r="BO1568">
        <v>0</v>
      </c>
      <c r="BP1568">
        <v>0</v>
      </c>
      <c r="BQ1568" s="17">
        <v>1</v>
      </c>
      <c r="BR1568">
        <v>0</v>
      </c>
      <c r="BS1568">
        <v>0</v>
      </c>
      <c r="BT1568">
        <v>0</v>
      </c>
      <c r="BU1568" s="17">
        <v>1</v>
      </c>
      <c r="BV1568">
        <v>0</v>
      </c>
      <c r="BW1568">
        <v>0</v>
      </c>
      <c r="BX1568" s="17">
        <v>1</v>
      </c>
      <c r="BY1568">
        <v>1</v>
      </c>
      <c r="BZ1568">
        <v>1</v>
      </c>
      <c r="CA1568">
        <v>0</v>
      </c>
      <c r="CB1568">
        <v>0</v>
      </c>
      <c r="CC1568">
        <v>0</v>
      </c>
      <c r="CD1568">
        <v>0</v>
      </c>
      <c r="CE1568">
        <v>1</v>
      </c>
      <c r="CF1568">
        <v>0</v>
      </c>
      <c r="CG1568">
        <v>0</v>
      </c>
      <c r="CH1568">
        <v>0</v>
      </c>
      <c r="CI1568">
        <v>1</v>
      </c>
      <c r="CJ1568" s="17">
        <v>0</v>
      </c>
      <c r="CK1568">
        <v>2.3879999999999999</v>
      </c>
      <c r="CL1568">
        <v>389</v>
      </c>
      <c r="CM1568">
        <v>1</v>
      </c>
      <c r="CN1568">
        <v>0</v>
      </c>
      <c r="CO1568">
        <v>25</v>
      </c>
      <c r="CP1568" s="31" t="s">
        <v>80</v>
      </c>
    </row>
    <row r="1569" spans="1:94" x14ac:dyDescent="0.25">
      <c r="A1569">
        <v>1568</v>
      </c>
      <c r="B1569">
        <v>99</v>
      </c>
      <c r="C1569" s="23" t="s">
        <v>277</v>
      </c>
      <c r="D1569" s="12">
        <v>9.6</v>
      </c>
      <c r="E1569" s="13">
        <v>3.4</v>
      </c>
      <c r="F1569" s="7">
        <f t="shared" si="394"/>
        <v>2.8235294117647061</v>
      </c>
      <c r="G1569" s="7">
        <f t="shared" si="387"/>
        <v>6.1999999999999993</v>
      </c>
      <c r="H1569" s="15">
        <f t="shared" si="388"/>
        <v>13</v>
      </c>
      <c r="I1569" s="11">
        <f t="shared" si="389"/>
        <v>4.3866834911363485E-2</v>
      </c>
      <c r="J1569" s="30">
        <f t="shared" si="390"/>
        <v>1.5536170697774569E-2</v>
      </c>
      <c r="K1569" s="30">
        <f t="shared" si="391"/>
        <v>64.365925133871116</v>
      </c>
      <c r="L1569" s="8">
        <v>0</v>
      </c>
      <c r="M1569" s="9">
        <v>0</v>
      </c>
      <c r="N1569" s="9">
        <v>0</v>
      </c>
      <c r="O1569" s="9">
        <v>0</v>
      </c>
      <c r="P1569" s="9">
        <v>1</v>
      </c>
      <c r="Q1569" s="8">
        <v>4142</v>
      </c>
      <c r="R1569" s="9">
        <v>6</v>
      </c>
      <c r="S1569" s="9">
        <f t="shared" si="392"/>
        <v>4135</v>
      </c>
      <c r="T1569" s="9">
        <f t="shared" si="393"/>
        <v>11</v>
      </c>
      <c r="U1569" s="7">
        <v>11.07</v>
      </c>
      <c r="V1569" s="7">
        <f t="shared" si="395"/>
        <v>32.93</v>
      </c>
      <c r="W1569" s="9">
        <v>1</v>
      </c>
      <c r="X1569" s="9">
        <v>0</v>
      </c>
      <c r="Y1569" s="9">
        <v>1</v>
      </c>
      <c r="Z1569" s="9">
        <v>0</v>
      </c>
      <c r="AA1569" s="9">
        <v>0</v>
      </c>
      <c r="AB1569" s="27">
        <v>0</v>
      </c>
      <c r="AC1569" s="9">
        <v>0</v>
      </c>
      <c r="AD1569" s="9">
        <v>0</v>
      </c>
      <c r="AE1569" s="27">
        <v>1</v>
      </c>
      <c r="AF1569" s="9">
        <v>0</v>
      </c>
      <c r="AG1569" s="27">
        <v>1</v>
      </c>
      <c r="AH1569" s="19">
        <v>1985</v>
      </c>
      <c r="AI1569" s="30" t="s">
        <v>89</v>
      </c>
      <c r="AJ1569" s="30" t="s">
        <v>89</v>
      </c>
      <c r="AK1569" s="30" t="s">
        <v>89</v>
      </c>
      <c r="AL1569" s="37" t="s">
        <v>89</v>
      </c>
      <c r="AM1569" s="36">
        <v>1</v>
      </c>
      <c r="AN1569" s="17">
        <v>0</v>
      </c>
      <c r="AO1569">
        <v>0.48</v>
      </c>
      <c r="AP1569" s="34">
        <v>0.52</v>
      </c>
      <c r="AQ1569" t="s">
        <v>89</v>
      </c>
      <c r="AR1569" s="34" t="s">
        <v>89</v>
      </c>
      <c r="AS1569">
        <v>1</v>
      </c>
      <c r="AT1569" s="17">
        <v>0</v>
      </c>
      <c r="AU1569" t="s">
        <v>89</v>
      </c>
      <c r="AV1569" s="17" t="s">
        <v>89</v>
      </c>
      <c r="AW1569" s="17" t="s">
        <v>208</v>
      </c>
      <c r="AX1569">
        <v>1</v>
      </c>
      <c r="AY1569">
        <v>0</v>
      </c>
      <c r="AZ1569">
        <v>0</v>
      </c>
      <c r="BA1569">
        <v>0</v>
      </c>
      <c r="BB1569">
        <v>0</v>
      </c>
      <c r="BC1569">
        <v>0</v>
      </c>
      <c r="BD1569" s="17">
        <v>0</v>
      </c>
      <c r="BE1569">
        <v>1</v>
      </c>
      <c r="BF1569">
        <v>0</v>
      </c>
      <c r="BG1569" s="17">
        <v>0</v>
      </c>
      <c r="BH1569">
        <v>14533</v>
      </c>
      <c r="BI1569">
        <v>1132</v>
      </c>
      <c r="BJ1569" s="23">
        <v>0.877</v>
      </c>
      <c r="BK1569" s="23">
        <v>50</v>
      </c>
      <c r="BL1569">
        <v>0</v>
      </c>
      <c r="BM1569">
        <v>0</v>
      </c>
      <c r="BN1569">
        <v>0</v>
      </c>
      <c r="BO1569">
        <v>0</v>
      </c>
      <c r="BP1569">
        <v>0</v>
      </c>
      <c r="BQ1569" s="17">
        <v>1</v>
      </c>
      <c r="BR1569">
        <v>0</v>
      </c>
      <c r="BS1569">
        <v>0</v>
      </c>
      <c r="BT1569">
        <v>0</v>
      </c>
      <c r="BU1569" s="17">
        <v>1</v>
      </c>
      <c r="BV1569">
        <v>0</v>
      </c>
      <c r="BW1569">
        <v>0</v>
      </c>
      <c r="BX1569" s="17">
        <v>1</v>
      </c>
      <c r="BY1569">
        <v>1</v>
      </c>
      <c r="BZ1569">
        <v>1</v>
      </c>
      <c r="CA1569">
        <v>0</v>
      </c>
      <c r="CB1569">
        <v>0</v>
      </c>
      <c r="CC1569">
        <v>0</v>
      </c>
      <c r="CD1569">
        <v>0</v>
      </c>
      <c r="CE1569">
        <v>1</v>
      </c>
      <c r="CF1569">
        <v>0</v>
      </c>
      <c r="CG1569">
        <v>0</v>
      </c>
      <c r="CH1569">
        <v>0</v>
      </c>
      <c r="CI1569">
        <v>1</v>
      </c>
      <c r="CJ1569" s="17">
        <v>0</v>
      </c>
      <c r="CK1569">
        <v>2.3879999999999999</v>
      </c>
      <c r="CL1569">
        <v>389</v>
      </c>
      <c r="CM1569">
        <v>1</v>
      </c>
      <c r="CN1569">
        <v>0</v>
      </c>
      <c r="CO1569">
        <v>25</v>
      </c>
      <c r="CP1569" s="31" t="s">
        <v>80</v>
      </c>
    </row>
    <row r="1570" spans="1:94" x14ac:dyDescent="0.25">
      <c r="A1570">
        <v>1569</v>
      </c>
      <c r="B1570">
        <v>99</v>
      </c>
      <c r="C1570" s="23" t="s">
        <v>277</v>
      </c>
      <c r="D1570" s="12">
        <v>8.6999999999999993</v>
      </c>
      <c r="E1570" s="13">
        <v>2.7</v>
      </c>
      <c r="F1570" s="7">
        <f t="shared" si="394"/>
        <v>3.2222222222222219</v>
      </c>
      <c r="G1570" s="7">
        <f t="shared" si="387"/>
        <v>5.9999999999999991</v>
      </c>
      <c r="H1570" s="15">
        <f t="shared" si="388"/>
        <v>11.399999999999999</v>
      </c>
      <c r="I1570" s="11">
        <f t="shared" si="389"/>
        <v>5.0052475479371354E-2</v>
      </c>
      <c r="J1570" s="30">
        <f t="shared" si="390"/>
        <v>1.5533526872908354E-2</v>
      </c>
      <c r="K1570" s="30">
        <f t="shared" si="391"/>
        <v>64.37688029137</v>
      </c>
      <c r="L1570" s="8">
        <v>0</v>
      </c>
      <c r="M1570" s="9">
        <v>0</v>
      </c>
      <c r="N1570" s="9">
        <v>0</v>
      </c>
      <c r="O1570" s="9">
        <v>0</v>
      </c>
      <c r="P1570" s="9">
        <v>1</v>
      </c>
      <c r="Q1570" s="8">
        <v>4142</v>
      </c>
      <c r="R1570" s="9">
        <v>7</v>
      </c>
      <c r="S1570" s="9">
        <f t="shared" si="392"/>
        <v>4134</v>
      </c>
      <c r="T1570" s="9">
        <f t="shared" si="393"/>
        <v>11</v>
      </c>
      <c r="U1570" s="7">
        <v>11.07</v>
      </c>
      <c r="V1570" s="7">
        <f t="shared" si="395"/>
        <v>32.93</v>
      </c>
      <c r="W1570" s="9">
        <v>1</v>
      </c>
      <c r="X1570" s="9">
        <v>0</v>
      </c>
      <c r="Y1570" s="9">
        <v>1</v>
      </c>
      <c r="Z1570" s="9">
        <v>0</v>
      </c>
      <c r="AA1570" s="9">
        <v>0</v>
      </c>
      <c r="AB1570" s="27">
        <v>0</v>
      </c>
      <c r="AC1570" s="9">
        <v>0</v>
      </c>
      <c r="AD1570" s="9">
        <v>0</v>
      </c>
      <c r="AE1570" s="27">
        <v>1</v>
      </c>
      <c r="AF1570" s="9">
        <v>0</v>
      </c>
      <c r="AG1570" s="27">
        <v>1</v>
      </c>
      <c r="AH1570" s="19">
        <v>1985</v>
      </c>
      <c r="AI1570" s="30" t="s">
        <v>89</v>
      </c>
      <c r="AJ1570" s="30" t="s">
        <v>89</v>
      </c>
      <c r="AK1570" s="30" t="s">
        <v>89</v>
      </c>
      <c r="AL1570" s="37" t="s">
        <v>89</v>
      </c>
      <c r="AM1570" s="36">
        <v>1</v>
      </c>
      <c r="AN1570" s="17">
        <v>0</v>
      </c>
      <c r="AO1570">
        <v>0.48</v>
      </c>
      <c r="AP1570" s="34">
        <v>0.52</v>
      </c>
      <c r="AQ1570" t="s">
        <v>89</v>
      </c>
      <c r="AR1570" s="34" t="s">
        <v>89</v>
      </c>
      <c r="AS1570">
        <v>1</v>
      </c>
      <c r="AT1570" s="17">
        <v>0</v>
      </c>
      <c r="AU1570" t="s">
        <v>89</v>
      </c>
      <c r="AV1570" s="17" t="s">
        <v>89</v>
      </c>
      <c r="AW1570" s="17" t="s">
        <v>208</v>
      </c>
      <c r="AX1570">
        <v>1</v>
      </c>
      <c r="AY1570">
        <v>0</v>
      </c>
      <c r="AZ1570">
        <v>0</v>
      </c>
      <c r="BA1570">
        <v>0</v>
      </c>
      <c r="BB1570">
        <v>0</v>
      </c>
      <c r="BC1570">
        <v>0</v>
      </c>
      <c r="BD1570" s="17">
        <v>0</v>
      </c>
      <c r="BE1570">
        <v>1</v>
      </c>
      <c r="BF1570">
        <v>0</v>
      </c>
      <c r="BG1570" s="17">
        <v>0</v>
      </c>
      <c r="BH1570">
        <v>14533</v>
      </c>
      <c r="BI1570">
        <v>1132</v>
      </c>
      <c r="BJ1570" s="23">
        <v>0.877</v>
      </c>
      <c r="BK1570" s="23">
        <v>50</v>
      </c>
      <c r="BL1570">
        <v>0</v>
      </c>
      <c r="BM1570">
        <v>0</v>
      </c>
      <c r="BN1570">
        <v>0</v>
      </c>
      <c r="BO1570">
        <v>0</v>
      </c>
      <c r="BP1570">
        <v>0</v>
      </c>
      <c r="BQ1570" s="17">
        <v>1</v>
      </c>
      <c r="BR1570">
        <v>0</v>
      </c>
      <c r="BS1570">
        <v>0</v>
      </c>
      <c r="BT1570">
        <v>0</v>
      </c>
      <c r="BU1570" s="17">
        <v>1</v>
      </c>
      <c r="BV1570">
        <v>0</v>
      </c>
      <c r="BW1570">
        <v>0</v>
      </c>
      <c r="BX1570" s="17">
        <v>1</v>
      </c>
      <c r="BY1570">
        <v>1</v>
      </c>
      <c r="BZ1570">
        <v>1</v>
      </c>
      <c r="CA1570">
        <v>0</v>
      </c>
      <c r="CB1570">
        <v>0</v>
      </c>
      <c r="CC1570">
        <v>0</v>
      </c>
      <c r="CD1570">
        <v>0</v>
      </c>
      <c r="CE1570">
        <v>1</v>
      </c>
      <c r="CF1570">
        <v>0</v>
      </c>
      <c r="CG1570">
        <v>0</v>
      </c>
      <c r="CH1570">
        <v>0</v>
      </c>
      <c r="CI1570">
        <v>1</v>
      </c>
      <c r="CJ1570" s="17">
        <v>0</v>
      </c>
      <c r="CK1570">
        <v>2.3879999999999999</v>
      </c>
      <c r="CL1570">
        <v>389</v>
      </c>
      <c r="CM1570">
        <v>1</v>
      </c>
      <c r="CN1570">
        <v>0</v>
      </c>
      <c r="CO1570">
        <v>25</v>
      </c>
      <c r="CP1570" s="31" t="s">
        <v>80</v>
      </c>
    </row>
    <row r="1571" spans="1:94" x14ac:dyDescent="0.25">
      <c r="A1571">
        <v>1570</v>
      </c>
      <c r="B1571">
        <v>99</v>
      </c>
      <c r="C1571" s="23" t="s">
        <v>277</v>
      </c>
      <c r="D1571" s="12">
        <v>16.2</v>
      </c>
      <c r="E1571" s="13">
        <v>5.5</v>
      </c>
      <c r="F1571" s="7">
        <f t="shared" si="394"/>
        <v>2.9454545454545453</v>
      </c>
      <c r="G1571" s="7">
        <f t="shared" si="387"/>
        <v>10.7</v>
      </c>
      <c r="H1571" s="15">
        <f t="shared" si="388"/>
        <v>21.7</v>
      </c>
      <c r="I1571" s="11">
        <f t="shared" si="389"/>
        <v>4.5757200490385806E-2</v>
      </c>
      <c r="J1571" s="30">
        <f t="shared" si="390"/>
        <v>1.5534852018340862E-2</v>
      </c>
      <c r="K1571" s="30">
        <f t="shared" si="391"/>
        <v>64.371388850011144</v>
      </c>
      <c r="L1571" s="8">
        <v>0</v>
      </c>
      <c r="M1571" s="9">
        <v>0</v>
      </c>
      <c r="N1571" s="9">
        <v>0</v>
      </c>
      <c r="O1571" s="9">
        <v>0</v>
      </c>
      <c r="P1571" s="9">
        <v>1</v>
      </c>
      <c r="Q1571" s="8">
        <v>4142</v>
      </c>
      <c r="R1571" s="9">
        <v>6</v>
      </c>
      <c r="S1571" s="9">
        <f t="shared" si="392"/>
        <v>4135</v>
      </c>
      <c r="T1571" s="9">
        <f t="shared" si="393"/>
        <v>11</v>
      </c>
      <c r="U1571" s="7">
        <v>11.07</v>
      </c>
      <c r="V1571" s="7">
        <f t="shared" si="395"/>
        <v>32.93</v>
      </c>
      <c r="W1571" s="9">
        <v>1</v>
      </c>
      <c r="X1571" s="9">
        <v>0</v>
      </c>
      <c r="Y1571" s="9">
        <v>1</v>
      </c>
      <c r="Z1571" s="9">
        <v>0</v>
      </c>
      <c r="AA1571" s="9">
        <v>0</v>
      </c>
      <c r="AB1571" s="27">
        <v>0</v>
      </c>
      <c r="AC1571" s="9">
        <v>0</v>
      </c>
      <c r="AD1571" s="9">
        <v>0</v>
      </c>
      <c r="AE1571" s="27">
        <v>1</v>
      </c>
      <c r="AF1571" s="9">
        <v>0</v>
      </c>
      <c r="AG1571" s="27">
        <v>1</v>
      </c>
      <c r="AH1571" s="19">
        <v>1985</v>
      </c>
      <c r="AI1571" s="30" t="s">
        <v>89</v>
      </c>
      <c r="AJ1571" s="30" t="s">
        <v>89</v>
      </c>
      <c r="AK1571" s="30" t="s">
        <v>89</v>
      </c>
      <c r="AL1571" s="37" t="s">
        <v>89</v>
      </c>
      <c r="AM1571" s="36">
        <v>1</v>
      </c>
      <c r="AN1571" s="17">
        <v>0</v>
      </c>
      <c r="AO1571">
        <v>0.48</v>
      </c>
      <c r="AP1571" s="34">
        <v>0.52</v>
      </c>
      <c r="AQ1571" t="s">
        <v>89</v>
      </c>
      <c r="AR1571" s="34" t="s">
        <v>89</v>
      </c>
      <c r="AS1571">
        <v>1</v>
      </c>
      <c r="AT1571" s="17">
        <v>0</v>
      </c>
      <c r="AU1571" t="s">
        <v>89</v>
      </c>
      <c r="AV1571" s="17" t="s">
        <v>89</v>
      </c>
      <c r="AW1571" s="17" t="s">
        <v>208</v>
      </c>
      <c r="AX1571">
        <v>1</v>
      </c>
      <c r="AY1571">
        <v>0</v>
      </c>
      <c r="AZ1571">
        <v>0</v>
      </c>
      <c r="BA1571">
        <v>0</v>
      </c>
      <c r="BB1571">
        <v>0</v>
      </c>
      <c r="BC1571">
        <v>0</v>
      </c>
      <c r="BD1571" s="17">
        <v>0</v>
      </c>
      <c r="BE1571">
        <v>1</v>
      </c>
      <c r="BF1571">
        <v>0</v>
      </c>
      <c r="BG1571" s="17">
        <v>0</v>
      </c>
      <c r="BH1571">
        <v>14533</v>
      </c>
      <c r="BI1571">
        <v>1132</v>
      </c>
      <c r="BJ1571" s="23">
        <v>0.877</v>
      </c>
      <c r="BK1571" s="23">
        <v>50</v>
      </c>
      <c r="BL1571">
        <v>0</v>
      </c>
      <c r="BM1571">
        <v>0</v>
      </c>
      <c r="BN1571">
        <v>0</v>
      </c>
      <c r="BO1571">
        <v>0</v>
      </c>
      <c r="BP1571">
        <v>0</v>
      </c>
      <c r="BQ1571" s="17">
        <v>1</v>
      </c>
      <c r="BR1571">
        <v>0</v>
      </c>
      <c r="BS1571">
        <v>0</v>
      </c>
      <c r="BT1571">
        <v>0</v>
      </c>
      <c r="BU1571" s="17">
        <v>1</v>
      </c>
      <c r="BV1571">
        <v>0</v>
      </c>
      <c r="BW1571">
        <v>0</v>
      </c>
      <c r="BX1571" s="17">
        <v>1</v>
      </c>
      <c r="BY1571">
        <v>1</v>
      </c>
      <c r="BZ1571">
        <v>1</v>
      </c>
      <c r="CA1571">
        <v>0</v>
      </c>
      <c r="CB1571">
        <v>0</v>
      </c>
      <c r="CC1571">
        <v>0</v>
      </c>
      <c r="CD1571">
        <v>0</v>
      </c>
      <c r="CE1571">
        <v>1</v>
      </c>
      <c r="CF1571">
        <v>0</v>
      </c>
      <c r="CG1571">
        <v>0</v>
      </c>
      <c r="CH1571">
        <v>0</v>
      </c>
      <c r="CI1571">
        <v>1</v>
      </c>
      <c r="CJ1571" s="17">
        <v>0</v>
      </c>
      <c r="CK1571">
        <v>2.3879999999999999</v>
      </c>
      <c r="CL1571">
        <v>389</v>
      </c>
      <c r="CM1571">
        <v>1</v>
      </c>
      <c r="CN1571">
        <v>0</v>
      </c>
      <c r="CO1571">
        <v>25</v>
      </c>
      <c r="CP1571" s="31" t="s">
        <v>80</v>
      </c>
    </row>
    <row r="1572" spans="1:94" x14ac:dyDescent="0.25">
      <c r="A1572">
        <v>1571</v>
      </c>
      <c r="B1572">
        <v>100</v>
      </c>
      <c r="C1572" s="23" t="s">
        <v>278</v>
      </c>
      <c r="D1572" s="12">
        <v>7.1</v>
      </c>
      <c r="E1572" s="13">
        <v>0.5</v>
      </c>
      <c r="F1572" s="7">
        <f t="shared" si="394"/>
        <v>14.2</v>
      </c>
      <c r="G1572" s="7">
        <f t="shared" si="387"/>
        <v>6.6</v>
      </c>
      <c r="H1572" s="15">
        <f t="shared" si="388"/>
        <v>7.6</v>
      </c>
      <c r="I1572" s="11">
        <f t="shared" si="389"/>
        <v>0.37874882198809018</v>
      </c>
      <c r="J1572" s="30">
        <f t="shared" si="390"/>
        <v>2.6672452252682409E-2</v>
      </c>
      <c r="K1572" s="30">
        <f t="shared" si="391"/>
        <v>37.491865784460501</v>
      </c>
      <c r="L1572" s="8">
        <v>0</v>
      </c>
      <c r="M1572" s="9">
        <v>0</v>
      </c>
      <c r="N1572" s="9">
        <v>0</v>
      </c>
      <c r="O1572" s="9">
        <v>0</v>
      </c>
      <c r="P1572" s="9">
        <v>1</v>
      </c>
      <c r="Q1572" s="8">
        <v>1211</v>
      </c>
      <c r="R1572" s="9">
        <v>6</v>
      </c>
      <c r="S1572" s="9">
        <f t="shared" si="392"/>
        <v>1204</v>
      </c>
      <c r="T1572" s="9">
        <f t="shared" si="393"/>
        <v>5</v>
      </c>
      <c r="U1572" s="7">
        <v>9.74</v>
      </c>
      <c r="V1572" s="7">
        <v>12.1</v>
      </c>
      <c r="W1572" s="9">
        <v>1</v>
      </c>
      <c r="X1572" s="9">
        <v>0</v>
      </c>
      <c r="Y1572" s="9">
        <v>0</v>
      </c>
      <c r="Z1572" s="9">
        <v>1</v>
      </c>
      <c r="AA1572" s="9">
        <v>0</v>
      </c>
      <c r="AB1572" s="27">
        <v>0</v>
      </c>
      <c r="AC1572" s="9">
        <v>0</v>
      </c>
      <c r="AD1572" s="9">
        <v>0</v>
      </c>
      <c r="AE1572" s="27">
        <v>1</v>
      </c>
      <c r="AF1572" s="9">
        <v>0</v>
      </c>
      <c r="AG1572" s="27">
        <v>1</v>
      </c>
      <c r="AH1572" s="19">
        <v>1993</v>
      </c>
      <c r="AI1572" s="30">
        <f>1-AJ1572-AK1572-AL1572</f>
        <v>8.0000000000000016E-2</v>
      </c>
      <c r="AJ1572" s="30">
        <v>0.48</v>
      </c>
      <c r="AK1572" s="30">
        <v>0.26</v>
      </c>
      <c r="AL1572" s="37">
        <v>0.18</v>
      </c>
      <c r="AM1572" s="36">
        <v>1</v>
      </c>
      <c r="AN1572" s="17">
        <v>0</v>
      </c>
      <c r="AO1572">
        <v>0.82</v>
      </c>
      <c r="AP1572" s="34">
        <v>0.18</v>
      </c>
      <c r="AQ1572">
        <v>0.92</v>
      </c>
      <c r="AR1572" s="34">
        <v>0.08</v>
      </c>
      <c r="AS1572">
        <v>0</v>
      </c>
      <c r="AT1572" s="17">
        <v>1</v>
      </c>
      <c r="AU1572" t="s">
        <v>89</v>
      </c>
      <c r="AV1572" s="17" t="s">
        <v>89</v>
      </c>
      <c r="AW1572" s="17" t="s">
        <v>10</v>
      </c>
      <c r="AX1572">
        <v>0</v>
      </c>
      <c r="AY1572">
        <v>0</v>
      </c>
      <c r="AZ1572">
        <v>0</v>
      </c>
      <c r="BA1572">
        <v>0</v>
      </c>
      <c r="BB1572">
        <v>0</v>
      </c>
      <c r="BC1572">
        <v>0</v>
      </c>
      <c r="BD1572" s="17">
        <v>1</v>
      </c>
      <c r="BE1572">
        <v>0</v>
      </c>
      <c r="BF1572">
        <v>0</v>
      </c>
      <c r="BG1572" s="17">
        <v>1</v>
      </c>
      <c r="BH1572" t="s">
        <v>89</v>
      </c>
      <c r="BI1572">
        <v>19</v>
      </c>
      <c r="BJ1572" s="61">
        <v>0.77100000000000002</v>
      </c>
      <c r="BK1572" s="61">
        <f>U1572+V1572+6</f>
        <v>27.84</v>
      </c>
      <c r="BL1572">
        <v>1</v>
      </c>
      <c r="BM1572">
        <v>0</v>
      </c>
      <c r="BN1572">
        <v>0</v>
      </c>
      <c r="BO1572">
        <v>0</v>
      </c>
      <c r="BP1572">
        <v>0</v>
      </c>
      <c r="BQ1572" s="17">
        <v>0</v>
      </c>
      <c r="BR1572">
        <v>0</v>
      </c>
      <c r="BS1572">
        <v>0</v>
      </c>
      <c r="BT1572">
        <v>1</v>
      </c>
      <c r="BU1572" s="17">
        <v>0</v>
      </c>
      <c r="BV1572">
        <v>0</v>
      </c>
      <c r="BW1572">
        <v>0</v>
      </c>
      <c r="BX1572" s="17">
        <v>0</v>
      </c>
      <c r="BY1572">
        <v>0</v>
      </c>
      <c r="BZ1572">
        <v>0</v>
      </c>
      <c r="CA1572">
        <v>1</v>
      </c>
      <c r="CB1572">
        <v>1</v>
      </c>
      <c r="CC1572">
        <v>0</v>
      </c>
      <c r="CD1572">
        <v>1</v>
      </c>
      <c r="CE1572">
        <v>0</v>
      </c>
      <c r="CF1572">
        <v>0</v>
      </c>
      <c r="CG1572">
        <v>0</v>
      </c>
      <c r="CH1572">
        <v>0</v>
      </c>
      <c r="CI1572">
        <v>0</v>
      </c>
      <c r="CJ1572" s="17">
        <v>0</v>
      </c>
      <c r="CK1572">
        <v>0.76700000000000002</v>
      </c>
      <c r="CL1572">
        <v>217</v>
      </c>
      <c r="CM1572">
        <v>1</v>
      </c>
      <c r="CN1572">
        <v>0</v>
      </c>
      <c r="CO1572">
        <v>22</v>
      </c>
      <c r="CP1572" s="31" t="s">
        <v>80</v>
      </c>
    </row>
    <row r="1573" spans="1:94" x14ac:dyDescent="0.25">
      <c r="A1573">
        <v>1572</v>
      </c>
      <c r="B1573">
        <v>100</v>
      </c>
      <c r="C1573" s="23" t="s">
        <v>278</v>
      </c>
      <c r="D1573" s="12">
        <v>7.3</v>
      </c>
      <c r="E1573" s="13">
        <v>0.5</v>
      </c>
      <c r="F1573" s="7">
        <f t="shared" si="394"/>
        <v>14.6</v>
      </c>
      <c r="G1573" s="7">
        <f t="shared" si="387"/>
        <v>6.8</v>
      </c>
      <c r="H1573" s="15">
        <f t="shared" si="388"/>
        <v>7.8</v>
      </c>
      <c r="I1573" s="11">
        <f t="shared" si="389"/>
        <v>0.38783179738446272</v>
      </c>
      <c r="J1573" s="30">
        <f t="shared" si="390"/>
        <v>2.6563821738661831E-2</v>
      </c>
      <c r="K1573" s="30">
        <f t="shared" si="391"/>
        <v>37.645185615161999</v>
      </c>
      <c r="L1573" s="8">
        <v>0</v>
      </c>
      <c r="M1573" s="9">
        <v>0</v>
      </c>
      <c r="N1573" s="9">
        <v>0</v>
      </c>
      <c r="O1573" s="9">
        <v>0</v>
      </c>
      <c r="P1573" s="9">
        <v>1</v>
      </c>
      <c r="Q1573" s="8">
        <v>1211</v>
      </c>
      <c r="R1573" s="9">
        <v>6</v>
      </c>
      <c r="S1573" s="9">
        <f t="shared" si="392"/>
        <v>1204</v>
      </c>
      <c r="T1573" s="9">
        <f t="shared" si="393"/>
        <v>5</v>
      </c>
      <c r="U1573" s="7">
        <v>9.74</v>
      </c>
      <c r="V1573" s="7">
        <v>12.1</v>
      </c>
      <c r="W1573" s="9">
        <v>1</v>
      </c>
      <c r="X1573" s="9">
        <v>0</v>
      </c>
      <c r="Y1573" s="9">
        <v>0</v>
      </c>
      <c r="Z1573" s="9">
        <v>1</v>
      </c>
      <c r="AA1573" s="9">
        <v>0</v>
      </c>
      <c r="AB1573" s="27">
        <v>0</v>
      </c>
      <c r="AC1573" s="9">
        <v>0</v>
      </c>
      <c r="AD1573" s="9">
        <v>0</v>
      </c>
      <c r="AE1573" s="27">
        <v>1</v>
      </c>
      <c r="AF1573" s="9">
        <v>0</v>
      </c>
      <c r="AG1573" s="27">
        <v>1</v>
      </c>
      <c r="AH1573" s="19">
        <v>1993</v>
      </c>
      <c r="AI1573" s="30">
        <f>1-AJ1573-AK1573-AL1573</f>
        <v>8.0000000000000016E-2</v>
      </c>
      <c r="AJ1573" s="30">
        <v>0.48</v>
      </c>
      <c r="AK1573" s="30">
        <v>0.26</v>
      </c>
      <c r="AL1573" s="37">
        <v>0.18</v>
      </c>
      <c r="AM1573" s="36">
        <v>1</v>
      </c>
      <c r="AN1573" s="17">
        <v>0</v>
      </c>
      <c r="AO1573">
        <v>0.82</v>
      </c>
      <c r="AP1573" s="34">
        <v>0.18</v>
      </c>
      <c r="AQ1573">
        <v>0.92</v>
      </c>
      <c r="AR1573" s="34">
        <v>0.08</v>
      </c>
      <c r="AS1573">
        <v>0</v>
      </c>
      <c r="AT1573" s="17">
        <v>1</v>
      </c>
      <c r="AU1573" t="s">
        <v>89</v>
      </c>
      <c r="AV1573" s="17" t="s">
        <v>89</v>
      </c>
      <c r="AW1573" s="17" t="s">
        <v>10</v>
      </c>
      <c r="AX1573">
        <v>0</v>
      </c>
      <c r="AY1573">
        <v>0</v>
      </c>
      <c r="AZ1573">
        <v>0</v>
      </c>
      <c r="BA1573">
        <v>0</v>
      </c>
      <c r="BB1573">
        <v>0</v>
      </c>
      <c r="BC1573">
        <v>0</v>
      </c>
      <c r="BD1573" s="17">
        <v>1</v>
      </c>
      <c r="BE1573">
        <v>0</v>
      </c>
      <c r="BF1573">
        <v>0</v>
      </c>
      <c r="BG1573" s="17">
        <v>1</v>
      </c>
      <c r="BH1573" t="s">
        <v>89</v>
      </c>
      <c r="BI1573">
        <v>19</v>
      </c>
      <c r="BJ1573" s="61">
        <v>0.77100000000000002</v>
      </c>
      <c r="BK1573" s="61">
        <f>U1573+V1573+6</f>
        <v>27.84</v>
      </c>
      <c r="BL1573">
        <v>1</v>
      </c>
      <c r="BM1573">
        <v>0</v>
      </c>
      <c r="BN1573">
        <v>0</v>
      </c>
      <c r="BO1573">
        <v>0</v>
      </c>
      <c r="BP1573">
        <v>0</v>
      </c>
      <c r="BQ1573" s="17">
        <v>0</v>
      </c>
      <c r="BR1573">
        <v>0</v>
      </c>
      <c r="BS1573">
        <v>0</v>
      </c>
      <c r="BT1573">
        <v>1</v>
      </c>
      <c r="BU1573" s="17">
        <v>0</v>
      </c>
      <c r="BV1573">
        <v>0</v>
      </c>
      <c r="BW1573">
        <v>0</v>
      </c>
      <c r="BX1573" s="17">
        <v>0</v>
      </c>
      <c r="BY1573">
        <v>0</v>
      </c>
      <c r="BZ1573">
        <v>0</v>
      </c>
      <c r="CA1573">
        <v>1</v>
      </c>
      <c r="CB1573">
        <v>1</v>
      </c>
      <c r="CC1573">
        <v>0</v>
      </c>
      <c r="CD1573">
        <v>1</v>
      </c>
      <c r="CE1573">
        <v>0</v>
      </c>
      <c r="CF1573">
        <v>0</v>
      </c>
      <c r="CG1573">
        <v>0</v>
      </c>
      <c r="CH1573">
        <v>0</v>
      </c>
      <c r="CI1573">
        <v>0</v>
      </c>
      <c r="CJ1573" s="17">
        <v>0</v>
      </c>
      <c r="CK1573">
        <v>0.76700000000000002</v>
      </c>
      <c r="CL1573">
        <v>217</v>
      </c>
      <c r="CM1573">
        <v>1</v>
      </c>
      <c r="CN1573">
        <v>0</v>
      </c>
      <c r="CO1573">
        <v>22</v>
      </c>
      <c r="CP1573" s="31" t="s">
        <v>80</v>
      </c>
    </row>
    <row r="1574" spans="1:94" x14ac:dyDescent="0.25">
      <c r="A1574">
        <v>1573</v>
      </c>
      <c r="B1574">
        <v>100</v>
      </c>
      <c r="C1574" s="23" t="s">
        <v>278</v>
      </c>
      <c r="D1574" s="12">
        <v>3.9</v>
      </c>
      <c r="E1574" s="13">
        <v>2.2000000000000002</v>
      </c>
      <c r="F1574" s="7">
        <f t="shared" si="394"/>
        <v>1.7727272727272725</v>
      </c>
      <c r="G1574" s="7">
        <f t="shared" si="387"/>
        <v>1.6999999999999997</v>
      </c>
      <c r="H1574" s="15">
        <f t="shared" si="388"/>
        <v>6.1</v>
      </c>
      <c r="I1574" s="11">
        <f t="shared" si="389"/>
        <v>5.1022606966523477E-2</v>
      </c>
      <c r="J1574" s="30">
        <f t="shared" si="390"/>
        <v>2.8781983417013251E-2</v>
      </c>
      <c r="K1574" s="30">
        <f t="shared" si="391"/>
        <v>34.743957200979146</v>
      </c>
      <c r="L1574" s="8">
        <v>0</v>
      </c>
      <c r="M1574" s="9">
        <v>0</v>
      </c>
      <c r="N1574" s="9">
        <v>0</v>
      </c>
      <c r="O1574" s="9">
        <v>0</v>
      </c>
      <c r="P1574" s="9">
        <v>1</v>
      </c>
      <c r="Q1574" s="8">
        <v>1211</v>
      </c>
      <c r="R1574" s="9">
        <v>6</v>
      </c>
      <c r="S1574" s="9">
        <f t="shared" si="392"/>
        <v>1204</v>
      </c>
      <c r="T1574" s="9">
        <f t="shared" si="393"/>
        <v>5</v>
      </c>
      <c r="U1574" s="7">
        <v>9.74</v>
      </c>
      <c r="V1574" s="7">
        <v>12.1</v>
      </c>
      <c r="W1574" s="9">
        <v>1</v>
      </c>
      <c r="X1574" s="9">
        <v>0</v>
      </c>
      <c r="Y1574" s="9">
        <v>0</v>
      </c>
      <c r="Z1574" s="9">
        <v>1</v>
      </c>
      <c r="AA1574" s="9">
        <v>0</v>
      </c>
      <c r="AB1574" s="27">
        <v>0</v>
      </c>
      <c r="AC1574" s="9">
        <v>0</v>
      </c>
      <c r="AD1574" s="9">
        <v>0</v>
      </c>
      <c r="AE1574" s="27">
        <v>1</v>
      </c>
      <c r="AF1574" s="9">
        <v>0</v>
      </c>
      <c r="AG1574" s="27">
        <v>1</v>
      </c>
      <c r="AH1574" s="19">
        <v>1993</v>
      </c>
      <c r="AI1574" s="30">
        <f>1-AJ1574-AK1574-AL1574</f>
        <v>8.0000000000000016E-2</v>
      </c>
      <c r="AJ1574" s="30">
        <v>0.48</v>
      </c>
      <c r="AK1574" s="30">
        <v>0.26</v>
      </c>
      <c r="AL1574" s="37">
        <v>0.18</v>
      </c>
      <c r="AM1574" s="36">
        <v>1</v>
      </c>
      <c r="AN1574" s="17">
        <v>0</v>
      </c>
      <c r="AO1574">
        <v>0.82</v>
      </c>
      <c r="AP1574" s="34">
        <v>0.18</v>
      </c>
      <c r="AQ1574">
        <v>0.92</v>
      </c>
      <c r="AR1574" s="34">
        <v>0.08</v>
      </c>
      <c r="AS1574">
        <v>0</v>
      </c>
      <c r="AT1574" s="17">
        <v>1</v>
      </c>
      <c r="AU1574" t="s">
        <v>89</v>
      </c>
      <c r="AV1574" s="17" t="s">
        <v>89</v>
      </c>
      <c r="AW1574" s="17" t="s">
        <v>10</v>
      </c>
      <c r="AX1574">
        <v>0</v>
      </c>
      <c r="AY1574">
        <v>0</v>
      </c>
      <c r="AZ1574">
        <v>0</v>
      </c>
      <c r="BA1574">
        <v>0</v>
      </c>
      <c r="BB1574">
        <v>0</v>
      </c>
      <c r="BC1574">
        <v>0</v>
      </c>
      <c r="BD1574" s="17">
        <v>1</v>
      </c>
      <c r="BE1574">
        <v>0</v>
      </c>
      <c r="BF1574">
        <v>0</v>
      </c>
      <c r="BG1574" s="17">
        <v>1</v>
      </c>
      <c r="BH1574" t="s">
        <v>89</v>
      </c>
      <c r="BI1574">
        <v>19</v>
      </c>
      <c r="BJ1574" s="61">
        <v>0.77100000000000002</v>
      </c>
      <c r="BK1574" s="61">
        <f>U1574+V1574+6</f>
        <v>27.84</v>
      </c>
      <c r="BL1574">
        <v>1</v>
      </c>
      <c r="BM1574">
        <v>0</v>
      </c>
      <c r="BN1574">
        <v>0</v>
      </c>
      <c r="BO1574">
        <v>0</v>
      </c>
      <c r="BP1574">
        <v>0</v>
      </c>
      <c r="BQ1574" s="17">
        <v>0</v>
      </c>
      <c r="BR1574">
        <v>0</v>
      </c>
      <c r="BS1574">
        <v>0</v>
      </c>
      <c r="BT1574">
        <v>1</v>
      </c>
      <c r="BU1574" s="17">
        <v>0</v>
      </c>
      <c r="BV1574">
        <v>0</v>
      </c>
      <c r="BW1574">
        <v>0</v>
      </c>
      <c r="BX1574" s="17">
        <v>0</v>
      </c>
      <c r="BY1574">
        <v>0</v>
      </c>
      <c r="BZ1574">
        <v>0</v>
      </c>
      <c r="CA1574">
        <v>1</v>
      </c>
      <c r="CB1574">
        <v>1</v>
      </c>
      <c r="CC1574">
        <v>0</v>
      </c>
      <c r="CD1574">
        <v>1</v>
      </c>
      <c r="CE1574">
        <v>0</v>
      </c>
      <c r="CF1574">
        <v>0</v>
      </c>
      <c r="CG1574">
        <v>0</v>
      </c>
      <c r="CH1574">
        <v>0</v>
      </c>
      <c r="CI1574">
        <v>0</v>
      </c>
      <c r="CJ1574" s="17">
        <v>0</v>
      </c>
      <c r="CK1574">
        <v>0.76700000000000002</v>
      </c>
      <c r="CL1574">
        <v>217</v>
      </c>
      <c r="CM1574">
        <v>1</v>
      </c>
      <c r="CN1574">
        <v>0</v>
      </c>
      <c r="CO1574">
        <v>22</v>
      </c>
      <c r="CP1574" s="31" t="s">
        <v>80</v>
      </c>
    </row>
    <row r="1575" spans="1:94" x14ac:dyDescent="0.25">
      <c r="A1575">
        <v>1574</v>
      </c>
      <c r="B1575">
        <v>100</v>
      </c>
      <c r="C1575" s="23" t="s">
        <v>278</v>
      </c>
      <c r="D1575" s="12">
        <v>9</v>
      </c>
      <c r="E1575" s="13">
        <v>8.1999999999999993</v>
      </c>
      <c r="F1575" s="7">
        <f t="shared" si="394"/>
        <v>1.0975609756097562</v>
      </c>
      <c r="G1575" s="7">
        <f t="shared" si="387"/>
        <v>0.80000000000000071</v>
      </c>
      <c r="H1575" s="15">
        <f t="shared" si="388"/>
        <v>17.2</v>
      </c>
      <c r="I1575" s="11">
        <f t="shared" si="389"/>
        <v>3.1615369324857097E-2</v>
      </c>
      <c r="J1575" s="30">
        <f t="shared" si="390"/>
        <v>2.8805114273758689E-2</v>
      </c>
      <c r="K1575" s="30">
        <f t="shared" si="391"/>
        <v>34.716057381205907</v>
      </c>
      <c r="L1575" s="8">
        <v>0</v>
      </c>
      <c r="M1575" s="9">
        <v>0</v>
      </c>
      <c r="N1575" s="9">
        <v>0</v>
      </c>
      <c r="O1575" s="9">
        <v>0</v>
      </c>
      <c r="P1575" s="9">
        <v>1</v>
      </c>
      <c r="Q1575" s="8">
        <v>1211</v>
      </c>
      <c r="R1575" s="9">
        <v>6</v>
      </c>
      <c r="S1575" s="9">
        <f t="shared" si="392"/>
        <v>1204</v>
      </c>
      <c r="T1575" s="9">
        <f t="shared" si="393"/>
        <v>5</v>
      </c>
      <c r="U1575" s="7">
        <v>9.74</v>
      </c>
      <c r="V1575" s="7">
        <v>12.1</v>
      </c>
      <c r="W1575" s="9">
        <v>1</v>
      </c>
      <c r="X1575" s="9">
        <v>0</v>
      </c>
      <c r="Y1575" s="9">
        <v>0</v>
      </c>
      <c r="Z1575" s="9">
        <v>1</v>
      </c>
      <c r="AA1575" s="9">
        <v>0</v>
      </c>
      <c r="AB1575" s="27">
        <v>0</v>
      </c>
      <c r="AC1575" s="9">
        <v>0</v>
      </c>
      <c r="AD1575" s="9">
        <v>0</v>
      </c>
      <c r="AE1575" s="27">
        <v>1</v>
      </c>
      <c r="AF1575" s="9">
        <v>0</v>
      </c>
      <c r="AG1575" s="27">
        <v>1</v>
      </c>
      <c r="AH1575" s="19">
        <v>1993</v>
      </c>
      <c r="AI1575" s="30">
        <f>1-AJ1575-AK1575-AL1575</f>
        <v>8.0000000000000016E-2</v>
      </c>
      <c r="AJ1575" s="30">
        <v>0.48</v>
      </c>
      <c r="AK1575" s="30">
        <v>0.26</v>
      </c>
      <c r="AL1575" s="37">
        <v>0.18</v>
      </c>
      <c r="AM1575" s="36">
        <v>1</v>
      </c>
      <c r="AN1575" s="17">
        <v>0</v>
      </c>
      <c r="AO1575">
        <v>0.82</v>
      </c>
      <c r="AP1575" s="34">
        <v>0.18</v>
      </c>
      <c r="AQ1575">
        <v>0.92</v>
      </c>
      <c r="AR1575" s="34">
        <v>0.08</v>
      </c>
      <c r="AS1575">
        <v>0</v>
      </c>
      <c r="AT1575" s="17">
        <v>1</v>
      </c>
      <c r="AU1575" t="s">
        <v>89</v>
      </c>
      <c r="AV1575" s="17" t="s">
        <v>89</v>
      </c>
      <c r="AW1575" s="17" t="s">
        <v>10</v>
      </c>
      <c r="AX1575">
        <v>0</v>
      </c>
      <c r="AY1575">
        <v>0</v>
      </c>
      <c r="AZ1575">
        <v>0</v>
      </c>
      <c r="BA1575">
        <v>0</v>
      </c>
      <c r="BB1575">
        <v>0</v>
      </c>
      <c r="BC1575">
        <v>0</v>
      </c>
      <c r="BD1575" s="17">
        <v>1</v>
      </c>
      <c r="BE1575">
        <v>0</v>
      </c>
      <c r="BF1575">
        <v>0</v>
      </c>
      <c r="BG1575" s="17">
        <v>1</v>
      </c>
      <c r="BH1575" t="s">
        <v>89</v>
      </c>
      <c r="BI1575">
        <v>19</v>
      </c>
      <c r="BJ1575" s="61">
        <v>0.77100000000000002</v>
      </c>
      <c r="BK1575" s="61">
        <f>U1575+V1575+6</f>
        <v>27.84</v>
      </c>
      <c r="BL1575">
        <v>1</v>
      </c>
      <c r="BM1575">
        <v>0</v>
      </c>
      <c r="BN1575">
        <v>0</v>
      </c>
      <c r="BO1575">
        <v>0</v>
      </c>
      <c r="BP1575">
        <v>0</v>
      </c>
      <c r="BQ1575" s="17">
        <v>0</v>
      </c>
      <c r="BR1575">
        <v>0</v>
      </c>
      <c r="BS1575">
        <v>0</v>
      </c>
      <c r="BT1575">
        <v>1</v>
      </c>
      <c r="BU1575" s="17">
        <v>0</v>
      </c>
      <c r="BV1575">
        <v>0</v>
      </c>
      <c r="BW1575">
        <v>0</v>
      </c>
      <c r="BX1575" s="17">
        <v>0</v>
      </c>
      <c r="BY1575">
        <v>0</v>
      </c>
      <c r="BZ1575">
        <v>0</v>
      </c>
      <c r="CA1575">
        <v>1</v>
      </c>
      <c r="CB1575">
        <v>1</v>
      </c>
      <c r="CC1575">
        <v>0</v>
      </c>
      <c r="CD1575">
        <v>1</v>
      </c>
      <c r="CE1575">
        <v>0</v>
      </c>
      <c r="CF1575">
        <v>0</v>
      </c>
      <c r="CG1575">
        <v>0</v>
      </c>
      <c r="CH1575">
        <v>0</v>
      </c>
      <c r="CI1575">
        <v>0</v>
      </c>
      <c r="CJ1575" s="17">
        <v>0</v>
      </c>
      <c r="CK1575">
        <v>0.76700000000000002</v>
      </c>
      <c r="CL1575">
        <v>217</v>
      </c>
      <c r="CM1575">
        <v>1</v>
      </c>
      <c r="CN1575">
        <v>0</v>
      </c>
      <c r="CO1575">
        <v>22</v>
      </c>
      <c r="CP1575" s="31" t="s">
        <v>80</v>
      </c>
    </row>
    <row r="1576" spans="1:94" x14ac:dyDescent="0.25">
      <c r="A1576">
        <v>1575</v>
      </c>
      <c r="B1576">
        <v>100</v>
      </c>
      <c r="C1576" s="23" t="s">
        <v>278</v>
      </c>
      <c r="D1576" s="12">
        <v>5.5</v>
      </c>
      <c r="E1576" s="13">
        <v>0.6</v>
      </c>
      <c r="F1576" s="7">
        <f t="shared" si="394"/>
        <v>9.1666666666666679</v>
      </c>
      <c r="G1576" s="7">
        <f t="shared" si="387"/>
        <v>4.9000000000000004</v>
      </c>
      <c r="H1576" s="15">
        <f t="shared" si="388"/>
        <v>6.1</v>
      </c>
      <c r="I1576" s="11">
        <f t="shared" si="389"/>
        <v>0.25541642654690039</v>
      </c>
      <c r="J1576" s="30">
        <f t="shared" si="390"/>
        <v>2.7863610168752766E-2</v>
      </c>
      <c r="K1576" s="30">
        <f t="shared" si="391"/>
        <v>35.889103886524914</v>
      </c>
      <c r="L1576" s="8">
        <v>0</v>
      </c>
      <c r="M1576" s="9">
        <v>0</v>
      </c>
      <c r="N1576" s="9">
        <v>0</v>
      </c>
      <c r="O1576" s="9">
        <v>0</v>
      </c>
      <c r="P1576" s="9">
        <v>1</v>
      </c>
      <c r="Q1576" s="8">
        <v>1211</v>
      </c>
      <c r="R1576" s="9">
        <v>6</v>
      </c>
      <c r="S1576" s="9">
        <f t="shared" si="392"/>
        <v>1204</v>
      </c>
      <c r="T1576" s="9">
        <f t="shared" si="393"/>
        <v>5</v>
      </c>
      <c r="U1576" s="7">
        <v>9.74</v>
      </c>
      <c r="V1576" s="7">
        <v>12.1</v>
      </c>
      <c r="W1576" s="9">
        <v>1</v>
      </c>
      <c r="X1576" s="9">
        <v>0</v>
      </c>
      <c r="Y1576" s="9">
        <v>0</v>
      </c>
      <c r="Z1576" s="9">
        <v>1</v>
      </c>
      <c r="AA1576" s="9">
        <v>0</v>
      </c>
      <c r="AB1576" s="27">
        <v>0</v>
      </c>
      <c r="AC1576" s="9">
        <v>0</v>
      </c>
      <c r="AD1576" s="9">
        <v>0</v>
      </c>
      <c r="AE1576" s="27">
        <v>1</v>
      </c>
      <c r="AF1576" s="9">
        <v>0</v>
      </c>
      <c r="AG1576" s="27">
        <v>1</v>
      </c>
      <c r="AH1576" s="19">
        <v>1993</v>
      </c>
      <c r="AI1576" s="30">
        <f>1-AJ1576-AK1576-AL1576</f>
        <v>8.0000000000000016E-2</v>
      </c>
      <c r="AJ1576" s="30">
        <v>0.48</v>
      </c>
      <c r="AK1576" s="30">
        <v>0.26</v>
      </c>
      <c r="AL1576" s="37">
        <v>0.18</v>
      </c>
      <c r="AM1576" s="36">
        <v>1</v>
      </c>
      <c r="AN1576" s="17">
        <v>0</v>
      </c>
      <c r="AO1576">
        <v>0.82</v>
      </c>
      <c r="AP1576" s="34">
        <v>0.18</v>
      </c>
      <c r="AQ1576">
        <v>0.92</v>
      </c>
      <c r="AR1576" s="34">
        <v>0.08</v>
      </c>
      <c r="AS1576">
        <v>0</v>
      </c>
      <c r="AT1576" s="17">
        <v>1</v>
      </c>
      <c r="AU1576" t="s">
        <v>89</v>
      </c>
      <c r="AV1576" s="17" t="s">
        <v>89</v>
      </c>
      <c r="AW1576" s="17" t="s">
        <v>10</v>
      </c>
      <c r="AX1576">
        <v>0</v>
      </c>
      <c r="AY1576">
        <v>0</v>
      </c>
      <c r="AZ1576">
        <v>0</v>
      </c>
      <c r="BA1576">
        <v>0</v>
      </c>
      <c r="BB1576">
        <v>0</v>
      </c>
      <c r="BC1576">
        <v>0</v>
      </c>
      <c r="BD1576" s="17">
        <v>1</v>
      </c>
      <c r="BE1576">
        <v>0</v>
      </c>
      <c r="BF1576">
        <v>0</v>
      </c>
      <c r="BG1576" s="17">
        <v>1</v>
      </c>
      <c r="BH1576" t="s">
        <v>89</v>
      </c>
      <c r="BI1576">
        <v>19</v>
      </c>
      <c r="BJ1576" s="61">
        <v>0.77100000000000002</v>
      </c>
      <c r="BK1576" s="61">
        <f>U1576+V1576+6</f>
        <v>27.84</v>
      </c>
      <c r="BL1576">
        <v>1</v>
      </c>
      <c r="BM1576">
        <v>0</v>
      </c>
      <c r="BN1576">
        <v>0</v>
      </c>
      <c r="BO1576">
        <v>0</v>
      </c>
      <c r="BP1576">
        <v>0</v>
      </c>
      <c r="BQ1576" s="17">
        <v>0</v>
      </c>
      <c r="BR1576">
        <v>0</v>
      </c>
      <c r="BS1576">
        <v>0</v>
      </c>
      <c r="BT1576">
        <v>1</v>
      </c>
      <c r="BU1576" s="17">
        <v>0</v>
      </c>
      <c r="BV1576">
        <v>0</v>
      </c>
      <c r="BW1576">
        <v>0</v>
      </c>
      <c r="BX1576" s="17">
        <v>0</v>
      </c>
      <c r="BY1576">
        <v>0</v>
      </c>
      <c r="BZ1576">
        <v>0</v>
      </c>
      <c r="CA1576">
        <v>1</v>
      </c>
      <c r="CB1576">
        <v>1</v>
      </c>
      <c r="CC1576">
        <v>0</v>
      </c>
      <c r="CD1576">
        <v>1</v>
      </c>
      <c r="CE1576">
        <v>0</v>
      </c>
      <c r="CF1576">
        <v>0</v>
      </c>
      <c r="CG1576">
        <v>0</v>
      </c>
      <c r="CH1576">
        <v>0</v>
      </c>
      <c r="CI1576">
        <v>0</v>
      </c>
      <c r="CJ1576" s="17">
        <v>0</v>
      </c>
      <c r="CK1576">
        <v>0.76700000000000002</v>
      </c>
      <c r="CL1576">
        <v>217</v>
      </c>
      <c r="CM1576">
        <v>1</v>
      </c>
      <c r="CN1576">
        <v>0</v>
      </c>
      <c r="CO1576">
        <v>22</v>
      </c>
      <c r="CP1576" s="31" t="s">
        <v>80</v>
      </c>
    </row>
    <row r="1577" spans="1:94" x14ac:dyDescent="0.25">
      <c r="A1577">
        <v>1576</v>
      </c>
      <c r="B1577">
        <v>101</v>
      </c>
      <c r="C1577" s="23" t="s">
        <v>279</v>
      </c>
      <c r="D1577" s="12">
        <v>7</v>
      </c>
      <c r="E1577" s="13">
        <v>0.5</v>
      </c>
      <c r="F1577" s="7">
        <f t="shared" si="394"/>
        <v>14</v>
      </c>
      <c r="G1577" s="7">
        <f t="shared" si="387"/>
        <v>6.5</v>
      </c>
      <c r="H1577" s="15">
        <f t="shared" si="388"/>
        <v>7.5</v>
      </c>
      <c r="I1577" s="11">
        <f t="shared" si="389"/>
        <v>0.28324764140418102</v>
      </c>
      <c r="J1577" s="30">
        <f t="shared" si="390"/>
        <v>2.023197438601293E-2</v>
      </c>
      <c r="K1577" s="30">
        <f t="shared" si="391"/>
        <v>49.42671342502959</v>
      </c>
      <c r="L1577" s="8">
        <v>0</v>
      </c>
      <c r="M1577" s="9">
        <v>0</v>
      </c>
      <c r="N1577" s="9">
        <v>0</v>
      </c>
      <c r="O1577" s="9">
        <v>1</v>
      </c>
      <c r="P1577" s="9">
        <v>0</v>
      </c>
      <c r="Q1577" s="8">
        <v>2272</v>
      </c>
      <c r="R1577" s="9">
        <v>24</v>
      </c>
      <c r="S1577" s="9">
        <f t="shared" si="392"/>
        <v>2247</v>
      </c>
      <c r="T1577" s="9">
        <f t="shared" si="393"/>
        <v>20</v>
      </c>
      <c r="U1577" s="7">
        <v>13.6</v>
      </c>
      <c r="V1577" s="7">
        <v>7</v>
      </c>
      <c r="W1577" s="9">
        <v>0</v>
      </c>
      <c r="X1577" s="9">
        <v>1</v>
      </c>
      <c r="Y1577" s="9">
        <v>1</v>
      </c>
      <c r="Z1577" s="9">
        <v>0</v>
      </c>
      <c r="AA1577" s="9">
        <v>0</v>
      </c>
      <c r="AB1577" s="27">
        <v>0</v>
      </c>
      <c r="AC1577" s="9">
        <v>0</v>
      </c>
      <c r="AD1577" s="9">
        <v>0</v>
      </c>
      <c r="AE1577" s="27">
        <v>1</v>
      </c>
      <c r="AF1577" s="9">
        <v>0</v>
      </c>
      <c r="AG1577" s="27">
        <v>1</v>
      </c>
      <c r="AH1577" s="19">
        <v>1986</v>
      </c>
      <c r="AI1577" s="30">
        <v>0</v>
      </c>
      <c r="AJ1577" s="30">
        <v>0</v>
      </c>
      <c r="AK1577" s="30">
        <v>0.81699999999999995</v>
      </c>
      <c r="AL1577" s="37">
        <v>0.183</v>
      </c>
      <c r="AM1577" s="36">
        <v>0.90900000000000003</v>
      </c>
      <c r="AN1577" s="17">
        <v>9.0999999999999998E-2</v>
      </c>
      <c r="AO1577">
        <v>1</v>
      </c>
      <c r="AP1577" s="34">
        <v>0</v>
      </c>
      <c r="AQ1577">
        <v>0.84199999999999997</v>
      </c>
      <c r="AR1577" s="34">
        <v>0.158</v>
      </c>
      <c r="AS1577">
        <v>0</v>
      </c>
      <c r="AT1577" s="17">
        <v>1</v>
      </c>
      <c r="AU1577" t="s">
        <v>89</v>
      </c>
      <c r="AV1577" s="17" t="s">
        <v>89</v>
      </c>
      <c r="AW1577" s="17" t="s">
        <v>131</v>
      </c>
      <c r="AX1577">
        <v>1</v>
      </c>
      <c r="AY1577">
        <v>0</v>
      </c>
      <c r="AZ1577">
        <v>0</v>
      </c>
      <c r="BA1577">
        <v>0</v>
      </c>
      <c r="BB1577">
        <v>0</v>
      </c>
      <c r="BC1577">
        <v>0</v>
      </c>
      <c r="BD1577" s="17">
        <v>0</v>
      </c>
      <c r="BE1577">
        <v>1</v>
      </c>
      <c r="BF1577">
        <v>0</v>
      </c>
      <c r="BG1577" s="17">
        <v>0</v>
      </c>
      <c r="BH1577">
        <v>22873</v>
      </c>
      <c r="BI1577">
        <v>1435</v>
      </c>
      <c r="BJ1577" s="23">
        <v>0.91900000000000004</v>
      </c>
      <c r="BK1577" s="23">
        <v>38</v>
      </c>
      <c r="BL1577">
        <v>1</v>
      </c>
      <c r="BM1577">
        <v>0</v>
      </c>
      <c r="BN1577">
        <v>0</v>
      </c>
      <c r="BO1577">
        <v>0</v>
      </c>
      <c r="BP1577">
        <v>0</v>
      </c>
      <c r="BQ1577" s="17">
        <v>0</v>
      </c>
      <c r="BR1577">
        <v>0</v>
      </c>
      <c r="BS1577">
        <v>0</v>
      </c>
      <c r="BT1577">
        <v>0</v>
      </c>
      <c r="BU1577" s="17">
        <v>1</v>
      </c>
      <c r="BV1577">
        <v>0</v>
      </c>
      <c r="BW1577">
        <v>0</v>
      </c>
      <c r="BX1577" s="17">
        <v>0</v>
      </c>
      <c r="BY1577">
        <v>0</v>
      </c>
      <c r="BZ1577">
        <v>0</v>
      </c>
      <c r="CA1577">
        <v>1</v>
      </c>
      <c r="CB1577">
        <v>0</v>
      </c>
      <c r="CC1577">
        <v>1</v>
      </c>
      <c r="CD1577">
        <v>0</v>
      </c>
      <c r="CE1577">
        <v>0</v>
      </c>
      <c r="CF1577">
        <v>0</v>
      </c>
      <c r="CG1577">
        <v>0</v>
      </c>
      <c r="CH1577">
        <v>0</v>
      </c>
      <c r="CI1577">
        <v>1</v>
      </c>
      <c r="CJ1577" s="17">
        <v>0</v>
      </c>
      <c r="CK1577">
        <v>0.13900000000000001</v>
      </c>
      <c r="CL1577">
        <v>1442</v>
      </c>
      <c r="CM1577">
        <v>1</v>
      </c>
      <c r="CN1577">
        <v>0</v>
      </c>
      <c r="CO1577">
        <v>14</v>
      </c>
      <c r="CP1577" s="31" t="s">
        <v>80</v>
      </c>
    </row>
    <row r="1578" spans="1:94" x14ac:dyDescent="0.25">
      <c r="A1578">
        <v>1577</v>
      </c>
      <c r="B1578">
        <v>101</v>
      </c>
      <c r="C1578" s="23" t="s">
        <v>279</v>
      </c>
      <c r="D1578" s="12">
        <v>8</v>
      </c>
      <c r="E1578" s="13">
        <v>0.5</v>
      </c>
      <c r="F1578" s="7">
        <f t="shared" si="394"/>
        <v>16</v>
      </c>
      <c r="G1578" s="7">
        <f t="shared" si="387"/>
        <v>7.5</v>
      </c>
      <c r="H1578" s="15">
        <f t="shared" si="388"/>
        <v>8.5</v>
      </c>
      <c r="I1578" s="11">
        <f t="shared" si="389"/>
        <v>0.31993601919360226</v>
      </c>
      <c r="J1578" s="30">
        <f t="shared" si="390"/>
        <v>1.9996001199600141E-2</v>
      </c>
      <c r="K1578" s="30">
        <f t="shared" si="391"/>
        <v>50.009999000199947</v>
      </c>
      <c r="L1578" s="8">
        <v>0</v>
      </c>
      <c r="M1578" s="9">
        <v>0</v>
      </c>
      <c r="N1578" s="9">
        <v>0</v>
      </c>
      <c r="O1578" s="9">
        <v>1</v>
      </c>
      <c r="P1578" s="9">
        <v>0</v>
      </c>
      <c r="Q1578" s="8">
        <v>2271</v>
      </c>
      <c r="R1578" s="9">
        <v>25</v>
      </c>
      <c r="S1578" s="9">
        <f t="shared" si="392"/>
        <v>2245</v>
      </c>
      <c r="T1578" s="9">
        <f t="shared" si="393"/>
        <v>20</v>
      </c>
      <c r="U1578" s="7">
        <v>13.7</v>
      </c>
      <c r="V1578" s="7">
        <v>7</v>
      </c>
      <c r="W1578" s="9">
        <v>0</v>
      </c>
      <c r="X1578" s="9">
        <v>1</v>
      </c>
      <c r="Y1578" s="9">
        <v>0</v>
      </c>
      <c r="Z1578" s="9">
        <v>0</v>
      </c>
      <c r="AA1578" s="9">
        <v>0</v>
      </c>
      <c r="AB1578" s="27">
        <v>1</v>
      </c>
      <c r="AC1578" s="9">
        <v>0</v>
      </c>
      <c r="AD1578" s="9">
        <v>0</v>
      </c>
      <c r="AE1578" s="27">
        <v>1</v>
      </c>
      <c r="AF1578" s="9">
        <v>0</v>
      </c>
      <c r="AG1578" s="27">
        <v>1</v>
      </c>
      <c r="AH1578" s="19">
        <v>1990</v>
      </c>
      <c r="AI1578" s="30">
        <v>0</v>
      </c>
      <c r="AJ1578" s="30">
        <v>0</v>
      </c>
      <c r="AK1578" s="30">
        <v>0.64600000000000002</v>
      </c>
      <c r="AL1578" s="37">
        <v>0.35399999999999998</v>
      </c>
      <c r="AM1578" s="36">
        <v>0.90100000000000002</v>
      </c>
      <c r="AN1578" s="17">
        <v>9.9000000000000005E-2</v>
      </c>
      <c r="AO1578">
        <v>0</v>
      </c>
      <c r="AP1578" s="34">
        <v>1</v>
      </c>
      <c r="AQ1578">
        <v>0.84699999999999998</v>
      </c>
      <c r="AR1578" s="34">
        <v>0.153</v>
      </c>
      <c r="AS1578">
        <v>0</v>
      </c>
      <c r="AT1578" s="17">
        <v>1</v>
      </c>
      <c r="AU1578" t="s">
        <v>89</v>
      </c>
      <c r="AV1578" s="17" t="s">
        <v>89</v>
      </c>
      <c r="AW1578" s="17" t="s">
        <v>131</v>
      </c>
      <c r="AX1578">
        <v>1</v>
      </c>
      <c r="AY1578">
        <v>0</v>
      </c>
      <c r="AZ1578">
        <v>0</v>
      </c>
      <c r="BA1578">
        <v>0</v>
      </c>
      <c r="BB1578">
        <v>0</v>
      </c>
      <c r="BC1578">
        <v>0</v>
      </c>
      <c r="BD1578" s="17">
        <v>0</v>
      </c>
      <c r="BE1578">
        <v>1</v>
      </c>
      <c r="BF1578">
        <v>0</v>
      </c>
      <c r="BG1578" s="17">
        <v>0</v>
      </c>
      <c r="BH1578">
        <v>24883</v>
      </c>
      <c r="BI1578">
        <v>1325</v>
      </c>
      <c r="BJ1578" s="23">
        <v>0.92100000000000004</v>
      </c>
      <c r="BK1578" s="23">
        <v>30</v>
      </c>
      <c r="BL1578">
        <v>1</v>
      </c>
      <c r="BM1578">
        <v>0</v>
      </c>
      <c r="BN1578">
        <v>0</v>
      </c>
      <c r="BO1578">
        <v>0</v>
      </c>
      <c r="BP1578">
        <v>0</v>
      </c>
      <c r="BQ1578" s="17">
        <v>0</v>
      </c>
      <c r="BR1578">
        <v>0</v>
      </c>
      <c r="BS1578">
        <v>0</v>
      </c>
      <c r="BT1578">
        <v>0</v>
      </c>
      <c r="BU1578" s="17">
        <v>1</v>
      </c>
      <c r="BV1578">
        <v>0</v>
      </c>
      <c r="BW1578">
        <v>0</v>
      </c>
      <c r="BX1578" s="17">
        <v>0</v>
      </c>
      <c r="BY1578">
        <v>0</v>
      </c>
      <c r="BZ1578">
        <v>0</v>
      </c>
      <c r="CA1578">
        <v>1</v>
      </c>
      <c r="CB1578">
        <v>0</v>
      </c>
      <c r="CC1578">
        <v>1</v>
      </c>
      <c r="CD1578">
        <v>0</v>
      </c>
      <c r="CE1578">
        <v>0</v>
      </c>
      <c r="CF1578">
        <v>0</v>
      </c>
      <c r="CG1578">
        <v>0</v>
      </c>
      <c r="CH1578">
        <v>0</v>
      </c>
      <c r="CI1578">
        <v>1</v>
      </c>
      <c r="CJ1578" s="17">
        <v>0</v>
      </c>
      <c r="CK1578">
        <v>0.13900000000000001</v>
      </c>
      <c r="CL1578">
        <v>1442</v>
      </c>
      <c r="CM1578">
        <v>1</v>
      </c>
      <c r="CN1578">
        <v>0</v>
      </c>
      <c r="CO1578">
        <v>14</v>
      </c>
      <c r="CP1578" s="31" t="s">
        <v>80</v>
      </c>
    </row>
    <row r="1579" spans="1:94" x14ac:dyDescent="0.25">
      <c r="A1579">
        <v>1578</v>
      </c>
      <c r="B1579">
        <v>101</v>
      </c>
      <c r="C1579" s="23" t="s">
        <v>279</v>
      </c>
      <c r="D1579" s="12">
        <v>7.3</v>
      </c>
      <c r="E1579" s="13">
        <v>0.5</v>
      </c>
      <c r="F1579" s="7">
        <f t="shared" si="394"/>
        <v>14.6</v>
      </c>
      <c r="G1579" s="7">
        <f t="shared" si="387"/>
        <v>6.8</v>
      </c>
      <c r="H1579" s="15">
        <f t="shared" si="388"/>
        <v>7.8</v>
      </c>
      <c r="I1579" s="11">
        <f t="shared" si="389"/>
        <v>0.3040241887136545</v>
      </c>
      <c r="J1579" s="30">
        <f t="shared" si="390"/>
        <v>2.0823574569428391E-2</v>
      </c>
      <c r="K1579" s="30">
        <f t="shared" si="391"/>
        <v>48.022494729032978</v>
      </c>
      <c r="L1579" s="8">
        <v>0</v>
      </c>
      <c r="M1579" s="9">
        <v>0</v>
      </c>
      <c r="N1579" s="9">
        <v>0</v>
      </c>
      <c r="O1579" s="9">
        <v>1</v>
      </c>
      <c r="P1579" s="9">
        <v>0</v>
      </c>
      <c r="Q1579" s="8">
        <v>2119</v>
      </c>
      <c r="R1579" s="9">
        <v>25</v>
      </c>
      <c r="S1579" s="9">
        <f t="shared" si="392"/>
        <v>2093</v>
      </c>
      <c r="T1579" s="9">
        <f t="shared" si="393"/>
        <v>20</v>
      </c>
      <c r="U1579" s="7">
        <v>13.6</v>
      </c>
      <c r="V1579" s="7">
        <v>7</v>
      </c>
      <c r="W1579" s="9">
        <v>0</v>
      </c>
      <c r="X1579" s="9">
        <v>1</v>
      </c>
      <c r="Y1579" s="9">
        <v>1</v>
      </c>
      <c r="Z1579" s="9">
        <v>0</v>
      </c>
      <c r="AA1579" s="9">
        <v>0</v>
      </c>
      <c r="AB1579" s="27">
        <v>0</v>
      </c>
      <c r="AC1579" s="9">
        <v>0</v>
      </c>
      <c r="AD1579" s="9">
        <v>0</v>
      </c>
      <c r="AE1579" s="27">
        <v>1</v>
      </c>
      <c r="AF1579" s="9">
        <v>0</v>
      </c>
      <c r="AG1579" s="27">
        <v>1</v>
      </c>
      <c r="AH1579" s="19">
        <v>1986</v>
      </c>
      <c r="AI1579" s="30">
        <v>0</v>
      </c>
      <c r="AJ1579" s="30">
        <v>0</v>
      </c>
      <c r="AK1579" s="30">
        <v>0.81699999999999995</v>
      </c>
      <c r="AL1579" s="37">
        <v>0.183</v>
      </c>
      <c r="AM1579" s="36">
        <v>0.90900000000000003</v>
      </c>
      <c r="AN1579" s="17">
        <v>9.0999999999999998E-2</v>
      </c>
      <c r="AO1579">
        <v>1</v>
      </c>
      <c r="AP1579" s="34">
        <v>0</v>
      </c>
      <c r="AQ1579">
        <v>0.84199999999999997</v>
      </c>
      <c r="AR1579" s="34">
        <v>0.158</v>
      </c>
      <c r="AS1579">
        <v>0</v>
      </c>
      <c r="AT1579" s="17">
        <v>1</v>
      </c>
      <c r="AU1579" t="s">
        <v>89</v>
      </c>
      <c r="AV1579" s="17" t="s">
        <v>89</v>
      </c>
      <c r="AW1579" s="17" t="s">
        <v>131</v>
      </c>
      <c r="AX1579">
        <v>1</v>
      </c>
      <c r="AY1579">
        <v>0</v>
      </c>
      <c r="AZ1579">
        <v>0</v>
      </c>
      <c r="BA1579">
        <v>0</v>
      </c>
      <c r="BB1579">
        <v>0</v>
      </c>
      <c r="BC1579">
        <v>0</v>
      </c>
      <c r="BD1579" s="17">
        <v>0</v>
      </c>
      <c r="BE1579">
        <v>1</v>
      </c>
      <c r="BF1579">
        <v>0</v>
      </c>
      <c r="BG1579" s="17">
        <v>0</v>
      </c>
      <c r="BH1579">
        <v>22873</v>
      </c>
      <c r="BI1579">
        <v>1435</v>
      </c>
      <c r="BJ1579" s="23">
        <v>0.91900000000000004</v>
      </c>
      <c r="BK1579" s="23">
        <v>38</v>
      </c>
      <c r="BL1579">
        <v>1</v>
      </c>
      <c r="BM1579">
        <v>0</v>
      </c>
      <c r="BN1579">
        <v>0</v>
      </c>
      <c r="BO1579">
        <v>0</v>
      </c>
      <c r="BP1579">
        <v>0</v>
      </c>
      <c r="BQ1579" s="17">
        <v>0</v>
      </c>
      <c r="BR1579">
        <v>0</v>
      </c>
      <c r="BS1579">
        <v>0</v>
      </c>
      <c r="BT1579">
        <v>0</v>
      </c>
      <c r="BU1579" s="17">
        <v>1</v>
      </c>
      <c r="BV1579">
        <v>0</v>
      </c>
      <c r="BW1579">
        <v>0</v>
      </c>
      <c r="BX1579" s="17">
        <v>0</v>
      </c>
      <c r="BY1579">
        <v>0</v>
      </c>
      <c r="BZ1579">
        <v>0</v>
      </c>
      <c r="CA1579">
        <v>1</v>
      </c>
      <c r="CB1579">
        <v>0</v>
      </c>
      <c r="CC1579">
        <v>1</v>
      </c>
      <c r="CD1579">
        <v>0</v>
      </c>
      <c r="CE1579">
        <v>0</v>
      </c>
      <c r="CF1579">
        <v>0</v>
      </c>
      <c r="CG1579">
        <v>0</v>
      </c>
      <c r="CH1579">
        <v>0</v>
      </c>
      <c r="CI1579">
        <v>1</v>
      </c>
      <c r="CJ1579" s="17">
        <v>0</v>
      </c>
      <c r="CK1579">
        <v>0.13900000000000001</v>
      </c>
      <c r="CL1579">
        <v>1442</v>
      </c>
      <c r="CM1579">
        <v>1</v>
      </c>
      <c r="CN1579">
        <v>0</v>
      </c>
      <c r="CO1579">
        <v>14</v>
      </c>
      <c r="CP1579" s="31" t="s">
        <v>80</v>
      </c>
    </row>
    <row r="1580" spans="1:94" x14ac:dyDescent="0.25">
      <c r="A1580">
        <v>1579</v>
      </c>
      <c r="B1580">
        <v>101</v>
      </c>
      <c r="C1580" s="23" t="s">
        <v>279</v>
      </c>
      <c r="D1580" s="12">
        <v>9.3000000000000007</v>
      </c>
      <c r="E1580" s="13">
        <v>0.5</v>
      </c>
      <c r="F1580" s="7">
        <f t="shared" si="394"/>
        <v>18.600000000000001</v>
      </c>
      <c r="G1580" s="7">
        <f t="shared" si="387"/>
        <v>8.8000000000000007</v>
      </c>
      <c r="H1580" s="15">
        <f t="shared" si="388"/>
        <v>9.8000000000000007</v>
      </c>
      <c r="I1580" s="11">
        <f t="shared" si="389"/>
        <v>0.35157225795329805</v>
      </c>
      <c r="J1580" s="30">
        <f t="shared" si="390"/>
        <v>1.8901734298564409E-2</v>
      </c>
      <c r="K1580" s="30">
        <f t="shared" si="391"/>
        <v>52.905198232309836</v>
      </c>
      <c r="L1580" s="8">
        <v>0</v>
      </c>
      <c r="M1580" s="9">
        <v>0</v>
      </c>
      <c r="N1580" s="9">
        <v>0</v>
      </c>
      <c r="O1580" s="9">
        <v>1</v>
      </c>
      <c r="P1580" s="9">
        <v>0</v>
      </c>
      <c r="Q1580" s="8">
        <v>2478</v>
      </c>
      <c r="R1580" s="9">
        <v>24</v>
      </c>
      <c r="S1580" s="9">
        <f t="shared" si="392"/>
        <v>2453</v>
      </c>
      <c r="T1580" s="9">
        <f t="shared" si="393"/>
        <v>20</v>
      </c>
      <c r="U1580" s="7">
        <v>13.7</v>
      </c>
      <c r="V1580" s="7">
        <v>7</v>
      </c>
      <c r="W1580" s="9">
        <v>0</v>
      </c>
      <c r="X1580" s="9">
        <v>1</v>
      </c>
      <c r="Y1580" s="9">
        <v>0</v>
      </c>
      <c r="Z1580" s="9">
        <v>0</v>
      </c>
      <c r="AA1580" s="9">
        <v>0</v>
      </c>
      <c r="AB1580" s="27">
        <v>1</v>
      </c>
      <c r="AC1580" s="9">
        <v>0</v>
      </c>
      <c r="AD1580" s="9">
        <v>0</v>
      </c>
      <c r="AE1580" s="27">
        <v>1</v>
      </c>
      <c r="AF1580" s="9">
        <v>0</v>
      </c>
      <c r="AG1580" s="27">
        <v>1</v>
      </c>
      <c r="AH1580" s="19">
        <v>1990</v>
      </c>
      <c r="AI1580" s="30">
        <v>0</v>
      </c>
      <c r="AJ1580" s="30">
        <v>0</v>
      </c>
      <c r="AK1580" s="30">
        <v>0.64600000000000002</v>
      </c>
      <c r="AL1580" s="37">
        <v>0.35399999999999998</v>
      </c>
      <c r="AM1580" s="36">
        <v>0.90100000000000002</v>
      </c>
      <c r="AN1580" s="17">
        <v>9.9000000000000005E-2</v>
      </c>
      <c r="AO1580">
        <v>0</v>
      </c>
      <c r="AP1580" s="34">
        <v>1</v>
      </c>
      <c r="AQ1580">
        <v>0.84699999999999998</v>
      </c>
      <c r="AR1580" s="34">
        <v>0.153</v>
      </c>
      <c r="AS1580">
        <v>0</v>
      </c>
      <c r="AT1580" s="17">
        <v>1</v>
      </c>
      <c r="AU1580" t="s">
        <v>89</v>
      </c>
      <c r="AV1580" s="17" t="s">
        <v>89</v>
      </c>
      <c r="AW1580" s="17" t="s">
        <v>131</v>
      </c>
      <c r="AX1580">
        <v>1</v>
      </c>
      <c r="AY1580">
        <v>0</v>
      </c>
      <c r="AZ1580">
        <v>0</v>
      </c>
      <c r="BA1580">
        <v>0</v>
      </c>
      <c r="BB1580">
        <v>0</v>
      </c>
      <c r="BC1580">
        <v>0</v>
      </c>
      <c r="BD1580" s="17">
        <v>0</v>
      </c>
      <c r="BE1580">
        <v>1</v>
      </c>
      <c r="BF1580">
        <v>0</v>
      </c>
      <c r="BG1580" s="17">
        <v>0</v>
      </c>
      <c r="BH1580">
        <v>24883</v>
      </c>
      <c r="BI1580">
        <v>1325</v>
      </c>
      <c r="BJ1580" s="23">
        <v>0.92100000000000004</v>
      </c>
      <c r="BK1580" s="23">
        <v>30</v>
      </c>
      <c r="BL1580">
        <v>1</v>
      </c>
      <c r="BM1580">
        <v>0</v>
      </c>
      <c r="BN1580">
        <v>0</v>
      </c>
      <c r="BO1580">
        <v>0</v>
      </c>
      <c r="BP1580">
        <v>0</v>
      </c>
      <c r="BQ1580" s="17">
        <v>0</v>
      </c>
      <c r="BR1580">
        <v>0</v>
      </c>
      <c r="BS1580">
        <v>0</v>
      </c>
      <c r="BT1580">
        <v>0</v>
      </c>
      <c r="BU1580" s="17">
        <v>1</v>
      </c>
      <c r="BV1580">
        <v>0</v>
      </c>
      <c r="BW1580">
        <v>0</v>
      </c>
      <c r="BX1580" s="17">
        <v>0</v>
      </c>
      <c r="BY1580">
        <v>0</v>
      </c>
      <c r="BZ1580">
        <v>0</v>
      </c>
      <c r="CA1580">
        <v>1</v>
      </c>
      <c r="CB1580">
        <v>0</v>
      </c>
      <c r="CC1580">
        <v>1</v>
      </c>
      <c r="CD1580">
        <v>0</v>
      </c>
      <c r="CE1580">
        <v>0</v>
      </c>
      <c r="CF1580">
        <v>0</v>
      </c>
      <c r="CG1580">
        <v>0</v>
      </c>
      <c r="CH1580">
        <v>0</v>
      </c>
      <c r="CI1580">
        <v>1</v>
      </c>
      <c r="CJ1580" s="17">
        <v>0</v>
      </c>
      <c r="CK1580">
        <v>0.13900000000000001</v>
      </c>
      <c r="CL1580">
        <v>1442</v>
      </c>
      <c r="CM1580">
        <v>1</v>
      </c>
      <c r="CN1580">
        <v>0</v>
      </c>
      <c r="CO1580">
        <v>14</v>
      </c>
      <c r="CP1580" s="31" t="s">
        <v>80</v>
      </c>
    </row>
    <row r="1581" spans="1:94" x14ac:dyDescent="0.25">
      <c r="A1581">
        <v>1580</v>
      </c>
      <c r="B1581">
        <v>101</v>
      </c>
      <c r="C1581" s="23" t="s">
        <v>279</v>
      </c>
      <c r="D1581" s="12">
        <v>4.2786908468946514</v>
      </c>
      <c r="E1581" s="13">
        <v>0.65826362890078405</v>
      </c>
      <c r="F1581" s="7">
        <v>6.4999654531111144</v>
      </c>
      <c r="G1581" s="7">
        <f t="shared" si="387"/>
        <v>3.6204272179938672</v>
      </c>
      <c r="H1581" s="15">
        <f t="shared" si="388"/>
        <v>4.9369544757954351</v>
      </c>
      <c r="I1581" s="11">
        <f t="shared" si="389"/>
        <v>0.13585151299542511</v>
      </c>
      <c r="J1581" s="30">
        <f t="shared" si="390"/>
        <v>2.0900343851889512E-2</v>
      </c>
      <c r="K1581" s="30">
        <f t="shared" si="391"/>
        <v>47.846102776418874</v>
      </c>
      <c r="L1581" s="8">
        <v>0</v>
      </c>
      <c r="M1581" s="9">
        <v>0</v>
      </c>
      <c r="N1581" s="9">
        <v>0</v>
      </c>
      <c r="O1581" s="9">
        <v>1</v>
      </c>
      <c r="P1581" s="9">
        <v>0</v>
      </c>
      <c r="Q1581" s="8">
        <v>2272</v>
      </c>
      <c r="R1581" s="9">
        <v>24</v>
      </c>
      <c r="S1581" s="9">
        <f t="shared" si="392"/>
        <v>2247</v>
      </c>
      <c r="T1581" s="9">
        <f t="shared" si="393"/>
        <v>20</v>
      </c>
      <c r="U1581" s="7">
        <v>13</v>
      </c>
      <c r="V1581" s="7">
        <v>5</v>
      </c>
      <c r="W1581" s="9">
        <v>0</v>
      </c>
      <c r="X1581" s="9">
        <v>1</v>
      </c>
      <c r="Y1581" s="9">
        <v>1</v>
      </c>
      <c r="Z1581" s="9">
        <v>0</v>
      </c>
      <c r="AA1581" s="9">
        <v>0</v>
      </c>
      <c r="AB1581" s="27">
        <v>0</v>
      </c>
      <c r="AC1581" s="9">
        <v>0</v>
      </c>
      <c r="AD1581" s="9">
        <v>0</v>
      </c>
      <c r="AE1581" s="27">
        <v>1</v>
      </c>
      <c r="AF1581" s="9">
        <v>0</v>
      </c>
      <c r="AG1581" s="27">
        <v>1</v>
      </c>
      <c r="AH1581" s="19">
        <v>1986</v>
      </c>
      <c r="AI1581" s="30">
        <v>0</v>
      </c>
      <c r="AJ1581" s="30">
        <v>0</v>
      </c>
      <c r="AK1581" s="30">
        <v>0.81699999999999995</v>
      </c>
      <c r="AL1581" s="37">
        <v>0.183</v>
      </c>
      <c r="AM1581" s="36">
        <v>0.90900000000000003</v>
      </c>
      <c r="AN1581" s="17">
        <v>9.0999999999999998E-2</v>
      </c>
      <c r="AO1581" s="30">
        <v>1</v>
      </c>
      <c r="AP1581" s="34">
        <f t="shared" ref="AP1581:AP1596" si="396">1-AO1581</f>
        <v>0</v>
      </c>
      <c r="AQ1581">
        <v>0.84199999999999997</v>
      </c>
      <c r="AR1581" s="34">
        <v>0.158</v>
      </c>
      <c r="AS1581">
        <v>0</v>
      </c>
      <c r="AT1581" s="17">
        <v>1</v>
      </c>
      <c r="AU1581" t="s">
        <v>89</v>
      </c>
      <c r="AV1581" s="17" t="s">
        <v>89</v>
      </c>
      <c r="AW1581" s="17" t="s">
        <v>131</v>
      </c>
      <c r="AX1581">
        <v>1</v>
      </c>
      <c r="AY1581">
        <v>0</v>
      </c>
      <c r="AZ1581">
        <v>0</v>
      </c>
      <c r="BA1581">
        <v>0</v>
      </c>
      <c r="BB1581">
        <v>0</v>
      </c>
      <c r="BC1581">
        <v>0</v>
      </c>
      <c r="BD1581" s="17">
        <v>0</v>
      </c>
      <c r="BE1581">
        <v>1</v>
      </c>
      <c r="BF1581">
        <v>0</v>
      </c>
      <c r="BG1581" s="17">
        <v>0</v>
      </c>
      <c r="BH1581">
        <v>22873</v>
      </c>
      <c r="BI1581">
        <v>1435</v>
      </c>
      <c r="BJ1581" s="23">
        <v>0.91900000000000004</v>
      </c>
      <c r="BK1581" s="23">
        <v>38</v>
      </c>
      <c r="BL1581">
        <v>1</v>
      </c>
      <c r="BM1581">
        <v>0</v>
      </c>
      <c r="BN1581">
        <v>0</v>
      </c>
      <c r="BO1581">
        <v>0</v>
      </c>
      <c r="BP1581">
        <v>0</v>
      </c>
      <c r="BQ1581" s="17">
        <v>0</v>
      </c>
      <c r="BR1581">
        <v>0</v>
      </c>
      <c r="BS1581">
        <v>0</v>
      </c>
      <c r="BT1581">
        <v>0</v>
      </c>
      <c r="BU1581" s="17">
        <v>1</v>
      </c>
      <c r="BV1581">
        <v>0</v>
      </c>
      <c r="BW1581">
        <v>0</v>
      </c>
      <c r="BX1581" s="17">
        <v>0</v>
      </c>
      <c r="BY1581">
        <v>0</v>
      </c>
      <c r="BZ1581">
        <v>0</v>
      </c>
      <c r="CA1581">
        <v>1</v>
      </c>
      <c r="CB1581">
        <v>0</v>
      </c>
      <c r="CC1581">
        <v>1</v>
      </c>
      <c r="CD1581">
        <v>0</v>
      </c>
      <c r="CE1581">
        <v>0</v>
      </c>
      <c r="CF1581">
        <v>0</v>
      </c>
      <c r="CG1581">
        <v>0</v>
      </c>
      <c r="CH1581">
        <v>0</v>
      </c>
      <c r="CI1581">
        <v>1</v>
      </c>
      <c r="CJ1581" s="17">
        <v>0</v>
      </c>
      <c r="CK1581">
        <v>0.13900000000000001</v>
      </c>
      <c r="CL1581">
        <v>1442</v>
      </c>
      <c r="CM1581">
        <v>1</v>
      </c>
      <c r="CN1581">
        <v>0</v>
      </c>
      <c r="CO1581">
        <v>14</v>
      </c>
      <c r="CP1581" s="31" t="s">
        <v>80</v>
      </c>
    </row>
    <row r="1582" spans="1:94" x14ac:dyDescent="0.25">
      <c r="A1582">
        <v>1581</v>
      </c>
      <c r="B1582">
        <v>101</v>
      </c>
      <c r="C1582" s="23" t="s">
        <v>279</v>
      </c>
      <c r="D1582" s="12">
        <v>5.3715413259768363</v>
      </c>
      <c r="E1582" s="13">
        <v>0.68897961343329384</v>
      </c>
      <c r="F1582" s="7">
        <v>7.7963719408323282</v>
      </c>
      <c r="G1582" s="7">
        <f t="shared" si="387"/>
        <v>4.6825617125435421</v>
      </c>
      <c r="H1582" s="15">
        <f t="shared" si="388"/>
        <v>6.0605209394101305</v>
      </c>
      <c r="I1582" s="11">
        <f t="shared" si="389"/>
        <v>0.15549936556551933</v>
      </c>
      <c r="J1582" s="30">
        <f t="shared" si="390"/>
        <v>1.994509327487504E-2</v>
      </c>
      <c r="K1582" s="30">
        <f t="shared" si="391"/>
        <v>50.137644693780715</v>
      </c>
      <c r="L1582" s="8">
        <v>0</v>
      </c>
      <c r="M1582" s="9">
        <v>0</v>
      </c>
      <c r="N1582" s="9">
        <v>0</v>
      </c>
      <c r="O1582" s="9">
        <v>1</v>
      </c>
      <c r="P1582" s="9">
        <v>0</v>
      </c>
      <c r="Q1582" s="8">
        <v>2478</v>
      </c>
      <c r="R1582" s="9">
        <v>24</v>
      </c>
      <c r="S1582" s="9">
        <f t="shared" si="392"/>
        <v>2453</v>
      </c>
      <c r="T1582" s="9">
        <f t="shared" si="393"/>
        <v>20</v>
      </c>
      <c r="U1582" s="7">
        <v>17</v>
      </c>
      <c r="V1582" s="7">
        <v>9</v>
      </c>
      <c r="W1582" s="9">
        <v>0</v>
      </c>
      <c r="X1582" s="9">
        <v>1</v>
      </c>
      <c r="Y1582" s="9">
        <v>0</v>
      </c>
      <c r="Z1582" s="9">
        <v>0</v>
      </c>
      <c r="AA1582" s="9">
        <v>0</v>
      </c>
      <c r="AB1582" s="27">
        <v>1</v>
      </c>
      <c r="AC1582" s="9">
        <v>0</v>
      </c>
      <c r="AD1582" s="9">
        <v>0</v>
      </c>
      <c r="AE1582" s="27">
        <v>1</v>
      </c>
      <c r="AF1582" s="9">
        <v>0</v>
      </c>
      <c r="AG1582" s="27">
        <v>1</v>
      </c>
      <c r="AH1582" s="19">
        <v>1986</v>
      </c>
      <c r="AI1582" s="30">
        <v>0</v>
      </c>
      <c r="AJ1582" s="30">
        <v>0</v>
      </c>
      <c r="AK1582" s="30">
        <v>0.81699999999999995</v>
      </c>
      <c r="AL1582" s="37">
        <v>0.183</v>
      </c>
      <c r="AM1582" s="36">
        <v>0.90900000000000003</v>
      </c>
      <c r="AN1582" s="17">
        <v>9.0999999999999998E-2</v>
      </c>
      <c r="AO1582" s="30">
        <v>1</v>
      </c>
      <c r="AP1582" s="34">
        <f t="shared" si="396"/>
        <v>0</v>
      </c>
      <c r="AQ1582">
        <v>0.84199999999999997</v>
      </c>
      <c r="AR1582" s="34">
        <v>0.158</v>
      </c>
      <c r="AS1582">
        <v>0</v>
      </c>
      <c r="AT1582" s="17">
        <v>1</v>
      </c>
      <c r="AU1582" t="s">
        <v>89</v>
      </c>
      <c r="AV1582" s="17" t="s">
        <v>89</v>
      </c>
      <c r="AW1582" s="17" t="s">
        <v>131</v>
      </c>
      <c r="AX1582">
        <v>1</v>
      </c>
      <c r="AY1582">
        <v>0</v>
      </c>
      <c r="AZ1582">
        <v>0</v>
      </c>
      <c r="BA1582">
        <v>0</v>
      </c>
      <c r="BB1582">
        <v>0</v>
      </c>
      <c r="BC1582">
        <v>0</v>
      </c>
      <c r="BD1582" s="17">
        <v>0</v>
      </c>
      <c r="BE1582">
        <v>1</v>
      </c>
      <c r="BF1582">
        <v>0</v>
      </c>
      <c r="BG1582" s="17">
        <v>0</v>
      </c>
      <c r="BH1582">
        <v>22873</v>
      </c>
      <c r="BI1582">
        <v>1435</v>
      </c>
      <c r="BJ1582" s="23">
        <v>0.91900000000000004</v>
      </c>
      <c r="BK1582" s="23">
        <v>38</v>
      </c>
      <c r="BL1582">
        <v>1</v>
      </c>
      <c r="BM1582">
        <v>0</v>
      </c>
      <c r="BN1582">
        <v>0</v>
      </c>
      <c r="BO1582">
        <v>0</v>
      </c>
      <c r="BP1582">
        <v>0</v>
      </c>
      <c r="BQ1582" s="17">
        <v>0</v>
      </c>
      <c r="BR1582">
        <v>0</v>
      </c>
      <c r="BS1582">
        <v>0</v>
      </c>
      <c r="BT1582">
        <v>0</v>
      </c>
      <c r="BU1582" s="17">
        <v>1</v>
      </c>
      <c r="BV1582">
        <v>0</v>
      </c>
      <c r="BW1582">
        <v>0</v>
      </c>
      <c r="BX1582" s="17">
        <v>0</v>
      </c>
      <c r="BY1582">
        <v>0</v>
      </c>
      <c r="BZ1582">
        <v>0</v>
      </c>
      <c r="CA1582">
        <v>1</v>
      </c>
      <c r="CB1582">
        <v>0</v>
      </c>
      <c r="CC1582">
        <v>1</v>
      </c>
      <c r="CD1582">
        <v>0</v>
      </c>
      <c r="CE1582">
        <v>0</v>
      </c>
      <c r="CF1582">
        <v>0</v>
      </c>
      <c r="CG1582">
        <v>0</v>
      </c>
      <c r="CH1582">
        <v>0</v>
      </c>
      <c r="CI1582">
        <v>1</v>
      </c>
      <c r="CJ1582" s="17">
        <v>0</v>
      </c>
      <c r="CK1582">
        <v>0.13900000000000001</v>
      </c>
      <c r="CL1582">
        <v>1442</v>
      </c>
      <c r="CM1582">
        <v>1</v>
      </c>
      <c r="CN1582">
        <v>0</v>
      </c>
      <c r="CO1582">
        <v>14</v>
      </c>
      <c r="CP1582" s="31" t="s">
        <v>80</v>
      </c>
    </row>
    <row r="1583" spans="1:94" x14ac:dyDescent="0.25">
      <c r="A1583">
        <v>1582</v>
      </c>
      <c r="B1583">
        <v>101</v>
      </c>
      <c r="C1583" s="23" t="s">
        <v>279</v>
      </c>
      <c r="D1583" s="12">
        <v>6.2953547338883364</v>
      </c>
      <c r="E1583" s="13">
        <v>0.66446878941386545</v>
      </c>
      <c r="F1583" s="7">
        <v>9.4742670147705983</v>
      </c>
      <c r="G1583" s="7">
        <f t="shared" si="387"/>
        <v>5.6308859444744712</v>
      </c>
      <c r="H1583" s="15">
        <f t="shared" si="388"/>
        <v>6.9598235233022017</v>
      </c>
      <c r="I1583" s="11">
        <f t="shared" si="389"/>
        <v>0.19607595405133338</v>
      </c>
      <c r="J1583" s="30">
        <f t="shared" si="390"/>
        <v>2.0695633102344117E-2</v>
      </c>
      <c r="K1583" s="30">
        <f t="shared" si="391"/>
        <v>48.319372258620767</v>
      </c>
      <c r="L1583" s="8">
        <v>0</v>
      </c>
      <c r="M1583" s="9">
        <v>0</v>
      </c>
      <c r="N1583" s="9">
        <v>0</v>
      </c>
      <c r="O1583" s="9">
        <v>1</v>
      </c>
      <c r="P1583" s="9">
        <v>0</v>
      </c>
      <c r="Q1583" s="8">
        <v>2271</v>
      </c>
      <c r="R1583" s="9">
        <v>25</v>
      </c>
      <c r="S1583" s="9">
        <f t="shared" si="392"/>
        <v>2245</v>
      </c>
      <c r="T1583" s="9">
        <f t="shared" si="393"/>
        <v>20</v>
      </c>
      <c r="U1583" s="7">
        <v>13</v>
      </c>
      <c r="V1583" s="7">
        <v>5</v>
      </c>
      <c r="W1583" s="9">
        <v>0</v>
      </c>
      <c r="X1583" s="9">
        <v>1</v>
      </c>
      <c r="Y1583" s="9">
        <v>1</v>
      </c>
      <c r="Z1583" s="9">
        <v>0</v>
      </c>
      <c r="AA1583" s="9">
        <v>0</v>
      </c>
      <c r="AB1583" s="27">
        <v>0</v>
      </c>
      <c r="AC1583" s="9">
        <v>0</v>
      </c>
      <c r="AD1583" s="9">
        <v>0</v>
      </c>
      <c r="AE1583" s="27">
        <v>1</v>
      </c>
      <c r="AF1583" s="9">
        <v>0</v>
      </c>
      <c r="AG1583" s="27">
        <v>1</v>
      </c>
      <c r="AH1583" s="19">
        <v>1990</v>
      </c>
      <c r="AI1583" s="30">
        <v>0</v>
      </c>
      <c r="AJ1583" s="30">
        <v>0</v>
      </c>
      <c r="AK1583" s="30">
        <v>0.64600000000000002</v>
      </c>
      <c r="AL1583" s="37">
        <v>0.35399999999999998</v>
      </c>
      <c r="AM1583" s="36">
        <v>0.90100000000000002</v>
      </c>
      <c r="AN1583" s="17">
        <v>9.9000000000000005E-2</v>
      </c>
      <c r="AO1583" s="30">
        <v>1</v>
      </c>
      <c r="AP1583" s="34">
        <f t="shared" si="396"/>
        <v>0</v>
      </c>
      <c r="AQ1583">
        <v>0.84699999999999998</v>
      </c>
      <c r="AR1583" s="34">
        <v>0.153</v>
      </c>
      <c r="AS1583">
        <v>0</v>
      </c>
      <c r="AT1583" s="17">
        <v>1</v>
      </c>
      <c r="AU1583" t="s">
        <v>89</v>
      </c>
      <c r="AV1583" s="17" t="s">
        <v>89</v>
      </c>
      <c r="AW1583" s="17" t="s">
        <v>131</v>
      </c>
      <c r="AX1583">
        <v>1</v>
      </c>
      <c r="AY1583">
        <v>0</v>
      </c>
      <c r="AZ1583">
        <v>0</v>
      </c>
      <c r="BA1583">
        <v>0</v>
      </c>
      <c r="BB1583">
        <v>0</v>
      </c>
      <c r="BC1583">
        <v>0</v>
      </c>
      <c r="BD1583" s="17">
        <v>0</v>
      </c>
      <c r="BE1583">
        <v>1</v>
      </c>
      <c r="BF1583">
        <v>0</v>
      </c>
      <c r="BG1583" s="17">
        <v>0</v>
      </c>
      <c r="BH1583">
        <v>24883</v>
      </c>
      <c r="BI1583">
        <v>1325</v>
      </c>
      <c r="BJ1583" s="23">
        <v>0.92100000000000004</v>
      </c>
      <c r="BK1583" s="23">
        <v>30</v>
      </c>
      <c r="BL1583">
        <v>1</v>
      </c>
      <c r="BM1583">
        <v>0</v>
      </c>
      <c r="BN1583">
        <v>0</v>
      </c>
      <c r="BO1583">
        <v>0</v>
      </c>
      <c r="BP1583">
        <v>0</v>
      </c>
      <c r="BQ1583" s="17">
        <v>0</v>
      </c>
      <c r="BR1583">
        <v>0</v>
      </c>
      <c r="BS1583">
        <v>0</v>
      </c>
      <c r="BT1583">
        <v>0</v>
      </c>
      <c r="BU1583" s="17">
        <v>1</v>
      </c>
      <c r="BV1583">
        <v>0</v>
      </c>
      <c r="BW1583">
        <v>0</v>
      </c>
      <c r="BX1583" s="17">
        <v>0</v>
      </c>
      <c r="BY1583">
        <v>0</v>
      </c>
      <c r="BZ1583">
        <v>0</v>
      </c>
      <c r="CA1583">
        <v>1</v>
      </c>
      <c r="CB1583">
        <v>0</v>
      </c>
      <c r="CC1583">
        <v>1</v>
      </c>
      <c r="CD1583">
        <v>0</v>
      </c>
      <c r="CE1583">
        <v>0</v>
      </c>
      <c r="CF1583">
        <v>0</v>
      </c>
      <c r="CG1583">
        <v>0</v>
      </c>
      <c r="CH1583">
        <v>0</v>
      </c>
      <c r="CI1583">
        <v>1</v>
      </c>
      <c r="CJ1583" s="17">
        <v>0</v>
      </c>
      <c r="CK1583">
        <v>0.13900000000000001</v>
      </c>
      <c r="CL1583">
        <v>1442</v>
      </c>
      <c r="CM1583">
        <v>1</v>
      </c>
      <c r="CN1583">
        <v>0</v>
      </c>
      <c r="CO1583">
        <v>14</v>
      </c>
      <c r="CP1583" s="31" t="s">
        <v>80</v>
      </c>
    </row>
    <row r="1584" spans="1:94" x14ac:dyDescent="0.25">
      <c r="A1584">
        <v>1583</v>
      </c>
      <c r="B1584">
        <v>101</v>
      </c>
      <c r="C1584" s="23" t="s">
        <v>279</v>
      </c>
      <c r="D1584" s="12">
        <v>8.9142560524957624</v>
      </c>
      <c r="E1584" s="13">
        <v>0.76776764091642691</v>
      </c>
      <c r="F1584" s="7">
        <v>11.61061703753948</v>
      </c>
      <c r="G1584" s="7">
        <f t="shared" si="387"/>
        <v>8.1464884115793357</v>
      </c>
      <c r="H1584" s="15">
        <f t="shared" si="388"/>
        <v>9.682023693412189</v>
      </c>
      <c r="I1584" s="11">
        <f t="shared" si="389"/>
        <v>0.23890935207075281</v>
      </c>
      <c r="J1584" s="30">
        <f t="shared" si="390"/>
        <v>2.057680063844242E-2</v>
      </c>
      <c r="K1584" s="30">
        <f t="shared" si="391"/>
        <v>48.598420015391468</v>
      </c>
      <c r="L1584" s="8">
        <v>0</v>
      </c>
      <c r="M1584" s="9">
        <v>0</v>
      </c>
      <c r="N1584" s="9">
        <v>0</v>
      </c>
      <c r="O1584" s="9">
        <v>1</v>
      </c>
      <c r="P1584" s="9">
        <v>0</v>
      </c>
      <c r="Q1584" s="8">
        <v>2253</v>
      </c>
      <c r="R1584" s="9">
        <v>25</v>
      </c>
      <c r="S1584" s="9">
        <f t="shared" si="392"/>
        <v>2227</v>
      </c>
      <c r="T1584" s="9">
        <f t="shared" si="393"/>
        <v>20</v>
      </c>
      <c r="U1584" s="7">
        <v>17</v>
      </c>
      <c r="V1584" s="7">
        <v>9</v>
      </c>
      <c r="W1584" s="9">
        <v>0</v>
      </c>
      <c r="X1584" s="9">
        <v>1</v>
      </c>
      <c r="Y1584" s="9">
        <v>0</v>
      </c>
      <c r="Z1584" s="9">
        <v>0</v>
      </c>
      <c r="AA1584" s="9">
        <v>0</v>
      </c>
      <c r="AB1584" s="27">
        <v>1</v>
      </c>
      <c r="AC1584" s="9">
        <v>0</v>
      </c>
      <c r="AD1584" s="9">
        <v>0</v>
      </c>
      <c r="AE1584" s="27">
        <v>1</v>
      </c>
      <c r="AF1584" s="9">
        <v>0</v>
      </c>
      <c r="AG1584" s="27">
        <v>1</v>
      </c>
      <c r="AH1584" s="19">
        <v>1990</v>
      </c>
      <c r="AI1584" s="30">
        <v>0</v>
      </c>
      <c r="AJ1584" s="30">
        <v>0</v>
      </c>
      <c r="AK1584" s="30">
        <v>0.64600000000000002</v>
      </c>
      <c r="AL1584" s="37">
        <v>0.35399999999999998</v>
      </c>
      <c r="AM1584" s="36">
        <v>0.90100000000000002</v>
      </c>
      <c r="AN1584" s="17">
        <v>9.9000000000000005E-2</v>
      </c>
      <c r="AO1584" s="30">
        <v>1</v>
      </c>
      <c r="AP1584" s="34">
        <f t="shared" si="396"/>
        <v>0</v>
      </c>
      <c r="AQ1584">
        <v>0.84699999999999998</v>
      </c>
      <c r="AR1584" s="34">
        <v>0.153</v>
      </c>
      <c r="AS1584">
        <v>0</v>
      </c>
      <c r="AT1584" s="17">
        <v>1</v>
      </c>
      <c r="AU1584" t="s">
        <v>89</v>
      </c>
      <c r="AV1584" s="17" t="s">
        <v>89</v>
      </c>
      <c r="AW1584" s="17" t="s">
        <v>131</v>
      </c>
      <c r="AX1584">
        <v>1</v>
      </c>
      <c r="AY1584">
        <v>0</v>
      </c>
      <c r="AZ1584">
        <v>0</v>
      </c>
      <c r="BA1584">
        <v>0</v>
      </c>
      <c r="BB1584">
        <v>0</v>
      </c>
      <c r="BC1584">
        <v>0</v>
      </c>
      <c r="BD1584" s="17">
        <v>0</v>
      </c>
      <c r="BE1584">
        <v>1</v>
      </c>
      <c r="BF1584">
        <v>0</v>
      </c>
      <c r="BG1584" s="17">
        <v>0</v>
      </c>
      <c r="BH1584">
        <v>24883</v>
      </c>
      <c r="BI1584">
        <v>1325</v>
      </c>
      <c r="BJ1584" s="23">
        <v>0.92100000000000004</v>
      </c>
      <c r="BK1584" s="23">
        <v>30</v>
      </c>
      <c r="BL1584">
        <v>1</v>
      </c>
      <c r="BM1584">
        <v>0</v>
      </c>
      <c r="BN1584">
        <v>0</v>
      </c>
      <c r="BO1584">
        <v>0</v>
      </c>
      <c r="BP1584">
        <v>0</v>
      </c>
      <c r="BQ1584" s="17">
        <v>0</v>
      </c>
      <c r="BR1584">
        <v>0</v>
      </c>
      <c r="BS1584">
        <v>0</v>
      </c>
      <c r="BT1584">
        <v>0</v>
      </c>
      <c r="BU1584" s="17">
        <v>1</v>
      </c>
      <c r="BV1584">
        <v>0</v>
      </c>
      <c r="BW1584">
        <v>0</v>
      </c>
      <c r="BX1584" s="17">
        <v>0</v>
      </c>
      <c r="BY1584">
        <v>0</v>
      </c>
      <c r="BZ1584">
        <v>0</v>
      </c>
      <c r="CA1584">
        <v>1</v>
      </c>
      <c r="CB1584">
        <v>0</v>
      </c>
      <c r="CC1584">
        <v>1</v>
      </c>
      <c r="CD1584">
        <v>0</v>
      </c>
      <c r="CE1584">
        <v>0</v>
      </c>
      <c r="CF1584">
        <v>0</v>
      </c>
      <c r="CG1584">
        <v>0</v>
      </c>
      <c r="CH1584">
        <v>0</v>
      </c>
      <c r="CI1584">
        <v>1</v>
      </c>
      <c r="CJ1584" s="17">
        <v>0</v>
      </c>
      <c r="CK1584">
        <v>0.13900000000000001</v>
      </c>
      <c r="CL1584">
        <v>1442</v>
      </c>
      <c r="CM1584">
        <v>1</v>
      </c>
      <c r="CN1584">
        <v>0</v>
      </c>
      <c r="CO1584">
        <v>14</v>
      </c>
      <c r="CP1584" s="31" t="s">
        <v>80</v>
      </c>
    </row>
    <row r="1585" spans="1:94" x14ac:dyDescent="0.25">
      <c r="A1585">
        <v>1584</v>
      </c>
      <c r="B1585">
        <v>101</v>
      </c>
      <c r="C1585" s="23" t="s">
        <v>279</v>
      </c>
      <c r="D1585" s="12">
        <v>5.8610647434669039</v>
      </c>
      <c r="E1585" s="13">
        <v>0.56538463596352106</v>
      </c>
      <c r="F1585" s="7">
        <v>10.366508692756669</v>
      </c>
      <c r="G1585" s="7">
        <f t="shared" si="387"/>
        <v>5.295680107503383</v>
      </c>
      <c r="H1585" s="15">
        <f t="shared" si="388"/>
        <v>6.4264493794304247</v>
      </c>
      <c r="I1585" s="11">
        <f t="shared" si="389"/>
        <v>0.20747693259626218</v>
      </c>
      <c r="J1585" s="30">
        <f t="shared" si="390"/>
        <v>2.0014157007482311E-2</v>
      </c>
      <c r="K1585" s="30">
        <f t="shared" si="391"/>
        <v>49.964632516180878</v>
      </c>
      <c r="L1585" s="8">
        <v>0</v>
      </c>
      <c r="M1585" s="9">
        <v>0</v>
      </c>
      <c r="N1585" s="9">
        <v>0</v>
      </c>
      <c r="O1585" s="9">
        <v>1</v>
      </c>
      <c r="P1585" s="9">
        <v>0</v>
      </c>
      <c r="Q1585" s="8">
        <v>2414</v>
      </c>
      <c r="R1585" s="9">
        <v>24</v>
      </c>
      <c r="S1585" s="9">
        <f t="shared" si="392"/>
        <v>2389</v>
      </c>
      <c r="T1585" s="9">
        <f t="shared" si="393"/>
        <v>20</v>
      </c>
      <c r="U1585" s="7">
        <v>13</v>
      </c>
      <c r="V1585" s="7">
        <v>5</v>
      </c>
      <c r="W1585" s="9">
        <v>0</v>
      </c>
      <c r="X1585" s="9">
        <v>1</v>
      </c>
      <c r="Y1585" s="9">
        <v>1</v>
      </c>
      <c r="Z1585" s="9">
        <v>0</v>
      </c>
      <c r="AA1585" s="9">
        <v>0</v>
      </c>
      <c r="AB1585" s="27">
        <v>0</v>
      </c>
      <c r="AC1585" s="9">
        <v>0</v>
      </c>
      <c r="AD1585" s="9">
        <v>0</v>
      </c>
      <c r="AE1585" s="27">
        <v>1</v>
      </c>
      <c r="AF1585" s="9">
        <v>0</v>
      </c>
      <c r="AG1585" s="27">
        <v>1</v>
      </c>
      <c r="AH1585" s="19">
        <v>1986</v>
      </c>
      <c r="AI1585" s="30">
        <v>0</v>
      </c>
      <c r="AJ1585" s="30">
        <v>0</v>
      </c>
      <c r="AK1585" s="30">
        <v>0.81699999999999995</v>
      </c>
      <c r="AL1585" s="37">
        <v>0.183</v>
      </c>
      <c r="AM1585" s="36">
        <v>0.90900000000000003</v>
      </c>
      <c r="AN1585" s="17">
        <v>9.0999999999999998E-2</v>
      </c>
      <c r="AO1585" s="30">
        <v>1</v>
      </c>
      <c r="AP1585" s="34">
        <f t="shared" si="396"/>
        <v>0</v>
      </c>
      <c r="AQ1585">
        <v>0.84199999999999997</v>
      </c>
      <c r="AR1585" s="34">
        <v>0.158</v>
      </c>
      <c r="AS1585">
        <v>0</v>
      </c>
      <c r="AT1585" s="17">
        <v>1</v>
      </c>
      <c r="AU1585" t="s">
        <v>89</v>
      </c>
      <c r="AV1585" s="17" t="s">
        <v>89</v>
      </c>
      <c r="AW1585" s="17" t="s">
        <v>131</v>
      </c>
      <c r="AX1585">
        <v>1</v>
      </c>
      <c r="AY1585">
        <v>0</v>
      </c>
      <c r="AZ1585">
        <v>0</v>
      </c>
      <c r="BA1585">
        <v>0</v>
      </c>
      <c r="BB1585">
        <v>0</v>
      </c>
      <c r="BC1585">
        <v>0</v>
      </c>
      <c r="BD1585" s="17">
        <v>0</v>
      </c>
      <c r="BE1585">
        <v>1</v>
      </c>
      <c r="BF1585">
        <v>0</v>
      </c>
      <c r="BG1585" s="17">
        <v>0</v>
      </c>
      <c r="BH1585">
        <v>22873</v>
      </c>
      <c r="BI1585">
        <v>1435</v>
      </c>
      <c r="BJ1585" s="23">
        <v>0.91900000000000004</v>
      </c>
      <c r="BK1585" s="23">
        <v>38</v>
      </c>
      <c r="BL1585">
        <v>1</v>
      </c>
      <c r="BM1585">
        <v>0</v>
      </c>
      <c r="BN1585">
        <v>0</v>
      </c>
      <c r="BO1585">
        <v>0</v>
      </c>
      <c r="BP1585">
        <v>0</v>
      </c>
      <c r="BQ1585" s="17">
        <v>0</v>
      </c>
      <c r="BR1585">
        <v>0</v>
      </c>
      <c r="BS1585">
        <v>0</v>
      </c>
      <c r="BT1585">
        <v>0</v>
      </c>
      <c r="BU1585" s="17">
        <v>1</v>
      </c>
      <c r="BV1585">
        <v>0</v>
      </c>
      <c r="BW1585">
        <v>0</v>
      </c>
      <c r="BX1585" s="17">
        <v>0</v>
      </c>
      <c r="BY1585">
        <v>0</v>
      </c>
      <c r="BZ1585">
        <v>0</v>
      </c>
      <c r="CA1585">
        <v>1</v>
      </c>
      <c r="CB1585">
        <v>0</v>
      </c>
      <c r="CC1585">
        <v>1</v>
      </c>
      <c r="CD1585">
        <v>0</v>
      </c>
      <c r="CE1585">
        <v>0</v>
      </c>
      <c r="CF1585">
        <v>0</v>
      </c>
      <c r="CG1585">
        <v>0</v>
      </c>
      <c r="CH1585">
        <v>0</v>
      </c>
      <c r="CI1585">
        <v>1</v>
      </c>
      <c r="CJ1585" s="17">
        <v>0</v>
      </c>
      <c r="CK1585">
        <v>0.13900000000000001</v>
      </c>
      <c r="CL1585">
        <v>1442</v>
      </c>
      <c r="CM1585">
        <v>1</v>
      </c>
      <c r="CN1585">
        <v>0</v>
      </c>
      <c r="CO1585">
        <v>14</v>
      </c>
      <c r="CP1585" s="31" t="s">
        <v>80</v>
      </c>
    </row>
    <row r="1586" spans="1:94" x14ac:dyDescent="0.25">
      <c r="A1586">
        <v>1585</v>
      </c>
      <c r="B1586">
        <v>101</v>
      </c>
      <c r="C1586" s="23" t="s">
        <v>279</v>
      </c>
      <c r="D1586" s="12">
        <v>5.9760853102581279</v>
      </c>
      <c r="E1586" s="13">
        <v>0.81667767751681331</v>
      </c>
      <c r="F1586" s="7">
        <v>7.3175568217181937</v>
      </c>
      <c r="G1586" s="7">
        <f t="shared" si="387"/>
        <v>5.1594076327413143</v>
      </c>
      <c r="H1586" s="15">
        <f t="shared" si="388"/>
        <v>6.7927629877749416</v>
      </c>
      <c r="I1586" s="11">
        <f t="shared" si="389"/>
        <v>0.15577922822081208</v>
      </c>
      <c r="J1586" s="30">
        <f t="shared" si="390"/>
        <v>2.1288420714201499E-2</v>
      </c>
      <c r="K1586" s="30">
        <f t="shared" si="391"/>
        <v>46.973893151825031</v>
      </c>
      <c r="L1586" s="8">
        <v>0</v>
      </c>
      <c r="M1586" s="9">
        <v>0</v>
      </c>
      <c r="N1586" s="9">
        <v>0</v>
      </c>
      <c r="O1586" s="9">
        <v>1</v>
      </c>
      <c r="P1586" s="9">
        <v>0</v>
      </c>
      <c r="Q1586" s="8">
        <v>2178</v>
      </c>
      <c r="R1586" s="9">
        <v>24</v>
      </c>
      <c r="S1586" s="9">
        <f t="shared" si="392"/>
        <v>2153</v>
      </c>
      <c r="T1586" s="9">
        <f t="shared" si="393"/>
        <v>20</v>
      </c>
      <c r="U1586" s="7">
        <v>17</v>
      </c>
      <c r="V1586" s="7">
        <v>9</v>
      </c>
      <c r="W1586" s="9">
        <v>0</v>
      </c>
      <c r="X1586" s="9">
        <v>1</v>
      </c>
      <c r="Y1586" s="9">
        <v>0</v>
      </c>
      <c r="Z1586" s="9">
        <v>0</v>
      </c>
      <c r="AA1586" s="9">
        <v>0</v>
      </c>
      <c r="AB1586" s="27">
        <v>1</v>
      </c>
      <c r="AC1586" s="9">
        <v>0</v>
      </c>
      <c r="AD1586" s="9">
        <v>0</v>
      </c>
      <c r="AE1586" s="27">
        <v>1</v>
      </c>
      <c r="AF1586" s="9">
        <v>0</v>
      </c>
      <c r="AG1586" s="27">
        <v>1</v>
      </c>
      <c r="AH1586" s="19">
        <v>1986</v>
      </c>
      <c r="AI1586" s="30">
        <v>0</v>
      </c>
      <c r="AJ1586" s="30">
        <v>0</v>
      </c>
      <c r="AK1586" s="30">
        <v>0.81699999999999995</v>
      </c>
      <c r="AL1586" s="37">
        <v>0.183</v>
      </c>
      <c r="AM1586" s="36">
        <v>0.90900000000000003</v>
      </c>
      <c r="AN1586" s="17">
        <v>9.0999999999999998E-2</v>
      </c>
      <c r="AO1586" s="30">
        <v>1</v>
      </c>
      <c r="AP1586" s="34">
        <f t="shared" si="396"/>
        <v>0</v>
      </c>
      <c r="AQ1586">
        <v>0.84199999999999997</v>
      </c>
      <c r="AR1586" s="34">
        <v>0.158</v>
      </c>
      <c r="AS1586">
        <v>0</v>
      </c>
      <c r="AT1586" s="17">
        <v>1</v>
      </c>
      <c r="AU1586" t="s">
        <v>89</v>
      </c>
      <c r="AV1586" s="17" t="s">
        <v>89</v>
      </c>
      <c r="AW1586" s="17" t="s">
        <v>131</v>
      </c>
      <c r="AX1586">
        <v>1</v>
      </c>
      <c r="AY1586">
        <v>0</v>
      </c>
      <c r="AZ1586">
        <v>0</v>
      </c>
      <c r="BA1586">
        <v>0</v>
      </c>
      <c r="BB1586">
        <v>0</v>
      </c>
      <c r="BC1586">
        <v>0</v>
      </c>
      <c r="BD1586" s="17">
        <v>0</v>
      </c>
      <c r="BE1586">
        <v>1</v>
      </c>
      <c r="BF1586">
        <v>0</v>
      </c>
      <c r="BG1586" s="17">
        <v>0</v>
      </c>
      <c r="BH1586">
        <v>22873</v>
      </c>
      <c r="BI1586">
        <v>1435</v>
      </c>
      <c r="BJ1586" s="23">
        <v>0.91900000000000004</v>
      </c>
      <c r="BK1586" s="23">
        <v>38</v>
      </c>
      <c r="BL1586">
        <v>1</v>
      </c>
      <c r="BM1586">
        <v>0</v>
      </c>
      <c r="BN1586">
        <v>0</v>
      </c>
      <c r="BO1586">
        <v>0</v>
      </c>
      <c r="BP1586">
        <v>0</v>
      </c>
      <c r="BQ1586" s="17">
        <v>0</v>
      </c>
      <c r="BR1586">
        <v>0</v>
      </c>
      <c r="BS1586">
        <v>0</v>
      </c>
      <c r="BT1586">
        <v>0</v>
      </c>
      <c r="BU1586" s="17">
        <v>1</v>
      </c>
      <c r="BV1586">
        <v>0</v>
      </c>
      <c r="BW1586">
        <v>0</v>
      </c>
      <c r="BX1586" s="17">
        <v>0</v>
      </c>
      <c r="BY1586">
        <v>0</v>
      </c>
      <c r="BZ1586">
        <v>0</v>
      </c>
      <c r="CA1586">
        <v>1</v>
      </c>
      <c r="CB1586">
        <v>0</v>
      </c>
      <c r="CC1586">
        <v>1</v>
      </c>
      <c r="CD1586">
        <v>0</v>
      </c>
      <c r="CE1586">
        <v>0</v>
      </c>
      <c r="CF1586">
        <v>0</v>
      </c>
      <c r="CG1586">
        <v>0</v>
      </c>
      <c r="CH1586">
        <v>0</v>
      </c>
      <c r="CI1586">
        <v>1</v>
      </c>
      <c r="CJ1586" s="17">
        <v>0</v>
      </c>
      <c r="CK1586">
        <v>0.13900000000000001</v>
      </c>
      <c r="CL1586">
        <v>1442</v>
      </c>
      <c r="CM1586">
        <v>1</v>
      </c>
      <c r="CN1586">
        <v>0</v>
      </c>
      <c r="CO1586">
        <v>14</v>
      </c>
      <c r="CP1586" s="31" t="s">
        <v>80</v>
      </c>
    </row>
    <row r="1587" spans="1:94" x14ac:dyDescent="0.25">
      <c r="A1587">
        <v>1586</v>
      </c>
      <c r="B1587">
        <v>101</v>
      </c>
      <c r="C1587" s="23" t="s">
        <v>279</v>
      </c>
      <c r="D1587" s="12">
        <v>6.0991641807428554</v>
      </c>
      <c r="E1587" s="13">
        <v>0.69170853619411754</v>
      </c>
      <c r="F1587" s="7">
        <v>8.8175349321281438</v>
      </c>
      <c r="G1587" s="7">
        <f t="shared" si="387"/>
        <v>5.4074556445487376</v>
      </c>
      <c r="H1587" s="15">
        <f t="shared" si="388"/>
        <v>6.7908727169369731</v>
      </c>
      <c r="I1587" s="11">
        <f t="shared" si="389"/>
        <v>0.18271990274789349</v>
      </c>
      <c r="J1587" s="30">
        <f t="shared" si="390"/>
        <v>2.0722333867045244E-2</v>
      </c>
      <c r="K1587" s="30">
        <f t="shared" si="391"/>
        <v>48.257112659993446</v>
      </c>
      <c r="L1587" s="8">
        <v>0</v>
      </c>
      <c r="M1587" s="9">
        <v>0</v>
      </c>
      <c r="N1587" s="9">
        <v>0</v>
      </c>
      <c r="O1587" s="9">
        <v>1</v>
      </c>
      <c r="P1587" s="9">
        <v>0</v>
      </c>
      <c r="Q1587" s="8">
        <v>2277</v>
      </c>
      <c r="R1587" s="9">
        <v>25</v>
      </c>
      <c r="S1587" s="9">
        <f t="shared" si="392"/>
        <v>2251</v>
      </c>
      <c r="T1587" s="9">
        <f t="shared" si="393"/>
        <v>20</v>
      </c>
      <c r="U1587" s="7">
        <v>13</v>
      </c>
      <c r="V1587" s="7">
        <v>5</v>
      </c>
      <c r="W1587" s="9">
        <v>0</v>
      </c>
      <c r="X1587" s="9">
        <v>1</v>
      </c>
      <c r="Y1587" s="9">
        <v>1</v>
      </c>
      <c r="Z1587" s="9">
        <v>0</v>
      </c>
      <c r="AA1587" s="9">
        <v>0</v>
      </c>
      <c r="AB1587" s="27">
        <v>0</v>
      </c>
      <c r="AC1587" s="9">
        <v>0</v>
      </c>
      <c r="AD1587" s="9">
        <v>0</v>
      </c>
      <c r="AE1587" s="27">
        <v>1</v>
      </c>
      <c r="AF1587" s="9">
        <v>0</v>
      </c>
      <c r="AG1587" s="27">
        <v>1</v>
      </c>
      <c r="AH1587" s="19">
        <v>1990</v>
      </c>
      <c r="AI1587" s="30">
        <v>0</v>
      </c>
      <c r="AJ1587" s="30">
        <v>0</v>
      </c>
      <c r="AK1587" s="30">
        <v>0.64600000000000002</v>
      </c>
      <c r="AL1587" s="37">
        <v>0.35399999999999998</v>
      </c>
      <c r="AM1587" s="36">
        <v>0.90100000000000002</v>
      </c>
      <c r="AN1587" s="17">
        <v>9.9000000000000005E-2</v>
      </c>
      <c r="AO1587" s="30">
        <v>1</v>
      </c>
      <c r="AP1587" s="34">
        <f t="shared" si="396"/>
        <v>0</v>
      </c>
      <c r="AQ1587">
        <v>0.84699999999999998</v>
      </c>
      <c r="AR1587" s="34">
        <v>0.153</v>
      </c>
      <c r="AS1587">
        <v>0</v>
      </c>
      <c r="AT1587" s="17">
        <v>1</v>
      </c>
      <c r="AU1587" t="s">
        <v>89</v>
      </c>
      <c r="AV1587" s="17" t="s">
        <v>89</v>
      </c>
      <c r="AW1587" s="17" t="s">
        <v>131</v>
      </c>
      <c r="AX1587">
        <v>1</v>
      </c>
      <c r="AY1587">
        <v>0</v>
      </c>
      <c r="AZ1587">
        <v>0</v>
      </c>
      <c r="BA1587">
        <v>0</v>
      </c>
      <c r="BB1587">
        <v>0</v>
      </c>
      <c r="BC1587">
        <v>0</v>
      </c>
      <c r="BD1587" s="17">
        <v>0</v>
      </c>
      <c r="BE1587">
        <v>1</v>
      </c>
      <c r="BF1587">
        <v>0</v>
      </c>
      <c r="BG1587" s="17">
        <v>0</v>
      </c>
      <c r="BH1587">
        <v>24883</v>
      </c>
      <c r="BI1587">
        <v>1325</v>
      </c>
      <c r="BJ1587" s="23">
        <v>0.92100000000000004</v>
      </c>
      <c r="BK1587" s="23">
        <v>30</v>
      </c>
      <c r="BL1587">
        <v>1</v>
      </c>
      <c r="BM1587">
        <v>0</v>
      </c>
      <c r="BN1587">
        <v>0</v>
      </c>
      <c r="BO1587">
        <v>0</v>
      </c>
      <c r="BP1587">
        <v>0</v>
      </c>
      <c r="BQ1587" s="17">
        <v>0</v>
      </c>
      <c r="BR1587">
        <v>0</v>
      </c>
      <c r="BS1587">
        <v>0</v>
      </c>
      <c r="BT1587">
        <v>0</v>
      </c>
      <c r="BU1587" s="17">
        <v>1</v>
      </c>
      <c r="BV1587">
        <v>0</v>
      </c>
      <c r="BW1587">
        <v>0</v>
      </c>
      <c r="BX1587" s="17">
        <v>0</v>
      </c>
      <c r="BY1587">
        <v>0</v>
      </c>
      <c r="BZ1587">
        <v>0</v>
      </c>
      <c r="CA1587">
        <v>1</v>
      </c>
      <c r="CB1587">
        <v>0</v>
      </c>
      <c r="CC1587">
        <v>1</v>
      </c>
      <c r="CD1587">
        <v>0</v>
      </c>
      <c r="CE1587">
        <v>0</v>
      </c>
      <c r="CF1587">
        <v>0</v>
      </c>
      <c r="CG1587">
        <v>0</v>
      </c>
      <c r="CH1587">
        <v>0</v>
      </c>
      <c r="CI1587">
        <v>1</v>
      </c>
      <c r="CJ1587" s="17">
        <v>0</v>
      </c>
      <c r="CK1587">
        <v>0.13900000000000001</v>
      </c>
      <c r="CL1587">
        <v>1442</v>
      </c>
      <c r="CM1587">
        <v>1</v>
      </c>
      <c r="CN1587">
        <v>0</v>
      </c>
      <c r="CO1587">
        <v>14</v>
      </c>
      <c r="CP1587" s="31" t="s">
        <v>80</v>
      </c>
    </row>
    <row r="1588" spans="1:94" x14ac:dyDescent="0.25">
      <c r="A1588">
        <v>1587</v>
      </c>
      <c r="B1588">
        <v>101</v>
      </c>
      <c r="C1588" s="23" t="s">
        <v>279</v>
      </c>
      <c r="D1588" s="12">
        <v>7.8386182272375926</v>
      </c>
      <c r="E1588" s="13">
        <v>0.9291112589680609</v>
      </c>
      <c r="F1588" s="7">
        <v>8.4366841447425109</v>
      </c>
      <c r="G1588" s="7">
        <f t="shared" si="387"/>
        <v>6.9095069682695316</v>
      </c>
      <c r="H1588" s="15">
        <f t="shared" si="388"/>
        <v>8.7677294862056527</v>
      </c>
      <c r="I1588" s="11">
        <f t="shared" si="389"/>
        <v>0.18135324770066866</v>
      </c>
      <c r="J1588" s="30">
        <f t="shared" si="390"/>
        <v>2.1495796759640758E-2</v>
      </c>
      <c r="K1588" s="30">
        <f t="shared" si="391"/>
        <v>46.5207226874019</v>
      </c>
      <c r="L1588" s="8">
        <v>0</v>
      </c>
      <c r="M1588" s="9">
        <v>0</v>
      </c>
      <c r="N1588" s="9">
        <v>0</v>
      </c>
      <c r="O1588" s="9">
        <v>1</v>
      </c>
      <c r="P1588" s="9">
        <v>0</v>
      </c>
      <c r="Q1588" s="8">
        <v>2119</v>
      </c>
      <c r="R1588" s="9">
        <v>25</v>
      </c>
      <c r="S1588" s="9">
        <f t="shared" si="392"/>
        <v>2093</v>
      </c>
      <c r="T1588" s="9">
        <f t="shared" si="393"/>
        <v>20</v>
      </c>
      <c r="U1588" s="7">
        <v>17</v>
      </c>
      <c r="V1588" s="7">
        <v>9</v>
      </c>
      <c r="W1588" s="9">
        <v>0</v>
      </c>
      <c r="X1588" s="9">
        <v>1</v>
      </c>
      <c r="Y1588" s="9">
        <v>0</v>
      </c>
      <c r="Z1588" s="9">
        <v>0</v>
      </c>
      <c r="AA1588" s="9">
        <v>0</v>
      </c>
      <c r="AB1588" s="27">
        <v>1</v>
      </c>
      <c r="AC1588" s="9">
        <v>0</v>
      </c>
      <c r="AD1588" s="9">
        <v>0</v>
      </c>
      <c r="AE1588" s="27">
        <v>1</v>
      </c>
      <c r="AF1588" s="9">
        <v>0</v>
      </c>
      <c r="AG1588" s="27">
        <v>1</v>
      </c>
      <c r="AH1588" s="19">
        <v>1990</v>
      </c>
      <c r="AI1588" s="30">
        <v>0</v>
      </c>
      <c r="AJ1588" s="30">
        <v>0</v>
      </c>
      <c r="AK1588" s="30">
        <v>0.64600000000000002</v>
      </c>
      <c r="AL1588" s="37">
        <v>0.35399999999999998</v>
      </c>
      <c r="AM1588" s="36">
        <v>0.90100000000000002</v>
      </c>
      <c r="AN1588" s="17">
        <v>9.9000000000000005E-2</v>
      </c>
      <c r="AO1588" s="30">
        <v>1</v>
      </c>
      <c r="AP1588" s="34">
        <f t="shared" si="396"/>
        <v>0</v>
      </c>
      <c r="AQ1588">
        <v>0.84699999999999998</v>
      </c>
      <c r="AR1588" s="34">
        <v>0.153</v>
      </c>
      <c r="AS1588">
        <v>0</v>
      </c>
      <c r="AT1588" s="17">
        <v>1</v>
      </c>
      <c r="AU1588" t="s">
        <v>89</v>
      </c>
      <c r="AV1588" s="17" t="s">
        <v>89</v>
      </c>
      <c r="AW1588" s="17" t="s">
        <v>131</v>
      </c>
      <c r="AX1588">
        <v>1</v>
      </c>
      <c r="AY1588">
        <v>0</v>
      </c>
      <c r="AZ1588">
        <v>0</v>
      </c>
      <c r="BA1588">
        <v>0</v>
      </c>
      <c r="BB1588">
        <v>0</v>
      </c>
      <c r="BC1588">
        <v>0</v>
      </c>
      <c r="BD1588" s="17">
        <v>0</v>
      </c>
      <c r="BE1588">
        <v>1</v>
      </c>
      <c r="BF1588">
        <v>0</v>
      </c>
      <c r="BG1588" s="17">
        <v>0</v>
      </c>
      <c r="BH1588">
        <v>24883</v>
      </c>
      <c r="BI1588">
        <v>1325</v>
      </c>
      <c r="BJ1588" s="23">
        <v>0.92100000000000004</v>
      </c>
      <c r="BK1588" s="23">
        <v>30</v>
      </c>
      <c r="BL1588">
        <v>1</v>
      </c>
      <c r="BM1588">
        <v>0</v>
      </c>
      <c r="BN1588">
        <v>0</v>
      </c>
      <c r="BO1588">
        <v>0</v>
      </c>
      <c r="BP1588">
        <v>0</v>
      </c>
      <c r="BQ1588" s="17">
        <v>0</v>
      </c>
      <c r="BR1588">
        <v>0</v>
      </c>
      <c r="BS1588">
        <v>0</v>
      </c>
      <c r="BT1588">
        <v>0</v>
      </c>
      <c r="BU1588" s="17">
        <v>1</v>
      </c>
      <c r="BV1588">
        <v>0</v>
      </c>
      <c r="BW1588">
        <v>0</v>
      </c>
      <c r="BX1588" s="17">
        <v>0</v>
      </c>
      <c r="BY1588">
        <v>0</v>
      </c>
      <c r="BZ1588">
        <v>0</v>
      </c>
      <c r="CA1588">
        <v>1</v>
      </c>
      <c r="CB1588">
        <v>0</v>
      </c>
      <c r="CC1588">
        <v>1</v>
      </c>
      <c r="CD1588">
        <v>0</v>
      </c>
      <c r="CE1588">
        <v>0</v>
      </c>
      <c r="CF1588">
        <v>0</v>
      </c>
      <c r="CG1588">
        <v>0</v>
      </c>
      <c r="CH1588">
        <v>0</v>
      </c>
      <c r="CI1588">
        <v>1</v>
      </c>
      <c r="CJ1588" s="17">
        <v>0</v>
      </c>
      <c r="CK1588">
        <v>0.13900000000000001</v>
      </c>
      <c r="CL1588">
        <v>1442</v>
      </c>
      <c r="CM1588">
        <v>1</v>
      </c>
      <c r="CN1588">
        <v>0</v>
      </c>
      <c r="CO1588">
        <v>14</v>
      </c>
      <c r="CP1588" s="31" t="s">
        <v>80</v>
      </c>
    </row>
    <row r="1589" spans="1:94" x14ac:dyDescent="0.25">
      <c r="A1589">
        <v>1588</v>
      </c>
      <c r="B1589">
        <v>101</v>
      </c>
      <c r="C1589" s="23" t="s">
        <v>279</v>
      </c>
      <c r="D1589" s="12">
        <v>3.0776406404415151</v>
      </c>
      <c r="E1589" s="13">
        <v>2.532071925379316</v>
      </c>
      <c r="F1589" s="7">
        <v>1.2154633561526771</v>
      </c>
      <c r="G1589" s="7">
        <f t="shared" si="387"/>
        <v>0.54556871506219906</v>
      </c>
      <c r="H1589" s="15">
        <f t="shared" si="388"/>
        <v>5.6097125658208311</v>
      </c>
      <c r="I1589" s="11">
        <f t="shared" si="389"/>
        <v>2.5632892230276563E-2</v>
      </c>
      <c r="J1589" s="30">
        <f t="shared" si="390"/>
        <v>2.108898808057259E-2</v>
      </c>
      <c r="K1589" s="30">
        <f t="shared" si="391"/>
        <v>47.418112058264718</v>
      </c>
      <c r="L1589" s="8">
        <v>0</v>
      </c>
      <c r="M1589" s="9">
        <v>0</v>
      </c>
      <c r="N1589" s="9">
        <v>0</v>
      </c>
      <c r="O1589" s="9">
        <v>1</v>
      </c>
      <c r="P1589" s="9">
        <v>0</v>
      </c>
      <c r="Q1589" s="8">
        <v>2272</v>
      </c>
      <c r="R1589" s="9">
        <v>24</v>
      </c>
      <c r="S1589" s="9">
        <f t="shared" si="392"/>
        <v>2247</v>
      </c>
      <c r="T1589" s="9">
        <f t="shared" si="393"/>
        <v>20</v>
      </c>
      <c r="U1589" s="7">
        <v>13</v>
      </c>
      <c r="V1589" s="7">
        <v>5</v>
      </c>
      <c r="W1589" s="9">
        <v>0</v>
      </c>
      <c r="X1589" s="9">
        <v>1</v>
      </c>
      <c r="Y1589" s="9">
        <v>1</v>
      </c>
      <c r="Z1589" s="9">
        <v>0</v>
      </c>
      <c r="AA1589" s="9">
        <v>0</v>
      </c>
      <c r="AB1589" s="27">
        <v>0</v>
      </c>
      <c r="AC1589" s="9">
        <v>0</v>
      </c>
      <c r="AD1589" s="9">
        <v>0</v>
      </c>
      <c r="AE1589" s="27">
        <v>1</v>
      </c>
      <c r="AF1589" s="9">
        <v>0</v>
      </c>
      <c r="AG1589" s="27">
        <v>1</v>
      </c>
      <c r="AH1589" s="19">
        <v>1986</v>
      </c>
      <c r="AI1589" s="30">
        <v>0</v>
      </c>
      <c r="AJ1589" s="30">
        <v>0</v>
      </c>
      <c r="AK1589" s="30">
        <v>0.81699999999999995</v>
      </c>
      <c r="AL1589" s="37">
        <v>0.183</v>
      </c>
      <c r="AM1589" s="36">
        <v>0.90900000000000003</v>
      </c>
      <c r="AN1589" s="17">
        <v>9.0999999999999998E-2</v>
      </c>
      <c r="AO1589" s="30">
        <v>0</v>
      </c>
      <c r="AP1589" s="34">
        <f t="shared" si="396"/>
        <v>1</v>
      </c>
      <c r="AQ1589">
        <v>0.84199999999999997</v>
      </c>
      <c r="AR1589" s="34">
        <v>0.158</v>
      </c>
      <c r="AS1589">
        <v>0</v>
      </c>
      <c r="AT1589" s="17">
        <v>1</v>
      </c>
      <c r="AU1589" t="s">
        <v>89</v>
      </c>
      <c r="AV1589" s="17" t="s">
        <v>89</v>
      </c>
      <c r="AW1589" s="17" t="s">
        <v>131</v>
      </c>
      <c r="AX1589">
        <v>1</v>
      </c>
      <c r="AY1589">
        <v>0</v>
      </c>
      <c r="AZ1589">
        <v>0</v>
      </c>
      <c r="BA1589">
        <v>0</v>
      </c>
      <c r="BB1589">
        <v>0</v>
      </c>
      <c r="BC1589">
        <v>0</v>
      </c>
      <c r="BD1589" s="17">
        <v>0</v>
      </c>
      <c r="BE1589">
        <v>1</v>
      </c>
      <c r="BF1589">
        <v>0</v>
      </c>
      <c r="BG1589" s="17">
        <v>0</v>
      </c>
      <c r="BH1589">
        <v>22873</v>
      </c>
      <c r="BI1589">
        <v>1435</v>
      </c>
      <c r="BJ1589" s="23">
        <v>0.91900000000000004</v>
      </c>
      <c r="BK1589" s="23">
        <v>38</v>
      </c>
      <c r="BL1589">
        <v>1</v>
      </c>
      <c r="BM1589">
        <v>0</v>
      </c>
      <c r="BN1589">
        <v>0</v>
      </c>
      <c r="BO1589">
        <v>0</v>
      </c>
      <c r="BP1589">
        <v>0</v>
      </c>
      <c r="BQ1589" s="17">
        <v>0</v>
      </c>
      <c r="BR1589">
        <v>0</v>
      </c>
      <c r="BS1589">
        <v>0</v>
      </c>
      <c r="BT1589">
        <v>0</v>
      </c>
      <c r="BU1589" s="17">
        <v>1</v>
      </c>
      <c r="BV1589">
        <v>0</v>
      </c>
      <c r="BW1589">
        <v>0</v>
      </c>
      <c r="BX1589" s="17">
        <v>0</v>
      </c>
      <c r="BY1589">
        <v>0</v>
      </c>
      <c r="BZ1589">
        <v>0</v>
      </c>
      <c r="CA1589">
        <v>1</v>
      </c>
      <c r="CB1589">
        <v>0</v>
      </c>
      <c r="CC1589">
        <v>1</v>
      </c>
      <c r="CD1589">
        <v>0</v>
      </c>
      <c r="CE1589">
        <v>0</v>
      </c>
      <c r="CF1589">
        <v>0</v>
      </c>
      <c r="CG1589">
        <v>0</v>
      </c>
      <c r="CH1589">
        <v>0</v>
      </c>
      <c r="CI1589">
        <v>1</v>
      </c>
      <c r="CJ1589" s="17">
        <v>0</v>
      </c>
      <c r="CK1589">
        <v>0.13900000000000001</v>
      </c>
      <c r="CL1589">
        <v>1442</v>
      </c>
      <c r="CM1589">
        <v>1</v>
      </c>
      <c r="CN1589">
        <v>0</v>
      </c>
      <c r="CO1589">
        <v>14</v>
      </c>
      <c r="CP1589" s="31" t="s">
        <v>80</v>
      </c>
    </row>
    <row r="1590" spans="1:94" x14ac:dyDescent="0.25">
      <c r="A1590">
        <v>1589</v>
      </c>
      <c r="B1590">
        <v>101</v>
      </c>
      <c r="C1590" s="23" t="s">
        <v>279</v>
      </c>
      <c r="D1590" s="12">
        <v>4.6613586764475254</v>
      </c>
      <c r="E1590" s="13">
        <v>2.6848495333286251</v>
      </c>
      <c r="F1590" s="7">
        <v>1.7361712895204451</v>
      </c>
      <c r="G1590" s="7">
        <f t="shared" si="387"/>
        <v>1.9765091431189004</v>
      </c>
      <c r="H1590" s="15">
        <f t="shared" si="388"/>
        <v>7.346208209776151</v>
      </c>
      <c r="I1590" s="11">
        <f t="shared" si="389"/>
        <v>3.5032983570604324E-2</v>
      </c>
      <c r="J1590" s="30">
        <f t="shared" si="390"/>
        <v>2.0178299101052941E-2</v>
      </c>
      <c r="K1590" s="30">
        <f t="shared" si="391"/>
        <v>49.55819095514439</v>
      </c>
      <c r="L1590" s="8">
        <v>0</v>
      </c>
      <c r="M1590" s="9">
        <v>0</v>
      </c>
      <c r="N1590" s="9">
        <v>0</v>
      </c>
      <c r="O1590" s="9">
        <v>1</v>
      </c>
      <c r="P1590" s="9">
        <v>0</v>
      </c>
      <c r="Q1590" s="8">
        <v>2478</v>
      </c>
      <c r="R1590" s="9">
        <v>24</v>
      </c>
      <c r="S1590" s="9">
        <f t="shared" si="392"/>
        <v>2453</v>
      </c>
      <c r="T1590" s="9">
        <f t="shared" si="393"/>
        <v>20</v>
      </c>
      <c r="U1590" s="7">
        <v>17</v>
      </c>
      <c r="V1590" s="7">
        <v>9</v>
      </c>
      <c r="W1590" s="9">
        <v>0</v>
      </c>
      <c r="X1590" s="9">
        <v>1</v>
      </c>
      <c r="Y1590" s="9">
        <v>0</v>
      </c>
      <c r="Z1590" s="9">
        <v>0</v>
      </c>
      <c r="AA1590" s="9">
        <v>0</v>
      </c>
      <c r="AB1590" s="27">
        <v>1</v>
      </c>
      <c r="AC1590" s="9">
        <v>0</v>
      </c>
      <c r="AD1590" s="9">
        <v>0</v>
      </c>
      <c r="AE1590" s="27">
        <v>1</v>
      </c>
      <c r="AF1590" s="9">
        <v>0</v>
      </c>
      <c r="AG1590" s="27">
        <v>1</v>
      </c>
      <c r="AH1590" s="19">
        <v>1986</v>
      </c>
      <c r="AI1590" s="30">
        <v>0</v>
      </c>
      <c r="AJ1590" s="30">
        <v>0</v>
      </c>
      <c r="AK1590" s="30">
        <v>0.81699999999999995</v>
      </c>
      <c r="AL1590" s="37">
        <v>0.183</v>
      </c>
      <c r="AM1590" s="36">
        <v>0.90900000000000003</v>
      </c>
      <c r="AN1590" s="17">
        <v>9.0999999999999998E-2</v>
      </c>
      <c r="AO1590" s="30">
        <v>0</v>
      </c>
      <c r="AP1590" s="34">
        <f t="shared" si="396"/>
        <v>1</v>
      </c>
      <c r="AQ1590">
        <v>0.84199999999999997</v>
      </c>
      <c r="AR1590" s="34">
        <v>0.158</v>
      </c>
      <c r="AS1590">
        <v>0</v>
      </c>
      <c r="AT1590" s="17">
        <v>1</v>
      </c>
      <c r="AU1590" t="s">
        <v>89</v>
      </c>
      <c r="AV1590" s="17" t="s">
        <v>89</v>
      </c>
      <c r="AW1590" s="17" t="s">
        <v>131</v>
      </c>
      <c r="AX1590">
        <v>1</v>
      </c>
      <c r="AY1590">
        <v>0</v>
      </c>
      <c r="AZ1590">
        <v>0</v>
      </c>
      <c r="BA1590">
        <v>0</v>
      </c>
      <c r="BB1590">
        <v>0</v>
      </c>
      <c r="BC1590">
        <v>0</v>
      </c>
      <c r="BD1590" s="17">
        <v>0</v>
      </c>
      <c r="BE1590">
        <v>1</v>
      </c>
      <c r="BF1590">
        <v>0</v>
      </c>
      <c r="BG1590" s="17">
        <v>0</v>
      </c>
      <c r="BH1590">
        <v>22873</v>
      </c>
      <c r="BI1590">
        <v>1435</v>
      </c>
      <c r="BJ1590" s="23">
        <v>0.91900000000000004</v>
      </c>
      <c r="BK1590" s="23">
        <v>38</v>
      </c>
      <c r="BL1590">
        <v>1</v>
      </c>
      <c r="BM1590">
        <v>0</v>
      </c>
      <c r="BN1590">
        <v>0</v>
      </c>
      <c r="BO1590">
        <v>0</v>
      </c>
      <c r="BP1590">
        <v>0</v>
      </c>
      <c r="BQ1590" s="17">
        <v>0</v>
      </c>
      <c r="BR1590">
        <v>0</v>
      </c>
      <c r="BS1590">
        <v>0</v>
      </c>
      <c r="BT1590">
        <v>0</v>
      </c>
      <c r="BU1590" s="17">
        <v>1</v>
      </c>
      <c r="BV1590">
        <v>0</v>
      </c>
      <c r="BW1590">
        <v>0</v>
      </c>
      <c r="BX1590" s="17">
        <v>0</v>
      </c>
      <c r="BY1590">
        <v>0</v>
      </c>
      <c r="BZ1590">
        <v>0</v>
      </c>
      <c r="CA1590">
        <v>1</v>
      </c>
      <c r="CB1590">
        <v>0</v>
      </c>
      <c r="CC1590">
        <v>1</v>
      </c>
      <c r="CD1590">
        <v>0</v>
      </c>
      <c r="CE1590">
        <v>0</v>
      </c>
      <c r="CF1590">
        <v>0</v>
      </c>
      <c r="CG1590">
        <v>0</v>
      </c>
      <c r="CH1590">
        <v>0</v>
      </c>
      <c r="CI1590">
        <v>1</v>
      </c>
      <c r="CJ1590" s="17">
        <v>0</v>
      </c>
      <c r="CK1590">
        <v>0.13900000000000001</v>
      </c>
      <c r="CL1590">
        <v>1442</v>
      </c>
      <c r="CM1590">
        <v>1</v>
      </c>
      <c r="CN1590">
        <v>0</v>
      </c>
      <c r="CO1590">
        <v>14</v>
      </c>
      <c r="CP1590" s="31" t="s">
        <v>80</v>
      </c>
    </row>
    <row r="1591" spans="1:94" x14ac:dyDescent="0.25">
      <c r="A1591">
        <v>1590</v>
      </c>
      <c r="B1591">
        <v>101</v>
      </c>
      <c r="C1591" s="23" t="s">
        <v>279</v>
      </c>
      <c r="D1591" s="12">
        <v>9.8544491588756777</v>
      </c>
      <c r="E1591" s="13">
        <v>1.802384896706777</v>
      </c>
      <c r="F1591" s="7">
        <v>5.4674499197597646</v>
      </c>
      <c r="G1591" s="7">
        <f t="shared" si="387"/>
        <v>8.0520642621689014</v>
      </c>
      <c r="H1591" s="15">
        <f t="shared" si="388"/>
        <v>11.656834055582454</v>
      </c>
      <c r="I1591" s="11">
        <f t="shared" si="389"/>
        <v>0.11463159247476201</v>
      </c>
      <c r="J1591" s="30">
        <f t="shared" si="390"/>
        <v>2.0966189751546703E-2</v>
      </c>
      <c r="K1591" s="30">
        <f t="shared" si="391"/>
        <v>47.695838483300413</v>
      </c>
      <c r="L1591" s="8">
        <v>0</v>
      </c>
      <c r="M1591" s="9">
        <v>0</v>
      </c>
      <c r="N1591" s="9">
        <v>0</v>
      </c>
      <c r="O1591" s="9">
        <v>1</v>
      </c>
      <c r="P1591" s="9">
        <v>0</v>
      </c>
      <c r="Q1591" s="8">
        <v>2271</v>
      </c>
      <c r="R1591" s="9">
        <v>25</v>
      </c>
      <c r="S1591" s="9">
        <f t="shared" si="392"/>
        <v>2245</v>
      </c>
      <c r="T1591" s="9">
        <f t="shared" si="393"/>
        <v>20</v>
      </c>
      <c r="U1591" s="7">
        <v>13</v>
      </c>
      <c r="V1591" s="7">
        <v>5</v>
      </c>
      <c r="W1591" s="9">
        <v>0</v>
      </c>
      <c r="X1591" s="9">
        <v>1</v>
      </c>
      <c r="Y1591" s="9">
        <v>1</v>
      </c>
      <c r="Z1591" s="9">
        <v>0</v>
      </c>
      <c r="AA1591" s="9">
        <v>0</v>
      </c>
      <c r="AB1591" s="27">
        <v>0</v>
      </c>
      <c r="AC1591" s="9">
        <v>0</v>
      </c>
      <c r="AD1591" s="9">
        <v>0</v>
      </c>
      <c r="AE1591" s="27">
        <v>1</v>
      </c>
      <c r="AF1591" s="9">
        <v>0</v>
      </c>
      <c r="AG1591" s="27">
        <v>1</v>
      </c>
      <c r="AH1591" s="19">
        <v>1990</v>
      </c>
      <c r="AI1591" s="30">
        <v>0</v>
      </c>
      <c r="AJ1591" s="30">
        <v>0</v>
      </c>
      <c r="AK1591" s="30">
        <v>0.64600000000000002</v>
      </c>
      <c r="AL1591" s="37">
        <v>0.35399999999999998</v>
      </c>
      <c r="AM1591" s="36">
        <v>0.90100000000000002</v>
      </c>
      <c r="AN1591" s="17">
        <v>9.9000000000000005E-2</v>
      </c>
      <c r="AO1591" s="30">
        <v>0</v>
      </c>
      <c r="AP1591" s="34">
        <f t="shared" si="396"/>
        <v>1</v>
      </c>
      <c r="AQ1591">
        <v>0.84699999999999998</v>
      </c>
      <c r="AR1591" s="34">
        <v>0.153</v>
      </c>
      <c r="AS1591">
        <v>0</v>
      </c>
      <c r="AT1591" s="17">
        <v>1</v>
      </c>
      <c r="AU1591" t="s">
        <v>89</v>
      </c>
      <c r="AV1591" s="17" t="s">
        <v>89</v>
      </c>
      <c r="AW1591" s="17" t="s">
        <v>131</v>
      </c>
      <c r="AX1591">
        <v>1</v>
      </c>
      <c r="AY1591">
        <v>0</v>
      </c>
      <c r="AZ1591">
        <v>0</v>
      </c>
      <c r="BA1591">
        <v>0</v>
      </c>
      <c r="BB1591">
        <v>0</v>
      </c>
      <c r="BC1591">
        <v>0</v>
      </c>
      <c r="BD1591" s="17">
        <v>0</v>
      </c>
      <c r="BE1591">
        <v>1</v>
      </c>
      <c r="BF1591">
        <v>0</v>
      </c>
      <c r="BG1591" s="17">
        <v>0</v>
      </c>
      <c r="BH1591">
        <v>24883</v>
      </c>
      <c r="BI1591">
        <v>1325</v>
      </c>
      <c r="BJ1591" s="23">
        <v>0.92100000000000004</v>
      </c>
      <c r="BK1591" s="23">
        <v>30</v>
      </c>
      <c r="BL1591">
        <v>1</v>
      </c>
      <c r="BM1591">
        <v>0</v>
      </c>
      <c r="BN1591">
        <v>0</v>
      </c>
      <c r="BO1591">
        <v>0</v>
      </c>
      <c r="BP1591">
        <v>0</v>
      </c>
      <c r="BQ1591" s="17">
        <v>0</v>
      </c>
      <c r="BR1591">
        <v>0</v>
      </c>
      <c r="BS1591">
        <v>0</v>
      </c>
      <c r="BT1591">
        <v>0</v>
      </c>
      <c r="BU1591" s="17">
        <v>1</v>
      </c>
      <c r="BV1591">
        <v>0</v>
      </c>
      <c r="BW1591">
        <v>0</v>
      </c>
      <c r="BX1591" s="17">
        <v>0</v>
      </c>
      <c r="BY1591">
        <v>0</v>
      </c>
      <c r="BZ1591">
        <v>0</v>
      </c>
      <c r="CA1591">
        <v>1</v>
      </c>
      <c r="CB1591">
        <v>0</v>
      </c>
      <c r="CC1591">
        <v>1</v>
      </c>
      <c r="CD1591">
        <v>0</v>
      </c>
      <c r="CE1591">
        <v>0</v>
      </c>
      <c r="CF1591">
        <v>0</v>
      </c>
      <c r="CG1591">
        <v>0</v>
      </c>
      <c r="CH1591">
        <v>0</v>
      </c>
      <c r="CI1591">
        <v>1</v>
      </c>
      <c r="CJ1591" s="17">
        <v>0</v>
      </c>
      <c r="CK1591">
        <v>0.13900000000000001</v>
      </c>
      <c r="CL1591">
        <v>1442</v>
      </c>
      <c r="CM1591">
        <v>1</v>
      </c>
      <c r="CN1591">
        <v>0</v>
      </c>
      <c r="CO1591">
        <v>14</v>
      </c>
      <c r="CP1591" s="31" t="s">
        <v>80</v>
      </c>
    </row>
    <row r="1592" spans="1:94" x14ac:dyDescent="0.25">
      <c r="A1592">
        <v>1591</v>
      </c>
      <c r="B1592">
        <v>101</v>
      </c>
      <c r="C1592" s="23" t="s">
        <v>279</v>
      </c>
      <c r="D1592" s="12">
        <v>11.162043881893441</v>
      </c>
      <c r="E1592" s="13">
        <v>2.41539279617127</v>
      </c>
      <c r="F1592" s="7">
        <v>4.6212127069298257</v>
      </c>
      <c r="G1592" s="7">
        <f t="shared" si="387"/>
        <v>8.7466510857221706</v>
      </c>
      <c r="H1592" s="15">
        <f t="shared" si="388"/>
        <v>13.577436678064711</v>
      </c>
      <c r="I1592" s="11">
        <f t="shared" si="389"/>
        <v>9.7459338208314011E-2</v>
      </c>
      <c r="J1592" s="30">
        <f t="shared" si="390"/>
        <v>2.1089559037645474E-2</v>
      </c>
      <c r="K1592" s="30">
        <f t="shared" si="391"/>
        <v>47.416828308973699</v>
      </c>
      <c r="L1592" s="8">
        <v>0</v>
      </c>
      <c r="M1592" s="9">
        <v>0</v>
      </c>
      <c r="N1592" s="9">
        <v>0</v>
      </c>
      <c r="O1592" s="9">
        <v>1</v>
      </c>
      <c r="P1592" s="9">
        <v>0</v>
      </c>
      <c r="Q1592" s="8">
        <v>2253</v>
      </c>
      <c r="R1592" s="9">
        <v>25</v>
      </c>
      <c r="S1592" s="9">
        <f t="shared" si="392"/>
        <v>2227</v>
      </c>
      <c r="T1592" s="9">
        <f t="shared" si="393"/>
        <v>20</v>
      </c>
      <c r="U1592" s="7">
        <v>17</v>
      </c>
      <c r="V1592" s="7">
        <v>9</v>
      </c>
      <c r="W1592" s="9">
        <v>0</v>
      </c>
      <c r="X1592" s="9">
        <v>1</v>
      </c>
      <c r="Y1592" s="9">
        <v>0</v>
      </c>
      <c r="Z1592" s="9">
        <v>0</v>
      </c>
      <c r="AA1592" s="9">
        <v>0</v>
      </c>
      <c r="AB1592" s="27">
        <v>1</v>
      </c>
      <c r="AC1592" s="9">
        <v>0</v>
      </c>
      <c r="AD1592" s="9">
        <v>0</v>
      </c>
      <c r="AE1592" s="27">
        <v>1</v>
      </c>
      <c r="AF1592" s="9">
        <v>0</v>
      </c>
      <c r="AG1592" s="27">
        <v>1</v>
      </c>
      <c r="AH1592" s="19">
        <v>1990</v>
      </c>
      <c r="AI1592" s="30">
        <v>0</v>
      </c>
      <c r="AJ1592" s="30">
        <v>0</v>
      </c>
      <c r="AK1592" s="30">
        <v>0.64600000000000002</v>
      </c>
      <c r="AL1592" s="37">
        <v>0.35399999999999998</v>
      </c>
      <c r="AM1592" s="36">
        <v>0.90100000000000002</v>
      </c>
      <c r="AN1592" s="17">
        <v>9.9000000000000005E-2</v>
      </c>
      <c r="AO1592" s="30">
        <v>0</v>
      </c>
      <c r="AP1592" s="34">
        <f t="shared" si="396"/>
        <v>1</v>
      </c>
      <c r="AQ1592">
        <v>0.84699999999999998</v>
      </c>
      <c r="AR1592" s="34">
        <v>0.153</v>
      </c>
      <c r="AS1592">
        <v>0</v>
      </c>
      <c r="AT1592" s="17">
        <v>1</v>
      </c>
      <c r="AU1592" t="s">
        <v>89</v>
      </c>
      <c r="AV1592" s="17" t="s">
        <v>89</v>
      </c>
      <c r="AW1592" s="17" t="s">
        <v>131</v>
      </c>
      <c r="AX1592">
        <v>1</v>
      </c>
      <c r="AY1592">
        <v>0</v>
      </c>
      <c r="AZ1592">
        <v>0</v>
      </c>
      <c r="BA1592">
        <v>0</v>
      </c>
      <c r="BB1592">
        <v>0</v>
      </c>
      <c r="BC1592">
        <v>0</v>
      </c>
      <c r="BD1592" s="17">
        <v>0</v>
      </c>
      <c r="BE1592">
        <v>1</v>
      </c>
      <c r="BF1592">
        <v>0</v>
      </c>
      <c r="BG1592" s="17">
        <v>0</v>
      </c>
      <c r="BH1592">
        <v>24883</v>
      </c>
      <c r="BI1592">
        <v>1325</v>
      </c>
      <c r="BJ1592" s="23">
        <v>0.92100000000000004</v>
      </c>
      <c r="BK1592" s="23">
        <v>30</v>
      </c>
      <c r="BL1592">
        <v>1</v>
      </c>
      <c r="BM1592">
        <v>0</v>
      </c>
      <c r="BN1592">
        <v>0</v>
      </c>
      <c r="BO1592">
        <v>0</v>
      </c>
      <c r="BP1592">
        <v>0</v>
      </c>
      <c r="BQ1592" s="17">
        <v>0</v>
      </c>
      <c r="BR1592">
        <v>0</v>
      </c>
      <c r="BS1592">
        <v>0</v>
      </c>
      <c r="BT1592">
        <v>0</v>
      </c>
      <c r="BU1592" s="17">
        <v>1</v>
      </c>
      <c r="BV1592">
        <v>0</v>
      </c>
      <c r="BW1592">
        <v>0</v>
      </c>
      <c r="BX1592" s="17">
        <v>0</v>
      </c>
      <c r="BY1592">
        <v>0</v>
      </c>
      <c r="BZ1592">
        <v>0</v>
      </c>
      <c r="CA1592">
        <v>1</v>
      </c>
      <c r="CB1592">
        <v>0</v>
      </c>
      <c r="CC1592">
        <v>1</v>
      </c>
      <c r="CD1592">
        <v>0</v>
      </c>
      <c r="CE1592">
        <v>0</v>
      </c>
      <c r="CF1592">
        <v>0</v>
      </c>
      <c r="CG1592">
        <v>0</v>
      </c>
      <c r="CH1592">
        <v>0</v>
      </c>
      <c r="CI1592">
        <v>1</v>
      </c>
      <c r="CJ1592" s="17">
        <v>0</v>
      </c>
      <c r="CK1592">
        <v>0.13900000000000001</v>
      </c>
      <c r="CL1592">
        <v>1442</v>
      </c>
      <c r="CM1592">
        <v>1</v>
      </c>
      <c r="CN1592">
        <v>0</v>
      </c>
      <c r="CO1592">
        <v>14</v>
      </c>
      <c r="CP1592" s="31" t="s">
        <v>80</v>
      </c>
    </row>
    <row r="1593" spans="1:94" x14ac:dyDescent="0.25">
      <c r="A1593">
        <v>1592</v>
      </c>
      <c r="B1593">
        <v>101</v>
      </c>
      <c r="C1593" s="23" t="s">
        <v>279</v>
      </c>
      <c r="D1593" s="12">
        <v>13.820033386043249</v>
      </c>
      <c r="E1593" s="13">
        <v>1.902125606181271</v>
      </c>
      <c r="F1593" s="7">
        <v>7.2655734937444576</v>
      </c>
      <c r="G1593" s="7">
        <f t="shared" si="387"/>
        <v>11.917907779861979</v>
      </c>
      <c r="H1593" s="15">
        <f t="shared" si="388"/>
        <v>15.72215899222452</v>
      </c>
      <c r="I1593" s="11">
        <f t="shared" si="389"/>
        <v>0.14703335700587983</v>
      </c>
      <c r="J1593" s="30">
        <f t="shared" si="390"/>
        <v>2.0236992597001905E-2</v>
      </c>
      <c r="K1593" s="30">
        <f t="shared" si="391"/>
        <v>49.414456975595733</v>
      </c>
      <c r="L1593" s="8">
        <v>0</v>
      </c>
      <c r="M1593" s="9">
        <v>0</v>
      </c>
      <c r="N1593" s="9">
        <v>0</v>
      </c>
      <c r="O1593" s="9">
        <v>1</v>
      </c>
      <c r="P1593" s="9">
        <v>0</v>
      </c>
      <c r="Q1593" s="8">
        <v>2414</v>
      </c>
      <c r="R1593" s="9">
        <v>24</v>
      </c>
      <c r="S1593" s="9">
        <f t="shared" si="392"/>
        <v>2389</v>
      </c>
      <c r="T1593" s="9">
        <f t="shared" si="393"/>
        <v>20</v>
      </c>
      <c r="U1593" s="7">
        <v>13</v>
      </c>
      <c r="V1593" s="7">
        <v>5</v>
      </c>
      <c r="W1593" s="9">
        <v>0</v>
      </c>
      <c r="X1593" s="9">
        <v>1</v>
      </c>
      <c r="Y1593" s="9">
        <v>1</v>
      </c>
      <c r="Z1593" s="9">
        <v>0</v>
      </c>
      <c r="AA1593" s="9">
        <v>0</v>
      </c>
      <c r="AB1593" s="27">
        <v>0</v>
      </c>
      <c r="AC1593" s="9">
        <v>0</v>
      </c>
      <c r="AD1593" s="9">
        <v>0</v>
      </c>
      <c r="AE1593" s="27">
        <v>1</v>
      </c>
      <c r="AF1593" s="9">
        <v>0</v>
      </c>
      <c r="AG1593" s="27">
        <v>1</v>
      </c>
      <c r="AH1593" s="19">
        <v>1986</v>
      </c>
      <c r="AI1593" s="30">
        <v>0</v>
      </c>
      <c r="AJ1593" s="30">
        <v>0</v>
      </c>
      <c r="AK1593" s="30">
        <v>0.81699999999999995</v>
      </c>
      <c r="AL1593" s="37">
        <v>0.183</v>
      </c>
      <c r="AM1593" s="36">
        <v>0.90900000000000003</v>
      </c>
      <c r="AN1593" s="17">
        <v>9.0999999999999998E-2</v>
      </c>
      <c r="AO1593" s="30">
        <v>0</v>
      </c>
      <c r="AP1593" s="34">
        <f t="shared" si="396"/>
        <v>1</v>
      </c>
      <c r="AQ1593">
        <v>0.84199999999999997</v>
      </c>
      <c r="AR1593" s="34">
        <v>0.158</v>
      </c>
      <c r="AS1593">
        <v>0</v>
      </c>
      <c r="AT1593" s="17">
        <v>1</v>
      </c>
      <c r="AU1593" t="s">
        <v>89</v>
      </c>
      <c r="AV1593" s="17" t="s">
        <v>89</v>
      </c>
      <c r="AW1593" s="17" t="s">
        <v>131</v>
      </c>
      <c r="AX1593">
        <v>1</v>
      </c>
      <c r="AY1593">
        <v>0</v>
      </c>
      <c r="AZ1593">
        <v>0</v>
      </c>
      <c r="BA1593">
        <v>0</v>
      </c>
      <c r="BB1593">
        <v>0</v>
      </c>
      <c r="BC1593">
        <v>0</v>
      </c>
      <c r="BD1593" s="17">
        <v>0</v>
      </c>
      <c r="BE1593">
        <v>1</v>
      </c>
      <c r="BF1593">
        <v>0</v>
      </c>
      <c r="BG1593" s="17">
        <v>0</v>
      </c>
      <c r="BH1593">
        <v>22873</v>
      </c>
      <c r="BI1593">
        <v>1435</v>
      </c>
      <c r="BJ1593" s="23">
        <v>0.91900000000000004</v>
      </c>
      <c r="BK1593" s="23">
        <v>38</v>
      </c>
      <c r="BL1593">
        <v>1</v>
      </c>
      <c r="BM1593">
        <v>0</v>
      </c>
      <c r="BN1593">
        <v>0</v>
      </c>
      <c r="BO1593">
        <v>0</v>
      </c>
      <c r="BP1593">
        <v>0</v>
      </c>
      <c r="BQ1593" s="17">
        <v>0</v>
      </c>
      <c r="BR1593">
        <v>0</v>
      </c>
      <c r="BS1593">
        <v>0</v>
      </c>
      <c r="BT1593">
        <v>0</v>
      </c>
      <c r="BU1593" s="17">
        <v>1</v>
      </c>
      <c r="BV1593">
        <v>0</v>
      </c>
      <c r="BW1593">
        <v>0</v>
      </c>
      <c r="BX1593" s="17">
        <v>0</v>
      </c>
      <c r="BY1593">
        <v>0</v>
      </c>
      <c r="BZ1593">
        <v>0</v>
      </c>
      <c r="CA1593">
        <v>1</v>
      </c>
      <c r="CB1593">
        <v>0</v>
      </c>
      <c r="CC1593">
        <v>1</v>
      </c>
      <c r="CD1593">
        <v>0</v>
      </c>
      <c r="CE1593">
        <v>0</v>
      </c>
      <c r="CF1593">
        <v>0</v>
      </c>
      <c r="CG1593">
        <v>0</v>
      </c>
      <c r="CH1593">
        <v>0</v>
      </c>
      <c r="CI1593">
        <v>1</v>
      </c>
      <c r="CJ1593" s="17">
        <v>0</v>
      </c>
      <c r="CK1593">
        <v>0.13900000000000001</v>
      </c>
      <c r="CL1593">
        <v>1442</v>
      </c>
      <c r="CM1593">
        <v>1</v>
      </c>
      <c r="CN1593">
        <v>0</v>
      </c>
      <c r="CO1593">
        <v>14</v>
      </c>
      <c r="CP1593" s="31" t="s">
        <v>80</v>
      </c>
    </row>
    <row r="1594" spans="1:94" x14ac:dyDescent="0.25">
      <c r="A1594">
        <v>1593</v>
      </c>
      <c r="B1594">
        <v>101</v>
      </c>
      <c r="C1594" s="23" t="s">
        <v>279</v>
      </c>
      <c r="D1594" s="12">
        <v>13.37989239719712</v>
      </c>
      <c r="E1594" s="13">
        <v>2.7870903148591442</v>
      </c>
      <c r="F1594" s="7">
        <v>4.8006669629122971</v>
      </c>
      <c r="G1594" s="7">
        <f t="shared" si="387"/>
        <v>10.592802082337975</v>
      </c>
      <c r="H1594" s="15">
        <f t="shared" si="388"/>
        <v>16.166982712056264</v>
      </c>
      <c r="I1594" s="11">
        <f t="shared" si="389"/>
        <v>0.10291235168578078</v>
      </c>
      <c r="J1594" s="30">
        <f t="shared" si="390"/>
        <v>2.1437094570573918E-2</v>
      </c>
      <c r="K1594" s="30">
        <f t="shared" si="391"/>
        <v>46.648112537259188</v>
      </c>
      <c r="L1594" s="8">
        <v>0</v>
      </c>
      <c r="M1594" s="9">
        <v>0</v>
      </c>
      <c r="N1594" s="9">
        <v>0</v>
      </c>
      <c r="O1594" s="9">
        <v>1</v>
      </c>
      <c r="P1594" s="9">
        <v>0</v>
      </c>
      <c r="Q1594" s="8">
        <v>2178</v>
      </c>
      <c r="R1594" s="9">
        <v>24</v>
      </c>
      <c r="S1594" s="9">
        <f t="shared" si="392"/>
        <v>2153</v>
      </c>
      <c r="T1594" s="9">
        <f t="shared" si="393"/>
        <v>20</v>
      </c>
      <c r="U1594" s="7">
        <v>17</v>
      </c>
      <c r="V1594" s="7">
        <v>9</v>
      </c>
      <c r="W1594" s="9">
        <v>0</v>
      </c>
      <c r="X1594" s="9">
        <v>1</v>
      </c>
      <c r="Y1594" s="9">
        <v>0</v>
      </c>
      <c r="Z1594" s="9">
        <v>0</v>
      </c>
      <c r="AA1594" s="9">
        <v>0</v>
      </c>
      <c r="AB1594" s="27">
        <v>1</v>
      </c>
      <c r="AC1594" s="9">
        <v>0</v>
      </c>
      <c r="AD1594" s="9">
        <v>0</v>
      </c>
      <c r="AE1594" s="27">
        <v>1</v>
      </c>
      <c r="AF1594" s="9">
        <v>0</v>
      </c>
      <c r="AG1594" s="27">
        <v>1</v>
      </c>
      <c r="AH1594" s="19">
        <v>1986</v>
      </c>
      <c r="AI1594" s="30">
        <v>0</v>
      </c>
      <c r="AJ1594" s="30">
        <v>0</v>
      </c>
      <c r="AK1594" s="30">
        <v>0.81699999999999995</v>
      </c>
      <c r="AL1594" s="37">
        <v>0.183</v>
      </c>
      <c r="AM1594" s="36">
        <v>0.90900000000000003</v>
      </c>
      <c r="AN1594" s="17">
        <v>9.0999999999999998E-2</v>
      </c>
      <c r="AO1594" s="30">
        <v>0</v>
      </c>
      <c r="AP1594" s="34">
        <f t="shared" si="396"/>
        <v>1</v>
      </c>
      <c r="AQ1594">
        <v>0.84199999999999997</v>
      </c>
      <c r="AR1594" s="34">
        <v>0.158</v>
      </c>
      <c r="AS1594">
        <v>0</v>
      </c>
      <c r="AT1594" s="17">
        <v>1</v>
      </c>
      <c r="AU1594" t="s">
        <v>89</v>
      </c>
      <c r="AV1594" s="17" t="s">
        <v>89</v>
      </c>
      <c r="AW1594" s="17" t="s">
        <v>131</v>
      </c>
      <c r="AX1594">
        <v>1</v>
      </c>
      <c r="AY1594">
        <v>0</v>
      </c>
      <c r="AZ1594">
        <v>0</v>
      </c>
      <c r="BA1594">
        <v>0</v>
      </c>
      <c r="BB1594">
        <v>0</v>
      </c>
      <c r="BC1594">
        <v>0</v>
      </c>
      <c r="BD1594" s="17">
        <v>0</v>
      </c>
      <c r="BE1594">
        <v>1</v>
      </c>
      <c r="BF1594">
        <v>0</v>
      </c>
      <c r="BG1594" s="17">
        <v>0</v>
      </c>
      <c r="BH1594">
        <v>22873</v>
      </c>
      <c r="BI1594">
        <v>1435</v>
      </c>
      <c r="BJ1594" s="23">
        <v>0.91900000000000004</v>
      </c>
      <c r="BK1594" s="23">
        <v>38</v>
      </c>
      <c r="BL1594">
        <v>1</v>
      </c>
      <c r="BM1594">
        <v>0</v>
      </c>
      <c r="BN1594">
        <v>0</v>
      </c>
      <c r="BO1594">
        <v>0</v>
      </c>
      <c r="BP1594">
        <v>0</v>
      </c>
      <c r="BQ1594" s="17">
        <v>0</v>
      </c>
      <c r="BR1594">
        <v>0</v>
      </c>
      <c r="BS1594">
        <v>0</v>
      </c>
      <c r="BT1594">
        <v>0</v>
      </c>
      <c r="BU1594" s="17">
        <v>1</v>
      </c>
      <c r="BV1594">
        <v>0</v>
      </c>
      <c r="BW1594">
        <v>0</v>
      </c>
      <c r="BX1594" s="17">
        <v>0</v>
      </c>
      <c r="BY1594">
        <v>0</v>
      </c>
      <c r="BZ1594">
        <v>0</v>
      </c>
      <c r="CA1594">
        <v>1</v>
      </c>
      <c r="CB1594">
        <v>0</v>
      </c>
      <c r="CC1594">
        <v>1</v>
      </c>
      <c r="CD1594">
        <v>0</v>
      </c>
      <c r="CE1594">
        <v>0</v>
      </c>
      <c r="CF1594">
        <v>0</v>
      </c>
      <c r="CG1594">
        <v>0</v>
      </c>
      <c r="CH1594">
        <v>0</v>
      </c>
      <c r="CI1594">
        <v>1</v>
      </c>
      <c r="CJ1594" s="17">
        <v>0</v>
      </c>
      <c r="CK1594">
        <v>0.13900000000000001</v>
      </c>
      <c r="CL1594">
        <v>1442</v>
      </c>
      <c r="CM1594">
        <v>1</v>
      </c>
      <c r="CN1594">
        <v>0</v>
      </c>
      <c r="CO1594">
        <v>14</v>
      </c>
      <c r="CP1594" s="31" t="s">
        <v>80</v>
      </c>
    </row>
    <row r="1595" spans="1:94" x14ac:dyDescent="0.25">
      <c r="A1595">
        <v>1594</v>
      </c>
      <c r="B1595">
        <v>101</v>
      </c>
      <c r="C1595" s="23" t="s">
        <v>279</v>
      </c>
      <c r="D1595" s="12">
        <v>8.9816498315198103</v>
      </c>
      <c r="E1595" s="13">
        <v>1.656242131395919</v>
      </c>
      <c r="F1595" s="7">
        <v>5.4229086805984528</v>
      </c>
      <c r="G1595" s="7">
        <f t="shared" si="387"/>
        <v>7.3254077001238915</v>
      </c>
      <c r="H1595" s="15">
        <f t="shared" si="388"/>
        <v>10.637891962915729</v>
      </c>
      <c r="I1595" s="11">
        <f t="shared" si="389"/>
        <v>0.11356016609693952</v>
      </c>
      <c r="J1595" s="30">
        <f t="shared" si="390"/>
        <v>2.0940822128025845E-2</v>
      </c>
      <c r="K1595" s="30">
        <f t="shared" si="391"/>
        <v>47.753617020683471</v>
      </c>
      <c r="L1595" s="8">
        <v>0</v>
      </c>
      <c r="M1595" s="9">
        <v>0</v>
      </c>
      <c r="N1595" s="9">
        <v>0</v>
      </c>
      <c r="O1595" s="9">
        <v>1</v>
      </c>
      <c r="P1595" s="9">
        <v>0</v>
      </c>
      <c r="Q1595" s="8">
        <v>2277</v>
      </c>
      <c r="R1595" s="9">
        <v>25</v>
      </c>
      <c r="S1595" s="9">
        <f t="shared" si="392"/>
        <v>2251</v>
      </c>
      <c r="T1595" s="9">
        <f t="shared" si="393"/>
        <v>20</v>
      </c>
      <c r="U1595" s="7">
        <v>13</v>
      </c>
      <c r="V1595" s="7">
        <v>5</v>
      </c>
      <c r="W1595" s="9">
        <v>0</v>
      </c>
      <c r="X1595" s="9">
        <v>1</v>
      </c>
      <c r="Y1595" s="9">
        <v>1</v>
      </c>
      <c r="Z1595" s="9">
        <v>0</v>
      </c>
      <c r="AA1595" s="9">
        <v>0</v>
      </c>
      <c r="AB1595" s="27">
        <v>0</v>
      </c>
      <c r="AC1595" s="9">
        <v>0</v>
      </c>
      <c r="AD1595" s="9">
        <v>0</v>
      </c>
      <c r="AE1595" s="27">
        <v>1</v>
      </c>
      <c r="AF1595" s="9">
        <v>0</v>
      </c>
      <c r="AG1595" s="27">
        <v>1</v>
      </c>
      <c r="AH1595" s="19">
        <v>1990</v>
      </c>
      <c r="AI1595" s="30">
        <v>0</v>
      </c>
      <c r="AJ1595" s="30">
        <v>0</v>
      </c>
      <c r="AK1595" s="30">
        <v>0.64600000000000002</v>
      </c>
      <c r="AL1595" s="37">
        <v>0.35399999999999998</v>
      </c>
      <c r="AM1595" s="36">
        <v>0.90100000000000002</v>
      </c>
      <c r="AN1595" s="17">
        <v>9.9000000000000005E-2</v>
      </c>
      <c r="AO1595" s="30">
        <v>0</v>
      </c>
      <c r="AP1595" s="34">
        <f t="shared" si="396"/>
        <v>1</v>
      </c>
      <c r="AQ1595">
        <v>0.84699999999999998</v>
      </c>
      <c r="AR1595" s="34">
        <v>0.153</v>
      </c>
      <c r="AS1595">
        <v>0</v>
      </c>
      <c r="AT1595" s="17">
        <v>1</v>
      </c>
      <c r="AU1595" t="s">
        <v>89</v>
      </c>
      <c r="AV1595" s="17" t="s">
        <v>89</v>
      </c>
      <c r="AW1595" s="17" t="s">
        <v>131</v>
      </c>
      <c r="AX1595">
        <v>1</v>
      </c>
      <c r="AY1595">
        <v>0</v>
      </c>
      <c r="AZ1595">
        <v>0</v>
      </c>
      <c r="BA1595">
        <v>0</v>
      </c>
      <c r="BB1595">
        <v>0</v>
      </c>
      <c r="BC1595">
        <v>0</v>
      </c>
      <c r="BD1595" s="17">
        <v>0</v>
      </c>
      <c r="BE1595">
        <v>1</v>
      </c>
      <c r="BF1595">
        <v>0</v>
      </c>
      <c r="BG1595" s="17">
        <v>0</v>
      </c>
      <c r="BH1595">
        <v>24883</v>
      </c>
      <c r="BI1595">
        <v>1325</v>
      </c>
      <c r="BJ1595" s="23">
        <v>0.92100000000000004</v>
      </c>
      <c r="BK1595" s="23">
        <v>30</v>
      </c>
      <c r="BL1595">
        <v>1</v>
      </c>
      <c r="BM1595">
        <v>0</v>
      </c>
      <c r="BN1595">
        <v>0</v>
      </c>
      <c r="BO1595">
        <v>0</v>
      </c>
      <c r="BP1595">
        <v>0</v>
      </c>
      <c r="BQ1595" s="17">
        <v>0</v>
      </c>
      <c r="BR1595">
        <v>0</v>
      </c>
      <c r="BS1595">
        <v>0</v>
      </c>
      <c r="BT1595">
        <v>0</v>
      </c>
      <c r="BU1595" s="17">
        <v>1</v>
      </c>
      <c r="BV1595">
        <v>0</v>
      </c>
      <c r="BW1595">
        <v>0</v>
      </c>
      <c r="BX1595" s="17">
        <v>0</v>
      </c>
      <c r="BY1595">
        <v>0</v>
      </c>
      <c r="BZ1595">
        <v>0</v>
      </c>
      <c r="CA1595">
        <v>1</v>
      </c>
      <c r="CB1595">
        <v>0</v>
      </c>
      <c r="CC1595">
        <v>1</v>
      </c>
      <c r="CD1595">
        <v>0</v>
      </c>
      <c r="CE1595">
        <v>0</v>
      </c>
      <c r="CF1595">
        <v>0</v>
      </c>
      <c r="CG1595">
        <v>0</v>
      </c>
      <c r="CH1595">
        <v>0</v>
      </c>
      <c r="CI1595">
        <v>1</v>
      </c>
      <c r="CJ1595" s="17">
        <v>0</v>
      </c>
      <c r="CK1595">
        <v>0.13900000000000001</v>
      </c>
      <c r="CL1595">
        <v>1442</v>
      </c>
      <c r="CM1595">
        <v>1</v>
      </c>
      <c r="CN1595">
        <v>0</v>
      </c>
      <c r="CO1595">
        <v>14</v>
      </c>
      <c r="CP1595" s="31" t="s">
        <v>80</v>
      </c>
    </row>
    <row r="1596" spans="1:94" x14ac:dyDescent="0.25">
      <c r="A1596">
        <v>1595</v>
      </c>
      <c r="B1596">
        <v>101</v>
      </c>
      <c r="C1596" s="23" t="s">
        <v>279</v>
      </c>
      <c r="D1596" s="12">
        <v>14.389684849640179</v>
      </c>
      <c r="E1596" s="13">
        <v>2.369094733989491</v>
      </c>
      <c r="F1596" s="7">
        <v>6.0739170296530718</v>
      </c>
      <c r="G1596" s="7">
        <f t="shared" si="387"/>
        <v>12.020590115650688</v>
      </c>
      <c r="H1596" s="15">
        <f t="shared" si="388"/>
        <v>16.758779583629671</v>
      </c>
      <c r="I1596" s="11">
        <f t="shared" si="389"/>
        <v>0.13161034156350807</v>
      </c>
      <c r="J1596" s="30">
        <f t="shared" si="390"/>
        <v>2.1668116459441555E-2</v>
      </c>
      <c r="K1596" s="30">
        <f t="shared" si="391"/>
        <v>46.150758044512223</v>
      </c>
      <c r="L1596" s="8">
        <v>0</v>
      </c>
      <c r="M1596" s="9">
        <v>0</v>
      </c>
      <c r="N1596" s="9">
        <v>0</v>
      </c>
      <c r="O1596" s="9">
        <v>1</v>
      </c>
      <c r="P1596" s="9">
        <v>0</v>
      </c>
      <c r="Q1596" s="8">
        <v>2119</v>
      </c>
      <c r="R1596" s="9">
        <v>25</v>
      </c>
      <c r="S1596" s="9">
        <f t="shared" si="392"/>
        <v>2093</v>
      </c>
      <c r="T1596" s="9">
        <f t="shared" si="393"/>
        <v>20</v>
      </c>
      <c r="U1596" s="7">
        <v>17</v>
      </c>
      <c r="V1596" s="7">
        <v>9</v>
      </c>
      <c r="W1596" s="9">
        <v>0</v>
      </c>
      <c r="X1596" s="9">
        <v>1</v>
      </c>
      <c r="Y1596" s="9">
        <v>0</v>
      </c>
      <c r="Z1596" s="9">
        <v>0</v>
      </c>
      <c r="AA1596" s="9">
        <v>0</v>
      </c>
      <c r="AB1596" s="27">
        <v>1</v>
      </c>
      <c r="AC1596" s="9">
        <v>0</v>
      </c>
      <c r="AD1596" s="9">
        <v>0</v>
      </c>
      <c r="AE1596" s="27">
        <v>1</v>
      </c>
      <c r="AF1596" s="9">
        <v>0</v>
      </c>
      <c r="AG1596" s="27">
        <v>1</v>
      </c>
      <c r="AH1596" s="19">
        <v>1990</v>
      </c>
      <c r="AI1596" s="30">
        <v>0</v>
      </c>
      <c r="AJ1596" s="30">
        <v>0</v>
      </c>
      <c r="AK1596" s="30">
        <v>0.64600000000000002</v>
      </c>
      <c r="AL1596" s="37">
        <v>0.35399999999999998</v>
      </c>
      <c r="AM1596" s="36">
        <v>0.90100000000000002</v>
      </c>
      <c r="AN1596" s="17">
        <v>9.9000000000000005E-2</v>
      </c>
      <c r="AO1596" s="30">
        <v>0</v>
      </c>
      <c r="AP1596" s="34">
        <f t="shared" si="396"/>
        <v>1</v>
      </c>
      <c r="AQ1596">
        <v>0.84699999999999998</v>
      </c>
      <c r="AR1596" s="34">
        <v>0.153</v>
      </c>
      <c r="AS1596">
        <v>0</v>
      </c>
      <c r="AT1596" s="17">
        <v>1</v>
      </c>
      <c r="AU1596" t="s">
        <v>89</v>
      </c>
      <c r="AV1596" s="17" t="s">
        <v>89</v>
      </c>
      <c r="AW1596" s="17" t="s">
        <v>131</v>
      </c>
      <c r="AX1596">
        <v>1</v>
      </c>
      <c r="AY1596">
        <v>0</v>
      </c>
      <c r="AZ1596">
        <v>0</v>
      </c>
      <c r="BA1596">
        <v>0</v>
      </c>
      <c r="BB1596">
        <v>0</v>
      </c>
      <c r="BC1596">
        <v>0</v>
      </c>
      <c r="BD1596" s="17">
        <v>0</v>
      </c>
      <c r="BE1596">
        <v>1</v>
      </c>
      <c r="BF1596">
        <v>0</v>
      </c>
      <c r="BG1596" s="17">
        <v>0</v>
      </c>
      <c r="BH1596">
        <v>24883</v>
      </c>
      <c r="BI1596">
        <v>1325</v>
      </c>
      <c r="BJ1596" s="23">
        <v>0.92100000000000004</v>
      </c>
      <c r="BK1596" s="23">
        <v>30</v>
      </c>
      <c r="BL1596">
        <v>1</v>
      </c>
      <c r="BM1596">
        <v>0</v>
      </c>
      <c r="BN1596">
        <v>0</v>
      </c>
      <c r="BO1596">
        <v>0</v>
      </c>
      <c r="BP1596">
        <v>0</v>
      </c>
      <c r="BQ1596" s="17">
        <v>0</v>
      </c>
      <c r="BR1596">
        <v>0</v>
      </c>
      <c r="BS1596">
        <v>0</v>
      </c>
      <c r="BT1596">
        <v>0</v>
      </c>
      <c r="BU1596" s="17">
        <v>1</v>
      </c>
      <c r="BV1596">
        <v>0</v>
      </c>
      <c r="BW1596">
        <v>0</v>
      </c>
      <c r="BX1596" s="17">
        <v>0</v>
      </c>
      <c r="BY1596">
        <v>0</v>
      </c>
      <c r="BZ1596">
        <v>0</v>
      </c>
      <c r="CA1596">
        <v>1</v>
      </c>
      <c r="CB1596">
        <v>0</v>
      </c>
      <c r="CC1596">
        <v>1</v>
      </c>
      <c r="CD1596">
        <v>0</v>
      </c>
      <c r="CE1596">
        <v>0</v>
      </c>
      <c r="CF1596">
        <v>0</v>
      </c>
      <c r="CG1596">
        <v>0</v>
      </c>
      <c r="CH1596">
        <v>0</v>
      </c>
      <c r="CI1596">
        <v>1</v>
      </c>
      <c r="CJ1596" s="17">
        <v>0</v>
      </c>
      <c r="CK1596">
        <v>0.13900000000000001</v>
      </c>
      <c r="CL1596">
        <v>1442</v>
      </c>
      <c r="CM1596">
        <v>1</v>
      </c>
      <c r="CN1596">
        <v>0</v>
      </c>
      <c r="CO1596">
        <v>14</v>
      </c>
      <c r="CP1596" s="31" t="s">
        <v>80</v>
      </c>
    </row>
    <row r="1597" spans="1:94" x14ac:dyDescent="0.25">
      <c r="A1597">
        <v>1596</v>
      </c>
      <c r="B1597">
        <v>102</v>
      </c>
      <c r="C1597" s="23" t="s">
        <v>280</v>
      </c>
      <c r="D1597" s="12">
        <v>3.0306510047632962</v>
      </c>
      <c r="E1597" s="13">
        <v>0.83798398143813158</v>
      </c>
      <c r="F1597" s="7">
        <v>3.6165977773968341</v>
      </c>
      <c r="G1597" s="7">
        <f t="shared" si="387"/>
        <v>2.1926670233251646</v>
      </c>
      <c r="H1597" s="15">
        <f t="shared" si="388"/>
        <v>3.8686349862014278</v>
      </c>
      <c r="I1597" s="11">
        <f t="shared" si="389"/>
        <v>1.8554933083900358E-2</v>
      </c>
      <c r="J1597" s="30">
        <f t="shared" si="390"/>
        <v>5.1304939686314492E-3</v>
      </c>
      <c r="K1597" s="30">
        <f t="shared" si="391"/>
        <v>194.91300567043612</v>
      </c>
      <c r="L1597" s="8">
        <v>0</v>
      </c>
      <c r="M1597" s="9">
        <v>0</v>
      </c>
      <c r="N1597" s="9">
        <v>1</v>
      </c>
      <c r="O1597" s="9">
        <v>0</v>
      </c>
      <c r="P1597" s="9">
        <v>0</v>
      </c>
      <c r="Q1597" s="8">
        <v>38009</v>
      </c>
      <c r="R1597" s="9">
        <v>30</v>
      </c>
      <c r="S1597" s="9">
        <f t="shared" si="392"/>
        <v>37978</v>
      </c>
      <c r="T1597" s="9">
        <f t="shared" si="393"/>
        <v>24</v>
      </c>
      <c r="U1597" s="7">
        <f t="shared" ref="U1597:U1620" si="397">AI1597*0+AJ1597*5+AK1597*12+AL1597*16</f>
        <v>6.1150000000000002</v>
      </c>
      <c r="V1597" s="7">
        <v>25.26</v>
      </c>
      <c r="W1597" s="9">
        <v>0</v>
      </c>
      <c r="X1597" s="9">
        <v>1</v>
      </c>
      <c r="Y1597" s="9">
        <v>0</v>
      </c>
      <c r="Z1597" s="9">
        <v>1</v>
      </c>
      <c r="AA1597" s="9">
        <v>0</v>
      </c>
      <c r="AB1597" s="27">
        <v>0</v>
      </c>
      <c r="AC1597" s="9">
        <v>0</v>
      </c>
      <c r="AD1597" s="9">
        <v>1</v>
      </c>
      <c r="AE1597" s="27">
        <v>0</v>
      </c>
      <c r="AF1597" s="9">
        <v>0</v>
      </c>
      <c r="AG1597" s="27">
        <v>1</v>
      </c>
      <c r="AH1597" s="19">
        <v>1983</v>
      </c>
      <c r="AI1597" s="30">
        <v>0.32600000000000001</v>
      </c>
      <c r="AJ1597" s="30">
        <v>0.34699999999999998</v>
      </c>
      <c r="AK1597" s="30">
        <v>0.21299999999999999</v>
      </c>
      <c r="AL1597" s="37">
        <v>0.114</v>
      </c>
      <c r="AM1597" s="36">
        <v>0.6</v>
      </c>
      <c r="AN1597" s="17">
        <v>0.4</v>
      </c>
      <c r="AO1597" s="30">
        <v>1</v>
      </c>
      <c r="AP1597" s="34">
        <v>0</v>
      </c>
      <c r="AQ1597" s="33">
        <f t="shared" ref="AQ1597:AQ1620" si="398">1-AR1597</f>
        <v>0.77600000000000002</v>
      </c>
      <c r="AR1597" s="34">
        <v>0.224</v>
      </c>
      <c r="AS1597">
        <v>0</v>
      </c>
      <c r="AT1597" s="17">
        <v>1</v>
      </c>
      <c r="AU1597">
        <v>0.65</v>
      </c>
      <c r="AV1597" s="17">
        <v>0.35</v>
      </c>
      <c r="AW1597" s="17" t="s">
        <v>12</v>
      </c>
      <c r="AX1597">
        <v>0</v>
      </c>
      <c r="AY1597">
        <v>0</v>
      </c>
      <c r="AZ1597">
        <v>0</v>
      </c>
      <c r="BA1597">
        <v>0</v>
      </c>
      <c r="BB1597">
        <v>0</v>
      </c>
      <c r="BC1597">
        <v>1</v>
      </c>
      <c r="BD1597" s="17">
        <v>0</v>
      </c>
      <c r="BE1597">
        <v>0</v>
      </c>
      <c r="BF1597">
        <v>1</v>
      </c>
      <c r="BG1597" s="17">
        <v>0</v>
      </c>
      <c r="BH1597">
        <v>329</v>
      </c>
      <c r="BI1597">
        <v>27</v>
      </c>
      <c r="BJ1597" s="23">
        <v>0.67300000000000004</v>
      </c>
      <c r="BK1597" s="23">
        <v>37.152500000000003</v>
      </c>
      <c r="BL1597">
        <v>1</v>
      </c>
      <c r="BM1597">
        <v>0</v>
      </c>
      <c r="BN1597">
        <v>0</v>
      </c>
      <c r="BO1597">
        <v>0</v>
      </c>
      <c r="BP1597">
        <v>0</v>
      </c>
      <c r="BQ1597" s="17">
        <v>0</v>
      </c>
      <c r="BR1597">
        <v>0</v>
      </c>
      <c r="BS1597">
        <v>0</v>
      </c>
      <c r="BT1597">
        <v>0</v>
      </c>
      <c r="BU1597" s="17">
        <v>1</v>
      </c>
      <c r="BV1597">
        <v>0</v>
      </c>
      <c r="BW1597">
        <v>0</v>
      </c>
      <c r="BX1597" s="17">
        <v>0</v>
      </c>
      <c r="BY1597">
        <v>0</v>
      </c>
      <c r="BZ1597">
        <v>0</v>
      </c>
      <c r="CA1597">
        <v>1</v>
      </c>
      <c r="CB1597">
        <v>1</v>
      </c>
      <c r="CC1597">
        <v>0</v>
      </c>
      <c r="CD1597">
        <v>0</v>
      </c>
      <c r="CE1597">
        <v>0</v>
      </c>
      <c r="CF1597">
        <v>1</v>
      </c>
      <c r="CG1597">
        <v>0</v>
      </c>
      <c r="CH1597">
        <v>0</v>
      </c>
      <c r="CI1597">
        <v>1</v>
      </c>
      <c r="CJ1597" s="17">
        <v>0</v>
      </c>
      <c r="CK1597">
        <v>0.29799999999999999</v>
      </c>
      <c r="CL1597">
        <v>254</v>
      </c>
      <c r="CM1597">
        <v>1</v>
      </c>
      <c r="CN1597">
        <v>0</v>
      </c>
      <c r="CO1597">
        <v>27</v>
      </c>
      <c r="CP1597" s="31" t="s">
        <v>80</v>
      </c>
    </row>
    <row r="1598" spans="1:94" x14ac:dyDescent="0.25">
      <c r="A1598">
        <v>1597</v>
      </c>
      <c r="B1598">
        <v>102</v>
      </c>
      <c r="C1598" s="23" t="s">
        <v>280</v>
      </c>
      <c r="D1598" s="12">
        <v>3.2976709945694349</v>
      </c>
      <c r="E1598" s="13">
        <v>0.28443305197258512</v>
      </c>
      <c r="F1598" s="7">
        <v>11.59383894276562</v>
      </c>
      <c r="G1598" s="7">
        <f t="shared" si="387"/>
        <v>3.0132379425968496</v>
      </c>
      <c r="H1598" s="15">
        <f t="shared" si="388"/>
        <v>3.5821040465420202</v>
      </c>
      <c r="I1598" s="11">
        <f t="shared" si="389"/>
        <v>5.9387359594126561E-2</v>
      </c>
      <c r="J1598" s="30">
        <f t="shared" si="390"/>
        <v>5.1223205607132723E-3</v>
      </c>
      <c r="K1598" s="30">
        <f t="shared" si="391"/>
        <v>195.22401773713906</v>
      </c>
      <c r="L1598" s="8">
        <v>0</v>
      </c>
      <c r="M1598" s="9">
        <v>0</v>
      </c>
      <c r="N1598" s="9">
        <v>1</v>
      </c>
      <c r="O1598" s="9">
        <v>0</v>
      </c>
      <c r="P1598" s="9">
        <v>0</v>
      </c>
      <c r="Q1598" s="8">
        <v>38009</v>
      </c>
      <c r="R1598" s="9">
        <v>30</v>
      </c>
      <c r="S1598" s="9">
        <f t="shared" si="392"/>
        <v>37978</v>
      </c>
      <c r="T1598" s="9">
        <f t="shared" si="393"/>
        <v>24</v>
      </c>
      <c r="U1598" s="7">
        <f t="shared" si="397"/>
        <v>6.1150000000000002</v>
      </c>
      <c r="V1598" s="7">
        <v>25.26</v>
      </c>
      <c r="W1598" s="9">
        <v>0</v>
      </c>
      <c r="X1598" s="9">
        <v>1</v>
      </c>
      <c r="Y1598" s="9">
        <v>0</v>
      </c>
      <c r="Z1598" s="9">
        <v>1</v>
      </c>
      <c r="AA1598" s="9">
        <v>0</v>
      </c>
      <c r="AB1598" s="27">
        <v>0</v>
      </c>
      <c r="AC1598" s="9">
        <v>0</v>
      </c>
      <c r="AD1598" s="9">
        <v>1</v>
      </c>
      <c r="AE1598" s="27">
        <v>0</v>
      </c>
      <c r="AF1598" s="9">
        <v>0</v>
      </c>
      <c r="AG1598" s="27">
        <v>1</v>
      </c>
      <c r="AH1598" s="19">
        <v>1983</v>
      </c>
      <c r="AI1598" s="30">
        <v>0.32600000000000001</v>
      </c>
      <c r="AJ1598" s="30">
        <v>0.34699999999999998</v>
      </c>
      <c r="AK1598" s="30">
        <v>0.21299999999999999</v>
      </c>
      <c r="AL1598" s="37">
        <v>0.114</v>
      </c>
      <c r="AM1598" s="36">
        <v>0.6</v>
      </c>
      <c r="AN1598" s="17">
        <v>0.4</v>
      </c>
      <c r="AO1598" s="30">
        <v>1</v>
      </c>
      <c r="AP1598" s="34">
        <v>0</v>
      </c>
      <c r="AQ1598" s="33">
        <f t="shared" si="398"/>
        <v>0.77600000000000002</v>
      </c>
      <c r="AR1598" s="34">
        <v>0.224</v>
      </c>
      <c r="AS1598">
        <v>0</v>
      </c>
      <c r="AT1598" s="17">
        <v>1</v>
      </c>
      <c r="AU1598">
        <v>0.65</v>
      </c>
      <c r="AV1598" s="17">
        <v>0.35</v>
      </c>
      <c r="AW1598" s="17" t="s">
        <v>12</v>
      </c>
      <c r="AX1598">
        <v>0</v>
      </c>
      <c r="AY1598">
        <v>0</v>
      </c>
      <c r="AZ1598">
        <v>0</v>
      </c>
      <c r="BA1598">
        <v>0</v>
      </c>
      <c r="BB1598">
        <v>0</v>
      </c>
      <c r="BC1598">
        <v>1</v>
      </c>
      <c r="BD1598" s="17">
        <v>0</v>
      </c>
      <c r="BE1598">
        <v>0</v>
      </c>
      <c r="BF1598">
        <v>1</v>
      </c>
      <c r="BG1598" s="17">
        <v>0</v>
      </c>
      <c r="BH1598">
        <v>329</v>
      </c>
      <c r="BI1598">
        <v>27</v>
      </c>
      <c r="BJ1598" s="23">
        <v>0.67300000000000004</v>
      </c>
      <c r="BK1598" s="23">
        <v>37.152500000000003</v>
      </c>
      <c r="BL1598">
        <v>1</v>
      </c>
      <c r="BM1598">
        <v>0</v>
      </c>
      <c r="BN1598">
        <v>0</v>
      </c>
      <c r="BO1598">
        <v>0</v>
      </c>
      <c r="BP1598">
        <v>0</v>
      </c>
      <c r="BQ1598" s="17">
        <v>0</v>
      </c>
      <c r="BR1598">
        <v>0</v>
      </c>
      <c r="BS1598">
        <v>0</v>
      </c>
      <c r="BT1598">
        <v>0</v>
      </c>
      <c r="BU1598" s="17">
        <v>1</v>
      </c>
      <c r="BV1598">
        <v>0</v>
      </c>
      <c r="BW1598">
        <v>0</v>
      </c>
      <c r="BX1598" s="17">
        <v>0</v>
      </c>
      <c r="BY1598">
        <v>0</v>
      </c>
      <c r="BZ1598">
        <v>0</v>
      </c>
      <c r="CA1598">
        <v>1</v>
      </c>
      <c r="CB1598">
        <v>1</v>
      </c>
      <c r="CC1598">
        <v>0</v>
      </c>
      <c r="CD1598">
        <v>0</v>
      </c>
      <c r="CE1598">
        <v>0</v>
      </c>
      <c r="CF1598">
        <v>1</v>
      </c>
      <c r="CG1598">
        <v>0</v>
      </c>
      <c r="CH1598">
        <v>0</v>
      </c>
      <c r="CI1598">
        <v>1</v>
      </c>
      <c r="CJ1598" s="17">
        <v>0</v>
      </c>
      <c r="CK1598">
        <v>0.29799999999999999</v>
      </c>
      <c r="CL1598">
        <v>254</v>
      </c>
      <c r="CM1598">
        <v>1</v>
      </c>
      <c r="CN1598">
        <v>0</v>
      </c>
      <c r="CO1598">
        <v>27</v>
      </c>
      <c r="CP1598" s="31" t="s">
        <v>80</v>
      </c>
    </row>
    <row r="1599" spans="1:94" x14ac:dyDescent="0.25">
      <c r="A1599">
        <v>1598</v>
      </c>
      <c r="B1599">
        <v>102</v>
      </c>
      <c r="C1599" s="23" t="s">
        <v>280</v>
      </c>
      <c r="D1599" s="12">
        <v>4.0277726167322836</v>
      </c>
      <c r="E1599" s="13">
        <v>0.19533061378133729</v>
      </c>
      <c r="F1599" s="7">
        <v>20.6202834197878</v>
      </c>
      <c r="G1599" s="7">
        <f t="shared" si="387"/>
        <v>3.8324420029509465</v>
      </c>
      <c r="H1599" s="15">
        <f t="shared" si="388"/>
        <v>4.2231032305136207</v>
      </c>
      <c r="I1599" s="11">
        <f t="shared" si="389"/>
        <v>0.10522306434374556</v>
      </c>
      <c r="J1599" s="30">
        <f t="shared" si="390"/>
        <v>5.1028912746548657E-3</v>
      </c>
      <c r="K1599" s="30">
        <f t="shared" si="391"/>
        <v>195.96733423790909</v>
      </c>
      <c r="L1599" s="8">
        <v>0</v>
      </c>
      <c r="M1599" s="9">
        <v>0</v>
      </c>
      <c r="N1599" s="9">
        <v>1</v>
      </c>
      <c r="O1599" s="9">
        <v>0</v>
      </c>
      <c r="P1599" s="9">
        <v>0</v>
      </c>
      <c r="Q1599" s="8">
        <v>38009</v>
      </c>
      <c r="R1599" s="9">
        <v>30</v>
      </c>
      <c r="S1599" s="9">
        <f t="shared" si="392"/>
        <v>37978</v>
      </c>
      <c r="T1599" s="9">
        <f t="shared" si="393"/>
        <v>24</v>
      </c>
      <c r="U1599" s="7">
        <f t="shared" si="397"/>
        <v>6.1150000000000002</v>
      </c>
      <c r="V1599" s="7">
        <v>25.26</v>
      </c>
      <c r="W1599" s="9">
        <v>0</v>
      </c>
      <c r="X1599" s="9">
        <v>1</v>
      </c>
      <c r="Y1599" s="9">
        <v>0</v>
      </c>
      <c r="Z1599" s="9">
        <v>1</v>
      </c>
      <c r="AA1599" s="9">
        <v>0</v>
      </c>
      <c r="AB1599" s="27">
        <v>0</v>
      </c>
      <c r="AC1599" s="9">
        <v>0</v>
      </c>
      <c r="AD1599" s="9">
        <v>1</v>
      </c>
      <c r="AE1599" s="27">
        <v>0</v>
      </c>
      <c r="AF1599" s="9">
        <v>0</v>
      </c>
      <c r="AG1599" s="27">
        <v>1</v>
      </c>
      <c r="AH1599" s="19">
        <v>1983</v>
      </c>
      <c r="AI1599" s="30">
        <v>0.32600000000000001</v>
      </c>
      <c r="AJ1599" s="30">
        <v>0.34699999999999998</v>
      </c>
      <c r="AK1599" s="30">
        <v>0.21299999999999999</v>
      </c>
      <c r="AL1599" s="37">
        <v>0.114</v>
      </c>
      <c r="AM1599" s="36">
        <v>0.6</v>
      </c>
      <c r="AN1599" s="17">
        <v>0.4</v>
      </c>
      <c r="AO1599" s="30">
        <v>1</v>
      </c>
      <c r="AP1599" s="34">
        <v>0</v>
      </c>
      <c r="AQ1599" s="33">
        <f t="shared" si="398"/>
        <v>0.77600000000000002</v>
      </c>
      <c r="AR1599" s="34">
        <v>0.224</v>
      </c>
      <c r="AS1599">
        <v>0</v>
      </c>
      <c r="AT1599" s="17">
        <v>1</v>
      </c>
      <c r="AU1599">
        <v>0.65</v>
      </c>
      <c r="AV1599" s="17">
        <v>0.35</v>
      </c>
      <c r="AW1599" s="17" t="s">
        <v>12</v>
      </c>
      <c r="AX1599">
        <v>0</v>
      </c>
      <c r="AY1599">
        <v>0</v>
      </c>
      <c r="AZ1599">
        <v>0</v>
      </c>
      <c r="BA1599">
        <v>0</v>
      </c>
      <c r="BB1599">
        <v>0</v>
      </c>
      <c r="BC1599">
        <v>1</v>
      </c>
      <c r="BD1599" s="17">
        <v>0</v>
      </c>
      <c r="BE1599">
        <v>0</v>
      </c>
      <c r="BF1599">
        <v>1</v>
      </c>
      <c r="BG1599" s="17">
        <v>0</v>
      </c>
      <c r="BH1599">
        <v>329</v>
      </c>
      <c r="BI1599">
        <v>27</v>
      </c>
      <c r="BJ1599" s="23">
        <v>0.67300000000000004</v>
      </c>
      <c r="BK1599" s="23">
        <v>37.152500000000003</v>
      </c>
      <c r="BL1599">
        <v>1</v>
      </c>
      <c r="BM1599">
        <v>0</v>
      </c>
      <c r="BN1599">
        <v>0</v>
      </c>
      <c r="BO1599">
        <v>0</v>
      </c>
      <c r="BP1599">
        <v>0</v>
      </c>
      <c r="BQ1599" s="17">
        <v>0</v>
      </c>
      <c r="BR1599">
        <v>0</v>
      </c>
      <c r="BS1599">
        <v>0</v>
      </c>
      <c r="BT1599">
        <v>0</v>
      </c>
      <c r="BU1599" s="17">
        <v>1</v>
      </c>
      <c r="BV1599">
        <v>0</v>
      </c>
      <c r="BW1599">
        <v>0</v>
      </c>
      <c r="BX1599" s="17">
        <v>0</v>
      </c>
      <c r="BY1599">
        <v>0</v>
      </c>
      <c r="BZ1599">
        <v>0</v>
      </c>
      <c r="CA1599">
        <v>1</v>
      </c>
      <c r="CB1599">
        <v>1</v>
      </c>
      <c r="CC1599">
        <v>0</v>
      </c>
      <c r="CD1599">
        <v>0</v>
      </c>
      <c r="CE1599">
        <v>0</v>
      </c>
      <c r="CF1599">
        <v>1</v>
      </c>
      <c r="CG1599">
        <v>0</v>
      </c>
      <c r="CH1599">
        <v>0</v>
      </c>
      <c r="CI1599">
        <v>1</v>
      </c>
      <c r="CJ1599" s="17">
        <v>0</v>
      </c>
      <c r="CK1599">
        <v>0.29799999999999999</v>
      </c>
      <c r="CL1599">
        <v>254</v>
      </c>
      <c r="CM1599">
        <v>1</v>
      </c>
      <c r="CN1599">
        <v>0</v>
      </c>
      <c r="CO1599">
        <v>27</v>
      </c>
      <c r="CP1599" s="31" t="s">
        <v>80</v>
      </c>
    </row>
    <row r="1600" spans="1:94" x14ac:dyDescent="0.25">
      <c r="A1600">
        <v>1599</v>
      </c>
      <c r="B1600">
        <v>102</v>
      </c>
      <c r="C1600" s="23" t="s">
        <v>280</v>
      </c>
      <c r="D1600" s="12">
        <v>2.546917652858971</v>
      </c>
      <c r="E1600" s="13">
        <v>1.0723484076636161</v>
      </c>
      <c r="F1600" s="7">
        <v>2.37508410014622</v>
      </c>
      <c r="G1600" s="7">
        <f t="shared" si="387"/>
        <v>1.4745692451953549</v>
      </c>
      <c r="H1600" s="15">
        <f t="shared" si="388"/>
        <v>3.619266060522587</v>
      </c>
      <c r="I1600" s="11">
        <f t="shared" si="389"/>
        <v>1.1494828113169724E-2</v>
      </c>
      <c r="J1600" s="30">
        <f t="shared" si="390"/>
        <v>4.8397562479838311E-3</v>
      </c>
      <c r="K1600" s="30">
        <f t="shared" si="391"/>
        <v>206.62197614117133</v>
      </c>
      <c r="L1600" s="8">
        <v>0</v>
      </c>
      <c r="M1600" s="9">
        <v>0</v>
      </c>
      <c r="N1600" s="9">
        <v>1</v>
      </c>
      <c r="O1600" s="9">
        <v>0</v>
      </c>
      <c r="P1600" s="9">
        <v>0</v>
      </c>
      <c r="Q1600" s="8">
        <v>42718</v>
      </c>
      <c r="R1600" s="9">
        <v>30</v>
      </c>
      <c r="S1600" s="9">
        <f t="shared" si="392"/>
        <v>42687</v>
      </c>
      <c r="T1600" s="9">
        <f t="shared" si="393"/>
        <v>24</v>
      </c>
      <c r="U1600" s="7">
        <f t="shared" si="397"/>
        <v>7.9170000000000007</v>
      </c>
      <c r="V1600" s="7">
        <v>24.265000000000001</v>
      </c>
      <c r="W1600" s="9">
        <v>0</v>
      </c>
      <c r="X1600" s="9">
        <v>1</v>
      </c>
      <c r="Y1600" s="9">
        <v>0</v>
      </c>
      <c r="Z1600" s="9">
        <v>1</v>
      </c>
      <c r="AA1600" s="9">
        <v>0</v>
      </c>
      <c r="AB1600" s="27">
        <v>0</v>
      </c>
      <c r="AC1600" s="9">
        <v>0</v>
      </c>
      <c r="AD1600" s="9">
        <v>1</v>
      </c>
      <c r="AE1600" s="27">
        <v>0</v>
      </c>
      <c r="AF1600" s="9">
        <v>0</v>
      </c>
      <c r="AG1600" s="27">
        <v>1</v>
      </c>
      <c r="AH1600" s="19">
        <v>1990</v>
      </c>
      <c r="AI1600" s="30">
        <v>0.23899999999999999</v>
      </c>
      <c r="AJ1600" s="30">
        <v>0.28499999999999998</v>
      </c>
      <c r="AK1600" s="30">
        <v>0.28100000000000003</v>
      </c>
      <c r="AL1600" s="37">
        <v>0.19500000000000001</v>
      </c>
      <c r="AM1600" s="36">
        <v>0.6</v>
      </c>
      <c r="AN1600" s="17">
        <v>0.4</v>
      </c>
      <c r="AO1600" s="30">
        <v>1</v>
      </c>
      <c r="AP1600" s="34">
        <v>0</v>
      </c>
      <c r="AQ1600" s="33">
        <f t="shared" si="398"/>
        <v>0.65200000000000002</v>
      </c>
      <c r="AR1600" s="34">
        <v>0.34799999999999998</v>
      </c>
      <c r="AS1600">
        <v>0</v>
      </c>
      <c r="AT1600" s="17">
        <v>1</v>
      </c>
      <c r="AU1600">
        <v>0.65</v>
      </c>
      <c r="AV1600" s="17">
        <v>0.35</v>
      </c>
      <c r="AW1600" s="17" t="s">
        <v>12</v>
      </c>
      <c r="AX1600">
        <v>0</v>
      </c>
      <c r="AY1600">
        <v>0</v>
      </c>
      <c r="AZ1600">
        <v>0</v>
      </c>
      <c r="BA1600">
        <v>0</v>
      </c>
      <c r="BB1600">
        <v>0</v>
      </c>
      <c r="BC1600">
        <v>1</v>
      </c>
      <c r="BD1600" s="17">
        <v>0</v>
      </c>
      <c r="BE1600">
        <v>0</v>
      </c>
      <c r="BF1600">
        <v>1</v>
      </c>
      <c r="BG1600" s="17">
        <v>0</v>
      </c>
      <c r="BH1600">
        <v>376</v>
      </c>
      <c r="BI1600">
        <v>83</v>
      </c>
      <c r="BJ1600" s="23">
        <v>0.71</v>
      </c>
      <c r="BK1600" s="23">
        <v>37.773000000000003</v>
      </c>
      <c r="BL1600">
        <v>1</v>
      </c>
      <c r="BM1600">
        <v>0</v>
      </c>
      <c r="BN1600">
        <v>0</v>
      </c>
      <c r="BO1600">
        <v>0</v>
      </c>
      <c r="BP1600">
        <v>0</v>
      </c>
      <c r="BQ1600" s="17">
        <v>0</v>
      </c>
      <c r="BR1600">
        <v>0</v>
      </c>
      <c r="BS1600">
        <v>0</v>
      </c>
      <c r="BT1600">
        <v>0</v>
      </c>
      <c r="BU1600" s="17">
        <v>1</v>
      </c>
      <c r="BV1600">
        <v>0</v>
      </c>
      <c r="BW1600">
        <v>0</v>
      </c>
      <c r="BX1600" s="17">
        <v>0</v>
      </c>
      <c r="BY1600">
        <v>0</v>
      </c>
      <c r="BZ1600">
        <v>0</v>
      </c>
      <c r="CA1600">
        <v>1</v>
      </c>
      <c r="CB1600">
        <v>1</v>
      </c>
      <c r="CC1600">
        <v>0</v>
      </c>
      <c r="CD1600">
        <v>0</v>
      </c>
      <c r="CE1600">
        <v>0</v>
      </c>
      <c r="CF1600">
        <v>1</v>
      </c>
      <c r="CG1600">
        <v>0</v>
      </c>
      <c r="CH1600">
        <v>0</v>
      </c>
      <c r="CI1600">
        <v>1</v>
      </c>
      <c r="CJ1600" s="17">
        <v>0</v>
      </c>
      <c r="CK1600">
        <v>0.29799999999999999</v>
      </c>
      <c r="CL1600">
        <v>254</v>
      </c>
      <c r="CM1600">
        <v>1</v>
      </c>
      <c r="CN1600">
        <v>0</v>
      </c>
      <c r="CO1600">
        <v>27</v>
      </c>
      <c r="CP1600" s="31" t="s">
        <v>80</v>
      </c>
    </row>
    <row r="1601" spans="1:94" x14ac:dyDescent="0.25">
      <c r="A1601">
        <v>1600</v>
      </c>
      <c r="B1601">
        <v>102</v>
      </c>
      <c r="C1601" s="23" t="s">
        <v>280</v>
      </c>
      <c r="D1601" s="12">
        <v>3.1091641075411851</v>
      </c>
      <c r="E1601" s="13">
        <v>0.32617207619259131</v>
      </c>
      <c r="F1601" s="7">
        <v>9.532281683442914</v>
      </c>
      <c r="G1601" s="7">
        <f t="shared" si="387"/>
        <v>2.7829920313485936</v>
      </c>
      <c r="H1601" s="15">
        <f t="shared" si="388"/>
        <v>3.4353361837337766</v>
      </c>
      <c r="I1601" s="11">
        <f t="shared" si="389"/>
        <v>4.6087942221121662E-2</v>
      </c>
      <c r="J1601" s="30">
        <f t="shared" si="390"/>
        <v>4.8349328892760331E-3</v>
      </c>
      <c r="K1601" s="30">
        <f t="shared" si="391"/>
        <v>206.828103491988</v>
      </c>
      <c r="L1601" s="8">
        <v>0</v>
      </c>
      <c r="M1601" s="9">
        <v>0</v>
      </c>
      <c r="N1601" s="9">
        <v>1</v>
      </c>
      <c r="O1601" s="9">
        <v>0</v>
      </c>
      <c r="P1601" s="9">
        <v>0</v>
      </c>
      <c r="Q1601" s="8">
        <v>42718</v>
      </c>
      <c r="R1601" s="9">
        <v>30</v>
      </c>
      <c r="S1601" s="9">
        <f t="shared" si="392"/>
        <v>42687</v>
      </c>
      <c r="T1601" s="9">
        <f t="shared" si="393"/>
        <v>24</v>
      </c>
      <c r="U1601" s="7">
        <f t="shared" si="397"/>
        <v>7.9170000000000007</v>
      </c>
      <c r="V1601" s="7">
        <v>24.265000000000001</v>
      </c>
      <c r="W1601" s="9">
        <v>0</v>
      </c>
      <c r="X1601" s="9">
        <v>1</v>
      </c>
      <c r="Y1601" s="9">
        <v>0</v>
      </c>
      <c r="Z1601" s="9">
        <v>1</v>
      </c>
      <c r="AA1601" s="9">
        <v>0</v>
      </c>
      <c r="AB1601" s="27">
        <v>0</v>
      </c>
      <c r="AC1601" s="9">
        <v>0</v>
      </c>
      <c r="AD1601" s="9">
        <v>1</v>
      </c>
      <c r="AE1601" s="27">
        <v>0</v>
      </c>
      <c r="AF1601" s="9">
        <v>0</v>
      </c>
      <c r="AG1601" s="27">
        <v>1</v>
      </c>
      <c r="AH1601" s="19">
        <v>1990</v>
      </c>
      <c r="AI1601" s="30">
        <v>0.23899999999999999</v>
      </c>
      <c r="AJ1601" s="30">
        <v>0.28499999999999998</v>
      </c>
      <c r="AK1601" s="30">
        <v>0.28100000000000003</v>
      </c>
      <c r="AL1601" s="37">
        <v>0.19500000000000001</v>
      </c>
      <c r="AM1601" s="36">
        <v>0.6</v>
      </c>
      <c r="AN1601" s="17">
        <v>0.4</v>
      </c>
      <c r="AO1601" s="30">
        <v>1</v>
      </c>
      <c r="AP1601" s="34">
        <v>0</v>
      </c>
      <c r="AQ1601" s="33">
        <f t="shared" si="398"/>
        <v>0.65200000000000002</v>
      </c>
      <c r="AR1601" s="34">
        <v>0.34799999999999998</v>
      </c>
      <c r="AS1601">
        <v>0</v>
      </c>
      <c r="AT1601" s="17">
        <v>1</v>
      </c>
      <c r="AU1601">
        <v>0.65</v>
      </c>
      <c r="AV1601" s="17">
        <v>0.35</v>
      </c>
      <c r="AW1601" s="17" t="s">
        <v>12</v>
      </c>
      <c r="AX1601">
        <v>0</v>
      </c>
      <c r="AY1601">
        <v>0</v>
      </c>
      <c r="AZ1601">
        <v>0</v>
      </c>
      <c r="BA1601">
        <v>0</v>
      </c>
      <c r="BB1601">
        <v>0</v>
      </c>
      <c r="BC1601">
        <v>1</v>
      </c>
      <c r="BD1601" s="17">
        <v>0</v>
      </c>
      <c r="BE1601">
        <v>0</v>
      </c>
      <c r="BF1601">
        <v>1</v>
      </c>
      <c r="BG1601" s="17">
        <v>0</v>
      </c>
      <c r="BH1601">
        <v>376</v>
      </c>
      <c r="BI1601">
        <v>83</v>
      </c>
      <c r="BJ1601" s="23">
        <v>0.71</v>
      </c>
      <c r="BK1601" s="23">
        <v>37.773000000000003</v>
      </c>
      <c r="BL1601">
        <v>1</v>
      </c>
      <c r="BM1601">
        <v>0</v>
      </c>
      <c r="BN1601">
        <v>0</v>
      </c>
      <c r="BO1601">
        <v>0</v>
      </c>
      <c r="BP1601">
        <v>0</v>
      </c>
      <c r="BQ1601" s="17">
        <v>0</v>
      </c>
      <c r="BR1601">
        <v>0</v>
      </c>
      <c r="BS1601">
        <v>0</v>
      </c>
      <c r="BT1601">
        <v>0</v>
      </c>
      <c r="BU1601" s="17">
        <v>1</v>
      </c>
      <c r="BV1601">
        <v>0</v>
      </c>
      <c r="BW1601">
        <v>0</v>
      </c>
      <c r="BX1601" s="17">
        <v>0</v>
      </c>
      <c r="BY1601">
        <v>0</v>
      </c>
      <c r="BZ1601">
        <v>0</v>
      </c>
      <c r="CA1601">
        <v>1</v>
      </c>
      <c r="CB1601">
        <v>1</v>
      </c>
      <c r="CC1601">
        <v>0</v>
      </c>
      <c r="CD1601">
        <v>0</v>
      </c>
      <c r="CE1601">
        <v>0</v>
      </c>
      <c r="CF1601">
        <v>1</v>
      </c>
      <c r="CG1601">
        <v>0</v>
      </c>
      <c r="CH1601">
        <v>0</v>
      </c>
      <c r="CI1601">
        <v>1</v>
      </c>
      <c r="CJ1601" s="17">
        <v>0</v>
      </c>
      <c r="CK1601">
        <v>0.29799999999999999</v>
      </c>
      <c r="CL1601">
        <v>254</v>
      </c>
      <c r="CM1601">
        <v>1</v>
      </c>
      <c r="CN1601">
        <v>0</v>
      </c>
      <c r="CO1601">
        <v>27</v>
      </c>
      <c r="CP1601" s="31" t="s">
        <v>80</v>
      </c>
    </row>
    <row r="1602" spans="1:94" x14ac:dyDescent="0.25">
      <c r="A1602">
        <v>1601</v>
      </c>
      <c r="B1602">
        <v>102</v>
      </c>
      <c r="C1602" s="23" t="s">
        <v>280</v>
      </c>
      <c r="D1602" s="12">
        <v>4.4696731457214867</v>
      </c>
      <c r="E1602" s="13">
        <v>0.18992836105885419</v>
      </c>
      <c r="F1602" s="7">
        <v>23.533468728961669</v>
      </c>
      <c r="G1602" s="7">
        <f t="shared" ref="G1602:G1665" si="399">D1602-E1602</f>
        <v>4.2797447846626326</v>
      </c>
      <c r="H1602" s="15">
        <f t="shared" ref="H1602:H1665" si="400">D1602+E1602</f>
        <v>4.6596015067803407</v>
      </c>
      <c r="I1602" s="11">
        <f t="shared" ref="I1602:I1665" si="401">IFERROR(F1602/SQRT(F1602^2+S1602), "X")</f>
        <v>0.11317199287724203</v>
      </c>
      <c r="J1602" s="30">
        <f t="shared" ref="J1602:J1665" si="402">IFERROR(SQRT((1-I1602^2)/S1602), "X")</f>
        <v>4.8089805281431343E-3</v>
      </c>
      <c r="K1602" s="30">
        <f t="shared" ref="K1602:K1665" si="403">IFERROR(1/J1602, "X")</f>
        <v>207.94428136021682</v>
      </c>
      <c r="L1602" s="8">
        <v>0</v>
      </c>
      <c r="M1602" s="9">
        <v>0</v>
      </c>
      <c r="N1602" s="9">
        <v>1</v>
      </c>
      <c r="O1602" s="9">
        <v>0</v>
      </c>
      <c r="P1602" s="9">
        <v>0</v>
      </c>
      <c r="Q1602" s="8">
        <v>42718</v>
      </c>
      <c r="R1602" s="9">
        <v>30</v>
      </c>
      <c r="S1602" s="9">
        <f t="shared" ref="S1602:S1665" si="404">Q1602-R1602-1</f>
        <v>42687</v>
      </c>
      <c r="T1602" s="9">
        <f t="shared" ref="T1602:T1665" si="405">COUNTIF(B:B,B1602)</f>
        <v>24</v>
      </c>
      <c r="U1602" s="7">
        <f t="shared" si="397"/>
        <v>7.9170000000000007</v>
      </c>
      <c r="V1602" s="7">
        <v>24.265000000000001</v>
      </c>
      <c r="W1602" s="9">
        <v>0</v>
      </c>
      <c r="X1602" s="9">
        <v>1</v>
      </c>
      <c r="Y1602" s="9">
        <v>0</v>
      </c>
      <c r="Z1602" s="9">
        <v>1</v>
      </c>
      <c r="AA1602" s="9">
        <v>0</v>
      </c>
      <c r="AB1602" s="27">
        <v>0</v>
      </c>
      <c r="AC1602" s="9">
        <v>0</v>
      </c>
      <c r="AD1602" s="9">
        <v>1</v>
      </c>
      <c r="AE1602" s="27">
        <v>0</v>
      </c>
      <c r="AF1602" s="9">
        <v>0</v>
      </c>
      <c r="AG1602" s="27">
        <v>1</v>
      </c>
      <c r="AH1602" s="19">
        <v>1990</v>
      </c>
      <c r="AI1602" s="30">
        <v>0.23899999999999999</v>
      </c>
      <c r="AJ1602" s="30">
        <v>0.28499999999999998</v>
      </c>
      <c r="AK1602" s="30">
        <v>0.28100000000000003</v>
      </c>
      <c r="AL1602" s="37">
        <v>0.19500000000000001</v>
      </c>
      <c r="AM1602" s="36">
        <v>0.6</v>
      </c>
      <c r="AN1602" s="17">
        <v>0.4</v>
      </c>
      <c r="AO1602" s="30">
        <v>1</v>
      </c>
      <c r="AP1602" s="34">
        <v>0</v>
      </c>
      <c r="AQ1602" s="33">
        <f t="shared" si="398"/>
        <v>0.65200000000000002</v>
      </c>
      <c r="AR1602" s="34">
        <v>0.34799999999999998</v>
      </c>
      <c r="AS1602">
        <v>0</v>
      </c>
      <c r="AT1602" s="17">
        <v>1</v>
      </c>
      <c r="AU1602">
        <v>0.65</v>
      </c>
      <c r="AV1602" s="17">
        <v>0.35</v>
      </c>
      <c r="AW1602" s="17" t="s">
        <v>12</v>
      </c>
      <c r="AX1602">
        <v>0</v>
      </c>
      <c r="AY1602">
        <v>0</v>
      </c>
      <c r="AZ1602">
        <v>0</v>
      </c>
      <c r="BA1602">
        <v>0</v>
      </c>
      <c r="BB1602">
        <v>0</v>
      </c>
      <c r="BC1602">
        <v>1</v>
      </c>
      <c r="BD1602" s="17">
        <v>0</v>
      </c>
      <c r="BE1602">
        <v>0</v>
      </c>
      <c r="BF1602">
        <v>1</v>
      </c>
      <c r="BG1602" s="17">
        <v>0</v>
      </c>
      <c r="BH1602">
        <v>376</v>
      </c>
      <c r="BI1602">
        <v>83</v>
      </c>
      <c r="BJ1602" s="23">
        <v>0.71</v>
      </c>
      <c r="BK1602" s="23">
        <v>37.773000000000003</v>
      </c>
      <c r="BL1602">
        <v>1</v>
      </c>
      <c r="BM1602">
        <v>0</v>
      </c>
      <c r="BN1602">
        <v>0</v>
      </c>
      <c r="BO1602">
        <v>0</v>
      </c>
      <c r="BP1602">
        <v>0</v>
      </c>
      <c r="BQ1602" s="17">
        <v>0</v>
      </c>
      <c r="BR1602">
        <v>0</v>
      </c>
      <c r="BS1602">
        <v>0</v>
      </c>
      <c r="BT1602">
        <v>0</v>
      </c>
      <c r="BU1602" s="17">
        <v>1</v>
      </c>
      <c r="BV1602">
        <v>0</v>
      </c>
      <c r="BW1602">
        <v>0</v>
      </c>
      <c r="BX1602" s="17">
        <v>0</v>
      </c>
      <c r="BY1602">
        <v>0</v>
      </c>
      <c r="BZ1602">
        <v>0</v>
      </c>
      <c r="CA1602">
        <v>1</v>
      </c>
      <c r="CB1602">
        <v>1</v>
      </c>
      <c r="CC1602">
        <v>0</v>
      </c>
      <c r="CD1602">
        <v>0</v>
      </c>
      <c r="CE1602">
        <v>0</v>
      </c>
      <c r="CF1602">
        <v>1</v>
      </c>
      <c r="CG1602">
        <v>0</v>
      </c>
      <c r="CH1602">
        <v>0</v>
      </c>
      <c r="CI1602">
        <v>1</v>
      </c>
      <c r="CJ1602" s="17">
        <v>0</v>
      </c>
      <c r="CK1602">
        <v>0.29799999999999999</v>
      </c>
      <c r="CL1602">
        <v>254</v>
      </c>
      <c r="CM1602">
        <v>1</v>
      </c>
      <c r="CN1602">
        <v>0</v>
      </c>
      <c r="CO1602">
        <v>27</v>
      </c>
      <c r="CP1602" s="31" t="s">
        <v>80</v>
      </c>
    </row>
    <row r="1603" spans="1:94" x14ac:dyDescent="0.25">
      <c r="A1603">
        <v>1602</v>
      </c>
      <c r="B1603">
        <v>102</v>
      </c>
      <c r="C1603" s="23" t="s">
        <v>280</v>
      </c>
      <c r="D1603" s="12">
        <v>2.8704159351008229</v>
      </c>
      <c r="E1603" s="13">
        <v>0.78457687169513313</v>
      </c>
      <c r="F1603" s="7">
        <v>3.658552831029914</v>
      </c>
      <c r="G1603" s="7">
        <f t="shared" si="399"/>
        <v>2.0858390634056896</v>
      </c>
      <c r="H1603" s="15">
        <f t="shared" si="400"/>
        <v>3.6549928067959563</v>
      </c>
      <c r="I1603" s="11">
        <f t="shared" si="401"/>
        <v>1.8770107831923719E-2</v>
      </c>
      <c r="J1603" s="30">
        <f t="shared" si="402"/>
        <v>5.1304733589537296E-3</v>
      </c>
      <c r="K1603" s="30">
        <f t="shared" si="403"/>
        <v>194.91378865749192</v>
      </c>
      <c r="L1603" s="8">
        <v>0</v>
      </c>
      <c r="M1603" s="9">
        <v>0</v>
      </c>
      <c r="N1603" s="9">
        <v>1</v>
      </c>
      <c r="O1603" s="9">
        <v>0</v>
      </c>
      <c r="P1603" s="9">
        <v>0</v>
      </c>
      <c r="Q1603" s="8">
        <v>38009</v>
      </c>
      <c r="R1603" s="9">
        <v>30</v>
      </c>
      <c r="S1603" s="9">
        <f t="shared" si="404"/>
        <v>37978</v>
      </c>
      <c r="T1603" s="9">
        <f t="shared" si="405"/>
        <v>24</v>
      </c>
      <c r="U1603" s="7">
        <f t="shared" si="397"/>
        <v>6.1150000000000002</v>
      </c>
      <c r="V1603" s="7">
        <v>25.26</v>
      </c>
      <c r="W1603" s="9">
        <v>0</v>
      </c>
      <c r="X1603" s="9">
        <v>1</v>
      </c>
      <c r="Y1603" s="9">
        <v>0</v>
      </c>
      <c r="Z1603" s="9">
        <v>1</v>
      </c>
      <c r="AA1603" s="9">
        <v>0</v>
      </c>
      <c r="AB1603" s="27">
        <v>0</v>
      </c>
      <c r="AC1603" s="9">
        <v>0</v>
      </c>
      <c r="AD1603" s="9">
        <v>1</v>
      </c>
      <c r="AE1603" s="27">
        <v>0</v>
      </c>
      <c r="AF1603" s="9">
        <v>0</v>
      </c>
      <c r="AG1603" s="27">
        <v>1</v>
      </c>
      <c r="AH1603" s="19">
        <v>1983</v>
      </c>
      <c r="AI1603" s="30">
        <v>0.32600000000000001</v>
      </c>
      <c r="AJ1603" s="30">
        <v>0.34699999999999998</v>
      </c>
      <c r="AK1603" s="30">
        <v>0.21299999999999999</v>
      </c>
      <c r="AL1603" s="37">
        <v>0.114</v>
      </c>
      <c r="AM1603" s="36">
        <v>0.6</v>
      </c>
      <c r="AN1603" s="17">
        <v>0.4</v>
      </c>
      <c r="AO1603" s="30">
        <v>1</v>
      </c>
      <c r="AP1603" s="34">
        <v>0</v>
      </c>
      <c r="AQ1603" s="33">
        <f t="shared" si="398"/>
        <v>0.77600000000000002</v>
      </c>
      <c r="AR1603" s="34">
        <v>0.224</v>
      </c>
      <c r="AS1603">
        <v>0</v>
      </c>
      <c r="AT1603" s="17">
        <v>1</v>
      </c>
      <c r="AU1603">
        <v>0.65</v>
      </c>
      <c r="AV1603" s="17">
        <v>0.35</v>
      </c>
      <c r="AW1603" s="17" t="s">
        <v>12</v>
      </c>
      <c r="AX1603">
        <v>0</v>
      </c>
      <c r="AY1603">
        <v>0</v>
      </c>
      <c r="AZ1603">
        <v>0</v>
      </c>
      <c r="BA1603">
        <v>0</v>
      </c>
      <c r="BB1603">
        <v>0</v>
      </c>
      <c r="BC1603">
        <v>1</v>
      </c>
      <c r="BD1603" s="17">
        <v>0</v>
      </c>
      <c r="BE1603">
        <v>0</v>
      </c>
      <c r="BF1603">
        <v>1</v>
      </c>
      <c r="BG1603" s="17">
        <v>0</v>
      </c>
      <c r="BH1603">
        <v>329</v>
      </c>
      <c r="BI1603">
        <v>27</v>
      </c>
      <c r="BJ1603" s="23">
        <v>0.67300000000000004</v>
      </c>
      <c r="BK1603" s="23">
        <v>37.152500000000003</v>
      </c>
      <c r="BL1603">
        <v>1</v>
      </c>
      <c r="BM1603">
        <v>0</v>
      </c>
      <c r="BN1603">
        <v>0</v>
      </c>
      <c r="BO1603">
        <v>0</v>
      </c>
      <c r="BP1603">
        <v>0</v>
      </c>
      <c r="BQ1603" s="17">
        <v>0</v>
      </c>
      <c r="BR1603">
        <v>0</v>
      </c>
      <c r="BS1603">
        <v>0</v>
      </c>
      <c r="BT1603">
        <v>0</v>
      </c>
      <c r="BU1603" s="17">
        <v>1</v>
      </c>
      <c r="BV1603">
        <v>0</v>
      </c>
      <c r="BW1603">
        <v>0</v>
      </c>
      <c r="BX1603" s="17">
        <v>0</v>
      </c>
      <c r="BY1603">
        <v>0</v>
      </c>
      <c r="BZ1603">
        <v>0</v>
      </c>
      <c r="CA1603">
        <v>1</v>
      </c>
      <c r="CB1603">
        <v>1</v>
      </c>
      <c r="CC1603">
        <v>0</v>
      </c>
      <c r="CD1603">
        <v>0</v>
      </c>
      <c r="CE1603">
        <v>0</v>
      </c>
      <c r="CF1603">
        <v>1</v>
      </c>
      <c r="CG1603">
        <v>1</v>
      </c>
      <c r="CH1603">
        <v>0</v>
      </c>
      <c r="CI1603">
        <v>1</v>
      </c>
      <c r="CJ1603" s="17">
        <v>0</v>
      </c>
      <c r="CK1603">
        <v>0.29799999999999999</v>
      </c>
      <c r="CL1603">
        <v>254</v>
      </c>
      <c r="CM1603">
        <v>1</v>
      </c>
      <c r="CN1603">
        <v>0</v>
      </c>
      <c r="CO1603">
        <v>27</v>
      </c>
      <c r="CP1603" s="31" t="s">
        <v>80</v>
      </c>
    </row>
    <row r="1604" spans="1:94" x14ac:dyDescent="0.25">
      <c r="A1604">
        <v>1603</v>
      </c>
      <c r="B1604">
        <v>102</v>
      </c>
      <c r="C1604" s="23" t="s">
        <v>280</v>
      </c>
      <c r="D1604" s="12">
        <v>3.0733933141275038</v>
      </c>
      <c r="E1604" s="13">
        <v>0.28222846785926559</v>
      </c>
      <c r="F1604" s="7">
        <v>10.889735317771221</v>
      </c>
      <c r="G1604" s="7">
        <f t="shared" si="399"/>
        <v>2.7911648462682384</v>
      </c>
      <c r="H1604" s="15">
        <f t="shared" si="400"/>
        <v>3.3556217819867693</v>
      </c>
      <c r="I1604" s="11">
        <f t="shared" si="401"/>
        <v>5.5792303555386454E-2</v>
      </c>
      <c r="J1604" s="30">
        <f t="shared" si="402"/>
        <v>5.1233847221555193E-3</v>
      </c>
      <c r="K1604" s="30">
        <f t="shared" si="403"/>
        <v>195.18346839650923</v>
      </c>
      <c r="L1604" s="8">
        <v>0</v>
      </c>
      <c r="M1604" s="9">
        <v>0</v>
      </c>
      <c r="N1604" s="9">
        <v>1</v>
      </c>
      <c r="O1604" s="9">
        <v>0</v>
      </c>
      <c r="P1604" s="9">
        <v>0</v>
      </c>
      <c r="Q1604" s="8">
        <v>38009</v>
      </c>
      <c r="R1604" s="9">
        <v>30</v>
      </c>
      <c r="S1604" s="9">
        <f t="shared" si="404"/>
        <v>37978</v>
      </c>
      <c r="T1604" s="9">
        <f t="shared" si="405"/>
        <v>24</v>
      </c>
      <c r="U1604" s="7">
        <f t="shared" si="397"/>
        <v>6.1150000000000002</v>
      </c>
      <c r="V1604" s="7">
        <v>25.26</v>
      </c>
      <c r="W1604" s="9">
        <v>0</v>
      </c>
      <c r="X1604" s="9">
        <v>1</v>
      </c>
      <c r="Y1604" s="9">
        <v>0</v>
      </c>
      <c r="Z1604" s="9">
        <v>1</v>
      </c>
      <c r="AA1604" s="9">
        <v>0</v>
      </c>
      <c r="AB1604" s="27">
        <v>0</v>
      </c>
      <c r="AC1604" s="9">
        <v>0</v>
      </c>
      <c r="AD1604" s="9">
        <v>1</v>
      </c>
      <c r="AE1604" s="27">
        <v>0</v>
      </c>
      <c r="AF1604" s="9">
        <v>0</v>
      </c>
      <c r="AG1604" s="27">
        <v>1</v>
      </c>
      <c r="AH1604" s="19">
        <v>1983</v>
      </c>
      <c r="AI1604" s="30">
        <v>0.32600000000000001</v>
      </c>
      <c r="AJ1604" s="30">
        <v>0.34699999999999998</v>
      </c>
      <c r="AK1604" s="30">
        <v>0.21299999999999999</v>
      </c>
      <c r="AL1604" s="37">
        <v>0.114</v>
      </c>
      <c r="AM1604" s="36">
        <v>0.6</v>
      </c>
      <c r="AN1604" s="17">
        <v>0.4</v>
      </c>
      <c r="AO1604" s="30">
        <v>1</v>
      </c>
      <c r="AP1604" s="34">
        <v>0</v>
      </c>
      <c r="AQ1604" s="33">
        <f t="shared" si="398"/>
        <v>0.77600000000000002</v>
      </c>
      <c r="AR1604" s="34">
        <v>0.224</v>
      </c>
      <c r="AS1604">
        <v>0</v>
      </c>
      <c r="AT1604" s="17">
        <v>1</v>
      </c>
      <c r="AU1604">
        <v>0.65</v>
      </c>
      <c r="AV1604" s="17">
        <v>0.35</v>
      </c>
      <c r="AW1604" s="17" t="s">
        <v>12</v>
      </c>
      <c r="AX1604">
        <v>0</v>
      </c>
      <c r="AY1604">
        <v>0</v>
      </c>
      <c r="AZ1604">
        <v>0</v>
      </c>
      <c r="BA1604">
        <v>0</v>
      </c>
      <c r="BB1604">
        <v>0</v>
      </c>
      <c r="BC1604">
        <v>1</v>
      </c>
      <c r="BD1604" s="17">
        <v>0</v>
      </c>
      <c r="BE1604">
        <v>0</v>
      </c>
      <c r="BF1604">
        <v>1</v>
      </c>
      <c r="BG1604" s="17">
        <v>0</v>
      </c>
      <c r="BH1604">
        <v>329</v>
      </c>
      <c r="BI1604">
        <v>27</v>
      </c>
      <c r="BJ1604" s="23">
        <v>0.67300000000000004</v>
      </c>
      <c r="BK1604" s="23">
        <v>37.152500000000003</v>
      </c>
      <c r="BL1604">
        <v>1</v>
      </c>
      <c r="BM1604">
        <v>0</v>
      </c>
      <c r="BN1604">
        <v>0</v>
      </c>
      <c r="BO1604">
        <v>0</v>
      </c>
      <c r="BP1604">
        <v>0</v>
      </c>
      <c r="BQ1604" s="17">
        <v>0</v>
      </c>
      <c r="BR1604">
        <v>0</v>
      </c>
      <c r="BS1604">
        <v>0</v>
      </c>
      <c r="BT1604">
        <v>0</v>
      </c>
      <c r="BU1604" s="17">
        <v>1</v>
      </c>
      <c r="BV1604">
        <v>0</v>
      </c>
      <c r="BW1604">
        <v>0</v>
      </c>
      <c r="BX1604" s="17">
        <v>0</v>
      </c>
      <c r="BY1604">
        <v>0</v>
      </c>
      <c r="BZ1604">
        <v>0</v>
      </c>
      <c r="CA1604">
        <v>1</v>
      </c>
      <c r="CB1604">
        <v>1</v>
      </c>
      <c r="CC1604">
        <v>0</v>
      </c>
      <c r="CD1604">
        <v>0</v>
      </c>
      <c r="CE1604">
        <v>0</v>
      </c>
      <c r="CF1604">
        <v>1</v>
      </c>
      <c r="CG1604">
        <v>1</v>
      </c>
      <c r="CH1604">
        <v>0</v>
      </c>
      <c r="CI1604">
        <v>1</v>
      </c>
      <c r="CJ1604" s="17">
        <v>0</v>
      </c>
      <c r="CK1604">
        <v>0.29799999999999999</v>
      </c>
      <c r="CL1604">
        <v>254</v>
      </c>
      <c r="CM1604">
        <v>1</v>
      </c>
      <c r="CN1604">
        <v>0</v>
      </c>
      <c r="CO1604">
        <v>27</v>
      </c>
      <c r="CP1604" s="31" t="s">
        <v>80</v>
      </c>
    </row>
    <row r="1605" spans="1:94" x14ac:dyDescent="0.25">
      <c r="A1605">
        <v>1604</v>
      </c>
      <c r="B1605">
        <v>102</v>
      </c>
      <c r="C1605" s="23" t="s">
        <v>280</v>
      </c>
      <c r="D1605" s="12">
        <v>3.8845861352062361</v>
      </c>
      <c r="E1605" s="13">
        <v>0.18051755454967189</v>
      </c>
      <c r="F1605" s="7">
        <v>21.519159978080349</v>
      </c>
      <c r="G1605" s="7">
        <f t="shared" si="399"/>
        <v>3.7040685806565641</v>
      </c>
      <c r="H1605" s="15">
        <f t="shared" si="400"/>
        <v>4.0651036897559081</v>
      </c>
      <c r="I1605" s="11">
        <f t="shared" si="401"/>
        <v>0.10975581939679775</v>
      </c>
      <c r="J1605" s="30">
        <f t="shared" si="402"/>
        <v>5.1003765717898015E-3</v>
      </c>
      <c r="K1605" s="30">
        <f t="shared" si="403"/>
        <v>196.06395447955805</v>
      </c>
      <c r="L1605" s="8">
        <v>0</v>
      </c>
      <c r="M1605" s="9">
        <v>0</v>
      </c>
      <c r="N1605" s="9">
        <v>1</v>
      </c>
      <c r="O1605" s="9">
        <v>0</v>
      </c>
      <c r="P1605" s="9">
        <v>0</v>
      </c>
      <c r="Q1605" s="8">
        <v>38009</v>
      </c>
      <c r="R1605" s="9">
        <v>30</v>
      </c>
      <c r="S1605" s="9">
        <f t="shared" si="404"/>
        <v>37978</v>
      </c>
      <c r="T1605" s="9">
        <f t="shared" si="405"/>
        <v>24</v>
      </c>
      <c r="U1605" s="7">
        <f t="shared" si="397"/>
        <v>6.1150000000000002</v>
      </c>
      <c r="V1605" s="7">
        <v>25.26</v>
      </c>
      <c r="W1605" s="9">
        <v>0</v>
      </c>
      <c r="X1605" s="9">
        <v>1</v>
      </c>
      <c r="Y1605" s="9">
        <v>0</v>
      </c>
      <c r="Z1605" s="9">
        <v>1</v>
      </c>
      <c r="AA1605" s="9">
        <v>0</v>
      </c>
      <c r="AB1605" s="27">
        <v>0</v>
      </c>
      <c r="AC1605" s="9">
        <v>0</v>
      </c>
      <c r="AD1605" s="9">
        <v>1</v>
      </c>
      <c r="AE1605" s="27">
        <v>0</v>
      </c>
      <c r="AF1605" s="9">
        <v>0</v>
      </c>
      <c r="AG1605" s="27">
        <v>1</v>
      </c>
      <c r="AH1605" s="19">
        <v>1983</v>
      </c>
      <c r="AI1605" s="30">
        <v>0.32600000000000001</v>
      </c>
      <c r="AJ1605" s="30">
        <v>0.34699999999999998</v>
      </c>
      <c r="AK1605" s="30">
        <v>0.21299999999999999</v>
      </c>
      <c r="AL1605" s="37">
        <v>0.114</v>
      </c>
      <c r="AM1605" s="36">
        <v>0.6</v>
      </c>
      <c r="AN1605" s="17">
        <v>0.4</v>
      </c>
      <c r="AO1605" s="30">
        <v>1</v>
      </c>
      <c r="AP1605" s="34">
        <v>0</v>
      </c>
      <c r="AQ1605" s="33">
        <f t="shared" si="398"/>
        <v>0.77600000000000002</v>
      </c>
      <c r="AR1605" s="34">
        <v>0.224</v>
      </c>
      <c r="AS1605">
        <v>0</v>
      </c>
      <c r="AT1605" s="17">
        <v>1</v>
      </c>
      <c r="AU1605">
        <v>0.65</v>
      </c>
      <c r="AV1605" s="17">
        <v>0.35</v>
      </c>
      <c r="AW1605" s="17" t="s">
        <v>12</v>
      </c>
      <c r="AX1605">
        <v>0</v>
      </c>
      <c r="AY1605">
        <v>0</v>
      </c>
      <c r="AZ1605">
        <v>0</v>
      </c>
      <c r="BA1605">
        <v>0</v>
      </c>
      <c r="BB1605">
        <v>0</v>
      </c>
      <c r="BC1605">
        <v>1</v>
      </c>
      <c r="BD1605" s="17">
        <v>0</v>
      </c>
      <c r="BE1605">
        <v>0</v>
      </c>
      <c r="BF1605">
        <v>1</v>
      </c>
      <c r="BG1605" s="17">
        <v>0</v>
      </c>
      <c r="BH1605">
        <v>329</v>
      </c>
      <c r="BI1605">
        <v>27</v>
      </c>
      <c r="BJ1605" s="23">
        <v>0.67300000000000004</v>
      </c>
      <c r="BK1605" s="23">
        <v>37.152500000000003</v>
      </c>
      <c r="BL1605">
        <v>1</v>
      </c>
      <c r="BM1605">
        <v>0</v>
      </c>
      <c r="BN1605">
        <v>0</v>
      </c>
      <c r="BO1605">
        <v>0</v>
      </c>
      <c r="BP1605">
        <v>0</v>
      </c>
      <c r="BQ1605" s="17">
        <v>0</v>
      </c>
      <c r="BR1605">
        <v>0</v>
      </c>
      <c r="BS1605">
        <v>0</v>
      </c>
      <c r="BT1605">
        <v>0</v>
      </c>
      <c r="BU1605" s="17">
        <v>1</v>
      </c>
      <c r="BV1605">
        <v>0</v>
      </c>
      <c r="BW1605">
        <v>0</v>
      </c>
      <c r="BX1605" s="17">
        <v>0</v>
      </c>
      <c r="BY1605">
        <v>0</v>
      </c>
      <c r="BZ1605">
        <v>0</v>
      </c>
      <c r="CA1605">
        <v>1</v>
      </c>
      <c r="CB1605">
        <v>1</v>
      </c>
      <c r="CC1605">
        <v>0</v>
      </c>
      <c r="CD1605">
        <v>0</v>
      </c>
      <c r="CE1605">
        <v>0</v>
      </c>
      <c r="CF1605">
        <v>1</v>
      </c>
      <c r="CG1605">
        <v>1</v>
      </c>
      <c r="CH1605">
        <v>0</v>
      </c>
      <c r="CI1605">
        <v>1</v>
      </c>
      <c r="CJ1605" s="17">
        <v>0</v>
      </c>
      <c r="CK1605">
        <v>0.29799999999999999</v>
      </c>
      <c r="CL1605">
        <v>254</v>
      </c>
      <c r="CM1605">
        <v>1</v>
      </c>
      <c r="CN1605">
        <v>0</v>
      </c>
      <c r="CO1605">
        <v>27</v>
      </c>
      <c r="CP1605" s="31" t="s">
        <v>80</v>
      </c>
    </row>
    <row r="1606" spans="1:94" x14ac:dyDescent="0.25">
      <c r="A1606">
        <v>1605</v>
      </c>
      <c r="B1606">
        <v>102</v>
      </c>
      <c r="C1606" s="23" t="s">
        <v>280</v>
      </c>
      <c r="D1606" s="12">
        <v>3.3306254385131679</v>
      </c>
      <c r="E1606" s="13">
        <v>0.96979042951287808</v>
      </c>
      <c r="F1606" s="7">
        <v>3.4343764767673859</v>
      </c>
      <c r="G1606" s="7">
        <f t="shared" si="399"/>
        <v>2.3608350090002901</v>
      </c>
      <c r="H1606" s="15">
        <f t="shared" si="400"/>
        <v>4.3004158680260458</v>
      </c>
      <c r="I1606" s="11">
        <f t="shared" si="401"/>
        <v>1.662034718717038E-2</v>
      </c>
      <c r="J1606" s="30">
        <f t="shared" si="402"/>
        <v>4.8394074731184736E-3</v>
      </c>
      <c r="K1606" s="30">
        <f t="shared" si="403"/>
        <v>206.63686733442356</v>
      </c>
      <c r="L1606" s="8">
        <v>0</v>
      </c>
      <c r="M1606" s="9">
        <v>0</v>
      </c>
      <c r="N1606" s="9">
        <v>1</v>
      </c>
      <c r="O1606" s="9">
        <v>0</v>
      </c>
      <c r="P1606" s="9">
        <v>0</v>
      </c>
      <c r="Q1606" s="8">
        <v>42718</v>
      </c>
      <c r="R1606" s="9">
        <v>30</v>
      </c>
      <c r="S1606" s="9">
        <f t="shared" si="404"/>
        <v>42687</v>
      </c>
      <c r="T1606" s="9">
        <f t="shared" si="405"/>
        <v>24</v>
      </c>
      <c r="U1606" s="7">
        <f t="shared" si="397"/>
        <v>7.9170000000000007</v>
      </c>
      <c r="V1606" s="7">
        <v>24.265000000000001</v>
      </c>
      <c r="W1606" s="9">
        <v>0</v>
      </c>
      <c r="X1606" s="9">
        <v>1</v>
      </c>
      <c r="Y1606" s="9">
        <v>0</v>
      </c>
      <c r="Z1606" s="9">
        <v>1</v>
      </c>
      <c r="AA1606" s="9">
        <v>0</v>
      </c>
      <c r="AB1606" s="27">
        <v>0</v>
      </c>
      <c r="AC1606" s="9">
        <v>0</v>
      </c>
      <c r="AD1606" s="9">
        <v>1</v>
      </c>
      <c r="AE1606" s="27">
        <v>0</v>
      </c>
      <c r="AF1606" s="9">
        <v>0</v>
      </c>
      <c r="AG1606" s="27">
        <v>1</v>
      </c>
      <c r="AH1606" s="19">
        <v>1990</v>
      </c>
      <c r="AI1606" s="30">
        <v>0.23899999999999999</v>
      </c>
      <c r="AJ1606" s="30">
        <v>0.28499999999999998</v>
      </c>
      <c r="AK1606" s="30">
        <v>0.28100000000000003</v>
      </c>
      <c r="AL1606" s="37">
        <v>0.19500000000000001</v>
      </c>
      <c r="AM1606" s="36">
        <v>0.6</v>
      </c>
      <c r="AN1606" s="17">
        <v>0.4</v>
      </c>
      <c r="AO1606" s="30">
        <v>1</v>
      </c>
      <c r="AP1606" s="34">
        <v>0</v>
      </c>
      <c r="AQ1606" s="33">
        <f t="shared" si="398"/>
        <v>0.65200000000000002</v>
      </c>
      <c r="AR1606" s="34">
        <v>0.34799999999999998</v>
      </c>
      <c r="AS1606">
        <v>0</v>
      </c>
      <c r="AT1606" s="17">
        <v>1</v>
      </c>
      <c r="AU1606">
        <v>0.65</v>
      </c>
      <c r="AV1606" s="17">
        <v>0.35</v>
      </c>
      <c r="AW1606" s="17" t="s">
        <v>12</v>
      </c>
      <c r="AX1606">
        <v>0</v>
      </c>
      <c r="AY1606">
        <v>0</v>
      </c>
      <c r="AZ1606">
        <v>0</v>
      </c>
      <c r="BA1606">
        <v>0</v>
      </c>
      <c r="BB1606">
        <v>0</v>
      </c>
      <c r="BC1606">
        <v>1</v>
      </c>
      <c r="BD1606" s="17">
        <v>0</v>
      </c>
      <c r="BE1606">
        <v>0</v>
      </c>
      <c r="BF1606">
        <v>1</v>
      </c>
      <c r="BG1606" s="17">
        <v>0</v>
      </c>
      <c r="BH1606">
        <v>376</v>
      </c>
      <c r="BI1606">
        <v>83</v>
      </c>
      <c r="BJ1606" s="23">
        <v>0.71</v>
      </c>
      <c r="BK1606" s="23">
        <v>37.773000000000003</v>
      </c>
      <c r="BL1606">
        <v>1</v>
      </c>
      <c r="BM1606">
        <v>0</v>
      </c>
      <c r="BN1606">
        <v>0</v>
      </c>
      <c r="BO1606">
        <v>0</v>
      </c>
      <c r="BP1606">
        <v>0</v>
      </c>
      <c r="BQ1606" s="17">
        <v>0</v>
      </c>
      <c r="BR1606">
        <v>0</v>
      </c>
      <c r="BS1606">
        <v>0</v>
      </c>
      <c r="BT1606">
        <v>0</v>
      </c>
      <c r="BU1606" s="17">
        <v>1</v>
      </c>
      <c r="BV1606">
        <v>0</v>
      </c>
      <c r="BW1606">
        <v>0</v>
      </c>
      <c r="BX1606" s="17">
        <v>0</v>
      </c>
      <c r="BY1606">
        <v>0</v>
      </c>
      <c r="BZ1606">
        <v>0</v>
      </c>
      <c r="CA1606">
        <v>1</v>
      </c>
      <c r="CB1606">
        <v>1</v>
      </c>
      <c r="CC1606">
        <v>0</v>
      </c>
      <c r="CD1606">
        <v>0</v>
      </c>
      <c r="CE1606">
        <v>0</v>
      </c>
      <c r="CF1606">
        <v>1</v>
      </c>
      <c r="CG1606">
        <v>1</v>
      </c>
      <c r="CH1606">
        <v>0</v>
      </c>
      <c r="CI1606">
        <v>1</v>
      </c>
      <c r="CJ1606" s="17">
        <v>0</v>
      </c>
      <c r="CK1606">
        <v>0.29799999999999999</v>
      </c>
      <c r="CL1606">
        <v>254</v>
      </c>
      <c r="CM1606">
        <v>1</v>
      </c>
      <c r="CN1606">
        <v>0</v>
      </c>
      <c r="CO1606">
        <v>27</v>
      </c>
      <c r="CP1606" s="31" t="s">
        <v>80</v>
      </c>
    </row>
    <row r="1607" spans="1:94" x14ac:dyDescent="0.25">
      <c r="A1607">
        <v>1606</v>
      </c>
      <c r="B1607">
        <v>102</v>
      </c>
      <c r="C1607" s="23" t="s">
        <v>280</v>
      </c>
      <c r="D1607" s="12">
        <v>3.1802988082814339</v>
      </c>
      <c r="E1607" s="13">
        <v>0.30155570145043681</v>
      </c>
      <c r="F1607" s="7">
        <v>10.54630634733379</v>
      </c>
      <c r="G1607" s="7">
        <f t="shared" si="399"/>
        <v>2.878743106830997</v>
      </c>
      <c r="H1607" s="15">
        <f t="shared" si="400"/>
        <v>3.4818545097318707</v>
      </c>
      <c r="I1607" s="11">
        <f t="shared" si="401"/>
        <v>5.0978553205973588E-2</v>
      </c>
      <c r="J1607" s="30">
        <f t="shared" si="402"/>
        <v>4.8337827033501134E-3</v>
      </c>
      <c r="K1607" s="30">
        <f t="shared" si="403"/>
        <v>206.87731769716035</v>
      </c>
      <c r="L1607" s="8">
        <v>0</v>
      </c>
      <c r="M1607" s="9">
        <v>0</v>
      </c>
      <c r="N1607" s="9">
        <v>1</v>
      </c>
      <c r="O1607" s="9">
        <v>0</v>
      </c>
      <c r="P1607" s="9">
        <v>0</v>
      </c>
      <c r="Q1607" s="8">
        <v>42718</v>
      </c>
      <c r="R1607" s="9">
        <v>30</v>
      </c>
      <c r="S1607" s="9">
        <f t="shared" si="404"/>
        <v>42687</v>
      </c>
      <c r="T1607" s="9">
        <f t="shared" si="405"/>
        <v>24</v>
      </c>
      <c r="U1607" s="7">
        <f t="shared" si="397"/>
        <v>7.9170000000000007</v>
      </c>
      <c r="V1607" s="7">
        <v>24.265000000000001</v>
      </c>
      <c r="W1607" s="9">
        <v>0</v>
      </c>
      <c r="X1607" s="9">
        <v>1</v>
      </c>
      <c r="Y1607" s="9">
        <v>0</v>
      </c>
      <c r="Z1607" s="9">
        <v>1</v>
      </c>
      <c r="AA1607" s="9">
        <v>0</v>
      </c>
      <c r="AB1607" s="27">
        <v>0</v>
      </c>
      <c r="AC1607" s="9">
        <v>0</v>
      </c>
      <c r="AD1607" s="9">
        <v>1</v>
      </c>
      <c r="AE1607" s="27">
        <v>0</v>
      </c>
      <c r="AF1607" s="9">
        <v>0</v>
      </c>
      <c r="AG1607" s="27">
        <v>1</v>
      </c>
      <c r="AH1607" s="19">
        <v>1990</v>
      </c>
      <c r="AI1607" s="30">
        <v>0.23899999999999999</v>
      </c>
      <c r="AJ1607" s="30">
        <v>0.28499999999999998</v>
      </c>
      <c r="AK1607" s="30">
        <v>0.28100000000000003</v>
      </c>
      <c r="AL1607" s="37">
        <v>0.19500000000000001</v>
      </c>
      <c r="AM1607" s="36">
        <v>0.6</v>
      </c>
      <c r="AN1607" s="17">
        <v>0.4</v>
      </c>
      <c r="AO1607" s="30">
        <v>1</v>
      </c>
      <c r="AP1607" s="34">
        <v>0</v>
      </c>
      <c r="AQ1607" s="33">
        <f t="shared" si="398"/>
        <v>0.65200000000000002</v>
      </c>
      <c r="AR1607" s="34">
        <v>0.34799999999999998</v>
      </c>
      <c r="AS1607">
        <v>0</v>
      </c>
      <c r="AT1607" s="17">
        <v>1</v>
      </c>
      <c r="AU1607">
        <v>0.65</v>
      </c>
      <c r="AV1607" s="17">
        <v>0.35</v>
      </c>
      <c r="AW1607" s="17" t="s">
        <v>12</v>
      </c>
      <c r="AX1607">
        <v>0</v>
      </c>
      <c r="AY1607">
        <v>0</v>
      </c>
      <c r="AZ1607">
        <v>0</v>
      </c>
      <c r="BA1607">
        <v>0</v>
      </c>
      <c r="BB1607">
        <v>0</v>
      </c>
      <c r="BC1607">
        <v>1</v>
      </c>
      <c r="BD1607" s="17">
        <v>0</v>
      </c>
      <c r="BE1607">
        <v>0</v>
      </c>
      <c r="BF1607">
        <v>1</v>
      </c>
      <c r="BG1607" s="17">
        <v>0</v>
      </c>
      <c r="BH1607">
        <v>376</v>
      </c>
      <c r="BI1607">
        <v>83</v>
      </c>
      <c r="BJ1607" s="23">
        <v>0.71</v>
      </c>
      <c r="BK1607" s="23">
        <v>37.773000000000003</v>
      </c>
      <c r="BL1607">
        <v>1</v>
      </c>
      <c r="BM1607">
        <v>0</v>
      </c>
      <c r="BN1607">
        <v>0</v>
      </c>
      <c r="BO1607">
        <v>0</v>
      </c>
      <c r="BP1607">
        <v>0</v>
      </c>
      <c r="BQ1607" s="17">
        <v>0</v>
      </c>
      <c r="BR1607">
        <v>0</v>
      </c>
      <c r="BS1607">
        <v>0</v>
      </c>
      <c r="BT1607">
        <v>0</v>
      </c>
      <c r="BU1607" s="17">
        <v>1</v>
      </c>
      <c r="BV1607">
        <v>0</v>
      </c>
      <c r="BW1607">
        <v>0</v>
      </c>
      <c r="BX1607" s="17">
        <v>0</v>
      </c>
      <c r="BY1607">
        <v>0</v>
      </c>
      <c r="BZ1607">
        <v>0</v>
      </c>
      <c r="CA1607">
        <v>1</v>
      </c>
      <c r="CB1607">
        <v>1</v>
      </c>
      <c r="CC1607">
        <v>0</v>
      </c>
      <c r="CD1607">
        <v>0</v>
      </c>
      <c r="CE1607">
        <v>0</v>
      </c>
      <c r="CF1607">
        <v>1</v>
      </c>
      <c r="CG1607">
        <v>1</v>
      </c>
      <c r="CH1607">
        <v>0</v>
      </c>
      <c r="CI1607">
        <v>1</v>
      </c>
      <c r="CJ1607" s="17">
        <v>0</v>
      </c>
      <c r="CK1607">
        <v>0.29799999999999999</v>
      </c>
      <c r="CL1607">
        <v>254</v>
      </c>
      <c r="CM1607">
        <v>1</v>
      </c>
      <c r="CN1607">
        <v>0</v>
      </c>
      <c r="CO1607">
        <v>27</v>
      </c>
      <c r="CP1607" s="31" t="s">
        <v>80</v>
      </c>
    </row>
    <row r="1608" spans="1:94" x14ac:dyDescent="0.25">
      <c r="A1608">
        <v>1607</v>
      </c>
      <c r="B1608">
        <v>102</v>
      </c>
      <c r="C1608" s="23" t="s">
        <v>280</v>
      </c>
      <c r="D1608" s="12">
        <v>4.0794277721678318</v>
      </c>
      <c r="E1608" s="13">
        <v>0.18462918473034429</v>
      </c>
      <c r="F1608" s="7">
        <v>22.095248798969362</v>
      </c>
      <c r="G1608" s="7">
        <f t="shared" si="399"/>
        <v>3.8947985874374877</v>
      </c>
      <c r="H1608" s="15">
        <f t="shared" si="400"/>
        <v>4.2640569568981759</v>
      </c>
      <c r="I1608" s="11">
        <f t="shared" si="401"/>
        <v>0.10633634217553195</v>
      </c>
      <c r="J1608" s="30">
        <f t="shared" si="402"/>
        <v>4.8126338446341475E-3</v>
      </c>
      <c r="K1608" s="30">
        <f t="shared" si="403"/>
        <v>207.78642886263856</v>
      </c>
      <c r="L1608" s="8">
        <v>0</v>
      </c>
      <c r="M1608" s="9">
        <v>0</v>
      </c>
      <c r="N1608" s="9">
        <v>1</v>
      </c>
      <c r="O1608" s="9">
        <v>0</v>
      </c>
      <c r="P1608" s="9">
        <v>0</v>
      </c>
      <c r="Q1608" s="8">
        <v>42718</v>
      </c>
      <c r="R1608" s="9">
        <v>30</v>
      </c>
      <c r="S1608" s="9">
        <f t="shared" si="404"/>
        <v>42687</v>
      </c>
      <c r="T1608" s="9">
        <f t="shared" si="405"/>
        <v>24</v>
      </c>
      <c r="U1608" s="7">
        <f t="shared" si="397"/>
        <v>7.9170000000000007</v>
      </c>
      <c r="V1608" s="7">
        <v>24.265000000000001</v>
      </c>
      <c r="W1608" s="9">
        <v>0</v>
      </c>
      <c r="X1608" s="9">
        <v>1</v>
      </c>
      <c r="Y1608" s="9">
        <v>0</v>
      </c>
      <c r="Z1608" s="9">
        <v>1</v>
      </c>
      <c r="AA1608" s="9">
        <v>0</v>
      </c>
      <c r="AB1608" s="27">
        <v>0</v>
      </c>
      <c r="AC1608" s="9">
        <v>0</v>
      </c>
      <c r="AD1608" s="9">
        <v>1</v>
      </c>
      <c r="AE1608" s="27">
        <v>0</v>
      </c>
      <c r="AF1608" s="9">
        <v>0</v>
      </c>
      <c r="AG1608" s="27">
        <v>1</v>
      </c>
      <c r="AH1608" s="19">
        <v>1990</v>
      </c>
      <c r="AI1608" s="30">
        <v>0.23899999999999999</v>
      </c>
      <c r="AJ1608" s="30">
        <v>0.28499999999999998</v>
      </c>
      <c r="AK1608" s="30">
        <v>0.28100000000000003</v>
      </c>
      <c r="AL1608" s="37">
        <v>0.19500000000000001</v>
      </c>
      <c r="AM1608" s="36">
        <v>0.6</v>
      </c>
      <c r="AN1608" s="17">
        <v>0.4</v>
      </c>
      <c r="AO1608" s="30">
        <v>1</v>
      </c>
      <c r="AP1608" s="34">
        <v>0</v>
      </c>
      <c r="AQ1608" s="33">
        <f t="shared" si="398"/>
        <v>0.65200000000000002</v>
      </c>
      <c r="AR1608" s="34">
        <v>0.34799999999999998</v>
      </c>
      <c r="AS1608">
        <v>0</v>
      </c>
      <c r="AT1608" s="17">
        <v>1</v>
      </c>
      <c r="AU1608">
        <v>0.65</v>
      </c>
      <c r="AV1608" s="17">
        <v>0.35</v>
      </c>
      <c r="AW1608" s="17" t="s">
        <v>12</v>
      </c>
      <c r="AX1608">
        <v>0</v>
      </c>
      <c r="AY1608">
        <v>0</v>
      </c>
      <c r="AZ1608">
        <v>0</v>
      </c>
      <c r="BA1608">
        <v>0</v>
      </c>
      <c r="BB1608">
        <v>0</v>
      </c>
      <c r="BC1608">
        <v>1</v>
      </c>
      <c r="BD1608" s="17">
        <v>0</v>
      </c>
      <c r="BE1608">
        <v>0</v>
      </c>
      <c r="BF1608">
        <v>1</v>
      </c>
      <c r="BG1608" s="17">
        <v>0</v>
      </c>
      <c r="BH1608">
        <v>376</v>
      </c>
      <c r="BI1608">
        <v>83</v>
      </c>
      <c r="BJ1608" s="23">
        <v>0.71</v>
      </c>
      <c r="BK1608" s="23">
        <v>37.773000000000003</v>
      </c>
      <c r="BL1608">
        <v>1</v>
      </c>
      <c r="BM1608">
        <v>0</v>
      </c>
      <c r="BN1608">
        <v>0</v>
      </c>
      <c r="BO1608">
        <v>0</v>
      </c>
      <c r="BP1608">
        <v>0</v>
      </c>
      <c r="BQ1608" s="17">
        <v>0</v>
      </c>
      <c r="BR1608">
        <v>0</v>
      </c>
      <c r="BS1608">
        <v>0</v>
      </c>
      <c r="BT1608">
        <v>0</v>
      </c>
      <c r="BU1608" s="17">
        <v>1</v>
      </c>
      <c r="BV1608">
        <v>0</v>
      </c>
      <c r="BW1608">
        <v>0</v>
      </c>
      <c r="BX1608" s="17">
        <v>0</v>
      </c>
      <c r="BY1608">
        <v>0</v>
      </c>
      <c r="BZ1608">
        <v>0</v>
      </c>
      <c r="CA1608">
        <v>1</v>
      </c>
      <c r="CB1608">
        <v>1</v>
      </c>
      <c r="CC1608">
        <v>0</v>
      </c>
      <c r="CD1608">
        <v>0</v>
      </c>
      <c r="CE1608">
        <v>0</v>
      </c>
      <c r="CF1608">
        <v>1</v>
      </c>
      <c r="CG1608">
        <v>1</v>
      </c>
      <c r="CH1608">
        <v>0</v>
      </c>
      <c r="CI1608">
        <v>1</v>
      </c>
      <c r="CJ1608" s="17">
        <v>0</v>
      </c>
      <c r="CK1608">
        <v>0.29799999999999999</v>
      </c>
      <c r="CL1608">
        <v>254</v>
      </c>
      <c r="CM1608">
        <v>1</v>
      </c>
      <c r="CN1608">
        <v>0</v>
      </c>
      <c r="CO1608">
        <v>27</v>
      </c>
      <c r="CP1608" s="31" t="s">
        <v>80</v>
      </c>
    </row>
    <row r="1609" spans="1:94" x14ac:dyDescent="0.25">
      <c r="A1609">
        <v>1608</v>
      </c>
      <c r="B1609">
        <v>102</v>
      </c>
      <c r="C1609" s="23" t="s">
        <v>280</v>
      </c>
      <c r="D1609" s="12">
        <v>3.3306254385131679</v>
      </c>
      <c r="E1609" s="13">
        <v>0.87226960419873389</v>
      </c>
      <c r="F1609" s="7">
        <v>3.818344033176162</v>
      </c>
      <c r="G1609" s="7">
        <f t="shared" si="399"/>
        <v>2.4583558343144341</v>
      </c>
      <c r="H1609" s="15">
        <f t="shared" si="400"/>
        <v>4.2028950427119014</v>
      </c>
      <c r="I1609" s="11">
        <f t="shared" si="401"/>
        <v>1.9589604315781904E-2</v>
      </c>
      <c r="J1609" s="30">
        <f t="shared" si="402"/>
        <v>5.1303926900182813E-3</v>
      </c>
      <c r="K1609" s="30">
        <f t="shared" si="403"/>
        <v>194.91685343026572</v>
      </c>
      <c r="L1609" s="8">
        <v>0</v>
      </c>
      <c r="M1609" s="9">
        <v>0</v>
      </c>
      <c r="N1609" s="9">
        <v>1</v>
      </c>
      <c r="O1609" s="9">
        <v>0</v>
      </c>
      <c r="P1609" s="9">
        <v>0</v>
      </c>
      <c r="Q1609" s="8">
        <v>38009</v>
      </c>
      <c r="R1609" s="9">
        <v>30</v>
      </c>
      <c r="S1609" s="9">
        <f t="shared" si="404"/>
        <v>37978</v>
      </c>
      <c r="T1609" s="9">
        <f t="shared" si="405"/>
        <v>24</v>
      </c>
      <c r="U1609" s="7">
        <f t="shared" si="397"/>
        <v>6.1150000000000002</v>
      </c>
      <c r="V1609" s="7">
        <v>25.26</v>
      </c>
      <c r="W1609" s="9">
        <v>0</v>
      </c>
      <c r="X1609" s="9">
        <v>1</v>
      </c>
      <c r="Y1609" s="9">
        <v>0</v>
      </c>
      <c r="Z1609" s="9">
        <v>1</v>
      </c>
      <c r="AA1609" s="9">
        <v>0</v>
      </c>
      <c r="AB1609" s="27">
        <v>0</v>
      </c>
      <c r="AC1609" s="9">
        <v>0</v>
      </c>
      <c r="AD1609" s="9">
        <v>1</v>
      </c>
      <c r="AE1609" s="27">
        <v>0</v>
      </c>
      <c r="AF1609" s="9">
        <v>0</v>
      </c>
      <c r="AG1609" s="27">
        <v>1</v>
      </c>
      <c r="AH1609" s="19">
        <v>1983</v>
      </c>
      <c r="AI1609" s="30">
        <v>0.32600000000000001</v>
      </c>
      <c r="AJ1609" s="30">
        <v>0.34699999999999998</v>
      </c>
      <c r="AK1609" s="30">
        <v>0.21299999999999999</v>
      </c>
      <c r="AL1609" s="37">
        <v>0.114</v>
      </c>
      <c r="AM1609" s="36">
        <v>0.6</v>
      </c>
      <c r="AN1609" s="17">
        <v>0.4</v>
      </c>
      <c r="AO1609" s="30">
        <v>1</v>
      </c>
      <c r="AP1609" s="34">
        <v>0</v>
      </c>
      <c r="AQ1609" s="33">
        <f t="shared" si="398"/>
        <v>0.77600000000000002</v>
      </c>
      <c r="AR1609" s="34">
        <v>0.224</v>
      </c>
      <c r="AS1609">
        <v>0</v>
      </c>
      <c r="AT1609" s="17">
        <v>1</v>
      </c>
      <c r="AU1609">
        <v>0.65</v>
      </c>
      <c r="AV1609" s="17">
        <v>0.35</v>
      </c>
      <c r="AW1609" s="17" t="s">
        <v>12</v>
      </c>
      <c r="AX1609">
        <v>0</v>
      </c>
      <c r="AY1609">
        <v>0</v>
      </c>
      <c r="AZ1609">
        <v>0</v>
      </c>
      <c r="BA1609">
        <v>0</v>
      </c>
      <c r="BB1609">
        <v>0</v>
      </c>
      <c r="BC1609">
        <v>1</v>
      </c>
      <c r="BD1609" s="17">
        <v>0</v>
      </c>
      <c r="BE1609">
        <v>0</v>
      </c>
      <c r="BF1609">
        <v>1</v>
      </c>
      <c r="BG1609" s="17">
        <v>0</v>
      </c>
      <c r="BH1609">
        <v>329</v>
      </c>
      <c r="BI1609">
        <v>27</v>
      </c>
      <c r="BJ1609" s="23">
        <v>0.67300000000000004</v>
      </c>
      <c r="BK1609" s="23">
        <v>37.152500000000003</v>
      </c>
      <c r="BL1609">
        <v>1</v>
      </c>
      <c r="BM1609">
        <v>0</v>
      </c>
      <c r="BN1609">
        <v>0</v>
      </c>
      <c r="BO1609">
        <v>0</v>
      </c>
      <c r="BP1609">
        <v>0</v>
      </c>
      <c r="BQ1609" s="17">
        <v>0</v>
      </c>
      <c r="BR1609">
        <v>0</v>
      </c>
      <c r="BS1609">
        <v>0</v>
      </c>
      <c r="BT1609">
        <v>0</v>
      </c>
      <c r="BU1609" s="17">
        <v>1</v>
      </c>
      <c r="BV1609">
        <v>0</v>
      </c>
      <c r="BW1609">
        <v>0</v>
      </c>
      <c r="BX1609" s="17">
        <v>0</v>
      </c>
      <c r="BY1609">
        <v>0</v>
      </c>
      <c r="BZ1609">
        <v>0</v>
      </c>
      <c r="CA1609">
        <v>1</v>
      </c>
      <c r="CB1609">
        <v>1</v>
      </c>
      <c r="CC1609">
        <v>0</v>
      </c>
      <c r="CD1609">
        <v>0</v>
      </c>
      <c r="CE1609">
        <v>0</v>
      </c>
      <c r="CF1609">
        <v>1</v>
      </c>
      <c r="CG1609">
        <v>1</v>
      </c>
      <c r="CH1609">
        <v>0</v>
      </c>
      <c r="CI1609">
        <v>1</v>
      </c>
      <c r="CJ1609" s="17">
        <v>0</v>
      </c>
      <c r="CK1609">
        <v>0.29799999999999999</v>
      </c>
      <c r="CL1609">
        <v>254</v>
      </c>
      <c r="CM1609">
        <v>1</v>
      </c>
      <c r="CN1609">
        <v>0</v>
      </c>
      <c r="CO1609">
        <v>27</v>
      </c>
      <c r="CP1609" s="31" t="s">
        <v>80</v>
      </c>
    </row>
    <row r="1610" spans="1:94" x14ac:dyDescent="0.25">
      <c r="A1610">
        <v>1609</v>
      </c>
      <c r="B1610">
        <v>102</v>
      </c>
      <c r="C1610" s="23" t="s">
        <v>280</v>
      </c>
      <c r="D1610" s="12">
        <v>3.0793646026850752</v>
      </c>
      <c r="E1610" s="13">
        <v>0.41596200569710318</v>
      </c>
      <c r="F1610" s="7">
        <v>7.4029948901809517</v>
      </c>
      <c r="G1610" s="7">
        <f t="shared" si="399"/>
        <v>2.663402596987972</v>
      </c>
      <c r="H1610" s="15">
        <f t="shared" si="400"/>
        <v>3.4953266083821783</v>
      </c>
      <c r="I1610" s="11">
        <f t="shared" si="401"/>
        <v>3.7960181044882114E-2</v>
      </c>
      <c r="J1610" s="30">
        <f t="shared" si="402"/>
        <v>5.1276789472367527E-3</v>
      </c>
      <c r="K1610" s="30">
        <f t="shared" si="403"/>
        <v>195.02001008446297</v>
      </c>
      <c r="L1610" s="8">
        <v>0</v>
      </c>
      <c r="M1610" s="9">
        <v>0</v>
      </c>
      <c r="N1610" s="9">
        <v>1</v>
      </c>
      <c r="O1610" s="9">
        <v>0</v>
      </c>
      <c r="P1610" s="9">
        <v>0</v>
      </c>
      <c r="Q1610" s="8">
        <v>38009</v>
      </c>
      <c r="R1610" s="9">
        <v>30</v>
      </c>
      <c r="S1610" s="9">
        <f t="shared" si="404"/>
        <v>37978</v>
      </c>
      <c r="T1610" s="9">
        <f t="shared" si="405"/>
        <v>24</v>
      </c>
      <c r="U1610" s="7">
        <f t="shared" si="397"/>
        <v>6.1150000000000002</v>
      </c>
      <c r="V1610" s="7">
        <v>25.26</v>
      </c>
      <c r="W1610" s="9">
        <v>0</v>
      </c>
      <c r="X1610" s="9">
        <v>1</v>
      </c>
      <c r="Y1610" s="9">
        <v>0</v>
      </c>
      <c r="Z1610" s="9">
        <v>1</v>
      </c>
      <c r="AA1610" s="9">
        <v>0</v>
      </c>
      <c r="AB1610" s="27">
        <v>0</v>
      </c>
      <c r="AC1610" s="9">
        <v>0</v>
      </c>
      <c r="AD1610" s="9">
        <v>1</v>
      </c>
      <c r="AE1610" s="27">
        <v>0</v>
      </c>
      <c r="AF1610" s="9">
        <v>0</v>
      </c>
      <c r="AG1610" s="27">
        <v>1</v>
      </c>
      <c r="AH1610" s="19">
        <v>1983</v>
      </c>
      <c r="AI1610" s="30">
        <v>0.32600000000000001</v>
      </c>
      <c r="AJ1610" s="30">
        <v>0.34699999999999998</v>
      </c>
      <c r="AK1610" s="30">
        <v>0.21299999999999999</v>
      </c>
      <c r="AL1610" s="37">
        <v>0.114</v>
      </c>
      <c r="AM1610" s="36">
        <v>0.6</v>
      </c>
      <c r="AN1610" s="17">
        <v>0.4</v>
      </c>
      <c r="AO1610" s="30">
        <v>1</v>
      </c>
      <c r="AP1610" s="34">
        <v>0</v>
      </c>
      <c r="AQ1610" s="33">
        <f t="shared" si="398"/>
        <v>0.77600000000000002</v>
      </c>
      <c r="AR1610" s="34">
        <v>0.224</v>
      </c>
      <c r="AS1610">
        <v>0</v>
      </c>
      <c r="AT1610" s="17">
        <v>1</v>
      </c>
      <c r="AU1610">
        <v>0.65</v>
      </c>
      <c r="AV1610" s="17">
        <v>0.35</v>
      </c>
      <c r="AW1610" s="17" t="s">
        <v>12</v>
      </c>
      <c r="AX1610">
        <v>0</v>
      </c>
      <c r="AY1610">
        <v>0</v>
      </c>
      <c r="AZ1610">
        <v>0</v>
      </c>
      <c r="BA1610">
        <v>0</v>
      </c>
      <c r="BB1610">
        <v>0</v>
      </c>
      <c r="BC1610">
        <v>1</v>
      </c>
      <c r="BD1610" s="17">
        <v>0</v>
      </c>
      <c r="BE1610">
        <v>0</v>
      </c>
      <c r="BF1610">
        <v>1</v>
      </c>
      <c r="BG1610" s="17">
        <v>0</v>
      </c>
      <c r="BH1610">
        <v>329</v>
      </c>
      <c r="BI1610">
        <v>27</v>
      </c>
      <c r="BJ1610" s="23">
        <v>0.67300000000000004</v>
      </c>
      <c r="BK1610" s="23">
        <v>37.152500000000003</v>
      </c>
      <c r="BL1610">
        <v>1</v>
      </c>
      <c r="BM1610">
        <v>0</v>
      </c>
      <c r="BN1610">
        <v>0</v>
      </c>
      <c r="BO1610">
        <v>0</v>
      </c>
      <c r="BP1610">
        <v>0</v>
      </c>
      <c r="BQ1610" s="17">
        <v>0</v>
      </c>
      <c r="BR1610">
        <v>0</v>
      </c>
      <c r="BS1610">
        <v>0</v>
      </c>
      <c r="BT1610">
        <v>0</v>
      </c>
      <c r="BU1610" s="17">
        <v>1</v>
      </c>
      <c r="BV1610">
        <v>0</v>
      </c>
      <c r="BW1610">
        <v>0</v>
      </c>
      <c r="BX1610" s="17">
        <v>0</v>
      </c>
      <c r="BY1610">
        <v>0</v>
      </c>
      <c r="BZ1610">
        <v>0</v>
      </c>
      <c r="CA1610">
        <v>1</v>
      </c>
      <c r="CB1610">
        <v>1</v>
      </c>
      <c r="CC1610">
        <v>0</v>
      </c>
      <c r="CD1610">
        <v>0</v>
      </c>
      <c r="CE1610">
        <v>0</v>
      </c>
      <c r="CF1610">
        <v>1</v>
      </c>
      <c r="CG1610">
        <v>1</v>
      </c>
      <c r="CH1610">
        <v>0</v>
      </c>
      <c r="CI1610">
        <v>1</v>
      </c>
      <c r="CJ1610" s="17">
        <v>0</v>
      </c>
      <c r="CK1610">
        <v>0.29799999999999999</v>
      </c>
      <c r="CL1610">
        <v>254</v>
      </c>
      <c r="CM1610">
        <v>1</v>
      </c>
      <c r="CN1610">
        <v>0</v>
      </c>
      <c r="CO1610">
        <v>27</v>
      </c>
      <c r="CP1610" s="31" t="s">
        <v>80</v>
      </c>
    </row>
    <row r="1611" spans="1:94" x14ac:dyDescent="0.25">
      <c r="A1611">
        <v>1610</v>
      </c>
      <c r="B1611">
        <v>102</v>
      </c>
      <c r="C1611" s="23" t="s">
        <v>280</v>
      </c>
      <c r="D1611" s="12">
        <v>3.8029468817579959</v>
      </c>
      <c r="E1611" s="13">
        <v>0.2426902683360134</v>
      </c>
      <c r="F1611" s="7">
        <v>15.66996034835925</v>
      </c>
      <c r="G1611" s="7">
        <f t="shared" si="399"/>
        <v>3.5602566134219824</v>
      </c>
      <c r="H1611" s="15">
        <f t="shared" si="400"/>
        <v>4.0456371500940094</v>
      </c>
      <c r="I1611" s="11">
        <f t="shared" si="401"/>
        <v>8.0149792261435482E-2</v>
      </c>
      <c r="J1611" s="30">
        <f t="shared" si="402"/>
        <v>5.1148688624363808E-3</v>
      </c>
      <c r="K1611" s="30">
        <f t="shared" si="403"/>
        <v>195.50843372427479</v>
      </c>
      <c r="L1611" s="8">
        <v>0</v>
      </c>
      <c r="M1611" s="9">
        <v>0</v>
      </c>
      <c r="N1611" s="9">
        <v>1</v>
      </c>
      <c r="O1611" s="9">
        <v>0</v>
      </c>
      <c r="P1611" s="9">
        <v>0</v>
      </c>
      <c r="Q1611" s="8">
        <v>38009</v>
      </c>
      <c r="R1611" s="9">
        <v>30</v>
      </c>
      <c r="S1611" s="9">
        <f t="shared" si="404"/>
        <v>37978</v>
      </c>
      <c r="T1611" s="9">
        <f t="shared" si="405"/>
        <v>24</v>
      </c>
      <c r="U1611" s="7">
        <f t="shared" si="397"/>
        <v>6.1150000000000002</v>
      </c>
      <c r="V1611" s="7">
        <v>25.26</v>
      </c>
      <c r="W1611" s="9">
        <v>0</v>
      </c>
      <c r="X1611" s="9">
        <v>1</v>
      </c>
      <c r="Y1611" s="9">
        <v>0</v>
      </c>
      <c r="Z1611" s="9">
        <v>1</v>
      </c>
      <c r="AA1611" s="9">
        <v>0</v>
      </c>
      <c r="AB1611" s="27">
        <v>0</v>
      </c>
      <c r="AC1611" s="9">
        <v>0</v>
      </c>
      <c r="AD1611" s="9">
        <v>1</v>
      </c>
      <c r="AE1611" s="27">
        <v>0</v>
      </c>
      <c r="AF1611" s="9">
        <v>0</v>
      </c>
      <c r="AG1611" s="27">
        <v>1</v>
      </c>
      <c r="AH1611" s="19">
        <v>1983</v>
      </c>
      <c r="AI1611" s="30">
        <v>0.32600000000000001</v>
      </c>
      <c r="AJ1611" s="30">
        <v>0.34699999999999998</v>
      </c>
      <c r="AK1611" s="30">
        <v>0.21299999999999999</v>
      </c>
      <c r="AL1611" s="37">
        <v>0.114</v>
      </c>
      <c r="AM1611" s="36">
        <v>0.6</v>
      </c>
      <c r="AN1611" s="17">
        <v>0.4</v>
      </c>
      <c r="AO1611" s="30">
        <v>1</v>
      </c>
      <c r="AP1611" s="34">
        <v>0</v>
      </c>
      <c r="AQ1611" s="33">
        <f t="shared" si="398"/>
        <v>0.77600000000000002</v>
      </c>
      <c r="AR1611" s="34">
        <v>0.224</v>
      </c>
      <c r="AS1611">
        <v>0</v>
      </c>
      <c r="AT1611" s="17">
        <v>1</v>
      </c>
      <c r="AU1611">
        <v>0.65</v>
      </c>
      <c r="AV1611" s="17">
        <v>0.35</v>
      </c>
      <c r="AW1611" s="17" t="s">
        <v>12</v>
      </c>
      <c r="AX1611">
        <v>0</v>
      </c>
      <c r="AY1611">
        <v>0</v>
      </c>
      <c r="AZ1611">
        <v>0</v>
      </c>
      <c r="BA1611">
        <v>0</v>
      </c>
      <c r="BB1611">
        <v>0</v>
      </c>
      <c r="BC1611">
        <v>1</v>
      </c>
      <c r="BD1611" s="17">
        <v>0</v>
      </c>
      <c r="BE1611">
        <v>0</v>
      </c>
      <c r="BF1611">
        <v>1</v>
      </c>
      <c r="BG1611" s="17">
        <v>0</v>
      </c>
      <c r="BH1611">
        <v>329</v>
      </c>
      <c r="BI1611">
        <v>27</v>
      </c>
      <c r="BJ1611" s="23">
        <v>0.67300000000000004</v>
      </c>
      <c r="BK1611" s="23">
        <v>37.152500000000003</v>
      </c>
      <c r="BL1611">
        <v>1</v>
      </c>
      <c r="BM1611">
        <v>0</v>
      </c>
      <c r="BN1611">
        <v>0</v>
      </c>
      <c r="BO1611">
        <v>0</v>
      </c>
      <c r="BP1611">
        <v>0</v>
      </c>
      <c r="BQ1611" s="17">
        <v>0</v>
      </c>
      <c r="BR1611">
        <v>0</v>
      </c>
      <c r="BS1611">
        <v>0</v>
      </c>
      <c r="BT1611">
        <v>0</v>
      </c>
      <c r="BU1611" s="17">
        <v>1</v>
      </c>
      <c r="BV1611">
        <v>0</v>
      </c>
      <c r="BW1611">
        <v>0</v>
      </c>
      <c r="BX1611" s="17">
        <v>0</v>
      </c>
      <c r="BY1611">
        <v>0</v>
      </c>
      <c r="BZ1611">
        <v>0</v>
      </c>
      <c r="CA1611">
        <v>1</v>
      </c>
      <c r="CB1611">
        <v>1</v>
      </c>
      <c r="CC1611">
        <v>0</v>
      </c>
      <c r="CD1611">
        <v>0</v>
      </c>
      <c r="CE1611">
        <v>0</v>
      </c>
      <c r="CF1611">
        <v>1</v>
      </c>
      <c r="CG1611">
        <v>1</v>
      </c>
      <c r="CH1611">
        <v>0</v>
      </c>
      <c r="CI1611">
        <v>1</v>
      </c>
      <c r="CJ1611" s="17">
        <v>0</v>
      </c>
      <c r="CK1611">
        <v>0.29799999999999999</v>
      </c>
      <c r="CL1611">
        <v>254</v>
      </c>
      <c r="CM1611">
        <v>1</v>
      </c>
      <c r="CN1611">
        <v>0</v>
      </c>
      <c r="CO1611">
        <v>27</v>
      </c>
      <c r="CP1611" s="31" t="s">
        <v>80</v>
      </c>
    </row>
    <row r="1612" spans="1:94" x14ac:dyDescent="0.25">
      <c r="A1612">
        <v>1611</v>
      </c>
      <c r="B1612">
        <v>102</v>
      </c>
      <c r="C1612" s="23" t="s">
        <v>280</v>
      </c>
      <c r="D1612" s="12">
        <v>3.7137289336648172</v>
      </c>
      <c r="E1612" s="13">
        <v>1.025852907355735</v>
      </c>
      <c r="F1612" s="7">
        <v>3.620137845334396</v>
      </c>
      <c r="G1612" s="7">
        <f t="shared" si="399"/>
        <v>2.6878760263090822</v>
      </c>
      <c r="H1612" s="15">
        <f t="shared" si="400"/>
        <v>4.7395818410205521</v>
      </c>
      <c r="I1612" s="11">
        <f t="shared" si="401"/>
        <v>1.7519053308420737E-2</v>
      </c>
      <c r="J1612" s="30">
        <f t="shared" si="402"/>
        <v>4.8393332124076847E-3</v>
      </c>
      <c r="K1612" s="30">
        <f t="shared" si="403"/>
        <v>206.6400382259431</v>
      </c>
      <c r="L1612" s="8">
        <v>0</v>
      </c>
      <c r="M1612" s="9">
        <v>0</v>
      </c>
      <c r="N1612" s="9">
        <v>1</v>
      </c>
      <c r="O1612" s="9">
        <v>0</v>
      </c>
      <c r="P1612" s="9">
        <v>0</v>
      </c>
      <c r="Q1612" s="8">
        <v>42718</v>
      </c>
      <c r="R1612" s="9">
        <v>30</v>
      </c>
      <c r="S1612" s="9">
        <f t="shared" si="404"/>
        <v>42687</v>
      </c>
      <c r="T1612" s="9">
        <f t="shared" si="405"/>
        <v>24</v>
      </c>
      <c r="U1612" s="7">
        <f t="shared" si="397"/>
        <v>7.9170000000000007</v>
      </c>
      <c r="V1612" s="7">
        <v>24.265000000000001</v>
      </c>
      <c r="W1612" s="9">
        <v>0</v>
      </c>
      <c r="X1612" s="9">
        <v>1</v>
      </c>
      <c r="Y1612" s="9">
        <v>0</v>
      </c>
      <c r="Z1612" s="9">
        <v>1</v>
      </c>
      <c r="AA1612" s="9">
        <v>0</v>
      </c>
      <c r="AB1612" s="27">
        <v>0</v>
      </c>
      <c r="AC1612" s="9">
        <v>0</v>
      </c>
      <c r="AD1612" s="9">
        <v>1</v>
      </c>
      <c r="AE1612" s="27">
        <v>0</v>
      </c>
      <c r="AF1612" s="9">
        <v>0</v>
      </c>
      <c r="AG1612" s="27">
        <v>1</v>
      </c>
      <c r="AH1612" s="19">
        <v>1990</v>
      </c>
      <c r="AI1612" s="30">
        <v>0.23899999999999999</v>
      </c>
      <c r="AJ1612" s="30">
        <v>0.28499999999999998</v>
      </c>
      <c r="AK1612" s="30">
        <v>0.28100000000000003</v>
      </c>
      <c r="AL1612" s="37">
        <v>0.19500000000000001</v>
      </c>
      <c r="AM1612" s="36">
        <v>0.6</v>
      </c>
      <c r="AN1612" s="17">
        <v>0.4</v>
      </c>
      <c r="AO1612" s="30">
        <v>1</v>
      </c>
      <c r="AP1612" s="34">
        <v>0</v>
      </c>
      <c r="AQ1612" s="33">
        <f t="shared" si="398"/>
        <v>0.65200000000000002</v>
      </c>
      <c r="AR1612" s="34">
        <v>0.34799999999999998</v>
      </c>
      <c r="AS1612">
        <v>0</v>
      </c>
      <c r="AT1612" s="17">
        <v>1</v>
      </c>
      <c r="AU1612">
        <v>0.65</v>
      </c>
      <c r="AV1612" s="17">
        <v>0.35</v>
      </c>
      <c r="AW1612" s="17" t="s">
        <v>12</v>
      </c>
      <c r="AX1612">
        <v>0</v>
      </c>
      <c r="AY1612">
        <v>0</v>
      </c>
      <c r="AZ1612">
        <v>0</v>
      </c>
      <c r="BA1612">
        <v>0</v>
      </c>
      <c r="BB1612">
        <v>0</v>
      </c>
      <c r="BC1612">
        <v>1</v>
      </c>
      <c r="BD1612" s="17">
        <v>0</v>
      </c>
      <c r="BE1612">
        <v>0</v>
      </c>
      <c r="BF1612">
        <v>1</v>
      </c>
      <c r="BG1612" s="17">
        <v>0</v>
      </c>
      <c r="BH1612">
        <v>376</v>
      </c>
      <c r="BI1612">
        <v>83</v>
      </c>
      <c r="BJ1612" s="23">
        <v>0.71</v>
      </c>
      <c r="BK1612" s="23">
        <v>37.773000000000003</v>
      </c>
      <c r="BL1612">
        <v>1</v>
      </c>
      <c r="BM1612">
        <v>0</v>
      </c>
      <c r="BN1612">
        <v>0</v>
      </c>
      <c r="BO1612">
        <v>0</v>
      </c>
      <c r="BP1612">
        <v>0</v>
      </c>
      <c r="BQ1612" s="17">
        <v>0</v>
      </c>
      <c r="BR1612">
        <v>0</v>
      </c>
      <c r="BS1612">
        <v>0</v>
      </c>
      <c r="BT1612">
        <v>0</v>
      </c>
      <c r="BU1612" s="17">
        <v>1</v>
      </c>
      <c r="BV1612">
        <v>0</v>
      </c>
      <c r="BW1612">
        <v>0</v>
      </c>
      <c r="BX1612" s="17">
        <v>0</v>
      </c>
      <c r="BY1612">
        <v>0</v>
      </c>
      <c r="BZ1612">
        <v>0</v>
      </c>
      <c r="CA1612">
        <v>1</v>
      </c>
      <c r="CB1612">
        <v>1</v>
      </c>
      <c r="CC1612">
        <v>0</v>
      </c>
      <c r="CD1612">
        <v>0</v>
      </c>
      <c r="CE1612">
        <v>0</v>
      </c>
      <c r="CF1612">
        <v>1</v>
      </c>
      <c r="CG1612">
        <v>1</v>
      </c>
      <c r="CH1612">
        <v>0</v>
      </c>
      <c r="CI1612">
        <v>1</v>
      </c>
      <c r="CJ1612" s="17">
        <v>0</v>
      </c>
      <c r="CK1612">
        <v>0.29799999999999999</v>
      </c>
      <c r="CL1612">
        <v>254</v>
      </c>
      <c r="CM1612">
        <v>1</v>
      </c>
      <c r="CN1612">
        <v>0</v>
      </c>
      <c r="CO1612">
        <v>27</v>
      </c>
      <c r="CP1612" s="31" t="s">
        <v>80</v>
      </c>
    </row>
    <row r="1613" spans="1:94" x14ac:dyDescent="0.25">
      <c r="A1613">
        <v>1612</v>
      </c>
      <c r="B1613">
        <v>102</v>
      </c>
      <c r="C1613" s="23" t="s">
        <v>280</v>
      </c>
      <c r="D1613" s="12">
        <v>3.624356406823281</v>
      </c>
      <c r="E1613" s="13">
        <v>0.33925197423682629</v>
      </c>
      <c r="F1613" s="7">
        <v>10.683376021544319</v>
      </c>
      <c r="G1613" s="7">
        <f t="shared" si="399"/>
        <v>3.2851044325864547</v>
      </c>
      <c r="H1613" s="15">
        <f t="shared" si="400"/>
        <v>3.9636083810601073</v>
      </c>
      <c r="I1613" s="11">
        <f t="shared" si="401"/>
        <v>5.1639362719105915E-2</v>
      </c>
      <c r="J1613" s="30">
        <f t="shared" si="402"/>
        <v>4.8336183819579969E-3</v>
      </c>
      <c r="K1613" s="30">
        <f t="shared" si="403"/>
        <v>206.88435060008214</v>
      </c>
      <c r="L1613" s="8">
        <v>0</v>
      </c>
      <c r="M1613" s="9">
        <v>0</v>
      </c>
      <c r="N1613" s="9">
        <v>1</v>
      </c>
      <c r="O1613" s="9">
        <v>0</v>
      </c>
      <c r="P1613" s="9">
        <v>0</v>
      </c>
      <c r="Q1613" s="8">
        <v>42718</v>
      </c>
      <c r="R1613" s="9">
        <v>30</v>
      </c>
      <c r="S1613" s="9">
        <f t="shared" si="404"/>
        <v>42687</v>
      </c>
      <c r="T1613" s="9">
        <f t="shared" si="405"/>
        <v>24</v>
      </c>
      <c r="U1613" s="7">
        <f t="shared" si="397"/>
        <v>7.9170000000000007</v>
      </c>
      <c r="V1613" s="7">
        <v>24.265000000000001</v>
      </c>
      <c r="W1613" s="9">
        <v>0</v>
      </c>
      <c r="X1613" s="9">
        <v>1</v>
      </c>
      <c r="Y1613" s="9">
        <v>0</v>
      </c>
      <c r="Z1613" s="9">
        <v>1</v>
      </c>
      <c r="AA1613" s="9">
        <v>0</v>
      </c>
      <c r="AB1613" s="27">
        <v>0</v>
      </c>
      <c r="AC1613" s="9">
        <v>0</v>
      </c>
      <c r="AD1613" s="9">
        <v>1</v>
      </c>
      <c r="AE1613" s="27">
        <v>0</v>
      </c>
      <c r="AF1613" s="9">
        <v>0</v>
      </c>
      <c r="AG1613" s="27">
        <v>1</v>
      </c>
      <c r="AH1613" s="19">
        <v>1990</v>
      </c>
      <c r="AI1613" s="30">
        <v>0.23899999999999999</v>
      </c>
      <c r="AJ1613" s="30">
        <v>0.28499999999999998</v>
      </c>
      <c r="AK1613" s="30">
        <v>0.28100000000000003</v>
      </c>
      <c r="AL1613" s="37">
        <v>0.19500000000000001</v>
      </c>
      <c r="AM1613" s="36">
        <v>0.6</v>
      </c>
      <c r="AN1613" s="17">
        <v>0.4</v>
      </c>
      <c r="AO1613" s="30">
        <v>1</v>
      </c>
      <c r="AP1613" s="34">
        <v>0</v>
      </c>
      <c r="AQ1613" s="33">
        <f t="shared" si="398"/>
        <v>0.65200000000000002</v>
      </c>
      <c r="AR1613" s="34">
        <v>0.34799999999999998</v>
      </c>
      <c r="AS1613">
        <v>0</v>
      </c>
      <c r="AT1613" s="17">
        <v>1</v>
      </c>
      <c r="AU1613">
        <v>0.65</v>
      </c>
      <c r="AV1613" s="17">
        <v>0.35</v>
      </c>
      <c r="AW1613" s="17" t="s">
        <v>12</v>
      </c>
      <c r="AX1613">
        <v>0</v>
      </c>
      <c r="AY1613">
        <v>0</v>
      </c>
      <c r="AZ1613">
        <v>0</v>
      </c>
      <c r="BA1613">
        <v>0</v>
      </c>
      <c r="BB1613">
        <v>0</v>
      </c>
      <c r="BC1613">
        <v>1</v>
      </c>
      <c r="BD1613" s="17">
        <v>0</v>
      </c>
      <c r="BE1613">
        <v>0</v>
      </c>
      <c r="BF1613">
        <v>1</v>
      </c>
      <c r="BG1613" s="17">
        <v>0</v>
      </c>
      <c r="BH1613">
        <v>376</v>
      </c>
      <c r="BI1613">
        <v>83</v>
      </c>
      <c r="BJ1613" s="23">
        <v>0.71</v>
      </c>
      <c r="BK1613" s="23">
        <v>37.773000000000003</v>
      </c>
      <c r="BL1613">
        <v>1</v>
      </c>
      <c r="BM1613">
        <v>0</v>
      </c>
      <c r="BN1613">
        <v>0</v>
      </c>
      <c r="BO1613">
        <v>0</v>
      </c>
      <c r="BP1613">
        <v>0</v>
      </c>
      <c r="BQ1613" s="17">
        <v>0</v>
      </c>
      <c r="BR1613">
        <v>0</v>
      </c>
      <c r="BS1613">
        <v>0</v>
      </c>
      <c r="BT1613">
        <v>0</v>
      </c>
      <c r="BU1613" s="17">
        <v>1</v>
      </c>
      <c r="BV1613">
        <v>0</v>
      </c>
      <c r="BW1613">
        <v>0</v>
      </c>
      <c r="BX1613" s="17">
        <v>0</v>
      </c>
      <c r="BY1613">
        <v>0</v>
      </c>
      <c r="BZ1613">
        <v>0</v>
      </c>
      <c r="CA1613">
        <v>1</v>
      </c>
      <c r="CB1613">
        <v>1</v>
      </c>
      <c r="CC1613">
        <v>0</v>
      </c>
      <c r="CD1613">
        <v>0</v>
      </c>
      <c r="CE1613">
        <v>0</v>
      </c>
      <c r="CF1613">
        <v>1</v>
      </c>
      <c r="CG1613">
        <v>1</v>
      </c>
      <c r="CH1613">
        <v>0</v>
      </c>
      <c r="CI1613">
        <v>1</v>
      </c>
      <c r="CJ1613" s="17">
        <v>0</v>
      </c>
      <c r="CK1613">
        <v>0.29799999999999999</v>
      </c>
      <c r="CL1613">
        <v>254</v>
      </c>
      <c r="CM1613">
        <v>1</v>
      </c>
      <c r="CN1613">
        <v>0</v>
      </c>
      <c r="CO1613">
        <v>27</v>
      </c>
      <c r="CP1613" s="31" t="s">
        <v>80</v>
      </c>
    </row>
    <row r="1614" spans="1:94" x14ac:dyDescent="0.25">
      <c r="A1614">
        <v>1613</v>
      </c>
      <c r="B1614">
        <v>102</v>
      </c>
      <c r="C1614" s="23" t="s">
        <v>280</v>
      </c>
      <c r="D1614" s="12">
        <v>4.2522344359378073</v>
      </c>
      <c r="E1614" s="13">
        <v>0.25765839985957412</v>
      </c>
      <c r="F1614" s="7">
        <v>16.503379817057429</v>
      </c>
      <c r="G1614" s="7">
        <f t="shared" si="399"/>
        <v>3.9945760360782332</v>
      </c>
      <c r="H1614" s="15">
        <f t="shared" si="400"/>
        <v>4.5098928357973813</v>
      </c>
      <c r="I1614" s="11">
        <f t="shared" si="401"/>
        <v>7.9623999015297431E-2</v>
      </c>
      <c r="J1614" s="30">
        <f t="shared" si="402"/>
        <v>4.8247086292590993E-3</v>
      </c>
      <c r="K1614" s="30">
        <f t="shared" si="403"/>
        <v>207.26640235548564</v>
      </c>
      <c r="L1614" s="8">
        <v>0</v>
      </c>
      <c r="M1614" s="9">
        <v>0</v>
      </c>
      <c r="N1614" s="9">
        <v>1</v>
      </c>
      <c r="O1614" s="9">
        <v>0</v>
      </c>
      <c r="P1614" s="9">
        <v>0</v>
      </c>
      <c r="Q1614" s="8">
        <v>42718</v>
      </c>
      <c r="R1614" s="9">
        <v>30</v>
      </c>
      <c r="S1614" s="9">
        <f t="shared" si="404"/>
        <v>42687</v>
      </c>
      <c r="T1614" s="9">
        <f t="shared" si="405"/>
        <v>24</v>
      </c>
      <c r="U1614" s="7">
        <f t="shared" si="397"/>
        <v>7.9170000000000007</v>
      </c>
      <c r="V1614" s="7">
        <v>24.265000000000001</v>
      </c>
      <c r="W1614" s="9">
        <v>0</v>
      </c>
      <c r="X1614" s="9">
        <v>1</v>
      </c>
      <c r="Y1614" s="9">
        <v>0</v>
      </c>
      <c r="Z1614" s="9">
        <v>1</v>
      </c>
      <c r="AA1614" s="9">
        <v>0</v>
      </c>
      <c r="AB1614" s="27">
        <v>0</v>
      </c>
      <c r="AC1614" s="9">
        <v>0</v>
      </c>
      <c r="AD1614" s="9">
        <v>1</v>
      </c>
      <c r="AE1614" s="27">
        <v>0</v>
      </c>
      <c r="AF1614" s="9">
        <v>0</v>
      </c>
      <c r="AG1614" s="27">
        <v>1</v>
      </c>
      <c r="AH1614" s="19">
        <v>1990</v>
      </c>
      <c r="AI1614" s="30">
        <v>0.23899999999999999</v>
      </c>
      <c r="AJ1614" s="30">
        <v>0.28499999999999998</v>
      </c>
      <c r="AK1614" s="30">
        <v>0.28100000000000003</v>
      </c>
      <c r="AL1614" s="37">
        <v>0.19500000000000001</v>
      </c>
      <c r="AM1614" s="36">
        <v>0.6</v>
      </c>
      <c r="AN1614" s="17">
        <v>0.4</v>
      </c>
      <c r="AO1614" s="30">
        <v>1</v>
      </c>
      <c r="AP1614" s="34">
        <v>0</v>
      </c>
      <c r="AQ1614" s="33">
        <f t="shared" si="398"/>
        <v>0.65200000000000002</v>
      </c>
      <c r="AR1614" s="34">
        <v>0.34799999999999998</v>
      </c>
      <c r="AS1614">
        <v>0</v>
      </c>
      <c r="AT1614" s="17">
        <v>1</v>
      </c>
      <c r="AU1614">
        <v>0.65</v>
      </c>
      <c r="AV1614" s="17">
        <v>0.35</v>
      </c>
      <c r="AW1614" s="17" t="s">
        <v>12</v>
      </c>
      <c r="AX1614">
        <v>0</v>
      </c>
      <c r="AY1614">
        <v>0</v>
      </c>
      <c r="AZ1614">
        <v>0</v>
      </c>
      <c r="BA1614">
        <v>0</v>
      </c>
      <c r="BB1614">
        <v>0</v>
      </c>
      <c r="BC1614">
        <v>1</v>
      </c>
      <c r="BD1614" s="17">
        <v>0</v>
      </c>
      <c r="BE1614">
        <v>0</v>
      </c>
      <c r="BF1614">
        <v>1</v>
      </c>
      <c r="BG1614" s="17">
        <v>0</v>
      </c>
      <c r="BH1614">
        <v>376</v>
      </c>
      <c r="BI1614">
        <v>83</v>
      </c>
      <c r="BJ1614" s="23">
        <v>0.71</v>
      </c>
      <c r="BK1614" s="23">
        <v>37.773000000000003</v>
      </c>
      <c r="BL1614">
        <v>1</v>
      </c>
      <c r="BM1614">
        <v>0</v>
      </c>
      <c r="BN1614">
        <v>0</v>
      </c>
      <c r="BO1614">
        <v>0</v>
      </c>
      <c r="BP1614">
        <v>0</v>
      </c>
      <c r="BQ1614" s="17">
        <v>0</v>
      </c>
      <c r="BR1614">
        <v>0</v>
      </c>
      <c r="BS1614">
        <v>0</v>
      </c>
      <c r="BT1614">
        <v>0</v>
      </c>
      <c r="BU1614" s="17">
        <v>1</v>
      </c>
      <c r="BV1614">
        <v>0</v>
      </c>
      <c r="BW1614">
        <v>0</v>
      </c>
      <c r="BX1614" s="17">
        <v>0</v>
      </c>
      <c r="BY1614">
        <v>0</v>
      </c>
      <c r="BZ1614">
        <v>0</v>
      </c>
      <c r="CA1614">
        <v>1</v>
      </c>
      <c r="CB1614">
        <v>1</v>
      </c>
      <c r="CC1614">
        <v>0</v>
      </c>
      <c r="CD1614">
        <v>0</v>
      </c>
      <c r="CE1614">
        <v>0</v>
      </c>
      <c r="CF1614">
        <v>1</v>
      </c>
      <c r="CG1614">
        <v>1</v>
      </c>
      <c r="CH1614">
        <v>0</v>
      </c>
      <c r="CI1614">
        <v>1</v>
      </c>
      <c r="CJ1614" s="17">
        <v>0</v>
      </c>
      <c r="CK1614">
        <v>0.29799999999999999</v>
      </c>
      <c r="CL1614">
        <v>254</v>
      </c>
      <c r="CM1614">
        <v>1</v>
      </c>
      <c r="CN1614">
        <v>0</v>
      </c>
      <c r="CO1614">
        <v>27</v>
      </c>
      <c r="CP1614" s="31" t="s">
        <v>80</v>
      </c>
    </row>
    <row r="1615" spans="1:94" x14ac:dyDescent="0.25">
      <c r="A1615">
        <v>1614</v>
      </c>
      <c r="B1615">
        <v>102</v>
      </c>
      <c r="C1615" s="23" t="s">
        <v>280</v>
      </c>
      <c r="D1615" s="12">
        <v>4.1762961352167949</v>
      </c>
      <c r="E1615" s="13">
        <v>0.78987865988931483</v>
      </c>
      <c r="F1615" s="7">
        <v>5.2872629016234169</v>
      </c>
      <c r="G1615" s="7">
        <f t="shared" si="399"/>
        <v>3.3864174753274803</v>
      </c>
      <c r="H1615" s="15">
        <f t="shared" si="400"/>
        <v>4.9661747951061095</v>
      </c>
      <c r="I1615" s="11">
        <f t="shared" si="401"/>
        <v>2.7172845694752364E-2</v>
      </c>
      <c r="J1615" s="30">
        <f t="shared" si="402"/>
        <v>5.1393029248477757E-3</v>
      </c>
      <c r="K1615" s="30">
        <f t="shared" si="403"/>
        <v>194.57891753473933</v>
      </c>
      <c r="L1615" s="8">
        <v>0</v>
      </c>
      <c r="M1615" s="9">
        <v>0</v>
      </c>
      <c r="N1615" s="9">
        <v>1</v>
      </c>
      <c r="O1615" s="9">
        <v>0</v>
      </c>
      <c r="P1615" s="9">
        <v>0</v>
      </c>
      <c r="Q1615" s="8">
        <v>37864</v>
      </c>
      <c r="R1615" s="9">
        <v>30</v>
      </c>
      <c r="S1615" s="9">
        <f t="shared" si="404"/>
        <v>37833</v>
      </c>
      <c r="T1615" s="9">
        <f t="shared" si="405"/>
        <v>24</v>
      </c>
      <c r="U1615" s="7">
        <f t="shared" si="397"/>
        <v>6.1150000000000002</v>
      </c>
      <c r="V1615" s="7">
        <v>25.26</v>
      </c>
      <c r="W1615" s="9">
        <v>0</v>
      </c>
      <c r="X1615" s="9">
        <v>1</v>
      </c>
      <c r="Y1615" s="9">
        <v>0</v>
      </c>
      <c r="Z1615" s="9">
        <v>1</v>
      </c>
      <c r="AA1615" s="9">
        <v>0</v>
      </c>
      <c r="AB1615" s="27">
        <v>0</v>
      </c>
      <c r="AC1615" s="9">
        <v>0</v>
      </c>
      <c r="AD1615" s="9">
        <v>1</v>
      </c>
      <c r="AE1615" s="27">
        <v>0</v>
      </c>
      <c r="AF1615" s="9">
        <v>0</v>
      </c>
      <c r="AG1615" s="27">
        <v>1</v>
      </c>
      <c r="AH1615" s="19">
        <v>1983</v>
      </c>
      <c r="AI1615" s="30">
        <v>0.32600000000000001</v>
      </c>
      <c r="AJ1615" s="30">
        <v>0.34699999999999998</v>
      </c>
      <c r="AK1615" s="30">
        <v>0.21299999999999999</v>
      </c>
      <c r="AL1615" s="37">
        <v>0.114</v>
      </c>
      <c r="AM1615" s="36">
        <v>0.6</v>
      </c>
      <c r="AN1615" s="17">
        <v>0.4</v>
      </c>
      <c r="AO1615" s="30">
        <v>1</v>
      </c>
      <c r="AP1615" s="34">
        <v>0</v>
      </c>
      <c r="AQ1615" s="33">
        <f t="shared" si="398"/>
        <v>0.77600000000000002</v>
      </c>
      <c r="AR1615" s="34">
        <v>0.224</v>
      </c>
      <c r="AS1615">
        <v>0</v>
      </c>
      <c r="AT1615" s="17">
        <v>1</v>
      </c>
      <c r="AU1615">
        <v>0.65</v>
      </c>
      <c r="AV1615" s="17">
        <v>0.35</v>
      </c>
      <c r="AW1615" s="17" t="s">
        <v>12</v>
      </c>
      <c r="AX1615">
        <v>0</v>
      </c>
      <c r="AY1615">
        <v>0</v>
      </c>
      <c r="AZ1615">
        <v>0</v>
      </c>
      <c r="BA1615">
        <v>0</v>
      </c>
      <c r="BB1615">
        <v>0</v>
      </c>
      <c r="BC1615">
        <v>1</v>
      </c>
      <c r="BD1615" s="17">
        <v>0</v>
      </c>
      <c r="BE1615">
        <v>0</v>
      </c>
      <c r="BF1615">
        <v>1</v>
      </c>
      <c r="BG1615" s="17">
        <v>0</v>
      </c>
      <c r="BH1615">
        <v>329</v>
      </c>
      <c r="BI1615">
        <v>27</v>
      </c>
      <c r="BJ1615" s="23">
        <v>0.67300000000000004</v>
      </c>
      <c r="BK1615" s="23">
        <v>37.152500000000003</v>
      </c>
      <c r="BL1615">
        <v>1</v>
      </c>
      <c r="BM1615">
        <v>0</v>
      </c>
      <c r="BN1615">
        <v>0</v>
      </c>
      <c r="BO1615">
        <v>0</v>
      </c>
      <c r="BP1615">
        <v>0</v>
      </c>
      <c r="BQ1615" s="17">
        <v>0</v>
      </c>
      <c r="BR1615">
        <v>0</v>
      </c>
      <c r="BS1615">
        <v>0</v>
      </c>
      <c r="BT1615">
        <v>0</v>
      </c>
      <c r="BU1615" s="17">
        <v>1</v>
      </c>
      <c r="BV1615">
        <v>0</v>
      </c>
      <c r="BW1615">
        <v>0</v>
      </c>
      <c r="BX1615" s="17">
        <v>0</v>
      </c>
      <c r="BY1615">
        <v>0</v>
      </c>
      <c r="BZ1615">
        <v>0</v>
      </c>
      <c r="CA1615">
        <v>1</v>
      </c>
      <c r="CB1615">
        <v>1</v>
      </c>
      <c r="CC1615">
        <v>0</v>
      </c>
      <c r="CD1615">
        <v>0</v>
      </c>
      <c r="CE1615">
        <v>0</v>
      </c>
      <c r="CF1615">
        <v>1</v>
      </c>
      <c r="CG1615">
        <v>0</v>
      </c>
      <c r="CH1615">
        <v>1</v>
      </c>
      <c r="CI1615">
        <v>1</v>
      </c>
      <c r="CJ1615" s="17">
        <v>0</v>
      </c>
      <c r="CK1615">
        <v>0.29799999999999999</v>
      </c>
      <c r="CL1615">
        <v>254</v>
      </c>
      <c r="CM1615">
        <v>1</v>
      </c>
      <c r="CN1615">
        <v>0</v>
      </c>
      <c r="CO1615">
        <v>27</v>
      </c>
      <c r="CP1615" s="31" t="s">
        <v>80</v>
      </c>
    </row>
    <row r="1616" spans="1:94" x14ac:dyDescent="0.25">
      <c r="A1616">
        <v>1615</v>
      </c>
      <c r="B1616">
        <v>102</v>
      </c>
      <c r="C1616" s="23" t="s">
        <v>280</v>
      </c>
      <c r="D1616" s="12">
        <v>3.813958115186789</v>
      </c>
      <c r="E1616" s="13">
        <v>0.26064269569777659</v>
      </c>
      <c r="F1616" s="7">
        <v>14.63289851640114</v>
      </c>
      <c r="G1616" s="7">
        <f t="shared" si="399"/>
        <v>3.5533154194890124</v>
      </c>
      <c r="H1616" s="15">
        <f t="shared" si="400"/>
        <v>4.0746008108845659</v>
      </c>
      <c r="I1616" s="11">
        <f t="shared" si="401"/>
        <v>7.5018686658618716E-2</v>
      </c>
      <c r="J1616" s="30">
        <f t="shared" si="402"/>
        <v>5.1267140665627363E-3</v>
      </c>
      <c r="K1616" s="30">
        <f t="shared" si="403"/>
        <v>195.05671410897727</v>
      </c>
      <c r="L1616" s="8">
        <v>0</v>
      </c>
      <c r="M1616" s="9">
        <v>0</v>
      </c>
      <c r="N1616" s="9">
        <v>1</v>
      </c>
      <c r="O1616" s="9">
        <v>0</v>
      </c>
      <c r="P1616" s="9">
        <v>0</v>
      </c>
      <c r="Q1616" s="8">
        <v>37864</v>
      </c>
      <c r="R1616" s="9">
        <v>30</v>
      </c>
      <c r="S1616" s="9">
        <f t="shared" si="404"/>
        <v>37833</v>
      </c>
      <c r="T1616" s="9">
        <f t="shared" si="405"/>
        <v>24</v>
      </c>
      <c r="U1616" s="7">
        <f t="shared" si="397"/>
        <v>6.1150000000000002</v>
      </c>
      <c r="V1616" s="7">
        <v>25.26</v>
      </c>
      <c r="W1616" s="9">
        <v>0</v>
      </c>
      <c r="X1616" s="9">
        <v>1</v>
      </c>
      <c r="Y1616" s="9">
        <v>0</v>
      </c>
      <c r="Z1616" s="9">
        <v>1</v>
      </c>
      <c r="AA1616" s="9">
        <v>0</v>
      </c>
      <c r="AB1616" s="27">
        <v>0</v>
      </c>
      <c r="AC1616" s="9">
        <v>0</v>
      </c>
      <c r="AD1616" s="9">
        <v>1</v>
      </c>
      <c r="AE1616" s="27">
        <v>0</v>
      </c>
      <c r="AF1616" s="9">
        <v>0</v>
      </c>
      <c r="AG1616" s="27">
        <v>1</v>
      </c>
      <c r="AH1616" s="19">
        <v>1983</v>
      </c>
      <c r="AI1616" s="30">
        <v>0.32600000000000001</v>
      </c>
      <c r="AJ1616" s="30">
        <v>0.34699999999999998</v>
      </c>
      <c r="AK1616" s="30">
        <v>0.21299999999999999</v>
      </c>
      <c r="AL1616" s="37">
        <v>0.114</v>
      </c>
      <c r="AM1616" s="36">
        <v>0.6</v>
      </c>
      <c r="AN1616" s="17">
        <v>0.4</v>
      </c>
      <c r="AO1616" s="30">
        <v>1</v>
      </c>
      <c r="AP1616" s="34">
        <v>0</v>
      </c>
      <c r="AQ1616" s="33">
        <f t="shared" si="398"/>
        <v>0.77600000000000002</v>
      </c>
      <c r="AR1616" s="34">
        <v>0.224</v>
      </c>
      <c r="AS1616">
        <v>0</v>
      </c>
      <c r="AT1616" s="17">
        <v>1</v>
      </c>
      <c r="AU1616">
        <v>0.65</v>
      </c>
      <c r="AV1616" s="17">
        <v>0.35</v>
      </c>
      <c r="AW1616" s="17" t="s">
        <v>12</v>
      </c>
      <c r="AX1616">
        <v>0</v>
      </c>
      <c r="AY1616">
        <v>0</v>
      </c>
      <c r="AZ1616">
        <v>0</v>
      </c>
      <c r="BA1616">
        <v>0</v>
      </c>
      <c r="BB1616">
        <v>0</v>
      </c>
      <c r="BC1616">
        <v>1</v>
      </c>
      <c r="BD1616" s="17">
        <v>0</v>
      </c>
      <c r="BE1616">
        <v>0</v>
      </c>
      <c r="BF1616">
        <v>1</v>
      </c>
      <c r="BG1616" s="17">
        <v>0</v>
      </c>
      <c r="BH1616">
        <v>329</v>
      </c>
      <c r="BI1616">
        <v>27</v>
      </c>
      <c r="BJ1616" s="23">
        <v>0.67300000000000004</v>
      </c>
      <c r="BK1616" s="23">
        <v>37.152500000000003</v>
      </c>
      <c r="BL1616">
        <v>1</v>
      </c>
      <c r="BM1616">
        <v>0</v>
      </c>
      <c r="BN1616">
        <v>0</v>
      </c>
      <c r="BO1616">
        <v>0</v>
      </c>
      <c r="BP1616">
        <v>0</v>
      </c>
      <c r="BQ1616" s="17">
        <v>0</v>
      </c>
      <c r="BR1616">
        <v>0</v>
      </c>
      <c r="BS1616">
        <v>0</v>
      </c>
      <c r="BT1616">
        <v>0</v>
      </c>
      <c r="BU1616" s="17">
        <v>1</v>
      </c>
      <c r="BV1616">
        <v>0</v>
      </c>
      <c r="BW1616">
        <v>0</v>
      </c>
      <c r="BX1616" s="17">
        <v>0</v>
      </c>
      <c r="BY1616">
        <v>0</v>
      </c>
      <c r="BZ1616">
        <v>0</v>
      </c>
      <c r="CA1616">
        <v>1</v>
      </c>
      <c r="CB1616">
        <v>1</v>
      </c>
      <c r="CC1616">
        <v>0</v>
      </c>
      <c r="CD1616">
        <v>0</v>
      </c>
      <c r="CE1616">
        <v>0</v>
      </c>
      <c r="CF1616">
        <v>1</v>
      </c>
      <c r="CG1616">
        <v>0</v>
      </c>
      <c r="CH1616">
        <v>1</v>
      </c>
      <c r="CI1616">
        <v>1</v>
      </c>
      <c r="CJ1616" s="17">
        <v>0</v>
      </c>
      <c r="CK1616">
        <v>0.29799999999999999</v>
      </c>
      <c r="CL1616">
        <v>254</v>
      </c>
      <c r="CM1616">
        <v>1</v>
      </c>
      <c r="CN1616">
        <v>0</v>
      </c>
      <c r="CO1616">
        <v>27</v>
      </c>
      <c r="CP1616" s="31" t="s">
        <v>80</v>
      </c>
    </row>
    <row r="1617" spans="1:94" x14ac:dyDescent="0.25">
      <c r="A1617">
        <v>1616</v>
      </c>
      <c r="B1617">
        <v>102</v>
      </c>
      <c r="C1617" s="23" t="s">
        <v>280</v>
      </c>
      <c r="D1617" s="12">
        <v>3.731164845888824</v>
      </c>
      <c r="E1617" s="13">
        <v>0.30622026231660732</v>
      </c>
      <c r="F1617" s="7">
        <v>12.184578569889339</v>
      </c>
      <c r="G1617" s="7">
        <f t="shared" si="399"/>
        <v>3.4249445835722168</v>
      </c>
      <c r="H1617" s="15">
        <f t="shared" si="400"/>
        <v>4.0373851082054317</v>
      </c>
      <c r="I1617" s="11">
        <f t="shared" si="401"/>
        <v>6.2520819605837621E-2</v>
      </c>
      <c r="J1617" s="30">
        <f t="shared" si="402"/>
        <v>5.1311433749821871E-3</v>
      </c>
      <c r="K1617" s="30">
        <f t="shared" si="403"/>
        <v>194.88833714444229</v>
      </c>
      <c r="L1617" s="8">
        <v>0</v>
      </c>
      <c r="M1617" s="9">
        <v>0</v>
      </c>
      <c r="N1617" s="9">
        <v>1</v>
      </c>
      <c r="O1617" s="9">
        <v>0</v>
      </c>
      <c r="P1617" s="9">
        <v>0</v>
      </c>
      <c r="Q1617" s="8">
        <v>37864</v>
      </c>
      <c r="R1617" s="9">
        <v>30</v>
      </c>
      <c r="S1617" s="9">
        <f t="shared" si="404"/>
        <v>37833</v>
      </c>
      <c r="T1617" s="9">
        <f t="shared" si="405"/>
        <v>24</v>
      </c>
      <c r="U1617" s="7">
        <f t="shared" si="397"/>
        <v>6.1150000000000002</v>
      </c>
      <c r="V1617" s="7">
        <v>25.26</v>
      </c>
      <c r="W1617" s="9">
        <v>0</v>
      </c>
      <c r="X1617" s="9">
        <v>1</v>
      </c>
      <c r="Y1617" s="9">
        <v>0</v>
      </c>
      <c r="Z1617" s="9">
        <v>1</v>
      </c>
      <c r="AA1617" s="9">
        <v>0</v>
      </c>
      <c r="AB1617" s="27">
        <v>0</v>
      </c>
      <c r="AC1617" s="9">
        <v>0</v>
      </c>
      <c r="AD1617" s="9">
        <v>1</v>
      </c>
      <c r="AE1617" s="27">
        <v>0</v>
      </c>
      <c r="AF1617" s="9">
        <v>0</v>
      </c>
      <c r="AG1617" s="27">
        <v>1</v>
      </c>
      <c r="AH1617" s="19">
        <v>1983</v>
      </c>
      <c r="AI1617" s="30">
        <v>0.32600000000000001</v>
      </c>
      <c r="AJ1617" s="30">
        <v>0.34699999999999998</v>
      </c>
      <c r="AK1617" s="30">
        <v>0.21299999999999999</v>
      </c>
      <c r="AL1617" s="37">
        <v>0.114</v>
      </c>
      <c r="AM1617" s="36">
        <v>0.6</v>
      </c>
      <c r="AN1617" s="17">
        <v>0.4</v>
      </c>
      <c r="AO1617" s="30">
        <v>1</v>
      </c>
      <c r="AP1617" s="34">
        <v>0</v>
      </c>
      <c r="AQ1617" s="33">
        <f t="shared" si="398"/>
        <v>0.77600000000000002</v>
      </c>
      <c r="AR1617" s="34">
        <v>0.224</v>
      </c>
      <c r="AS1617">
        <v>0</v>
      </c>
      <c r="AT1617" s="17">
        <v>1</v>
      </c>
      <c r="AU1617">
        <v>0.65</v>
      </c>
      <c r="AV1617" s="17">
        <v>0.35</v>
      </c>
      <c r="AW1617" s="17" t="s">
        <v>12</v>
      </c>
      <c r="AX1617">
        <v>0</v>
      </c>
      <c r="AY1617">
        <v>0</v>
      </c>
      <c r="AZ1617">
        <v>0</v>
      </c>
      <c r="BA1617">
        <v>0</v>
      </c>
      <c r="BB1617">
        <v>0</v>
      </c>
      <c r="BC1617">
        <v>1</v>
      </c>
      <c r="BD1617" s="17">
        <v>0</v>
      </c>
      <c r="BE1617">
        <v>0</v>
      </c>
      <c r="BF1617">
        <v>1</v>
      </c>
      <c r="BG1617" s="17">
        <v>0</v>
      </c>
      <c r="BH1617">
        <v>329</v>
      </c>
      <c r="BI1617">
        <v>27</v>
      </c>
      <c r="BJ1617" s="23">
        <v>0.67300000000000004</v>
      </c>
      <c r="BK1617" s="23">
        <v>37.152500000000003</v>
      </c>
      <c r="BL1617">
        <v>1</v>
      </c>
      <c r="BM1617">
        <v>0</v>
      </c>
      <c r="BN1617">
        <v>0</v>
      </c>
      <c r="BO1617">
        <v>0</v>
      </c>
      <c r="BP1617">
        <v>0</v>
      </c>
      <c r="BQ1617" s="17">
        <v>0</v>
      </c>
      <c r="BR1617">
        <v>0</v>
      </c>
      <c r="BS1617">
        <v>0</v>
      </c>
      <c r="BT1617">
        <v>0</v>
      </c>
      <c r="BU1617" s="17">
        <v>1</v>
      </c>
      <c r="BV1617">
        <v>0</v>
      </c>
      <c r="BW1617">
        <v>0</v>
      </c>
      <c r="BX1617" s="17">
        <v>0</v>
      </c>
      <c r="BY1617">
        <v>0</v>
      </c>
      <c r="BZ1617">
        <v>0</v>
      </c>
      <c r="CA1617">
        <v>1</v>
      </c>
      <c r="CB1617">
        <v>1</v>
      </c>
      <c r="CC1617">
        <v>0</v>
      </c>
      <c r="CD1617">
        <v>0</v>
      </c>
      <c r="CE1617">
        <v>0</v>
      </c>
      <c r="CF1617">
        <v>1</v>
      </c>
      <c r="CG1617">
        <v>0</v>
      </c>
      <c r="CH1617">
        <v>1</v>
      </c>
      <c r="CI1617">
        <v>1</v>
      </c>
      <c r="CJ1617" s="17">
        <v>0</v>
      </c>
      <c r="CK1617">
        <v>0.29799999999999999</v>
      </c>
      <c r="CL1617">
        <v>254</v>
      </c>
      <c r="CM1617">
        <v>1</v>
      </c>
      <c r="CN1617">
        <v>0</v>
      </c>
      <c r="CO1617">
        <v>27</v>
      </c>
      <c r="CP1617" s="31" t="s">
        <v>80</v>
      </c>
    </row>
    <row r="1618" spans="1:94" x14ac:dyDescent="0.25">
      <c r="A1618">
        <v>1617</v>
      </c>
      <c r="B1618">
        <v>102</v>
      </c>
      <c r="C1618" s="23" t="s">
        <v>280</v>
      </c>
      <c r="D1618" s="12">
        <v>4.0742123563830779</v>
      </c>
      <c r="E1618" s="13">
        <v>1.121270666645249</v>
      </c>
      <c r="F1618" s="7">
        <v>3.6335672354408342</v>
      </c>
      <c r="G1618" s="7">
        <f t="shared" si="399"/>
        <v>2.9529416897378287</v>
      </c>
      <c r="H1618" s="15">
        <f t="shared" si="400"/>
        <v>5.1954830230283271</v>
      </c>
      <c r="I1618" s="11">
        <f t="shared" si="401"/>
        <v>1.7613540537886732E-2</v>
      </c>
      <c r="J1618" s="30">
        <f t="shared" si="402"/>
        <v>4.847451387740679E-3</v>
      </c>
      <c r="K1618" s="30">
        <f t="shared" si="403"/>
        <v>206.29397182383798</v>
      </c>
      <c r="L1618" s="8">
        <v>0</v>
      </c>
      <c r="M1618" s="9">
        <v>0</v>
      </c>
      <c r="N1618" s="9">
        <v>1</v>
      </c>
      <c r="O1618" s="9">
        <v>0</v>
      </c>
      <c r="P1618" s="9">
        <v>0</v>
      </c>
      <c r="Q1618" s="8">
        <v>42575</v>
      </c>
      <c r="R1618" s="9">
        <v>30</v>
      </c>
      <c r="S1618" s="9">
        <f t="shared" si="404"/>
        <v>42544</v>
      </c>
      <c r="T1618" s="9">
        <f t="shared" si="405"/>
        <v>24</v>
      </c>
      <c r="U1618" s="7">
        <f t="shared" si="397"/>
        <v>7.9170000000000007</v>
      </c>
      <c r="V1618" s="7">
        <v>24.265000000000001</v>
      </c>
      <c r="W1618" s="9">
        <v>0</v>
      </c>
      <c r="X1618" s="9">
        <v>1</v>
      </c>
      <c r="Y1618" s="9">
        <v>0</v>
      </c>
      <c r="Z1618" s="9">
        <v>1</v>
      </c>
      <c r="AA1618" s="9">
        <v>0</v>
      </c>
      <c r="AB1618" s="27">
        <v>0</v>
      </c>
      <c r="AC1618" s="9">
        <v>0</v>
      </c>
      <c r="AD1618" s="9">
        <v>1</v>
      </c>
      <c r="AE1618" s="27">
        <v>0</v>
      </c>
      <c r="AF1618" s="9">
        <v>0</v>
      </c>
      <c r="AG1618" s="27">
        <v>1</v>
      </c>
      <c r="AH1618" s="19">
        <v>1990</v>
      </c>
      <c r="AI1618" s="30">
        <v>0.23899999999999999</v>
      </c>
      <c r="AJ1618" s="30">
        <v>0.28499999999999998</v>
      </c>
      <c r="AK1618" s="30">
        <v>0.28100000000000003</v>
      </c>
      <c r="AL1618" s="37">
        <v>0.19500000000000001</v>
      </c>
      <c r="AM1618" s="36">
        <v>0.6</v>
      </c>
      <c r="AN1618" s="17">
        <v>0.4</v>
      </c>
      <c r="AO1618" s="30">
        <v>1</v>
      </c>
      <c r="AP1618" s="34">
        <v>0</v>
      </c>
      <c r="AQ1618" s="33">
        <f t="shared" si="398"/>
        <v>0.65200000000000002</v>
      </c>
      <c r="AR1618" s="34">
        <v>0.34799999999999998</v>
      </c>
      <c r="AS1618">
        <v>0</v>
      </c>
      <c r="AT1618" s="17">
        <v>1</v>
      </c>
      <c r="AU1618">
        <v>0.65</v>
      </c>
      <c r="AV1618" s="17">
        <v>0.35</v>
      </c>
      <c r="AW1618" s="17" t="s">
        <v>12</v>
      </c>
      <c r="AX1618">
        <v>0</v>
      </c>
      <c r="AY1618">
        <v>0</v>
      </c>
      <c r="AZ1618">
        <v>0</v>
      </c>
      <c r="BA1618">
        <v>0</v>
      </c>
      <c r="BB1618">
        <v>0</v>
      </c>
      <c r="BC1618">
        <v>1</v>
      </c>
      <c r="BD1618" s="17">
        <v>0</v>
      </c>
      <c r="BE1618">
        <v>0</v>
      </c>
      <c r="BF1618">
        <v>1</v>
      </c>
      <c r="BG1618" s="17">
        <v>0</v>
      </c>
      <c r="BH1618">
        <v>376</v>
      </c>
      <c r="BI1618">
        <v>83</v>
      </c>
      <c r="BJ1618" s="23">
        <v>0.71</v>
      </c>
      <c r="BK1618" s="23">
        <v>37.773000000000003</v>
      </c>
      <c r="BL1618">
        <v>1</v>
      </c>
      <c r="BM1618">
        <v>0</v>
      </c>
      <c r="BN1618">
        <v>0</v>
      </c>
      <c r="BO1618">
        <v>0</v>
      </c>
      <c r="BP1618">
        <v>0</v>
      </c>
      <c r="BQ1618" s="17">
        <v>0</v>
      </c>
      <c r="BR1618">
        <v>0</v>
      </c>
      <c r="BS1618">
        <v>0</v>
      </c>
      <c r="BT1618">
        <v>0</v>
      </c>
      <c r="BU1618" s="17">
        <v>1</v>
      </c>
      <c r="BV1618">
        <v>0</v>
      </c>
      <c r="BW1618">
        <v>0</v>
      </c>
      <c r="BX1618" s="17">
        <v>0</v>
      </c>
      <c r="BY1618">
        <v>0</v>
      </c>
      <c r="BZ1618">
        <v>0</v>
      </c>
      <c r="CA1618">
        <v>1</v>
      </c>
      <c r="CB1618">
        <v>1</v>
      </c>
      <c r="CC1618">
        <v>0</v>
      </c>
      <c r="CD1618">
        <v>0</v>
      </c>
      <c r="CE1618">
        <v>0</v>
      </c>
      <c r="CF1618">
        <v>1</v>
      </c>
      <c r="CG1618">
        <v>0</v>
      </c>
      <c r="CH1618">
        <v>1</v>
      </c>
      <c r="CI1618">
        <v>1</v>
      </c>
      <c r="CJ1618" s="17">
        <v>0</v>
      </c>
      <c r="CK1618">
        <v>0.29799999999999999</v>
      </c>
      <c r="CL1618">
        <v>254</v>
      </c>
      <c r="CM1618">
        <v>1</v>
      </c>
      <c r="CN1618">
        <v>0</v>
      </c>
      <c r="CO1618">
        <v>27</v>
      </c>
      <c r="CP1618" s="31" t="s">
        <v>80</v>
      </c>
    </row>
    <row r="1619" spans="1:94" x14ac:dyDescent="0.25">
      <c r="A1619">
        <v>1618</v>
      </c>
      <c r="B1619">
        <v>102</v>
      </c>
      <c r="C1619" s="23" t="s">
        <v>280</v>
      </c>
      <c r="D1619" s="12">
        <v>3.8525251260267619</v>
      </c>
      <c r="E1619" s="13">
        <v>0.32841243383054858</v>
      </c>
      <c r="F1619" s="7">
        <v>11.73075294711453</v>
      </c>
      <c r="G1619" s="7">
        <f t="shared" si="399"/>
        <v>3.5241126921962134</v>
      </c>
      <c r="H1619" s="15">
        <f t="shared" si="400"/>
        <v>4.1809375598573109</v>
      </c>
      <c r="I1619" s="11">
        <f t="shared" si="401"/>
        <v>5.6781320612925117E-2</v>
      </c>
      <c r="J1619" s="30">
        <f t="shared" si="402"/>
        <v>4.8403815909269397E-3</v>
      </c>
      <c r="K1619" s="30">
        <f t="shared" si="403"/>
        <v>206.59528204851688</v>
      </c>
      <c r="L1619" s="8">
        <v>0</v>
      </c>
      <c r="M1619" s="9">
        <v>0</v>
      </c>
      <c r="N1619" s="9">
        <v>1</v>
      </c>
      <c r="O1619" s="9">
        <v>0</v>
      </c>
      <c r="P1619" s="9">
        <v>0</v>
      </c>
      <c r="Q1619" s="8">
        <v>42575</v>
      </c>
      <c r="R1619" s="9">
        <v>30</v>
      </c>
      <c r="S1619" s="9">
        <f t="shared" si="404"/>
        <v>42544</v>
      </c>
      <c r="T1619" s="9">
        <f t="shared" si="405"/>
        <v>24</v>
      </c>
      <c r="U1619" s="7">
        <f t="shared" si="397"/>
        <v>7.9170000000000007</v>
      </c>
      <c r="V1619" s="7">
        <v>24.265000000000001</v>
      </c>
      <c r="W1619" s="9">
        <v>0</v>
      </c>
      <c r="X1619" s="9">
        <v>1</v>
      </c>
      <c r="Y1619" s="9">
        <v>0</v>
      </c>
      <c r="Z1619" s="9">
        <v>1</v>
      </c>
      <c r="AA1619" s="9">
        <v>0</v>
      </c>
      <c r="AB1619" s="27">
        <v>0</v>
      </c>
      <c r="AC1619" s="9">
        <v>0</v>
      </c>
      <c r="AD1619" s="9">
        <v>1</v>
      </c>
      <c r="AE1619" s="27">
        <v>0</v>
      </c>
      <c r="AF1619" s="9">
        <v>0</v>
      </c>
      <c r="AG1619" s="27">
        <v>1</v>
      </c>
      <c r="AH1619" s="19">
        <v>1990</v>
      </c>
      <c r="AI1619" s="30">
        <v>0.23899999999999999</v>
      </c>
      <c r="AJ1619" s="30">
        <v>0.28499999999999998</v>
      </c>
      <c r="AK1619" s="30">
        <v>0.28100000000000003</v>
      </c>
      <c r="AL1619" s="37">
        <v>0.19500000000000001</v>
      </c>
      <c r="AM1619" s="36">
        <v>0.6</v>
      </c>
      <c r="AN1619" s="17">
        <v>0.4</v>
      </c>
      <c r="AO1619" s="30">
        <v>1</v>
      </c>
      <c r="AP1619" s="34">
        <v>0</v>
      </c>
      <c r="AQ1619" s="33">
        <f t="shared" si="398"/>
        <v>0.65200000000000002</v>
      </c>
      <c r="AR1619" s="34">
        <v>0.34799999999999998</v>
      </c>
      <c r="AS1619">
        <v>0</v>
      </c>
      <c r="AT1619" s="17">
        <v>1</v>
      </c>
      <c r="AU1619">
        <v>0.65</v>
      </c>
      <c r="AV1619" s="17">
        <v>0.35</v>
      </c>
      <c r="AW1619" s="17" t="s">
        <v>12</v>
      </c>
      <c r="AX1619">
        <v>0</v>
      </c>
      <c r="AY1619">
        <v>0</v>
      </c>
      <c r="AZ1619">
        <v>0</v>
      </c>
      <c r="BA1619">
        <v>0</v>
      </c>
      <c r="BB1619">
        <v>0</v>
      </c>
      <c r="BC1619">
        <v>1</v>
      </c>
      <c r="BD1619" s="17">
        <v>0</v>
      </c>
      <c r="BE1619">
        <v>0</v>
      </c>
      <c r="BF1619">
        <v>1</v>
      </c>
      <c r="BG1619" s="17">
        <v>0</v>
      </c>
      <c r="BH1619">
        <v>376</v>
      </c>
      <c r="BI1619">
        <v>83</v>
      </c>
      <c r="BJ1619" s="23">
        <v>0.71</v>
      </c>
      <c r="BK1619" s="23">
        <v>37.773000000000003</v>
      </c>
      <c r="BL1619">
        <v>1</v>
      </c>
      <c r="BM1619">
        <v>0</v>
      </c>
      <c r="BN1619">
        <v>0</v>
      </c>
      <c r="BO1619">
        <v>0</v>
      </c>
      <c r="BP1619">
        <v>0</v>
      </c>
      <c r="BQ1619" s="17">
        <v>0</v>
      </c>
      <c r="BR1619">
        <v>0</v>
      </c>
      <c r="BS1619">
        <v>0</v>
      </c>
      <c r="BT1619">
        <v>0</v>
      </c>
      <c r="BU1619" s="17">
        <v>1</v>
      </c>
      <c r="BV1619">
        <v>0</v>
      </c>
      <c r="BW1619">
        <v>0</v>
      </c>
      <c r="BX1619" s="17">
        <v>0</v>
      </c>
      <c r="BY1619">
        <v>0</v>
      </c>
      <c r="BZ1619">
        <v>0</v>
      </c>
      <c r="CA1619">
        <v>1</v>
      </c>
      <c r="CB1619">
        <v>1</v>
      </c>
      <c r="CC1619">
        <v>0</v>
      </c>
      <c r="CD1619">
        <v>0</v>
      </c>
      <c r="CE1619">
        <v>0</v>
      </c>
      <c r="CF1619">
        <v>1</v>
      </c>
      <c r="CG1619">
        <v>0</v>
      </c>
      <c r="CH1619">
        <v>1</v>
      </c>
      <c r="CI1619">
        <v>1</v>
      </c>
      <c r="CJ1619" s="17">
        <v>0</v>
      </c>
      <c r="CK1619">
        <v>0.29799999999999999</v>
      </c>
      <c r="CL1619">
        <v>254</v>
      </c>
      <c r="CM1619">
        <v>1</v>
      </c>
      <c r="CN1619">
        <v>0</v>
      </c>
      <c r="CO1619">
        <v>27</v>
      </c>
      <c r="CP1619" s="31" t="s">
        <v>80</v>
      </c>
    </row>
    <row r="1620" spans="1:94" x14ac:dyDescent="0.25">
      <c r="A1620">
        <v>1619</v>
      </c>
      <c r="B1620">
        <v>102</v>
      </c>
      <c r="C1620" s="23" t="s">
        <v>280</v>
      </c>
      <c r="D1620" s="12">
        <v>4.5470876634828628</v>
      </c>
      <c r="E1620" s="13">
        <v>0.20546262637771581</v>
      </c>
      <c r="F1620" s="7">
        <v>22.13097215609249</v>
      </c>
      <c r="G1620" s="7">
        <f t="shared" si="399"/>
        <v>4.341625037105147</v>
      </c>
      <c r="H1620" s="15">
        <f t="shared" si="400"/>
        <v>4.7525502898605785</v>
      </c>
      <c r="I1620" s="11">
        <f t="shared" si="401"/>
        <v>0.10668312887378503</v>
      </c>
      <c r="J1620" s="30">
        <f t="shared" si="402"/>
        <v>4.8205351360679364E-3</v>
      </c>
      <c r="K1620" s="30">
        <f t="shared" si="403"/>
        <v>207.44584818350484</v>
      </c>
      <c r="L1620" s="8">
        <v>0</v>
      </c>
      <c r="M1620" s="9">
        <v>0</v>
      </c>
      <c r="N1620" s="9">
        <v>1</v>
      </c>
      <c r="O1620" s="9">
        <v>0</v>
      </c>
      <c r="P1620" s="9">
        <v>0</v>
      </c>
      <c r="Q1620" s="8">
        <v>42575</v>
      </c>
      <c r="R1620" s="9">
        <v>30</v>
      </c>
      <c r="S1620" s="9">
        <f t="shared" si="404"/>
        <v>42544</v>
      </c>
      <c r="T1620" s="9">
        <f t="shared" si="405"/>
        <v>24</v>
      </c>
      <c r="U1620" s="7">
        <f t="shared" si="397"/>
        <v>7.9170000000000007</v>
      </c>
      <c r="V1620" s="7">
        <v>24.265000000000001</v>
      </c>
      <c r="W1620" s="9">
        <v>0</v>
      </c>
      <c r="X1620" s="9">
        <v>1</v>
      </c>
      <c r="Y1620" s="9">
        <v>0</v>
      </c>
      <c r="Z1620" s="9">
        <v>1</v>
      </c>
      <c r="AA1620" s="9">
        <v>0</v>
      </c>
      <c r="AB1620" s="27">
        <v>0</v>
      </c>
      <c r="AC1620" s="9">
        <v>0</v>
      </c>
      <c r="AD1620" s="9">
        <v>1</v>
      </c>
      <c r="AE1620" s="27">
        <v>0</v>
      </c>
      <c r="AF1620" s="9">
        <v>0</v>
      </c>
      <c r="AG1620" s="27">
        <v>1</v>
      </c>
      <c r="AH1620" s="19">
        <v>1990</v>
      </c>
      <c r="AI1620" s="30">
        <v>0.23899999999999999</v>
      </c>
      <c r="AJ1620" s="30">
        <v>0.28499999999999998</v>
      </c>
      <c r="AK1620" s="30">
        <v>0.28100000000000003</v>
      </c>
      <c r="AL1620" s="37">
        <v>0.19500000000000001</v>
      </c>
      <c r="AM1620" s="36">
        <v>0.6</v>
      </c>
      <c r="AN1620" s="17">
        <v>0.4</v>
      </c>
      <c r="AO1620" s="30">
        <v>1</v>
      </c>
      <c r="AP1620" s="34">
        <v>0</v>
      </c>
      <c r="AQ1620" s="33">
        <f t="shared" si="398"/>
        <v>0.65200000000000002</v>
      </c>
      <c r="AR1620" s="34">
        <v>0.34799999999999998</v>
      </c>
      <c r="AS1620">
        <v>0</v>
      </c>
      <c r="AT1620" s="17">
        <v>1</v>
      </c>
      <c r="AU1620">
        <v>0.65</v>
      </c>
      <c r="AV1620" s="17">
        <v>0.35</v>
      </c>
      <c r="AW1620" s="17" t="s">
        <v>12</v>
      </c>
      <c r="AX1620">
        <v>0</v>
      </c>
      <c r="AY1620">
        <v>0</v>
      </c>
      <c r="AZ1620">
        <v>0</v>
      </c>
      <c r="BA1620">
        <v>0</v>
      </c>
      <c r="BB1620">
        <v>0</v>
      </c>
      <c r="BC1620">
        <v>1</v>
      </c>
      <c r="BD1620" s="17">
        <v>0</v>
      </c>
      <c r="BE1620">
        <v>0</v>
      </c>
      <c r="BF1620">
        <v>1</v>
      </c>
      <c r="BG1620" s="17">
        <v>0</v>
      </c>
      <c r="BH1620">
        <v>376</v>
      </c>
      <c r="BI1620">
        <v>83</v>
      </c>
      <c r="BJ1620" s="23">
        <v>0.71</v>
      </c>
      <c r="BK1620" s="23">
        <v>37.773000000000003</v>
      </c>
      <c r="BL1620">
        <v>1</v>
      </c>
      <c r="BM1620">
        <v>0</v>
      </c>
      <c r="BN1620">
        <v>0</v>
      </c>
      <c r="BO1620">
        <v>0</v>
      </c>
      <c r="BP1620">
        <v>0</v>
      </c>
      <c r="BQ1620" s="17">
        <v>0</v>
      </c>
      <c r="BR1620">
        <v>0</v>
      </c>
      <c r="BS1620">
        <v>0</v>
      </c>
      <c r="BT1620">
        <v>0</v>
      </c>
      <c r="BU1620" s="17">
        <v>1</v>
      </c>
      <c r="BV1620">
        <v>0</v>
      </c>
      <c r="BW1620">
        <v>0</v>
      </c>
      <c r="BX1620" s="17">
        <v>0</v>
      </c>
      <c r="BY1620">
        <v>0</v>
      </c>
      <c r="BZ1620">
        <v>0</v>
      </c>
      <c r="CA1620">
        <v>1</v>
      </c>
      <c r="CB1620">
        <v>1</v>
      </c>
      <c r="CC1620">
        <v>0</v>
      </c>
      <c r="CD1620">
        <v>0</v>
      </c>
      <c r="CE1620">
        <v>0</v>
      </c>
      <c r="CF1620">
        <v>1</v>
      </c>
      <c r="CG1620">
        <v>0</v>
      </c>
      <c r="CH1620">
        <v>1</v>
      </c>
      <c r="CI1620">
        <v>1</v>
      </c>
      <c r="CJ1620" s="17">
        <v>0</v>
      </c>
      <c r="CK1620">
        <v>0.29799999999999999</v>
      </c>
      <c r="CL1620">
        <v>254</v>
      </c>
      <c r="CM1620">
        <v>1</v>
      </c>
      <c r="CN1620">
        <v>0</v>
      </c>
      <c r="CO1620">
        <v>27</v>
      </c>
      <c r="CP1620" s="31" t="s">
        <v>80</v>
      </c>
    </row>
    <row r="1621" spans="1:94" x14ac:dyDescent="0.25">
      <c r="A1621">
        <v>1620</v>
      </c>
      <c r="B1621">
        <v>103</v>
      </c>
      <c r="C1621" s="23" t="s">
        <v>281</v>
      </c>
      <c r="D1621" s="12">
        <v>9.77</v>
      </c>
      <c r="E1621" s="13">
        <f t="shared" ref="E1621:E1628" si="406">D1621/F1621</f>
        <v>0.41345746931866273</v>
      </c>
      <c r="F1621" s="7">
        <v>23.63</v>
      </c>
      <c r="G1621" s="7">
        <f t="shared" si="399"/>
        <v>9.3565425306813363</v>
      </c>
      <c r="H1621" s="15">
        <f t="shared" si="400"/>
        <v>10.183457469318663</v>
      </c>
      <c r="I1621" s="11">
        <f t="shared" si="401"/>
        <v>0.59782051868794883</v>
      </c>
      <c r="J1621" s="30">
        <f t="shared" si="402"/>
        <v>2.5299217887767615E-2</v>
      </c>
      <c r="K1621" s="30">
        <f t="shared" si="403"/>
        <v>39.526913615914921</v>
      </c>
      <c r="L1621" s="8">
        <v>1</v>
      </c>
      <c r="M1621" s="9">
        <v>0</v>
      </c>
      <c r="N1621" s="9">
        <v>0</v>
      </c>
      <c r="O1621" s="9">
        <v>0</v>
      </c>
      <c r="P1621" s="9">
        <v>0</v>
      </c>
      <c r="Q1621" s="8">
        <v>1013</v>
      </c>
      <c r="R1621" s="9">
        <v>8</v>
      </c>
      <c r="S1621" s="9">
        <f t="shared" si="404"/>
        <v>1004</v>
      </c>
      <c r="T1621" s="9">
        <f t="shared" si="405"/>
        <v>8</v>
      </c>
      <c r="U1621" s="7">
        <v>10.659000000000001</v>
      </c>
      <c r="V1621" s="7">
        <v>16.027000000000001</v>
      </c>
      <c r="W1621" s="9">
        <v>1</v>
      </c>
      <c r="X1621" s="9">
        <v>0</v>
      </c>
      <c r="Y1621" s="9">
        <v>1</v>
      </c>
      <c r="Z1621" s="9">
        <v>0</v>
      </c>
      <c r="AA1621" s="9">
        <v>0</v>
      </c>
      <c r="AB1621" s="27">
        <v>0</v>
      </c>
      <c r="AC1621" s="9">
        <v>1</v>
      </c>
      <c r="AD1621" s="9">
        <v>0</v>
      </c>
      <c r="AE1621" s="27">
        <v>0</v>
      </c>
      <c r="AF1621" s="9">
        <v>1</v>
      </c>
      <c r="AG1621" s="27">
        <v>0</v>
      </c>
      <c r="AH1621" s="19">
        <v>1995</v>
      </c>
      <c r="AI1621" s="30">
        <v>0.11</v>
      </c>
      <c r="AJ1621" s="30">
        <v>8.7300000000000003E-2</v>
      </c>
      <c r="AK1621" s="30">
        <v>0.2351</v>
      </c>
      <c r="AL1621" s="37">
        <f t="shared" ref="AL1621:AL1628" si="407">1-AK1621-AJ1621-AI1621</f>
        <v>0.56759999999999999</v>
      </c>
      <c r="AM1621" s="36" t="s">
        <v>89</v>
      </c>
      <c r="AN1621" s="17" t="s">
        <v>89</v>
      </c>
      <c r="AO1621" s="30">
        <v>1</v>
      </c>
      <c r="AP1621" s="34">
        <v>0</v>
      </c>
      <c r="AQ1621" s="33" t="s">
        <v>89</v>
      </c>
      <c r="AR1621" s="34" t="s">
        <v>89</v>
      </c>
      <c r="AS1621">
        <v>0</v>
      </c>
      <c r="AT1621" s="17">
        <v>1</v>
      </c>
      <c r="AU1621">
        <v>0</v>
      </c>
      <c r="AV1621" s="17">
        <v>1</v>
      </c>
      <c r="AW1621" s="17" t="s">
        <v>12</v>
      </c>
      <c r="AX1621">
        <v>0</v>
      </c>
      <c r="AY1621">
        <v>0</v>
      </c>
      <c r="AZ1621">
        <v>0</v>
      </c>
      <c r="BA1621">
        <v>0</v>
      </c>
      <c r="BB1621">
        <v>0</v>
      </c>
      <c r="BC1621">
        <v>1</v>
      </c>
      <c r="BD1621" s="17">
        <v>0</v>
      </c>
      <c r="BE1621">
        <v>0</v>
      </c>
      <c r="BF1621">
        <v>1</v>
      </c>
      <c r="BG1621" s="17">
        <v>0</v>
      </c>
      <c r="BH1621">
        <v>413</v>
      </c>
      <c r="BI1621">
        <v>337</v>
      </c>
      <c r="BJ1621" s="61">
        <v>0.71</v>
      </c>
      <c r="BK1621" s="61">
        <f t="shared" ref="BK1621:BK1628" si="408">U1621+V1621+6</f>
        <v>32.686</v>
      </c>
      <c r="BL1621">
        <v>1</v>
      </c>
      <c r="BM1621">
        <v>0</v>
      </c>
      <c r="BN1621">
        <v>0</v>
      </c>
      <c r="BO1621">
        <v>0</v>
      </c>
      <c r="BP1621">
        <v>0</v>
      </c>
      <c r="BQ1621" s="17">
        <v>0</v>
      </c>
      <c r="BR1621">
        <v>0</v>
      </c>
      <c r="BS1621">
        <v>0</v>
      </c>
      <c r="BT1621">
        <v>0</v>
      </c>
      <c r="BU1621" s="17">
        <v>1</v>
      </c>
      <c r="BV1621">
        <v>0</v>
      </c>
      <c r="BW1621">
        <v>0</v>
      </c>
      <c r="BX1621" s="17">
        <v>0</v>
      </c>
      <c r="BY1621">
        <v>0</v>
      </c>
      <c r="BZ1621">
        <v>0</v>
      </c>
      <c r="CA1621">
        <v>1</v>
      </c>
      <c r="CB1621">
        <v>1</v>
      </c>
      <c r="CC1621">
        <v>1</v>
      </c>
      <c r="CD1621">
        <v>0</v>
      </c>
      <c r="CE1621">
        <v>0</v>
      </c>
      <c r="CF1621">
        <v>1</v>
      </c>
      <c r="CG1621">
        <v>0</v>
      </c>
      <c r="CH1621">
        <v>0</v>
      </c>
      <c r="CI1621">
        <v>0</v>
      </c>
      <c r="CJ1621" s="17">
        <v>0</v>
      </c>
      <c r="CK1621">
        <v>0.29799999999999999</v>
      </c>
      <c r="CL1621">
        <v>301</v>
      </c>
      <c r="CM1621">
        <v>1</v>
      </c>
      <c r="CN1621">
        <v>0</v>
      </c>
      <c r="CO1621">
        <v>19</v>
      </c>
      <c r="CP1621" s="31" t="s">
        <v>80</v>
      </c>
    </row>
    <row r="1622" spans="1:94" x14ac:dyDescent="0.25">
      <c r="A1622">
        <v>1621</v>
      </c>
      <c r="B1622">
        <v>103</v>
      </c>
      <c r="C1622" s="23" t="s">
        <v>281</v>
      </c>
      <c r="D1622" s="12">
        <v>8.51</v>
      </c>
      <c r="E1622" s="13">
        <f t="shared" si="406"/>
        <v>0.46861233480176212</v>
      </c>
      <c r="F1622" s="7">
        <v>18.16</v>
      </c>
      <c r="G1622" s="7">
        <f t="shared" si="399"/>
        <v>8.0413876651982381</v>
      </c>
      <c r="H1622" s="15">
        <f t="shared" si="400"/>
        <v>8.9786123348017615</v>
      </c>
      <c r="I1622" s="11">
        <f t="shared" si="401"/>
        <v>0.49743426570819005</v>
      </c>
      <c r="J1622" s="30">
        <f t="shared" si="402"/>
        <v>2.7391754719613991E-2</v>
      </c>
      <c r="K1622" s="30">
        <f t="shared" si="403"/>
        <v>36.507336249033564</v>
      </c>
      <c r="L1622" s="8">
        <v>1</v>
      </c>
      <c r="M1622" s="9">
        <v>0</v>
      </c>
      <c r="N1622" s="9">
        <v>0</v>
      </c>
      <c r="O1622" s="9">
        <v>0</v>
      </c>
      <c r="P1622" s="9">
        <v>0</v>
      </c>
      <c r="Q1622" s="8">
        <v>1013</v>
      </c>
      <c r="R1622" s="9">
        <v>9</v>
      </c>
      <c r="S1622" s="9">
        <f t="shared" si="404"/>
        <v>1003</v>
      </c>
      <c r="T1622" s="9">
        <f t="shared" si="405"/>
        <v>8</v>
      </c>
      <c r="U1622" s="7">
        <v>10.659000000000001</v>
      </c>
      <c r="V1622" s="7">
        <v>16.027000000000001</v>
      </c>
      <c r="W1622" s="9">
        <v>1</v>
      </c>
      <c r="X1622" s="9">
        <v>0</v>
      </c>
      <c r="Y1622" s="9">
        <v>1</v>
      </c>
      <c r="Z1622" s="9">
        <v>0</v>
      </c>
      <c r="AA1622" s="9">
        <v>0</v>
      </c>
      <c r="AB1622" s="27">
        <v>0</v>
      </c>
      <c r="AC1622" s="9">
        <v>1</v>
      </c>
      <c r="AD1622" s="9">
        <v>0</v>
      </c>
      <c r="AE1622" s="27">
        <v>0</v>
      </c>
      <c r="AF1622" s="9">
        <v>1</v>
      </c>
      <c r="AG1622" s="27">
        <v>0</v>
      </c>
      <c r="AH1622" s="19">
        <v>1995</v>
      </c>
      <c r="AI1622" s="30">
        <v>0.11</v>
      </c>
      <c r="AJ1622" s="30">
        <v>8.7300000000000003E-2</v>
      </c>
      <c r="AK1622" s="30">
        <v>0.2351</v>
      </c>
      <c r="AL1622" s="37">
        <f t="shared" si="407"/>
        <v>0.56759999999999999</v>
      </c>
      <c r="AM1622" s="36" t="s">
        <v>89</v>
      </c>
      <c r="AN1622" s="17" t="s">
        <v>89</v>
      </c>
      <c r="AO1622" s="30">
        <v>1</v>
      </c>
      <c r="AP1622" s="34">
        <v>0</v>
      </c>
      <c r="AQ1622" s="33" t="s">
        <v>89</v>
      </c>
      <c r="AR1622" s="34" t="s">
        <v>89</v>
      </c>
      <c r="AS1622">
        <v>0</v>
      </c>
      <c r="AT1622" s="17">
        <v>1</v>
      </c>
      <c r="AU1622">
        <v>0</v>
      </c>
      <c r="AV1622" s="17">
        <v>1</v>
      </c>
      <c r="AW1622" s="17" t="s">
        <v>12</v>
      </c>
      <c r="AX1622">
        <v>0</v>
      </c>
      <c r="AY1622">
        <v>0</v>
      </c>
      <c r="AZ1622">
        <v>0</v>
      </c>
      <c r="BA1622">
        <v>0</v>
      </c>
      <c r="BB1622">
        <v>0</v>
      </c>
      <c r="BC1622">
        <v>1</v>
      </c>
      <c r="BD1622" s="17">
        <v>0</v>
      </c>
      <c r="BE1622">
        <v>0</v>
      </c>
      <c r="BF1622">
        <v>1</v>
      </c>
      <c r="BG1622" s="17">
        <v>0</v>
      </c>
      <c r="BH1622">
        <v>413</v>
      </c>
      <c r="BI1622">
        <v>337</v>
      </c>
      <c r="BJ1622" s="61">
        <v>0.71</v>
      </c>
      <c r="BK1622" s="61">
        <f t="shared" si="408"/>
        <v>32.686</v>
      </c>
      <c r="BL1622">
        <v>1</v>
      </c>
      <c r="BM1622">
        <v>0</v>
      </c>
      <c r="BN1622">
        <v>0</v>
      </c>
      <c r="BO1622">
        <v>0</v>
      </c>
      <c r="BP1622">
        <v>0</v>
      </c>
      <c r="BQ1622" s="17">
        <v>0</v>
      </c>
      <c r="BR1622">
        <v>0</v>
      </c>
      <c r="BS1622">
        <v>0</v>
      </c>
      <c r="BT1622">
        <v>0</v>
      </c>
      <c r="BU1622" s="17">
        <v>1</v>
      </c>
      <c r="BV1622">
        <v>0</v>
      </c>
      <c r="BW1622">
        <v>0</v>
      </c>
      <c r="BX1622" s="17">
        <v>0</v>
      </c>
      <c r="BY1622">
        <v>0</v>
      </c>
      <c r="BZ1622">
        <v>0</v>
      </c>
      <c r="CA1622">
        <v>1</v>
      </c>
      <c r="CB1622">
        <v>1</v>
      </c>
      <c r="CC1622">
        <v>1</v>
      </c>
      <c r="CD1622">
        <v>0</v>
      </c>
      <c r="CE1622">
        <v>0</v>
      </c>
      <c r="CF1622">
        <v>1</v>
      </c>
      <c r="CG1622">
        <v>0</v>
      </c>
      <c r="CH1622">
        <v>0</v>
      </c>
      <c r="CI1622">
        <v>0</v>
      </c>
      <c r="CJ1622" s="17">
        <v>0</v>
      </c>
      <c r="CK1622">
        <v>0.29799999999999999</v>
      </c>
      <c r="CL1622">
        <v>301</v>
      </c>
      <c r="CM1622">
        <v>1</v>
      </c>
      <c r="CN1622">
        <v>0</v>
      </c>
      <c r="CO1622">
        <v>19</v>
      </c>
      <c r="CP1622" s="31" t="s">
        <v>80</v>
      </c>
    </row>
    <row r="1623" spans="1:94" x14ac:dyDescent="0.25">
      <c r="A1623">
        <v>1622</v>
      </c>
      <c r="B1623">
        <v>103</v>
      </c>
      <c r="C1623" s="23" t="s">
        <v>281</v>
      </c>
      <c r="D1623" s="12">
        <v>8.99</v>
      </c>
      <c r="E1623" s="13">
        <f t="shared" si="406"/>
        <v>1.1336696090794451</v>
      </c>
      <c r="F1623" s="7">
        <v>7.93</v>
      </c>
      <c r="G1623" s="7">
        <f t="shared" si="399"/>
        <v>7.8563303909205553</v>
      </c>
      <c r="H1623" s="15">
        <f t="shared" si="400"/>
        <v>10.123669609079446</v>
      </c>
      <c r="I1623" s="11">
        <f t="shared" si="401"/>
        <v>0.51632495629806585</v>
      </c>
      <c r="J1623" s="30">
        <f t="shared" si="402"/>
        <v>6.5110334968230252E-2</v>
      </c>
      <c r="K1623" s="30">
        <f t="shared" si="403"/>
        <v>15.358544852947494</v>
      </c>
      <c r="L1623" s="8">
        <v>1</v>
      </c>
      <c r="M1623" s="9">
        <v>0</v>
      </c>
      <c r="N1623" s="9">
        <v>0</v>
      </c>
      <c r="O1623" s="9">
        <v>0</v>
      </c>
      <c r="P1623" s="9">
        <v>0</v>
      </c>
      <c r="Q1623" s="8">
        <v>182</v>
      </c>
      <c r="R1623" s="9">
        <v>8</v>
      </c>
      <c r="S1623" s="9">
        <f t="shared" si="404"/>
        <v>173</v>
      </c>
      <c r="T1623" s="9">
        <f t="shared" si="405"/>
        <v>8</v>
      </c>
      <c r="U1623" s="7">
        <v>9.3094000000000001</v>
      </c>
      <c r="V1623" s="7">
        <v>10.558</v>
      </c>
      <c r="W1623" s="9">
        <v>1</v>
      </c>
      <c r="X1623" s="9">
        <v>0</v>
      </c>
      <c r="Y1623" s="9">
        <v>1</v>
      </c>
      <c r="Z1623" s="9">
        <v>0</v>
      </c>
      <c r="AA1623" s="9">
        <v>0</v>
      </c>
      <c r="AB1623" s="27">
        <v>0</v>
      </c>
      <c r="AC1623" s="9">
        <v>1</v>
      </c>
      <c r="AD1623" s="9">
        <v>0</v>
      </c>
      <c r="AE1623" s="27">
        <v>0</v>
      </c>
      <c r="AF1623" s="9">
        <v>1</v>
      </c>
      <c r="AG1623" s="27">
        <v>0</v>
      </c>
      <c r="AH1623" s="19">
        <v>1995</v>
      </c>
      <c r="AI1623" s="30">
        <v>0.29870000000000002</v>
      </c>
      <c r="AJ1623" s="30">
        <v>4.4200000000000003E-2</v>
      </c>
      <c r="AK1623" s="30">
        <v>0.18229999999999999</v>
      </c>
      <c r="AL1623" s="37">
        <f t="shared" si="407"/>
        <v>0.47479999999999994</v>
      </c>
      <c r="AM1623" s="36" t="s">
        <v>89</v>
      </c>
      <c r="AN1623" s="17" t="s">
        <v>89</v>
      </c>
      <c r="AO1623" s="30">
        <v>0</v>
      </c>
      <c r="AP1623" s="34">
        <v>1</v>
      </c>
      <c r="AQ1623" s="33" t="s">
        <v>89</v>
      </c>
      <c r="AR1623" s="34" t="s">
        <v>89</v>
      </c>
      <c r="AS1623">
        <v>0</v>
      </c>
      <c r="AT1623" s="17">
        <v>1</v>
      </c>
      <c r="AU1623">
        <v>0</v>
      </c>
      <c r="AV1623" s="17">
        <v>1</v>
      </c>
      <c r="AW1623" s="17" t="s">
        <v>12</v>
      </c>
      <c r="AX1623">
        <v>0</v>
      </c>
      <c r="AY1623">
        <v>0</v>
      </c>
      <c r="AZ1623">
        <v>0</v>
      </c>
      <c r="BA1623">
        <v>0</v>
      </c>
      <c r="BB1623">
        <v>0</v>
      </c>
      <c r="BC1623">
        <v>1</v>
      </c>
      <c r="BD1623" s="17">
        <v>0</v>
      </c>
      <c r="BE1623">
        <v>0</v>
      </c>
      <c r="BF1623">
        <v>1</v>
      </c>
      <c r="BG1623" s="17">
        <v>0</v>
      </c>
      <c r="BH1623">
        <v>413</v>
      </c>
      <c r="BI1623">
        <v>337</v>
      </c>
      <c r="BJ1623" s="61">
        <v>0.71</v>
      </c>
      <c r="BK1623" s="61">
        <f t="shared" si="408"/>
        <v>25.8674</v>
      </c>
      <c r="BL1623">
        <v>1</v>
      </c>
      <c r="BM1623">
        <v>0</v>
      </c>
      <c r="BN1623">
        <v>0</v>
      </c>
      <c r="BO1623">
        <v>0</v>
      </c>
      <c r="BP1623">
        <v>0</v>
      </c>
      <c r="BQ1623" s="17">
        <v>0</v>
      </c>
      <c r="BR1623">
        <v>0</v>
      </c>
      <c r="BS1623">
        <v>0</v>
      </c>
      <c r="BT1623">
        <v>0</v>
      </c>
      <c r="BU1623" s="17">
        <v>1</v>
      </c>
      <c r="BV1623">
        <v>0</v>
      </c>
      <c r="BW1623">
        <v>0</v>
      </c>
      <c r="BX1623" s="17">
        <v>0</v>
      </c>
      <c r="BY1623">
        <v>0</v>
      </c>
      <c r="BZ1623">
        <v>0</v>
      </c>
      <c r="CA1623">
        <v>1</v>
      </c>
      <c r="CB1623">
        <v>1</v>
      </c>
      <c r="CC1623">
        <v>1</v>
      </c>
      <c r="CD1623">
        <v>0</v>
      </c>
      <c r="CE1623">
        <v>0</v>
      </c>
      <c r="CF1623">
        <v>1</v>
      </c>
      <c r="CG1623">
        <v>0</v>
      </c>
      <c r="CH1623">
        <v>0</v>
      </c>
      <c r="CI1623">
        <v>0</v>
      </c>
      <c r="CJ1623" s="17">
        <v>0</v>
      </c>
      <c r="CK1623">
        <v>0.29799999999999999</v>
      </c>
      <c r="CL1623">
        <v>301</v>
      </c>
      <c r="CM1623">
        <v>1</v>
      </c>
      <c r="CN1623">
        <v>0</v>
      </c>
      <c r="CO1623">
        <v>19</v>
      </c>
      <c r="CP1623" s="31" t="s">
        <v>80</v>
      </c>
    </row>
    <row r="1624" spans="1:94" x14ac:dyDescent="0.25">
      <c r="A1624">
        <v>1623</v>
      </c>
      <c r="B1624">
        <v>103</v>
      </c>
      <c r="C1624" s="23" t="s">
        <v>281</v>
      </c>
      <c r="D1624" s="12">
        <v>5.76</v>
      </c>
      <c r="E1624" s="13">
        <f t="shared" si="406"/>
        <v>1.5955678670360112</v>
      </c>
      <c r="F1624" s="7">
        <v>3.61</v>
      </c>
      <c r="G1624" s="7">
        <f t="shared" si="399"/>
        <v>4.1644321329639888</v>
      </c>
      <c r="H1624" s="15">
        <f t="shared" si="400"/>
        <v>7.3555678670360107</v>
      </c>
      <c r="I1624" s="11">
        <f t="shared" si="401"/>
        <v>0.2653894552461214</v>
      </c>
      <c r="J1624" s="30">
        <f t="shared" si="402"/>
        <v>7.351508455571229E-2</v>
      </c>
      <c r="K1624" s="30">
        <f t="shared" si="403"/>
        <v>13.602650477021015</v>
      </c>
      <c r="L1624" s="8">
        <v>1</v>
      </c>
      <c r="M1624" s="9">
        <v>0</v>
      </c>
      <c r="N1624" s="9">
        <v>0</v>
      </c>
      <c r="O1624" s="9">
        <v>0</v>
      </c>
      <c r="P1624" s="9">
        <v>0</v>
      </c>
      <c r="Q1624" s="8">
        <v>182</v>
      </c>
      <c r="R1624" s="9">
        <v>9</v>
      </c>
      <c r="S1624" s="9">
        <f t="shared" si="404"/>
        <v>172</v>
      </c>
      <c r="T1624" s="9">
        <f t="shared" si="405"/>
        <v>8</v>
      </c>
      <c r="U1624" s="7">
        <v>9.3094000000000001</v>
      </c>
      <c r="V1624" s="7">
        <v>10.558</v>
      </c>
      <c r="W1624" s="9">
        <v>1</v>
      </c>
      <c r="X1624" s="9">
        <v>0</v>
      </c>
      <c r="Y1624" s="9">
        <v>1</v>
      </c>
      <c r="Z1624" s="9">
        <v>0</v>
      </c>
      <c r="AA1624" s="9">
        <v>0</v>
      </c>
      <c r="AB1624" s="27">
        <v>0</v>
      </c>
      <c r="AC1624" s="9">
        <v>1</v>
      </c>
      <c r="AD1624" s="9">
        <v>0</v>
      </c>
      <c r="AE1624" s="27">
        <v>0</v>
      </c>
      <c r="AF1624" s="9">
        <v>1</v>
      </c>
      <c r="AG1624" s="27">
        <v>0</v>
      </c>
      <c r="AH1624" s="19">
        <v>1995</v>
      </c>
      <c r="AI1624" s="30">
        <v>0.29870000000000002</v>
      </c>
      <c r="AJ1624" s="30">
        <v>4.4200000000000003E-2</v>
      </c>
      <c r="AK1624" s="30">
        <v>0.18229999999999999</v>
      </c>
      <c r="AL1624" s="37">
        <f t="shared" si="407"/>
        <v>0.47479999999999994</v>
      </c>
      <c r="AM1624" s="36" t="s">
        <v>89</v>
      </c>
      <c r="AN1624" s="17" t="s">
        <v>89</v>
      </c>
      <c r="AO1624" s="30">
        <v>0</v>
      </c>
      <c r="AP1624" s="34">
        <v>1</v>
      </c>
      <c r="AQ1624" s="33" t="s">
        <v>89</v>
      </c>
      <c r="AR1624" s="34" t="s">
        <v>89</v>
      </c>
      <c r="AS1624">
        <v>0</v>
      </c>
      <c r="AT1624" s="17">
        <v>1</v>
      </c>
      <c r="AU1624">
        <v>0</v>
      </c>
      <c r="AV1624" s="17">
        <v>1</v>
      </c>
      <c r="AW1624" s="17" t="s">
        <v>12</v>
      </c>
      <c r="AX1624">
        <v>0</v>
      </c>
      <c r="AY1624">
        <v>0</v>
      </c>
      <c r="AZ1624">
        <v>0</v>
      </c>
      <c r="BA1624">
        <v>0</v>
      </c>
      <c r="BB1624">
        <v>0</v>
      </c>
      <c r="BC1624">
        <v>1</v>
      </c>
      <c r="BD1624" s="17">
        <v>0</v>
      </c>
      <c r="BE1624">
        <v>0</v>
      </c>
      <c r="BF1624">
        <v>1</v>
      </c>
      <c r="BG1624" s="17">
        <v>0</v>
      </c>
      <c r="BH1624">
        <v>413</v>
      </c>
      <c r="BI1624">
        <v>337</v>
      </c>
      <c r="BJ1624" s="61">
        <v>0.71</v>
      </c>
      <c r="BK1624" s="61">
        <f t="shared" si="408"/>
        <v>25.8674</v>
      </c>
      <c r="BL1624">
        <v>1</v>
      </c>
      <c r="BM1624">
        <v>0</v>
      </c>
      <c r="BN1624">
        <v>0</v>
      </c>
      <c r="BO1624">
        <v>0</v>
      </c>
      <c r="BP1624">
        <v>0</v>
      </c>
      <c r="BQ1624" s="17">
        <v>0</v>
      </c>
      <c r="BR1624">
        <v>0</v>
      </c>
      <c r="BS1624">
        <v>0</v>
      </c>
      <c r="BT1624">
        <v>0</v>
      </c>
      <c r="BU1624" s="17">
        <v>1</v>
      </c>
      <c r="BV1624">
        <v>0</v>
      </c>
      <c r="BW1624">
        <v>0</v>
      </c>
      <c r="BX1624" s="17">
        <v>0</v>
      </c>
      <c r="BY1624">
        <v>0</v>
      </c>
      <c r="BZ1624">
        <v>0</v>
      </c>
      <c r="CA1624">
        <v>1</v>
      </c>
      <c r="CB1624">
        <v>1</v>
      </c>
      <c r="CC1624">
        <v>1</v>
      </c>
      <c r="CD1624">
        <v>0</v>
      </c>
      <c r="CE1624">
        <v>0</v>
      </c>
      <c r="CF1624">
        <v>1</v>
      </c>
      <c r="CG1624">
        <v>0</v>
      </c>
      <c r="CH1624">
        <v>0</v>
      </c>
      <c r="CI1624">
        <v>0</v>
      </c>
      <c r="CJ1624" s="17">
        <v>0</v>
      </c>
      <c r="CK1624">
        <v>0.29799999999999999</v>
      </c>
      <c r="CL1624">
        <v>301</v>
      </c>
      <c r="CM1624">
        <v>1</v>
      </c>
      <c r="CN1624">
        <v>0</v>
      </c>
      <c r="CO1624">
        <v>19</v>
      </c>
      <c r="CP1624" s="31" t="s">
        <v>80</v>
      </c>
    </row>
    <row r="1625" spans="1:94" x14ac:dyDescent="0.25">
      <c r="A1625">
        <v>1624</v>
      </c>
      <c r="B1625">
        <v>103</v>
      </c>
      <c r="C1625" s="23" t="s">
        <v>281</v>
      </c>
      <c r="D1625" s="12">
        <v>10.08</v>
      </c>
      <c r="E1625" s="13">
        <f t="shared" si="406"/>
        <v>0.46259752179899039</v>
      </c>
      <c r="F1625" s="7">
        <v>21.79</v>
      </c>
      <c r="G1625" s="7">
        <f t="shared" si="399"/>
        <v>9.6174024782010097</v>
      </c>
      <c r="H1625" s="15">
        <f t="shared" si="400"/>
        <v>10.54259752179899</v>
      </c>
      <c r="I1625" s="11">
        <f t="shared" si="401"/>
        <v>0.56759341731199964</v>
      </c>
      <c r="J1625" s="30">
        <f t="shared" si="402"/>
        <v>2.6048344071225318E-2</v>
      </c>
      <c r="K1625" s="30">
        <f t="shared" si="403"/>
        <v>38.390156290382563</v>
      </c>
      <c r="L1625" s="8">
        <v>1</v>
      </c>
      <c r="M1625" s="9">
        <v>0</v>
      </c>
      <c r="N1625" s="9">
        <v>0</v>
      </c>
      <c r="O1625" s="9">
        <v>0</v>
      </c>
      <c r="P1625" s="9">
        <v>0</v>
      </c>
      <c r="Q1625" s="8">
        <v>1009</v>
      </c>
      <c r="R1625" s="9">
        <v>9</v>
      </c>
      <c r="S1625" s="9">
        <f t="shared" si="404"/>
        <v>999</v>
      </c>
      <c r="T1625" s="9">
        <f t="shared" si="405"/>
        <v>8</v>
      </c>
      <c r="U1625" s="7">
        <v>10.659000000000001</v>
      </c>
      <c r="V1625" s="7">
        <v>16.027000000000001</v>
      </c>
      <c r="W1625" s="9">
        <v>1</v>
      </c>
      <c r="X1625" s="9">
        <v>0</v>
      </c>
      <c r="Y1625" s="9">
        <v>1</v>
      </c>
      <c r="Z1625" s="9">
        <v>0</v>
      </c>
      <c r="AA1625" s="9">
        <v>0</v>
      </c>
      <c r="AB1625" s="27">
        <v>0</v>
      </c>
      <c r="AC1625" s="9">
        <v>1</v>
      </c>
      <c r="AD1625" s="9">
        <v>0</v>
      </c>
      <c r="AE1625" s="27">
        <v>0</v>
      </c>
      <c r="AF1625" s="9">
        <v>1</v>
      </c>
      <c r="AG1625" s="27">
        <v>0</v>
      </c>
      <c r="AH1625" s="19">
        <v>1995</v>
      </c>
      <c r="AI1625" s="30">
        <v>0.11</v>
      </c>
      <c r="AJ1625" s="30">
        <v>8.7300000000000003E-2</v>
      </c>
      <c r="AK1625" s="30">
        <v>0.2351</v>
      </c>
      <c r="AL1625" s="37">
        <f t="shared" si="407"/>
        <v>0.56759999999999999</v>
      </c>
      <c r="AM1625" s="36" t="s">
        <v>89</v>
      </c>
      <c r="AN1625" s="17" t="s">
        <v>89</v>
      </c>
      <c r="AO1625" s="30">
        <v>1</v>
      </c>
      <c r="AP1625" s="34">
        <v>0</v>
      </c>
      <c r="AQ1625" s="33" t="s">
        <v>89</v>
      </c>
      <c r="AR1625" s="34" t="s">
        <v>89</v>
      </c>
      <c r="AS1625">
        <v>0</v>
      </c>
      <c r="AT1625" s="17">
        <v>1</v>
      </c>
      <c r="AU1625">
        <v>0</v>
      </c>
      <c r="AV1625" s="17">
        <v>1</v>
      </c>
      <c r="AW1625" s="17" t="s">
        <v>12</v>
      </c>
      <c r="AX1625">
        <v>0</v>
      </c>
      <c r="AY1625">
        <v>0</v>
      </c>
      <c r="AZ1625">
        <v>0</v>
      </c>
      <c r="BA1625">
        <v>0</v>
      </c>
      <c r="BB1625">
        <v>0</v>
      </c>
      <c r="BC1625">
        <v>1</v>
      </c>
      <c r="BD1625" s="17">
        <v>0</v>
      </c>
      <c r="BE1625">
        <v>0</v>
      </c>
      <c r="BF1625">
        <v>1</v>
      </c>
      <c r="BG1625" s="17">
        <v>0</v>
      </c>
      <c r="BH1625">
        <v>413</v>
      </c>
      <c r="BI1625">
        <v>337</v>
      </c>
      <c r="BJ1625" s="61">
        <v>0.71</v>
      </c>
      <c r="BK1625" s="61">
        <f t="shared" si="408"/>
        <v>32.686</v>
      </c>
      <c r="BL1625">
        <v>1</v>
      </c>
      <c r="BM1625">
        <v>0</v>
      </c>
      <c r="BN1625">
        <v>0</v>
      </c>
      <c r="BO1625">
        <v>0</v>
      </c>
      <c r="BP1625">
        <v>0</v>
      </c>
      <c r="BQ1625" s="17">
        <v>0</v>
      </c>
      <c r="BR1625">
        <v>0</v>
      </c>
      <c r="BS1625">
        <v>0</v>
      </c>
      <c r="BT1625">
        <v>0</v>
      </c>
      <c r="BU1625" s="17">
        <v>1</v>
      </c>
      <c r="BV1625">
        <v>0</v>
      </c>
      <c r="BW1625">
        <v>0</v>
      </c>
      <c r="BX1625" s="17">
        <v>0</v>
      </c>
      <c r="BY1625">
        <v>0</v>
      </c>
      <c r="BZ1625">
        <v>0</v>
      </c>
      <c r="CA1625">
        <v>1</v>
      </c>
      <c r="CB1625">
        <v>1</v>
      </c>
      <c r="CC1625">
        <v>1</v>
      </c>
      <c r="CD1625">
        <v>0</v>
      </c>
      <c r="CE1625">
        <v>0</v>
      </c>
      <c r="CF1625">
        <v>1</v>
      </c>
      <c r="CG1625">
        <v>0</v>
      </c>
      <c r="CH1625">
        <v>0</v>
      </c>
      <c r="CI1625">
        <v>0</v>
      </c>
      <c r="CJ1625" s="17">
        <v>0</v>
      </c>
      <c r="CK1625">
        <v>0.29799999999999999</v>
      </c>
      <c r="CL1625">
        <v>301</v>
      </c>
      <c r="CM1625">
        <v>1</v>
      </c>
      <c r="CN1625">
        <v>0</v>
      </c>
      <c r="CO1625">
        <v>19</v>
      </c>
      <c r="CP1625" s="31" t="s">
        <v>80</v>
      </c>
    </row>
    <row r="1626" spans="1:94" x14ac:dyDescent="0.25">
      <c r="A1626">
        <v>1625</v>
      </c>
      <c r="B1626">
        <v>103</v>
      </c>
      <c r="C1626" s="23" t="s">
        <v>281</v>
      </c>
      <c r="D1626" s="12">
        <v>8.82</v>
      </c>
      <c r="E1626" s="13">
        <f t="shared" si="406"/>
        <v>0.51219512195121952</v>
      </c>
      <c r="F1626" s="7">
        <v>17.22</v>
      </c>
      <c r="G1626" s="7">
        <f t="shared" si="399"/>
        <v>8.3078048780487812</v>
      </c>
      <c r="H1626" s="15">
        <f t="shared" si="400"/>
        <v>9.3321951219512194</v>
      </c>
      <c r="I1626" s="11">
        <f t="shared" si="401"/>
        <v>0.47860513710253799</v>
      </c>
      <c r="J1626" s="30">
        <f t="shared" si="402"/>
        <v>2.7793561968788502E-2</v>
      </c>
      <c r="K1626" s="30">
        <f t="shared" si="403"/>
        <v>35.979555305756627</v>
      </c>
      <c r="L1626" s="8">
        <v>1</v>
      </c>
      <c r="M1626" s="9">
        <v>0</v>
      </c>
      <c r="N1626" s="9">
        <v>0</v>
      </c>
      <c r="O1626" s="9">
        <v>0</v>
      </c>
      <c r="P1626" s="9">
        <v>0</v>
      </c>
      <c r="Q1626" s="8">
        <v>1009</v>
      </c>
      <c r="R1626" s="9">
        <v>10</v>
      </c>
      <c r="S1626" s="9">
        <f t="shared" si="404"/>
        <v>998</v>
      </c>
      <c r="T1626" s="9">
        <f t="shared" si="405"/>
        <v>8</v>
      </c>
      <c r="U1626" s="7">
        <v>10.659000000000001</v>
      </c>
      <c r="V1626" s="7">
        <v>16.027000000000001</v>
      </c>
      <c r="W1626" s="9">
        <v>1</v>
      </c>
      <c r="X1626" s="9">
        <v>0</v>
      </c>
      <c r="Y1626" s="9">
        <v>1</v>
      </c>
      <c r="Z1626" s="9">
        <v>0</v>
      </c>
      <c r="AA1626" s="9">
        <v>0</v>
      </c>
      <c r="AB1626" s="27">
        <v>0</v>
      </c>
      <c r="AC1626" s="9">
        <v>1</v>
      </c>
      <c r="AD1626" s="9">
        <v>0</v>
      </c>
      <c r="AE1626" s="27">
        <v>0</v>
      </c>
      <c r="AF1626" s="9">
        <v>1</v>
      </c>
      <c r="AG1626" s="27">
        <v>0</v>
      </c>
      <c r="AH1626" s="19">
        <v>1995</v>
      </c>
      <c r="AI1626" s="30">
        <v>0.11</v>
      </c>
      <c r="AJ1626" s="30">
        <v>8.7300000000000003E-2</v>
      </c>
      <c r="AK1626" s="30">
        <v>0.2351</v>
      </c>
      <c r="AL1626" s="37">
        <f t="shared" si="407"/>
        <v>0.56759999999999999</v>
      </c>
      <c r="AM1626" s="36" t="s">
        <v>89</v>
      </c>
      <c r="AN1626" s="17" t="s">
        <v>89</v>
      </c>
      <c r="AO1626" s="30">
        <v>1</v>
      </c>
      <c r="AP1626" s="34">
        <v>0</v>
      </c>
      <c r="AQ1626" s="33" t="s">
        <v>89</v>
      </c>
      <c r="AR1626" s="34" t="s">
        <v>89</v>
      </c>
      <c r="AS1626">
        <v>0</v>
      </c>
      <c r="AT1626" s="17">
        <v>1</v>
      </c>
      <c r="AU1626">
        <v>0</v>
      </c>
      <c r="AV1626" s="17">
        <v>1</v>
      </c>
      <c r="AW1626" s="17" t="s">
        <v>12</v>
      </c>
      <c r="AX1626">
        <v>0</v>
      </c>
      <c r="AY1626">
        <v>0</v>
      </c>
      <c r="AZ1626">
        <v>0</v>
      </c>
      <c r="BA1626">
        <v>0</v>
      </c>
      <c r="BB1626">
        <v>0</v>
      </c>
      <c r="BC1626">
        <v>1</v>
      </c>
      <c r="BD1626" s="17">
        <v>0</v>
      </c>
      <c r="BE1626">
        <v>0</v>
      </c>
      <c r="BF1626">
        <v>1</v>
      </c>
      <c r="BG1626" s="17">
        <v>0</v>
      </c>
      <c r="BH1626">
        <v>413</v>
      </c>
      <c r="BI1626">
        <v>337</v>
      </c>
      <c r="BJ1626" s="61">
        <v>0.71</v>
      </c>
      <c r="BK1626" s="61">
        <f t="shared" si="408"/>
        <v>32.686</v>
      </c>
      <c r="BL1626">
        <v>1</v>
      </c>
      <c r="BM1626">
        <v>0</v>
      </c>
      <c r="BN1626">
        <v>0</v>
      </c>
      <c r="BO1626">
        <v>0</v>
      </c>
      <c r="BP1626">
        <v>0</v>
      </c>
      <c r="BQ1626" s="17">
        <v>0</v>
      </c>
      <c r="BR1626">
        <v>0</v>
      </c>
      <c r="BS1626">
        <v>0</v>
      </c>
      <c r="BT1626">
        <v>0</v>
      </c>
      <c r="BU1626" s="17">
        <v>1</v>
      </c>
      <c r="BV1626">
        <v>0</v>
      </c>
      <c r="BW1626">
        <v>0</v>
      </c>
      <c r="BX1626" s="17">
        <v>0</v>
      </c>
      <c r="BY1626">
        <v>0</v>
      </c>
      <c r="BZ1626">
        <v>0</v>
      </c>
      <c r="CA1626">
        <v>1</v>
      </c>
      <c r="CB1626">
        <v>1</v>
      </c>
      <c r="CC1626">
        <v>1</v>
      </c>
      <c r="CD1626">
        <v>0</v>
      </c>
      <c r="CE1626">
        <v>0</v>
      </c>
      <c r="CF1626">
        <v>1</v>
      </c>
      <c r="CG1626">
        <v>0</v>
      </c>
      <c r="CH1626">
        <v>0</v>
      </c>
      <c r="CI1626">
        <v>0</v>
      </c>
      <c r="CJ1626" s="17">
        <v>0</v>
      </c>
      <c r="CK1626">
        <v>0.29799999999999999</v>
      </c>
      <c r="CL1626">
        <v>301</v>
      </c>
      <c r="CM1626">
        <v>1</v>
      </c>
      <c r="CN1626">
        <v>0</v>
      </c>
      <c r="CO1626">
        <v>19</v>
      </c>
      <c r="CP1626" s="31" t="s">
        <v>80</v>
      </c>
    </row>
    <row r="1627" spans="1:94" x14ac:dyDescent="0.25">
      <c r="A1627">
        <v>1626</v>
      </c>
      <c r="B1627">
        <v>103</v>
      </c>
      <c r="C1627" s="23" t="s">
        <v>281</v>
      </c>
      <c r="D1627" s="12">
        <v>8.67</v>
      </c>
      <c r="E1627" s="13">
        <f t="shared" si="406"/>
        <v>1.2768777614138438</v>
      </c>
      <c r="F1627" s="7">
        <v>6.79</v>
      </c>
      <c r="G1627" s="7">
        <f t="shared" si="399"/>
        <v>7.3931222385861561</v>
      </c>
      <c r="H1627" s="15">
        <f t="shared" si="400"/>
        <v>9.9468777614138446</v>
      </c>
      <c r="I1627" s="11">
        <f t="shared" si="401"/>
        <v>0.45976706678606505</v>
      </c>
      <c r="J1627" s="30">
        <f t="shared" si="402"/>
        <v>6.7712380969965402E-2</v>
      </c>
      <c r="K1627" s="30">
        <f t="shared" si="403"/>
        <v>14.76834791031143</v>
      </c>
      <c r="L1627" s="8">
        <v>1</v>
      </c>
      <c r="M1627" s="9">
        <v>0</v>
      </c>
      <c r="N1627" s="9">
        <v>0</v>
      </c>
      <c r="O1627" s="9">
        <v>0</v>
      </c>
      <c r="P1627" s="9">
        <v>0</v>
      </c>
      <c r="Q1627" s="8">
        <v>182</v>
      </c>
      <c r="R1627" s="9">
        <v>9</v>
      </c>
      <c r="S1627" s="9">
        <f t="shared" si="404"/>
        <v>172</v>
      </c>
      <c r="T1627" s="9">
        <f t="shared" si="405"/>
        <v>8</v>
      </c>
      <c r="U1627" s="7">
        <v>9.3094000000000001</v>
      </c>
      <c r="V1627" s="7">
        <v>10.558</v>
      </c>
      <c r="W1627" s="9">
        <v>1</v>
      </c>
      <c r="X1627" s="9">
        <v>0</v>
      </c>
      <c r="Y1627" s="9">
        <v>1</v>
      </c>
      <c r="Z1627" s="9">
        <v>0</v>
      </c>
      <c r="AA1627" s="9">
        <v>0</v>
      </c>
      <c r="AB1627" s="27">
        <v>0</v>
      </c>
      <c r="AC1627" s="9">
        <v>1</v>
      </c>
      <c r="AD1627" s="9">
        <v>0</v>
      </c>
      <c r="AE1627" s="27">
        <v>0</v>
      </c>
      <c r="AF1627" s="9">
        <v>1</v>
      </c>
      <c r="AG1627" s="27">
        <v>0</v>
      </c>
      <c r="AH1627" s="19">
        <v>1995</v>
      </c>
      <c r="AI1627" s="30">
        <v>0.29870000000000002</v>
      </c>
      <c r="AJ1627" s="30">
        <v>4.4200000000000003E-2</v>
      </c>
      <c r="AK1627" s="30">
        <v>0.18229999999999999</v>
      </c>
      <c r="AL1627" s="37">
        <f t="shared" si="407"/>
        <v>0.47479999999999994</v>
      </c>
      <c r="AM1627" s="36" t="s">
        <v>89</v>
      </c>
      <c r="AN1627" s="17" t="s">
        <v>89</v>
      </c>
      <c r="AO1627" s="30">
        <v>0</v>
      </c>
      <c r="AP1627" s="34">
        <v>1</v>
      </c>
      <c r="AQ1627" s="33" t="s">
        <v>89</v>
      </c>
      <c r="AR1627" s="34" t="s">
        <v>89</v>
      </c>
      <c r="AS1627">
        <v>0</v>
      </c>
      <c r="AT1627" s="17">
        <v>1</v>
      </c>
      <c r="AU1627">
        <v>0</v>
      </c>
      <c r="AV1627" s="17">
        <v>1</v>
      </c>
      <c r="AW1627" s="17" t="s">
        <v>12</v>
      </c>
      <c r="AX1627">
        <v>0</v>
      </c>
      <c r="AY1627">
        <v>0</v>
      </c>
      <c r="AZ1627">
        <v>0</v>
      </c>
      <c r="BA1627">
        <v>0</v>
      </c>
      <c r="BB1627">
        <v>0</v>
      </c>
      <c r="BC1627">
        <v>1</v>
      </c>
      <c r="BD1627" s="17">
        <v>0</v>
      </c>
      <c r="BE1627">
        <v>0</v>
      </c>
      <c r="BF1627">
        <v>1</v>
      </c>
      <c r="BG1627" s="17">
        <v>0</v>
      </c>
      <c r="BH1627">
        <v>413</v>
      </c>
      <c r="BI1627">
        <v>337</v>
      </c>
      <c r="BJ1627" s="61">
        <v>0.71</v>
      </c>
      <c r="BK1627" s="61">
        <f t="shared" si="408"/>
        <v>25.8674</v>
      </c>
      <c r="BL1627">
        <v>1</v>
      </c>
      <c r="BM1627">
        <v>0</v>
      </c>
      <c r="BN1627">
        <v>0</v>
      </c>
      <c r="BO1627">
        <v>0</v>
      </c>
      <c r="BP1627">
        <v>0</v>
      </c>
      <c r="BQ1627" s="17">
        <v>0</v>
      </c>
      <c r="BR1627">
        <v>0</v>
      </c>
      <c r="BS1627">
        <v>0</v>
      </c>
      <c r="BT1627">
        <v>0</v>
      </c>
      <c r="BU1627" s="17">
        <v>1</v>
      </c>
      <c r="BV1627">
        <v>0</v>
      </c>
      <c r="BW1627">
        <v>0</v>
      </c>
      <c r="BX1627" s="17">
        <v>0</v>
      </c>
      <c r="BY1627">
        <v>0</v>
      </c>
      <c r="BZ1627">
        <v>0</v>
      </c>
      <c r="CA1627">
        <v>1</v>
      </c>
      <c r="CB1627">
        <v>1</v>
      </c>
      <c r="CC1627">
        <v>1</v>
      </c>
      <c r="CD1627">
        <v>0</v>
      </c>
      <c r="CE1627">
        <v>0</v>
      </c>
      <c r="CF1627">
        <v>1</v>
      </c>
      <c r="CG1627">
        <v>0</v>
      </c>
      <c r="CH1627">
        <v>0</v>
      </c>
      <c r="CI1627">
        <v>0</v>
      </c>
      <c r="CJ1627" s="17">
        <v>0</v>
      </c>
      <c r="CK1627">
        <v>0.29799999999999999</v>
      </c>
      <c r="CL1627">
        <v>301</v>
      </c>
      <c r="CM1627">
        <v>1</v>
      </c>
      <c r="CN1627">
        <v>0</v>
      </c>
      <c r="CO1627">
        <v>19</v>
      </c>
      <c r="CP1627" s="31" t="s">
        <v>80</v>
      </c>
    </row>
    <row r="1628" spans="1:94" x14ac:dyDescent="0.25">
      <c r="A1628">
        <v>1627</v>
      </c>
      <c r="B1628">
        <v>103</v>
      </c>
      <c r="C1628" s="23" t="s">
        <v>281</v>
      </c>
      <c r="D1628" s="12">
        <v>-2.4500000000000002</v>
      </c>
      <c r="E1628" s="13">
        <f t="shared" si="406"/>
        <v>0.92803030303030309</v>
      </c>
      <c r="F1628" s="7">
        <v>-2.64</v>
      </c>
      <c r="G1628" s="7">
        <f t="shared" si="399"/>
        <v>-3.3780303030303034</v>
      </c>
      <c r="H1628" s="15">
        <f t="shared" si="400"/>
        <v>-1.521969696969697</v>
      </c>
      <c r="I1628" s="11">
        <f t="shared" si="401"/>
        <v>-0.1978932653672392</v>
      </c>
      <c r="J1628" s="30">
        <f t="shared" si="402"/>
        <v>7.4959570214863325E-2</v>
      </c>
      <c r="K1628" s="30">
        <f t="shared" si="403"/>
        <v>13.340524727311143</v>
      </c>
      <c r="L1628" s="8">
        <v>1</v>
      </c>
      <c r="M1628" s="9">
        <v>0</v>
      </c>
      <c r="N1628" s="9">
        <v>0</v>
      </c>
      <c r="O1628" s="9">
        <v>0</v>
      </c>
      <c r="P1628" s="9">
        <v>0</v>
      </c>
      <c r="Q1628" s="8">
        <v>182</v>
      </c>
      <c r="R1628" s="9">
        <v>10</v>
      </c>
      <c r="S1628" s="9">
        <f t="shared" si="404"/>
        <v>171</v>
      </c>
      <c r="T1628" s="9">
        <f t="shared" si="405"/>
        <v>8</v>
      </c>
      <c r="U1628" s="7">
        <v>9.3094000000000001</v>
      </c>
      <c r="V1628" s="7">
        <v>10.558</v>
      </c>
      <c r="W1628" s="9">
        <v>1</v>
      </c>
      <c r="X1628" s="9">
        <v>0</v>
      </c>
      <c r="Y1628" s="9">
        <v>1</v>
      </c>
      <c r="Z1628" s="9">
        <v>0</v>
      </c>
      <c r="AA1628" s="9">
        <v>0</v>
      </c>
      <c r="AB1628" s="27">
        <v>0</v>
      </c>
      <c r="AC1628" s="9">
        <v>1</v>
      </c>
      <c r="AD1628" s="9">
        <v>0</v>
      </c>
      <c r="AE1628" s="27">
        <v>0</v>
      </c>
      <c r="AF1628" s="9">
        <v>1</v>
      </c>
      <c r="AG1628" s="27">
        <v>0</v>
      </c>
      <c r="AH1628" s="19">
        <v>1995</v>
      </c>
      <c r="AI1628" s="30">
        <v>0.29870000000000002</v>
      </c>
      <c r="AJ1628" s="30">
        <v>4.4200000000000003E-2</v>
      </c>
      <c r="AK1628" s="30">
        <v>0.18229999999999999</v>
      </c>
      <c r="AL1628" s="37">
        <f t="shared" si="407"/>
        <v>0.47479999999999994</v>
      </c>
      <c r="AM1628" s="36" t="s">
        <v>89</v>
      </c>
      <c r="AN1628" s="17" t="s">
        <v>89</v>
      </c>
      <c r="AO1628" s="30">
        <v>0</v>
      </c>
      <c r="AP1628" s="34">
        <v>1</v>
      </c>
      <c r="AQ1628" s="33" t="s">
        <v>89</v>
      </c>
      <c r="AR1628" s="34" t="s">
        <v>89</v>
      </c>
      <c r="AS1628">
        <v>0</v>
      </c>
      <c r="AT1628" s="17">
        <v>1</v>
      </c>
      <c r="AU1628">
        <v>0</v>
      </c>
      <c r="AV1628" s="17">
        <v>1</v>
      </c>
      <c r="AW1628" s="17" t="s">
        <v>12</v>
      </c>
      <c r="AX1628">
        <v>0</v>
      </c>
      <c r="AY1628">
        <v>0</v>
      </c>
      <c r="AZ1628">
        <v>0</v>
      </c>
      <c r="BA1628">
        <v>0</v>
      </c>
      <c r="BB1628">
        <v>0</v>
      </c>
      <c r="BC1628">
        <v>1</v>
      </c>
      <c r="BD1628" s="17">
        <v>0</v>
      </c>
      <c r="BE1628">
        <v>0</v>
      </c>
      <c r="BF1628">
        <v>1</v>
      </c>
      <c r="BG1628" s="17">
        <v>0</v>
      </c>
      <c r="BH1628">
        <v>413</v>
      </c>
      <c r="BI1628">
        <v>337</v>
      </c>
      <c r="BJ1628" s="61">
        <v>0.71</v>
      </c>
      <c r="BK1628" s="61">
        <f t="shared" si="408"/>
        <v>25.8674</v>
      </c>
      <c r="BL1628">
        <v>1</v>
      </c>
      <c r="BM1628">
        <v>0</v>
      </c>
      <c r="BN1628">
        <v>0</v>
      </c>
      <c r="BO1628">
        <v>0</v>
      </c>
      <c r="BP1628">
        <v>0</v>
      </c>
      <c r="BQ1628" s="17">
        <v>0</v>
      </c>
      <c r="BR1628">
        <v>0</v>
      </c>
      <c r="BS1628">
        <v>0</v>
      </c>
      <c r="BT1628">
        <v>0</v>
      </c>
      <c r="BU1628" s="17">
        <v>1</v>
      </c>
      <c r="BV1628">
        <v>0</v>
      </c>
      <c r="BW1628">
        <v>0</v>
      </c>
      <c r="BX1628" s="17">
        <v>0</v>
      </c>
      <c r="BY1628">
        <v>0</v>
      </c>
      <c r="BZ1628">
        <v>0</v>
      </c>
      <c r="CA1628">
        <v>1</v>
      </c>
      <c r="CB1628">
        <v>1</v>
      </c>
      <c r="CC1628">
        <v>1</v>
      </c>
      <c r="CD1628">
        <v>0</v>
      </c>
      <c r="CE1628">
        <v>0</v>
      </c>
      <c r="CF1628">
        <v>1</v>
      </c>
      <c r="CG1628">
        <v>0</v>
      </c>
      <c r="CH1628">
        <v>0</v>
      </c>
      <c r="CI1628">
        <v>0</v>
      </c>
      <c r="CJ1628" s="17">
        <v>0</v>
      </c>
      <c r="CK1628">
        <v>0.29799999999999999</v>
      </c>
      <c r="CL1628">
        <v>301</v>
      </c>
      <c r="CM1628">
        <v>1</v>
      </c>
      <c r="CN1628">
        <v>0</v>
      </c>
      <c r="CO1628">
        <v>19</v>
      </c>
      <c r="CP1628" s="31" t="s">
        <v>80</v>
      </c>
    </row>
    <row r="1629" spans="1:94" x14ac:dyDescent="0.25">
      <c r="A1629">
        <v>1628</v>
      </c>
      <c r="B1629">
        <v>104</v>
      </c>
      <c r="C1629" s="23" t="s">
        <v>408</v>
      </c>
      <c r="D1629" s="12">
        <v>12.8</v>
      </c>
      <c r="E1629" s="13">
        <v>0.5</v>
      </c>
      <c r="F1629" s="7">
        <f t="shared" ref="F1629:F1657" si="409">D1629/E1629</f>
        <v>25.6</v>
      </c>
      <c r="G1629" s="7">
        <f t="shared" si="399"/>
        <v>12.3</v>
      </c>
      <c r="H1629" s="15">
        <f t="shared" si="400"/>
        <v>13.3</v>
      </c>
      <c r="I1629" s="11">
        <f t="shared" si="401"/>
        <v>0.3016913511167586</v>
      </c>
      <c r="J1629" s="30">
        <f t="shared" si="402"/>
        <v>1.178481840299838E-2</v>
      </c>
      <c r="K1629" s="30">
        <f t="shared" si="403"/>
        <v>84.854935036213419</v>
      </c>
      <c r="L1629" s="8">
        <v>0</v>
      </c>
      <c r="M1629" s="9">
        <v>0</v>
      </c>
      <c r="N1629" s="9">
        <v>0</v>
      </c>
      <c r="O1629" s="9">
        <v>1</v>
      </c>
      <c r="P1629" s="9">
        <v>0</v>
      </c>
      <c r="Q1629" s="8">
        <v>6558</v>
      </c>
      <c r="R1629" s="9">
        <v>12</v>
      </c>
      <c r="S1629" s="9">
        <f t="shared" si="404"/>
        <v>6545</v>
      </c>
      <c r="T1629" s="9">
        <f t="shared" si="405"/>
        <v>17</v>
      </c>
      <c r="U1629" s="7">
        <v>12.086</v>
      </c>
      <c r="V1629" s="7">
        <f t="shared" ref="V1629:V1657" si="410">BK1629-U1629-6</f>
        <v>24.353999999999999</v>
      </c>
      <c r="W1629" s="9">
        <v>1</v>
      </c>
      <c r="X1629" s="9">
        <v>0</v>
      </c>
      <c r="Y1629" s="9">
        <v>0</v>
      </c>
      <c r="Z1629" s="9">
        <v>0</v>
      </c>
      <c r="AA1629" s="9">
        <v>0</v>
      </c>
      <c r="AB1629" s="27">
        <v>1</v>
      </c>
      <c r="AC1629" s="9">
        <v>0</v>
      </c>
      <c r="AD1629" s="9">
        <v>1</v>
      </c>
      <c r="AE1629" s="27">
        <v>0</v>
      </c>
      <c r="AF1629" s="9">
        <v>0</v>
      </c>
      <c r="AG1629" s="27">
        <v>1</v>
      </c>
      <c r="AH1629" s="19">
        <v>2003</v>
      </c>
      <c r="AI1629" s="30" t="s">
        <v>89</v>
      </c>
      <c r="AJ1629" s="30" t="s">
        <v>89</v>
      </c>
      <c r="AK1629" s="30" t="s">
        <v>89</v>
      </c>
      <c r="AL1629" s="37" t="s">
        <v>89</v>
      </c>
      <c r="AM1629" s="36" t="s">
        <v>89</v>
      </c>
      <c r="AN1629" s="17" t="s">
        <v>89</v>
      </c>
      <c r="AO1629" s="30">
        <v>0.48399999999999999</v>
      </c>
      <c r="AP1629" s="34">
        <v>0.51600000000000001</v>
      </c>
      <c r="AQ1629" s="33" t="s">
        <v>89</v>
      </c>
      <c r="AR1629" s="34" t="s">
        <v>89</v>
      </c>
      <c r="AS1629">
        <v>0</v>
      </c>
      <c r="AT1629" s="17">
        <v>1</v>
      </c>
      <c r="AU1629" t="s">
        <v>89</v>
      </c>
      <c r="AV1629" s="17" t="s">
        <v>89</v>
      </c>
      <c r="AW1629" s="17" t="s">
        <v>2</v>
      </c>
      <c r="AX1629">
        <v>1</v>
      </c>
      <c r="AY1629">
        <v>0</v>
      </c>
      <c r="AZ1629">
        <v>0</v>
      </c>
      <c r="BA1629">
        <v>0</v>
      </c>
      <c r="BB1629">
        <v>0</v>
      </c>
      <c r="BC1629">
        <v>0</v>
      </c>
      <c r="BD1629" s="17">
        <v>0</v>
      </c>
      <c r="BE1629">
        <v>1</v>
      </c>
      <c r="BF1629">
        <v>0</v>
      </c>
      <c r="BG1629" s="17">
        <v>0</v>
      </c>
      <c r="BH1629">
        <v>25844</v>
      </c>
      <c r="BI1629">
        <v>1847</v>
      </c>
      <c r="BJ1629" s="23">
        <v>0.92300000000000004</v>
      </c>
      <c r="BK1629" s="23">
        <v>42.44</v>
      </c>
      <c r="BL1629">
        <v>1</v>
      </c>
      <c r="BM1629">
        <v>0</v>
      </c>
      <c r="BN1629">
        <v>0</v>
      </c>
      <c r="BO1629">
        <v>0</v>
      </c>
      <c r="BP1629">
        <v>0</v>
      </c>
      <c r="BQ1629" s="17">
        <v>0</v>
      </c>
      <c r="BR1629">
        <v>0</v>
      </c>
      <c r="BS1629">
        <v>0</v>
      </c>
      <c r="BT1629">
        <v>1</v>
      </c>
      <c r="BU1629" s="17">
        <v>0</v>
      </c>
      <c r="BV1629">
        <v>0</v>
      </c>
      <c r="BW1629">
        <v>0</v>
      </c>
      <c r="BX1629" s="17">
        <v>0</v>
      </c>
      <c r="BY1629">
        <v>0</v>
      </c>
      <c r="BZ1629">
        <v>0</v>
      </c>
      <c r="CA1629">
        <v>0</v>
      </c>
      <c r="CB1629">
        <v>0</v>
      </c>
      <c r="CC1629">
        <v>0</v>
      </c>
      <c r="CD1629">
        <v>0</v>
      </c>
      <c r="CE1629">
        <v>1</v>
      </c>
      <c r="CF1629">
        <v>1</v>
      </c>
      <c r="CG1629">
        <v>0</v>
      </c>
      <c r="CH1629">
        <v>0</v>
      </c>
      <c r="CI1629">
        <v>0</v>
      </c>
      <c r="CJ1629" s="17">
        <v>0</v>
      </c>
      <c r="CK1629">
        <v>0.186</v>
      </c>
      <c r="CL1629">
        <v>134</v>
      </c>
      <c r="CM1629">
        <v>1</v>
      </c>
      <c r="CN1629">
        <v>0</v>
      </c>
      <c r="CO1629">
        <v>29</v>
      </c>
      <c r="CP1629" s="31" t="s">
        <v>80</v>
      </c>
    </row>
    <row r="1630" spans="1:94" x14ac:dyDescent="0.25">
      <c r="A1630">
        <v>1629</v>
      </c>
      <c r="B1630">
        <v>104</v>
      </c>
      <c r="C1630" s="23" t="s">
        <v>408</v>
      </c>
      <c r="D1630" s="12">
        <v>11</v>
      </c>
      <c r="E1630" s="13">
        <v>0.5</v>
      </c>
      <c r="F1630" s="7">
        <f t="shared" si="409"/>
        <v>22</v>
      </c>
      <c r="G1630" s="7">
        <f t="shared" si="399"/>
        <v>10.5</v>
      </c>
      <c r="H1630" s="15">
        <f t="shared" si="400"/>
        <v>11.5</v>
      </c>
      <c r="I1630" s="11">
        <f t="shared" si="401"/>
        <v>0.26240729788698813</v>
      </c>
      <c r="J1630" s="30">
        <f t="shared" si="402"/>
        <v>1.1927604449408553E-2</v>
      </c>
      <c r="K1630" s="30">
        <f t="shared" si="403"/>
        <v>83.839131674892727</v>
      </c>
      <c r="L1630" s="8">
        <v>0</v>
      </c>
      <c r="M1630" s="9">
        <v>0</v>
      </c>
      <c r="N1630" s="9">
        <v>0</v>
      </c>
      <c r="O1630" s="9">
        <v>1</v>
      </c>
      <c r="P1630" s="9">
        <v>0</v>
      </c>
      <c r="Q1630" s="8">
        <v>6558</v>
      </c>
      <c r="R1630" s="9">
        <v>12</v>
      </c>
      <c r="S1630" s="9">
        <f t="shared" si="404"/>
        <v>6545</v>
      </c>
      <c r="T1630" s="9">
        <f t="shared" si="405"/>
        <v>17</v>
      </c>
      <c r="U1630" s="7">
        <v>12.086</v>
      </c>
      <c r="V1630" s="7">
        <f t="shared" si="410"/>
        <v>24.353999999999999</v>
      </c>
      <c r="W1630" s="9">
        <v>1</v>
      </c>
      <c r="X1630" s="9">
        <v>0</v>
      </c>
      <c r="Y1630" s="9">
        <v>0</v>
      </c>
      <c r="Z1630" s="9">
        <v>0</v>
      </c>
      <c r="AA1630" s="9">
        <v>0</v>
      </c>
      <c r="AB1630" s="27">
        <v>1</v>
      </c>
      <c r="AC1630" s="9">
        <v>0</v>
      </c>
      <c r="AD1630" s="9">
        <v>1</v>
      </c>
      <c r="AE1630" s="27">
        <v>0</v>
      </c>
      <c r="AF1630" s="9">
        <v>0</v>
      </c>
      <c r="AG1630" s="27">
        <v>1</v>
      </c>
      <c r="AH1630" s="19">
        <v>2003</v>
      </c>
      <c r="AI1630" s="30" t="s">
        <v>89</v>
      </c>
      <c r="AJ1630" s="30" t="s">
        <v>89</v>
      </c>
      <c r="AK1630" s="30" t="s">
        <v>89</v>
      </c>
      <c r="AL1630" s="37" t="s">
        <v>89</v>
      </c>
      <c r="AM1630" s="36" t="s">
        <v>89</v>
      </c>
      <c r="AN1630" s="17" t="s">
        <v>89</v>
      </c>
      <c r="AO1630" s="30">
        <v>0.48399999999999999</v>
      </c>
      <c r="AP1630" s="34">
        <v>0.51600000000000001</v>
      </c>
      <c r="AQ1630" s="33" t="s">
        <v>89</v>
      </c>
      <c r="AR1630" s="34" t="s">
        <v>89</v>
      </c>
      <c r="AS1630">
        <v>0</v>
      </c>
      <c r="AT1630" s="17">
        <v>1</v>
      </c>
      <c r="AU1630" t="s">
        <v>89</v>
      </c>
      <c r="AV1630" s="17" t="s">
        <v>89</v>
      </c>
      <c r="AW1630" s="17" t="s">
        <v>2</v>
      </c>
      <c r="AX1630">
        <v>1</v>
      </c>
      <c r="AY1630">
        <v>0</v>
      </c>
      <c r="AZ1630">
        <v>0</v>
      </c>
      <c r="BA1630">
        <v>0</v>
      </c>
      <c r="BB1630">
        <v>0</v>
      </c>
      <c r="BC1630">
        <v>0</v>
      </c>
      <c r="BD1630" s="17">
        <v>0</v>
      </c>
      <c r="BE1630">
        <v>1</v>
      </c>
      <c r="BF1630">
        <v>0</v>
      </c>
      <c r="BG1630" s="17">
        <v>0</v>
      </c>
      <c r="BH1630">
        <v>25844</v>
      </c>
      <c r="BI1630">
        <v>1847</v>
      </c>
      <c r="BJ1630" s="23">
        <v>0.92300000000000004</v>
      </c>
      <c r="BK1630" s="23">
        <v>42.44</v>
      </c>
      <c r="BL1630">
        <v>1</v>
      </c>
      <c r="BM1630">
        <v>0</v>
      </c>
      <c r="BN1630">
        <v>0</v>
      </c>
      <c r="BO1630">
        <v>0</v>
      </c>
      <c r="BP1630">
        <v>0</v>
      </c>
      <c r="BQ1630" s="17">
        <v>0</v>
      </c>
      <c r="BR1630">
        <v>0</v>
      </c>
      <c r="BS1630">
        <v>0</v>
      </c>
      <c r="BT1630">
        <v>1</v>
      </c>
      <c r="BU1630" s="17">
        <v>0</v>
      </c>
      <c r="BV1630">
        <v>0</v>
      </c>
      <c r="BW1630">
        <v>0</v>
      </c>
      <c r="BX1630" s="17">
        <v>0</v>
      </c>
      <c r="BY1630">
        <v>0</v>
      </c>
      <c r="BZ1630">
        <v>0</v>
      </c>
      <c r="CA1630">
        <v>0</v>
      </c>
      <c r="CB1630">
        <v>0</v>
      </c>
      <c r="CC1630">
        <v>0</v>
      </c>
      <c r="CD1630">
        <v>0</v>
      </c>
      <c r="CE1630">
        <v>1</v>
      </c>
      <c r="CF1630">
        <v>1</v>
      </c>
      <c r="CG1630">
        <v>0</v>
      </c>
      <c r="CH1630">
        <v>0</v>
      </c>
      <c r="CI1630">
        <v>0</v>
      </c>
      <c r="CJ1630" s="17">
        <v>0</v>
      </c>
      <c r="CK1630">
        <v>0.186</v>
      </c>
      <c r="CL1630">
        <v>134</v>
      </c>
      <c r="CM1630">
        <v>1</v>
      </c>
      <c r="CN1630">
        <v>0</v>
      </c>
      <c r="CO1630">
        <v>29</v>
      </c>
      <c r="CP1630" s="31" t="s">
        <v>80</v>
      </c>
    </row>
    <row r="1631" spans="1:94" x14ac:dyDescent="0.25">
      <c r="A1631">
        <v>1630</v>
      </c>
      <c r="B1631">
        <v>104</v>
      </c>
      <c r="C1631" s="23" t="s">
        <v>408</v>
      </c>
      <c r="D1631" s="12">
        <v>13</v>
      </c>
      <c r="E1631" s="13">
        <v>0.5</v>
      </c>
      <c r="F1631" s="7">
        <f t="shared" si="409"/>
        <v>26</v>
      </c>
      <c r="G1631" s="7">
        <f t="shared" si="399"/>
        <v>12.5</v>
      </c>
      <c r="H1631" s="15">
        <f t="shared" si="400"/>
        <v>13.5</v>
      </c>
      <c r="I1631" s="11">
        <f t="shared" si="401"/>
        <v>0.29300541241475969</v>
      </c>
      <c r="J1631" s="30">
        <f t="shared" si="402"/>
        <v>1.1269438939029219E-2</v>
      </c>
      <c r="K1631" s="30">
        <f t="shared" si="403"/>
        <v>88.735562205916068</v>
      </c>
      <c r="L1631" s="8">
        <v>0</v>
      </c>
      <c r="M1631" s="9">
        <v>0</v>
      </c>
      <c r="N1631" s="9">
        <v>0</v>
      </c>
      <c r="O1631" s="9">
        <v>1</v>
      </c>
      <c r="P1631" s="9">
        <v>0</v>
      </c>
      <c r="Q1631" s="8">
        <v>7211</v>
      </c>
      <c r="R1631" s="9">
        <v>12</v>
      </c>
      <c r="S1631" s="9">
        <f t="shared" si="404"/>
        <v>7198</v>
      </c>
      <c r="T1631" s="9">
        <f t="shared" si="405"/>
        <v>17</v>
      </c>
      <c r="U1631" s="7">
        <v>12.086</v>
      </c>
      <c r="V1631" s="7">
        <f t="shared" si="410"/>
        <v>24.353999999999999</v>
      </c>
      <c r="W1631" s="9">
        <v>1</v>
      </c>
      <c r="X1631" s="9">
        <v>0</v>
      </c>
      <c r="Y1631" s="9">
        <v>0</v>
      </c>
      <c r="Z1631" s="9">
        <v>0</v>
      </c>
      <c r="AA1631" s="9">
        <v>0</v>
      </c>
      <c r="AB1631" s="27">
        <v>1</v>
      </c>
      <c r="AC1631" s="9">
        <v>0</v>
      </c>
      <c r="AD1631" s="9">
        <v>1</v>
      </c>
      <c r="AE1631" s="27">
        <v>0</v>
      </c>
      <c r="AF1631" s="9">
        <v>0</v>
      </c>
      <c r="AG1631" s="27">
        <v>1</v>
      </c>
      <c r="AH1631" s="19">
        <v>2003</v>
      </c>
      <c r="AI1631" s="30" t="s">
        <v>89</v>
      </c>
      <c r="AJ1631" s="30" t="s">
        <v>89</v>
      </c>
      <c r="AK1631" s="30" t="s">
        <v>89</v>
      </c>
      <c r="AL1631" s="37" t="s">
        <v>89</v>
      </c>
      <c r="AM1631" s="36" t="s">
        <v>89</v>
      </c>
      <c r="AN1631" s="17" t="s">
        <v>89</v>
      </c>
      <c r="AO1631" s="30">
        <v>0.48399999999999999</v>
      </c>
      <c r="AP1631" s="34">
        <v>0.51600000000000001</v>
      </c>
      <c r="AQ1631" s="33" t="s">
        <v>89</v>
      </c>
      <c r="AR1631" s="34" t="s">
        <v>89</v>
      </c>
      <c r="AS1631">
        <v>0</v>
      </c>
      <c r="AT1631" s="17">
        <v>1</v>
      </c>
      <c r="AU1631" t="s">
        <v>89</v>
      </c>
      <c r="AV1631" s="17" t="s">
        <v>89</v>
      </c>
      <c r="AW1631" s="17" t="s">
        <v>2</v>
      </c>
      <c r="AX1631">
        <v>1</v>
      </c>
      <c r="AY1631">
        <v>0</v>
      </c>
      <c r="AZ1631">
        <v>0</v>
      </c>
      <c r="BA1631">
        <v>0</v>
      </c>
      <c r="BB1631">
        <v>0</v>
      </c>
      <c r="BC1631">
        <v>0</v>
      </c>
      <c r="BD1631" s="17">
        <v>0</v>
      </c>
      <c r="BE1631">
        <v>1</v>
      </c>
      <c r="BF1631">
        <v>0</v>
      </c>
      <c r="BG1631" s="17">
        <v>0</v>
      </c>
      <c r="BH1631">
        <v>25844</v>
      </c>
      <c r="BI1631">
        <v>1847</v>
      </c>
      <c r="BJ1631" s="23">
        <v>0.92300000000000004</v>
      </c>
      <c r="BK1631" s="23">
        <v>42.44</v>
      </c>
      <c r="BL1631">
        <v>1</v>
      </c>
      <c r="BM1631">
        <v>0</v>
      </c>
      <c r="BN1631">
        <v>0</v>
      </c>
      <c r="BO1631">
        <v>0</v>
      </c>
      <c r="BP1631">
        <v>0</v>
      </c>
      <c r="BQ1631" s="17">
        <v>0</v>
      </c>
      <c r="BR1631">
        <v>0</v>
      </c>
      <c r="BS1631">
        <v>0</v>
      </c>
      <c r="BT1631">
        <v>1</v>
      </c>
      <c r="BU1631" s="17">
        <v>0</v>
      </c>
      <c r="BV1631">
        <v>0</v>
      </c>
      <c r="BW1631">
        <v>0</v>
      </c>
      <c r="BX1631" s="17">
        <v>0</v>
      </c>
      <c r="BY1631">
        <v>0</v>
      </c>
      <c r="BZ1631">
        <v>0</v>
      </c>
      <c r="CA1631">
        <v>0</v>
      </c>
      <c r="CB1631">
        <v>0</v>
      </c>
      <c r="CC1631">
        <v>0</v>
      </c>
      <c r="CD1631">
        <v>0</v>
      </c>
      <c r="CE1631">
        <v>1</v>
      </c>
      <c r="CF1631">
        <v>1</v>
      </c>
      <c r="CG1631">
        <v>0</v>
      </c>
      <c r="CH1631">
        <v>0</v>
      </c>
      <c r="CI1631">
        <v>0</v>
      </c>
      <c r="CJ1631" s="17">
        <v>0</v>
      </c>
      <c r="CK1631">
        <v>0.186</v>
      </c>
      <c r="CL1631">
        <v>134</v>
      </c>
      <c r="CM1631">
        <v>1</v>
      </c>
      <c r="CN1631">
        <v>0</v>
      </c>
      <c r="CO1631">
        <v>29</v>
      </c>
      <c r="CP1631" s="31" t="s">
        <v>80</v>
      </c>
    </row>
    <row r="1632" spans="1:94" x14ac:dyDescent="0.25">
      <c r="A1632">
        <v>1631</v>
      </c>
      <c r="B1632">
        <v>104</v>
      </c>
      <c r="C1632" s="23" t="s">
        <v>408</v>
      </c>
      <c r="D1632" s="12">
        <v>11.2</v>
      </c>
      <c r="E1632" s="13">
        <v>0.5</v>
      </c>
      <c r="F1632" s="7">
        <f t="shared" si="409"/>
        <v>22.4</v>
      </c>
      <c r="G1632" s="7">
        <f t="shared" si="399"/>
        <v>10.7</v>
      </c>
      <c r="H1632" s="15">
        <f t="shared" si="400"/>
        <v>11.7</v>
      </c>
      <c r="I1632" s="11">
        <f t="shared" si="401"/>
        <v>0.25527566962271336</v>
      </c>
      <c r="J1632" s="30">
        <f t="shared" si="402"/>
        <v>1.1396235251013992E-2</v>
      </c>
      <c r="K1632" s="30">
        <f t="shared" si="403"/>
        <v>87.748276336347473</v>
      </c>
      <c r="L1632" s="8">
        <v>0</v>
      </c>
      <c r="M1632" s="9">
        <v>0</v>
      </c>
      <c r="N1632" s="9">
        <v>0</v>
      </c>
      <c r="O1632" s="9">
        <v>1</v>
      </c>
      <c r="P1632" s="9">
        <v>0</v>
      </c>
      <c r="Q1632" s="8">
        <v>7211</v>
      </c>
      <c r="R1632" s="9">
        <v>12</v>
      </c>
      <c r="S1632" s="9">
        <f t="shared" si="404"/>
        <v>7198</v>
      </c>
      <c r="T1632" s="9">
        <f t="shared" si="405"/>
        <v>17</v>
      </c>
      <c r="U1632" s="7">
        <v>12.086</v>
      </c>
      <c r="V1632" s="7">
        <f t="shared" si="410"/>
        <v>24.353999999999999</v>
      </c>
      <c r="W1632" s="9">
        <v>1</v>
      </c>
      <c r="X1632" s="9">
        <v>0</v>
      </c>
      <c r="Y1632" s="9">
        <v>0</v>
      </c>
      <c r="Z1632" s="9">
        <v>0</v>
      </c>
      <c r="AA1632" s="9">
        <v>0</v>
      </c>
      <c r="AB1632" s="27">
        <v>1</v>
      </c>
      <c r="AC1632" s="9">
        <v>0</v>
      </c>
      <c r="AD1632" s="9">
        <v>1</v>
      </c>
      <c r="AE1632" s="27">
        <v>0</v>
      </c>
      <c r="AF1632" s="9">
        <v>0</v>
      </c>
      <c r="AG1632" s="27">
        <v>1</v>
      </c>
      <c r="AH1632" s="19">
        <v>2003</v>
      </c>
      <c r="AI1632" s="30" t="s">
        <v>89</v>
      </c>
      <c r="AJ1632" s="30" t="s">
        <v>89</v>
      </c>
      <c r="AK1632" s="30" t="s">
        <v>89</v>
      </c>
      <c r="AL1632" s="37" t="s">
        <v>89</v>
      </c>
      <c r="AM1632" s="36" t="s">
        <v>89</v>
      </c>
      <c r="AN1632" s="17" t="s">
        <v>89</v>
      </c>
      <c r="AO1632" s="30">
        <v>0.48399999999999999</v>
      </c>
      <c r="AP1632" s="34">
        <v>0.51600000000000001</v>
      </c>
      <c r="AQ1632" s="33" t="s">
        <v>89</v>
      </c>
      <c r="AR1632" s="34" t="s">
        <v>89</v>
      </c>
      <c r="AS1632">
        <v>0</v>
      </c>
      <c r="AT1632" s="17">
        <v>1</v>
      </c>
      <c r="AU1632" t="s">
        <v>89</v>
      </c>
      <c r="AV1632" s="17" t="s">
        <v>89</v>
      </c>
      <c r="AW1632" s="17" t="s">
        <v>2</v>
      </c>
      <c r="AX1632">
        <v>1</v>
      </c>
      <c r="AY1632">
        <v>0</v>
      </c>
      <c r="AZ1632">
        <v>0</v>
      </c>
      <c r="BA1632">
        <v>0</v>
      </c>
      <c r="BB1632">
        <v>0</v>
      </c>
      <c r="BC1632">
        <v>0</v>
      </c>
      <c r="BD1632" s="17">
        <v>0</v>
      </c>
      <c r="BE1632">
        <v>1</v>
      </c>
      <c r="BF1632">
        <v>0</v>
      </c>
      <c r="BG1632" s="17">
        <v>0</v>
      </c>
      <c r="BH1632">
        <v>25844</v>
      </c>
      <c r="BI1632">
        <v>1847</v>
      </c>
      <c r="BJ1632" s="23">
        <v>0.92300000000000004</v>
      </c>
      <c r="BK1632" s="23">
        <v>42.44</v>
      </c>
      <c r="BL1632">
        <v>1</v>
      </c>
      <c r="BM1632">
        <v>0</v>
      </c>
      <c r="BN1632">
        <v>0</v>
      </c>
      <c r="BO1632">
        <v>0</v>
      </c>
      <c r="BP1632">
        <v>0</v>
      </c>
      <c r="BQ1632" s="17">
        <v>0</v>
      </c>
      <c r="BR1632">
        <v>0</v>
      </c>
      <c r="BS1632">
        <v>0</v>
      </c>
      <c r="BT1632">
        <v>1</v>
      </c>
      <c r="BU1632" s="17">
        <v>0</v>
      </c>
      <c r="BV1632">
        <v>0</v>
      </c>
      <c r="BW1632">
        <v>0</v>
      </c>
      <c r="BX1632" s="17">
        <v>0</v>
      </c>
      <c r="BY1632">
        <v>0</v>
      </c>
      <c r="BZ1632">
        <v>0</v>
      </c>
      <c r="CA1632">
        <v>0</v>
      </c>
      <c r="CB1632">
        <v>0</v>
      </c>
      <c r="CC1632">
        <v>0</v>
      </c>
      <c r="CD1632">
        <v>0</v>
      </c>
      <c r="CE1632">
        <v>1</v>
      </c>
      <c r="CF1632">
        <v>1</v>
      </c>
      <c r="CG1632">
        <v>0</v>
      </c>
      <c r="CH1632">
        <v>0</v>
      </c>
      <c r="CI1632">
        <v>0</v>
      </c>
      <c r="CJ1632" s="17">
        <v>0</v>
      </c>
      <c r="CK1632">
        <v>0.186</v>
      </c>
      <c r="CL1632">
        <v>134</v>
      </c>
      <c r="CM1632">
        <v>1</v>
      </c>
      <c r="CN1632">
        <v>0</v>
      </c>
      <c r="CO1632">
        <v>29</v>
      </c>
      <c r="CP1632" s="31" t="s">
        <v>80</v>
      </c>
    </row>
    <row r="1633" spans="1:94" x14ac:dyDescent="0.25">
      <c r="A1633">
        <v>1632</v>
      </c>
      <c r="B1633">
        <v>104</v>
      </c>
      <c r="C1633" s="23" t="s">
        <v>408</v>
      </c>
      <c r="D1633" s="12">
        <v>9.9</v>
      </c>
      <c r="E1633" s="13">
        <v>0.5</v>
      </c>
      <c r="F1633" s="7">
        <f t="shared" si="409"/>
        <v>19.8</v>
      </c>
      <c r="G1633" s="7">
        <f t="shared" si="399"/>
        <v>9.4</v>
      </c>
      <c r="H1633" s="15">
        <f t="shared" si="400"/>
        <v>10.4</v>
      </c>
      <c r="I1633" s="11">
        <f t="shared" si="401"/>
        <v>0.2772000221760027</v>
      </c>
      <c r="J1633" s="30">
        <f t="shared" si="402"/>
        <v>1.4000001120000135E-2</v>
      </c>
      <c r="K1633" s="30">
        <f t="shared" si="403"/>
        <v>71.428565714285483</v>
      </c>
      <c r="L1633" s="8">
        <v>0</v>
      </c>
      <c r="M1633" s="9">
        <v>0</v>
      </c>
      <c r="N1633" s="9">
        <v>0</v>
      </c>
      <c r="O1633" s="9">
        <v>1</v>
      </c>
      <c r="P1633" s="9">
        <v>0</v>
      </c>
      <c r="Q1633" s="8">
        <v>4723</v>
      </c>
      <c r="R1633" s="9">
        <v>12</v>
      </c>
      <c r="S1633" s="9">
        <f t="shared" si="404"/>
        <v>4710</v>
      </c>
      <c r="T1633" s="9">
        <f t="shared" si="405"/>
        <v>17</v>
      </c>
      <c r="U1633" s="7">
        <v>12.086</v>
      </c>
      <c r="V1633" s="7">
        <f t="shared" si="410"/>
        <v>24.353999999999999</v>
      </c>
      <c r="W1633" s="9">
        <v>1</v>
      </c>
      <c r="X1633" s="9">
        <v>0</v>
      </c>
      <c r="Y1633" s="9">
        <v>0</v>
      </c>
      <c r="Z1633" s="9">
        <v>1</v>
      </c>
      <c r="AA1633" s="9">
        <v>0</v>
      </c>
      <c r="AB1633" s="27">
        <v>0</v>
      </c>
      <c r="AC1633" s="9">
        <v>0</v>
      </c>
      <c r="AD1633" s="9">
        <v>1</v>
      </c>
      <c r="AE1633" s="27">
        <v>0</v>
      </c>
      <c r="AF1633" s="9">
        <v>0</v>
      </c>
      <c r="AG1633" s="27">
        <v>1</v>
      </c>
      <c r="AH1633" s="19">
        <v>2003</v>
      </c>
      <c r="AI1633" s="30" t="s">
        <v>89</v>
      </c>
      <c r="AJ1633" s="30" t="s">
        <v>89</v>
      </c>
      <c r="AK1633" s="30" t="s">
        <v>89</v>
      </c>
      <c r="AL1633" s="37" t="s">
        <v>89</v>
      </c>
      <c r="AM1633" s="36" t="s">
        <v>89</v>
      </c>
      <c r="AN1633" s="17" t="s">
        <v>89</v>
      </c>
      <c r="AO1633" s="30">
        <v>0.48399999999999999</v>
      </c>
      <c r="AP1633" s="34">
        <v>0.51600000000000001</v>
      </c>
      <c r="AQ1633" s="33" t="s">
        <v>89</v>
      </c>
      <c r="AR1633" s="34" t="s">
        <v>89</v>
      </c>
      <c r="AS1633">
        <v>0</v>
      </c>
      <c r="AT1633" s="17">
        <v>1</v>
      </c>
      <c r="AU1633" t="s">
        <v>89</v>
      </c>
      <c r="AV1633" s="17" t="s">
        <v>89</v>
      </c>
      <c r="AW1633" s="17" t="s">
        <v>2</v>
      </c>
      <c r="AX1633">
        <v>1</v>
      </c>
      <c r="AY1633">
        <v>0</v>
      </c>
      <c r="AZ1633">
        <v>0</v>
      </c>
      <c r="BA1633">
        <v>0</v>
      </c>
      <c r="BB1633">
        <v>0</v>
      </c>
      <c r="BC1633">
        <v>0</v>
      </c>
      <c r="BD1633" s="17">
        <v>0</v>
      </c>
      <c r="BE1633">
        <v>1</v>
      </c>
      <c r="BF1633">
        <v>0</v>
      </c>
      <c r="BG1633" s="17">
        <v>0</v>
      </c>
      <c r="BH1633">
        <v>25844</v>
      </c>
      <c r="BI1633">
        <v>1847</v>
      </c>
      <c r="BJ1633" s="23">
        <v>0.92300000000000004</v>
      </c>
      <c r="BK1633" s="23">
        <v>42.44</v>
      </c>
      <c r="BL1633">
        <v>1</v>
      </c>
      <c r="BM1633">
        <v>0</v>
      </c>
      <c r="BN1633">
        <v>0</v>
      </c>
      <c r="BO1633">
        <v>0</v>
      </c>
      <c r="BP1633">
        <v>0</v>
      </c>
      <c r="BQ1633" s="17">
        <v>0</v>
      </c>
      <c r="BR1633">
        <v>0</v>
      </c>
      <c r="BS1633">
        <v>0</v>
      </c>
      <c r="BT1633">
        <v>1</v>
      </c>
      <c r="BU1633" s="17">
        <v>0</v>
      </c>
      <c r="BV1633">
        <v>0</v>
      </c>
      <c r="BW1633">
        <v>0</v>
      </c>
      <c r="BX1633" s="17">
        <v>0</v>
      </c>
      <c r="BY1633">
        <v>0</v>
      </c>
      <c r="BZ1633">
        <v>0</v>
      </c>
      <c r="CA1633">
        <v>0</v>
      </c>
      <c r="CB1633">
        <v>0</v>
      </c>
      <c r="CC1633">
        <v>0</v>
      </c>
      <c r="CD1633">
        <v>0</v>
      </c>
      <c r="CE1633">
        <v>1</v>
      </c>
      <c r="CF1633">
        <v>1</v>
      </c>
      <c r="CG1633">
        <v>0</v>
      </c>
      <c r="CH1633">
        <v>0</v>
      </c>
      <c r="CI1633">
        <v>0</v>
      </c>
      <c r="CJ1633" s="17">
        <v>0</v>
      </c>
      <c r="CK1633">
        <v>0.186</v>
      </c>
      <c r="CL1633">
        <v>134</v>
      </c>
      <c r="CM1633">
        <v>1</v>
      </c>
      <c r="CN1633">
        <v>0</v>
      </c>
      <c r="CO1633">
        <v>29</v>
      </c>
      <c r="CP1633" s="31" t="s">
        <v>80</v>
      </c>
    </row>
    <row r="1634" spans="1:94" x14ac:dyDescent="0.25">
      <c r="A1634">
        <v>1633</v>
      </c>
      <c r="B1634">
        <v>104</v>
      </c>
      <c r="C1634" s="23" t="s">
        <v>408</v>
      </c>
      <c r="D1634" s="12">
        <v>8</v>
      </c>
      <c r="E1634" s="13">
        <v>0.3</v>
      </c>
      <c r="F1634" s="7">
        <f t="shared" si="409"/>
        <v>26.666666666666668</v>
      </c>
      <c r="G1634" s="7">
        <f t="shared" si="399"/>
        <v>7.7</v>
      </c>
      <c r="H1634" s="15">
        <f t="shared" si="400"/>
        <v>8.3000000000000007</v>
      </c>
      <c r="I1634" s="11">
        <f t="shared" si="401"/>
        <v>0.36315273213871846</v>
      </c>
      <c r="J1634" s="30">
        <f t="shared" si="402"/>
        <v>1.361822745520194E-2</v>
      </c>
      <c r="K1634" s="30">
        <f t="shared" si="403"/>
        <v>73.430995574832778</v>
      </c>
      <c r="L1634" s="8">
        <v>0</v>
      </c>
      <c r="M1634" s="9">
        <v>0</v>
      </c>
      <c r="N1634" s="9">
        <v>0</v>
      </c>
      <c r="O1634" s="9">
        <v>1</v>
      </c>
      <c r="P1634" s="9">
        <v>0</v>
      </c>
      <c r="Q1634" s="8">
        <v>4694</v>
      </c>
      <c r="R1634" s="9">
        <v>12</v>
      </c>
      <c r="S1634" s="9">
        <f t="shared" si="404"/>
        <v>4681</v>
      </c>
      <c r="T1634" s="9">
        <f t="shared" si="405"/>
        <v>17</v>
      </c>
      <c r="U1634" s="7">
        <v>12.086</v>
      </c>
      <c r="V1634" s="7">
        <f t="shared" si="410"/>
        <v>24.353999999999999</v>
      </c>
      <c r="W1634" s="9">
        <v>1</v>
      </c>
      <c r="X1634" s="9">
        <v>0</v>
      </c>
      <c r="Y1634" s="9">
        <v>1</v>
      </c>
      <c r="Z1634" s="9">
        <v>0</v>
      </c>
      <c r="AA1634" s="9">
        <v>0</v>
      </c>
      <c r="AB1634" s="27">
        <v>0</v>
      </c>
      <c r="AC1634" s="9">
        <v>0</v>
      </c>
      <c r="AD1634" s="9">
        <v>1</v>
      </c>
      <c r="AE1634" s="27">
        <v>0</v>
      </c>
      <c r="AF1634" s="9">
        <v>0</v>
      </c>
      <c r="AG1634" s="27">
        <v>1</v>
      </c>
      <c r="AH1634" s="19">
        <v>2003</v>
      </c>
      <c r="AI1634" s="30" t="s">
        <v>89</v>
      </c>
      <c r="AJ1634" s="30" t="s">
        <v>89</v>
      </c>
      <c r="AK1634" s="30" t="s">
        <v>89</v>
      </c>
      <c r="AL1634" s="37" t="s">
        <v>89</v>
      </c>
      <c r="AM1634" s="36" t="s">
        <v>89</v>
      </c>
      <c r="AN1634" s="17" t="s">
        <v>89</v>
      </c>
      <c r="AO1634" s="30">
        <v>0.48399999999999999</v>
      </c>
      <c r="AP1634" s="34">
        <v>0.51600000000000001</v>
      </c>
      <c r="AQ1634" s="33" t="s">
        <v>89</v>
      </c>
      <c r="AR1634" s="34" t="s">
        <v>89</v>
      </c>
      <c r="AS1634">
        <v>0</v>
      </c>
      <c r="AT1634" s="17">
        <v>1</v>
      </c>
      <c r="AU1634" t="s">
        <v>89</v>
      </c>
      <c r="AV1634" s="17" t="s">
        <v>89</v>
      </c>
      <c r="AW1634" s="17" t="s">
        <v>2</v>
      </c>
      <c r="AX1634">
        <v>1</v>
      </c>
      <c r="AY1634">
        <v>0</v>
      </c>
      <c r="AZ1634">
        <v>0</v>
      </c>
      <c r="BA1634">
        <v>0</v>
      </c>
      <c r="BB1634">
        <v>0</v>
      </c>
      <c r="BC1634">
        <v>0</v>
      </c>
      <c r="BD1634" s="17">
        <v>0</v>
      </c>
      <c r="BE1634">
        <v>1</v>
      </c>
      <c r="BF1634">
        <v>0</v>
      </c>
      <c r="BG1634" s="17">
        <v>0</v>
      </c>
      <c r="BH1634">
        <v>25844</v>
      </c>
      <c r="BI1634">
        <v>1847</v>
      </c>
      <c r="BJ1634" s="23">
        <v>0.92300000000000004</v>
      </c>
      <c r="BK1634" s="23">
        <v>42.44</v>
      </c>
      <c r="BL1634">
        <v>1</v>
      </c>
      <c r="BM1634">
        <v>0</v>
      </c>
      <c r="BN1634">
        <v>0</v>
      </c>
      <c r="BO1634">
        <v>0</v>
      </c>
      <c r="BP1634">
        <v>0</v>
      </c>
      <c r="BQ1634" s="17">
        <v>0</v>
      </c>
      <c r="BR1634">
        <v>0</v>
      </c>
      <c r="BS1634">
        <v>0</v>
      </c>
      <c r="BT1634">
        <v>1</v>
      </c>
      <c r="BU1634" s="17">
        <v>0</v>
      </c>
      <c r="BV1634">
        <v>0</v>
      </c>
      <c r="BW1634">
        <v>0</v>
      </c>
      <c r="BX1634" s="17">
        <v>0</v>
      </c>
      <c r="BY1634">
        <v>0</v>
      </c>
      <c r="BZ1634">
        <v>0</v>
      </c>
      <c r="CA1634">
        <v>0</v>
      </c>
      <c r="CB1634">
        <v>0</v>
      </c>
      <c r="CC1634">
        <v>0</v>
      </c>
      <c r="CD1634">
        <v>0</v>
      </c>
      <c r="CE1634">
        <v>1</v>
      </c>
      <c r="CF1634">
        <v>1</v>
      </c>
      <c r="CG1634">
        <v>0</v>
      </c>
      <c r="CH1634">
        <v>0</v>
      </c>
      <c r="CI1634">
        <v>0</v>
      </c>
      <c r="CJ1634" s="17">
        <v>0</v>
      </c>
      <c r="CK1634">
        <v>0.186</v>
      </c>
      <c r="CL1634">
        <v>134</v>
      </c>
      <c r="CM1634">
        <v>1</v>
      </c>
      <c r="CN1634">
        <v>0</v>
      </c>
      <c r="CO1634">
        <v>29</v>
      </c>
      <c r="CP1634" s="31" t="s">
        <v>80</v>
      </c>
    </row>
    <row r="1635" spans="1:94" x14ac:dyDescent="0.25">
      <c r="A1635">
        <v>1634</v>
      </c>
      <c r="B1635">
        <v>104</v>
      </c>
      <c r="C1635" s="23" t="s">
        <v>408</v>
      </c>
      <c r="D1635" s="12">
        <v>10.1</v>
      </c>
      <c r="E1635" s="13">
        <v>0.5</v>
      </c>
      <c r="F1635" s="7">
        <f t="shared" si="409"/>
        <v>20.2</v>
      </c>
      <c r="G1635" s="7">
        <f t="shared" si="399"/>
        <v>9.6</v>
      </c>
      <c r="H1635" s="15">
        <f t="shared" si="400"/>
        <v>10.6</v>
      </c>
      <c r="I1635" s="11">
        <f t="shared" si="401"/>
        <v>0.24057781651757557</v>
      </c>
      <c r="J1635" s="30">
        <f t="shared" si="402"/>
        <v>1.1909792896909681E-2</v>
      </c>
      <c r="K1635" s="30">
        <f t="shared" si="403"/>
        <v>83.964516314929128</v>
      </c>
      <c r="L1635" s="8">
        <v>0</v>
      </c>
      <c r="M1635" s="9">
        <v>0</v>
      </c>
      <c r="N1635" s="9">
        <v>0</v>
      </c>
      <c r="O1635" s="9">
        <v>1</v>
      </c>
      <c r="P1635" s="9">
        <v>0</v>
      </c>
      <c r="Q1635" s="8">
        <v>6658</v>
      </c>
      <c r="R1635" s="9">
        <v>15</v>
      </c>
      <c r="S1635" s="9">
        <f t="shared" si="404"/>
        <v>6642</v>
      </c>
      <c r="T1635" s="9">
        <f t="shared" si="405"/>
        <v>17</v>
      </c>
      <c r="U1635" s="7">
        <v>12.086</v>
      </c>
      <c r="V1635" s="7">
        <f t="shared" si="410"/>
        <v>24.353999999999999</v>
      </c>
      <c r="W1635" s="9">
        <v>1</v>
      </c>
      <c r="X1635" s="9">
        <v>0</v>
      </c>
      <c r="Y1635" s="9">
        <v>0</v>
      </c>
      <c r="Z1635" s="9">
        <v>0</v>
      </c>
      <c r="AA1635" s="9">
        <v>0</v>
      </c>
      <c r="AB1635" s="27">
        <v>1</v>
      </c>
      <c r="AC1635" s="9">
        <v>0</v>
      </c>
      <c r="AD1635" s="9">
        <v>1</v>
      </c>
      <c r="AE1635" s="27">
        <v>0</v>
      </c>
      <c r="AF1635" s="9">
        <v>0</v>
      </c>
      <c r="AG1635" s="27">
        <v>1</v>
      </c>
      <c r="AH1635" s="19">
        <v>2003</v>
      </c>
      <c r="AI1635" s="30" t="s">
        <v>89</v>
      </c>
      <c r="AJ1635" s="30" t="s">
        <v>89</v>
      </c>
      <c r="AK1635" s="30" t="s">
        <v>89</v>
      </c>
      <c r="AL1635" s="37" t="s">
        <v>89</v>
      </c>
      <c r="AM1635" s="36" t="s">
        <v>89</v>
      </c>
      <c r="AN1635" s="17" t="s">
        <v>89</v>
      </c>
      <c r="AO1635" s="30">
        <v>0.48399999999999999</v>
      </c>
      <c r="AP1635" s="34">
        <v>0.51600000000000001</v>
      </c>
      <c r="AQ1635" s="33" t="s">
        <v>89</v>
      </c>
      <c r="AR1635" s="34" t="s">
        <v>89</v>
      </c>
      <c r="AS1635">
        <v>0</v>
      </c>
      <c r="AT1635" s="17">
        <v>1</v>
      </c>
      <c r="AU1635" t="s">
        <v>89</v>
      </c>
      <c r="AV1635" s="17" t="s">
        <v>89</v>
      </c>
      <c r="AW1635" s="17" t="s">
        <v>2</v>
      </c>
      <c r="AX1635">
        <v>1</v>
      </c>
      <c r="AY1635">
        <v>0</v>
      </c>
      <c r="AZ1635">
        <v>0</v>
      </c>
      <c r="BA1635">
        <v>0</v>
      </c>
      <c r="BB1635">
        <v>0</v>
      </c>
      <c r="BC1635">
        <v>0</v>
      </c>
      <c r="BD1635" s="17">
        <v>0</v>
      </c>
      <c r="BE1635">
        <v>1</v>
      </c>
      <c r="BF1635">
        <v>0</v>
      </c>
      <c r="BG1635" s="17">
        <v>0</v>
      </c>
      <c r="BH1635">
        <v>25844</v>
      </c>
      <c r="BI1635">
        <v>1847</v>
      </c>
      <c r="BJ1635" s="23">
        <v>0.92300000000000004</v>
      </c>
      <c r="BK1635" s="23">
        <v>42.44</v>
      </c>
      <c r="BL1635">
        <v>1</v>
      </c>
      <c r="BM1635">
        <v>0</v>
      </c>
      <c r="BN1635">
        <v>0</v>
      </c>
      <c r="BO1635">
        <v>0</v>
      </c>
      <c r="BP1635">
        <v>0</v>
      </c>
      <c r="BQ1635" s="17">
        <v>0</v>
      </c>
      <c r="BR1635">
        <v>0</v>
      </c>
      <c r="BS1635">
        <v>0</v>
      </c>
      <c r="BT1635">
        <v>1</v>
      </c>
      <c r="BU1635" s="17">
        <v>0</v>
      </c>
      <c r="BV1635">
        <v>0</v>
      </c>
      <c r="BW1635">
        <v>0</v>
      </c>
      <c r="BX1635" s="17">
        <v>0</v>
      </c>
      <c r="BY1635">
        <v>0</v>
      </c>
      <c r="BZ1635">
        <v>0</v>
      </c>
      <c r="CA1635">
        <v>0</v>
      </c>
      <c r="CB1635">
        <v>0</v>
      </c>
      <c r="CC1635">
        <v>0</v>
      </c>
      <c r="CD1635">
        <v>0</v>
      </c>
      <c r="CE1635">
        <v>1</v>
      </c>
      <c r="CF1635">
        <v>1</v>
      </c>
      <c r="CG1635">
        <v>0</v>
      </c>
      <c r="CH1635">
        <v>0</v>
      </c>
      <c r="CI1635">
        <v>0</v>
      </c>
      <c r="CJ1635" s="17">
        <v>0</v>
      </c>
      <c r="CK1635">
        <v>0.186</v>
      </c>
      <c r="CL1635">
        <v>134</v>
      </c>
      <c r="CM1635">
        <v>1</v>
      </c>
      <c r="CN1635">
        <v>0</v>
      </c>
      <c r="CO1635">
        <v>29</v>
      </c>
      <c r="CP1635" s="31" t="s">
        <v>80</v>
      </c>
    </row>
    <row r="1636" spans="1:94" x14ac:dyDescent="0.25">
      <c r="A1636">
        <v>1635</v>
      </c>
      <c r="B1636">
        <v>104</v>
      </c>
      <c r="C1636" s="23" t="s">
        <v>408</v>
      </c>
      <c r="D1636" s="12">
        <v>8.8000000000000007</v>
      </c>
      <c r="E1636" s="13">
        <v>0.4</v>
      </c>
      <c r="F1636" s="7">
        <f t="shared" si="409"/>
        <v>22</v>
      </c>
      <c r="G1636" s="7">
        <f t="shared" si="399"/>
        <v>8.4</v>
      </c>
      <c r="H1636" s="15">
        <f t="shared" si="400"/>
        <v>9.2000000000000011</v>
      </c>
      <c r="I1636" s="11">
        <f t="shared" si="401"/>
        <v>0.26061521806843457</v>
      </c>
      <c r="J1636" s="30">
        <f t="shared" si="402"/>
        <v>1.1846146275837934E-2</v>
      </c>
      <c r="K1636" s="30">
        <f t="shared" si="403"/>
        <v>84.415638361621134</v>
      </c>
      <c r="L1636" s="8">
        <v>0</v>
      </c>
      <c r="M1636" s="9">
        <v>0</v>
      </c>
      <c r="N1636" s="9">
        <v>0</v>
      </c>
      <c r="O1636" s="9">
        <v>1</v>
      </c>
      <c r="P1636" s="9">
        <v>0</v>
      </c>
      <c r="Q1636" s="8">
        <v>6658</v>
      </c>
      <c r="R1636" s="9">
        <v>15</v>
      </c>
      <c r="S1636" s="9">
        <f t="shared" si="404"/>
        <v>6642</v>
      </c>
      <c r="T1636" s="9">
        <f t="shared" si="405"/>
        <v>17</v>
      </c>
      <c r="U1636" s="7">
        <v>12.086</v>
      </c>
      <c r="V1636" s="7">
        <f t="shared" si="410"/>
        <v>24.353999999999999</v>
      </c>
      <c r="W1636" s="9">
        <v>1</v>
      </c>
      <c r="X1636" s="9">
        <v>0</v>
      </c>
      <c r="Y1636" s="9">
        <v>0</v>
      </c>
      <c r="Z1636" s="9">
        <v>0</v>
      </c>
      <c r="AA1636" s="9">
        <v>0</v>
      </c>
      <c r="AB1636" s="27">
        <v>1</v>
      </c>
      <c r="AC1636" s="9">
        <v>0</v>
      </c>
      <c r="AD1636" s="9">
        <v>1</v>
      </c>
      <c r="AE1636" s="27">
        <v>0</v>
      </c>
      <c r="AF1636" s="9">
        <v>0</v>
      </c>
      <c r="AG1636" s="27">
        <v>1</v>
      </c>
      <c r="AH1636" s="19">
        <v>2003</v>
      </c>
      <c r="AI1636" s="30" t="s">
        <v>89</v>
      </c>
      <c r="AJ1636" s="30" t="s">
        <v>89</v>
      </c>
      <c r="AK1636" s="30" t="s">
        <v>89</v>
      </c>
      <c r="AL1636" s="37" t="s">
        <v>89</v>
      </c>
      <c r="AM1636" s="36" t="s">
        <v>89</v>
      </c>
      <c r="AN1636" s="17" t="s">
        <v>89</v>
      </c>
      <c r="AO1636" s="30">
        <v>0.48399999999999999</v>
      </c>
      <c r="AP1636" s="34">
        <v>0.51600000000000001</v>
      </c>
      <c r="AQ1636" s="33" t="s">
        <v>89</v>
      </c>
      <c r="AR1636" s="34" t="s">
        <v>89</v>
      </c>
      <c r="AS1636">
        <v>0</v>
      </c>
      <c r="AT1636" s="17">
        <v>1</v>
      </c>
      <c r="AU1636" t="s">
        <v>89</v>
      </c>
      <c r="AV1636" s="17" t="s">
        <v>89</v>
      </c>
      <c r="AW1636" s="17" t="s">
        <v>2</v>
      </c>
      <c r="AX1636">
        <v>1</v>
      </c>
      <c r="AY1636">
        <v>0</v>
      </c>
      <c r="AZ1636">
        <v>0</v>
      </c>
      <c r="BA1636">
        <v>0</v>
      </c>
      <c r="BB1636">
        <v>0</v>
      </c>
      <c r="BC1636">
        <v>0</v>
      </c>
      <c r="BD1636" s="17">
        <v>0</v>
      </c>
      <c r="BE1636">
        <v>1</v>
      </c>
      <c r="BF1636">
        <v>0</v>
      </c>
      <c r="BG1636" s="17">
        <v>0</v>
      </c>
      <c r="BH1636">
        <v>25844</v>
      </c>
      <c r="BI1636">
        <v>1847</v>
      </c>
      <c r="BJ1636" s="23">
        <v>0.92300000000000004</v>
      </c>
      <c r="BK1636" s="23">
        <v>42.44</v>
      </c>
      <c r="BL1636">
        <v>1</v>
      </c>
      <c r="BM1636">
        <v>0</v>
      </c>
      <c r="BN1636">
        <v>0</v>
      </c>
      <c r="BO1636">
        <v>0</v>
      </c>
      <c r="BP1636">
        <v>0</v>
      </c>
      <c r="BQ1636" s="17">
        <v>0</v>
      </c>
      <c r="BR1636">
        <v>0</v>
      </c>
      <c r="BS1636">
        <v>0</v>
      </c>
      <c r="BT1636">
        <v>1</v>
      </c>
      <c r="BU1636" s="17">
        <v>0</v>
      </c>
      <c r="BV1636">
        <v>0</v>
      </c>
      <c r="BW1636">
        <v>0</v>
      </c>
      <c r="BX1636" s="17">
        <v>0</v>
      </c>
      <c r="BY1636">
        <v>0</v>
      </c>
      <c r="BZ1636">
        <v>0</v>
      </c>
      <c r="CA1636">
        <v>0</v>
      </c>
      <c r="CB1636">
        <v>0</v>
      </c>
      <c r="CC1636">
        <v>0</v>
      </c>
      <c r="CD1636">
        <v>0</v>
      </c>
      <c r="CE1636">
        <v>1</v>
      </c>
      <c r="CF1636">
        <v>1</v>
      </c>
      <c r="CG1636">
        <v>0</v>
      </c>
      <c r="CH1636">
        <v>0</v>
      </c>
      <c r="CI1636">
        <v>0</v>
      </c>
      <c r="CJ1636" s="17">
        <v>0</v>
      </c>
      <c r="CK1636">
        <v>0.186</v>
      </c>
      <c r="CL1636">
        <v>134</v>
      </c>
      <c r="CM1636">
        <v>1</v>
      </c>
      <c r="CN1636">
        <v>0</v>
      </c>
      <c r="CO1636">
        <v>29</v>
      </c>
      <c r="CP1636" s="31" t="s">
        <v>80</v>
      </c>
    </row>
    <row r="1637" spans="1:94" x14ac:dyDescent="0.25">
      <c r="A1637">
        <v>1636</v>
      </c>
      <c r="B1637">
        <v>104</v>
      </c>
      <c r="C1637" s="23" t="s">
        <v>408</v>
      </c>
      <c r="D1637" s="12">
        <v>9.8000000000000007</v>
      </c>
      <c r="E1637" s="13">
        <v>0.5</v>
      </c>
      <c r="F1637" s="7">
        <f t="shared" si="409"/>
        <v>19.600000000000001</v>
      </c>
      <c r="G1637" s="7">
        <f t="shared" si="399"/>
        <v>9.3000000000000007</v>
      </c>
      <c r="H1637" s="15">
        <f t="shared" si="400"/>
        <v>10.3</v>
      </c>
      <c r="I1637" s="11">
        <f t="shared" si="401"/>
        <v>0.22513630481090405</v>
      </c>
      <c r="J1637" s="30">
        <f t="shared" si="402"/>
        <v>1.1486546163821635E-2</v>
      </c>
      <c r="K1637" s="30">
        <f t="shared" si="403"/>
        <v>87.058371222990374</v>
      </c>
      <c r="L1637" s="8">
        <v>0</v>
      </c>
      <c r="M1637" s="9">
        <v>0</v>
      </c>
      <c r="N1637" s="9">
        <v>0</v>
      </c>
      <c r="O1637" s="9">
        <v>1</v>
      </c>
      <c r="P1637" s="9">
        <v>0</v>
      </c>
      <c r="Q1637" s="8">
        <v>7211</v>
      </c>
      <c r="R1637" s="9">
        <v>15</v>
      </c>
      <c r="S1637" s="9">
        <f t="shared" si="404"/>
        <v>7195</v>
      </c>
      <c r="T1637" s="9">
        <f t="shared" si="405"/>
        <v>17</v>
      </c>
      <c r="U1637" s="7">
        <v>12.086</v>
      </c>
      <c r="V1637" s="7">
        <f t="shared" si="410"/>
        <v>24.353999999999999</v>
      </c>
      <c r="W1637" s="9">
        <v>1</v>
      </c>
      <c r="X1637" s="9">
        <v>0</v>
      </c>
      <c r="Y1637" s="9">
        <v>0</v>
      </c>
      <c r="Z1637" s="9">
        <v>0</v>
      </c>
      <c r="AA1637" s="9">
        <v>0</v>
      </c>
      <c r="AB1637" s="27">
        <v>1</v>
      </c>
      <c r="AC1637" s="9">
        <v>0</v>
      </c>
      <c r="AD1637" s="9">
        <v>1</v>
      </c>
      <c r="AE1637" s="27">
        <v>0</v>
      </c>
      <c r="AF1637" s="9">
        <v>0</v>
      </c>
      <c r="AG1637" s="27">
        <v>1</v>
      </c>
      <c r="AH1637" s="19">
        <v>2003</v>
      </c>
      <c r="AI1637" s="30" t="s">
        <v>89</v>
      </c>
      <c r="AJ1637" s="30" t="s">
        <v>89</v>
      </c>
      <c r="AK1637" s="30" t="s">
        <v>89</v>
      </c>
      <c r="AL1637" s="37" t="s">
        <v>89</v>
      </c>
      <c r="AM1637" s="36" t="s">
        <v>89</v>
      </c>
      <c r="AN1637" s="17" t="s">
        <v>89</v>
      </c>
      <c r="AO1637" s="30">
        <v>0.48399999999999999</v>
      </c>
      <c r="AP1637" s="34">
        <v>0.51600000000000001</v>
      </c>
      <c r="AQ1637" s="33" t="s">
        <v>89</v>
      </c>
      <c r="AR1637" s="34" t="s">
        <v>89</v>
      </c>
      <c r="AS1637">
        <v>0</v>
      </c>
      <c r="AT1637" s="17">
        <v>1</v>
      </c>
      <c r="AU1637" t="s">
        <v>89</v>
      </c>
      <c r="AV1637" s="17" t="s">
        <v>89</v>
      </c>
      <c r="AW1637" s="17" t="s">
        <v>2</v>
      </c>
      <c r="AX1637">
        <v>1</v>
      </c>
      <c r="AY1637">
        <v>0</v>
      </c>
      <c r="AZ1637">
        <v>0</v>
      </c>
      <c r="BA1637">
        <v>0</v>
      </c>
      <c r="BB1637">
        <v>0</v>
      </c>
      <c r="BC1637">
        <v>0</v>
      </c>
      <c r="BD1637" s="17">
        <v>0</v>
      </c>
      <c r="BE1637">
        <v>1</v>
      </c>
      <c r="BF1637">
        <v>0</v>
      </c>
      <c r="BG1637" s="17">
        <v>0</v>
      </c>
      <c r="BH1637">
        <v>25844</v>
      </c>
      <c r="BI1637">
        <v>1847</v>
      </c>
      <c r="BJ1637" s="23">
        <v>0.92300000000000004</v>
      </c>
      <c r="BK1637" s="23">
        <v>42.44</v>
      </c>
      <c r="BL1637">
        <v>1</v>
      </c>
      <c r="BM1637">
        <v>0</v>
      </c>
      <c r="BN1637">
        <v>0</v>
      </c>
      <c r="BO1637">
        <v>0</v>
      </c>
      <c r="BP1637">
        <v>0</v>
      </c>
      <c r="BQ1637" s="17">
        <v>0</v>
      </c>
      <c r="BR1637">
        <v>0</v>
      </c>
      <c r="BS1637">
        <v>0</v>
      </c>
      <c r="BT1637">
        <v>1</v>
      </c>
      <c r="BU1637" s="17">
        <v>0</v>
      </c>
      <c r="BV1637">
        <v>0</v>
      </c>
      <c r="BW1637">
        <v>0</v>
      </c>
      <c r="BX1637" s="17">
        <v>0</v>
      </c>
      <c r="BY1637">
        <v>0</v>
      </c>
      <c r="BZ1637">
        <v>0</v>
      </c>
      <c r="CA1637">
        <v>0</v>
      </c>
      <c r="CB1637">
        <v>0</v>
      </c>
      <c r="CC1637">
        <v>0</v>
      </c>
      <c r="CD1637">
        <v>0</v>
      </c>
      <c r="CE1637">
        <v>1</v>
      </c>
      <c r="CF1637">
        <v>1</v>
      </c>
      <c r="CG1637">
        <v>0</v>
      </c>
      <c r="CH1637">
        <v>0</v>
      </c>
      <c r="CI1637">
        <v>0</v>
      </c>
      <c r="CJ1637" s="17">
        <v>0</v>
      </c>
      <c r="CK1637">
        <v>0.186</v>
      </c>
      <c r="CL1637">
        <v>134</v>
      </c>
      <c r="CM1637">
        <v>1</v>
      </c>
      <c r="CN1637">
        <v>0</v>
      </c>
      <c r="CO1637">
        <v>29</v>
      </c>
      <c r="CP1637" s="31" t="s">
        <v>80</v>
      </c>
    </row>
    <row r="1638" spans="1:94" x14ac:dyDescent="0.25">
      <c r="A1638">
        <v>1637</v>
      </c>
      <c r="B1638">
        <v>104</v>
      </c>
      <c r="C1638" s="23" t="s">
        <v>408</v>
      </c>
      <c r="D1638" s="12">
        <v>8.5</v>
      </c>
      <c r="E1638" s="13">
        <v>0.4</v>
      </c>
      <c r="F1638" s="7">
        <f t="shared" si="409"/>
        <v>21.25</v>
      </c>
      <c r="G1638" s="7">
        <f t="shared" si="399"/>
        <v>8.1</v>
      </c>
      <c r="H1638" s="15">
        <f t="shared" si="400"/>
        <v>8.9</v>
      </c>
      <c r="I1638" s="11">
        <f t="shared" si="401"/>
        <v>0.24301093313124159</v>
      </c>
      <c r="J1638" s="30">
        <f t="shared" si="402"/>
        <v>1.1435808617940781E-2</v>
      </c>
      <c r="K1638" s="30">
        <f t="shared" si="403"/>
        <v>87.444625335122794</v>
      </c>
      <c r="L1638" s="8">
        <v>0</v>
      </c>
      <c r="M1638" s="9">
        <v>0</v>
      </c>
      <c r="N1638" s="9">
        <v>0</v>
      </c>
      <c r="O1638" s="9">
        <v>1</v>
      </c>
      <c r="P1638" s="9">
        <v>0</v>
      </c>
      <c r="Q1638" s="8">
        <v>7211</v>
      </c>
      <c r="R1638" s="9">
        <v>15</v>
      </c>
      <c r="S1638" s="9">
        <f t="shared" si="404"/>
        <v>7195</v>
      </c>
      <c r="T1638" s="9">
        <f t="shared" si="405"/>
        <v>17</v>
      </c>
      <c r="U1638" s="7">
        <v>12.086</v>
      </c>
      <c r="V1638" s="7">
        <f t="shared" si="410"/>
        <v>24.353999999999999</v>
      </c>
      <c r="W1638" s="9">
        <v>1</v>
      </c>
      <c r="X1638" s="9">
        <v>0</v>
      </c>
      <c r="Y1638" s="9">
        <v>0</v>
      </c>
      <c r="Z1638" s="9">
        <v>0</v>
      </c>
      <c r="AA1638" s="9">
        <v>0</v>
      </c>
      <c r="AB1638" s="27">
        <v>1</v>
      </c>
      <c r="AC1638" s="9">
        <v>0</v>
      </c>
      <c r="AD1638" s="9">
        <v>1</v>
      </c>
      <c r="AE1638" s="27">
        <v>0</v>
      </c>
      <c r="AF1638" s="9">
        <v>0</v>
      </c>
      <c r="AG1638" s="27">
        <v>1</v>
      </c>
      <c r="AH1638" s="19">
        <v>2003</v>
      </c>
      <c r="AI1638" s="30" t="s">
        <v>89</v>
      </c>
      <c r="AJ1638" s="30" t="s">
        <v>89</v>
      </c>
      <c r="AK1638" s="30" t="s">
        <v>89</v>
      </c>
      <c r="AL1638" s="37" t="s">
        <v>89</v>
      </c>
      <c r="AM1638" s="36" t="s">
        <v>89</v>
      </c>
      <c r="AN1638" s="17" t="s">
        <v>89</v>
      </c>
      <c r="AO1638" s="30">
        <v>0.48399999999999999</v>
      </c>
      <c r="AP1638" s="34">
        <v>0.51600000000000001</v>
      </c>
      <c r="AQ1638" s="33" t="s">
        <v>89</v>
      </c>
      <c r="AR1638" s="34" t="s">
        <v>89</v>
      </c>
      <c r="AS1638">
        <v>0</v>
      </c>
      <c r="AT1638" s="17">
        <v>1</v>
      </c>
      <c r="AU1638" t="s">
        <v>89</v>
      </c>
      <c r="AV1638" s="17" t="s">
        <v>89</v>
      </c>
      <c r="AW1638" s="17" t="s">
        <v>2</v>
      </c>
      <c r="AX1638">
        <v>1</v>
      </c>
      <c r="AY1638">
        <v>0</v>
      </c>
      <c r="AZ1638">
        <v>0</v>
      </c>
      <c r="BA1638">
        <v>0</v>
      </c>
      <c r="BB1638">
        <v>0</v>
      </c>
      <c r="BC1638">
        <v>0</v>
      </c>
      <c r="BD1638" s="17">
        <v>0</v>
      </c>
      <c r="BE1638">
        <v>1</v>
      </c>
      <c r="BF1638">
        <v>0</v>
      </c>
      <c r="BG1638" s="17">
        <v>0</v>
      </c>
      <c r="BH1638">
        <v>25844</v>
      </c>
      <c r="BI1638">
        <v>1847</v>
      </c>
      <c r="BJ1638" s="23">
        <v>0.92300000000000004</v>
      </c>
      <c r="BK1638" s="23">
        <v>42.44</v>
      </c>
      <c r="BL1638">
        <v>1</v>
      </c>
      <c r="BM1638">
        <v>0</v>
      </c>
      <c r="BN1638">
        <v>0</v>
      </c>
      <c r="BO1638">
        <v>0</v>
      </c>
      <c r="BP1638">
        <v>0</v>
      </c>
      <c r="BQ1638" s="17">
        <v>0</v>
      </c>
      <c r="BR1638">
        <v>0</v>
      </c>
      <c r="BS1638">
        <v>0</v>
      </c>
      <c r="BT1638">
        <v>1</v>
      </c>
      <c r="BU1638" s="17">
        <v>0</v>
      </c>
      <c r="BV1638">
        <v>0</v>
      </c>
      <c r="BW1638">
        <v>0</v>
      </c>
      <c r="BX1638" s="17">
        <v>0</v>
      </c>
      <c r="BY1638">
        <v>0</v>
      </c>
      <c r="BZ1638">
        <v>0</v>
      </c>
      <c r="CA1638">
        <v>0</v>
      </c>
      <c r="CB1638">
        <v>0</v>
      </c>
      <c r="CC1638">
        <v>0</v>
      </c>
      <c r="CD1638">
        <v>0</v>
      </c>
      <c r="CE1638">
        <v>1</v>
      </c>
      <c r="CF1638">
        <v>1</v>
      </c>
      <c r="CG1638">
        <v>0</v>
      </c>
      <c r="CH1638">
        <v>0</v>
      </c>
      <c r="CI1638">
        <v>0</v>
      </c>
      <c r="CJ1638" s="17">
        <v>0</v>
      </c>
      <c r="CK1638">
        <v>0.186</v>
      </c>
      <c r="CL1638">
        <v>134</v>
      </c>
      <c r="CM1638">
        <v>1</v>
      </c>
      <c r="CN1638">
        <v>0</v>
      </c>
      <c r="CO1638">
        <v>29</v>
      </c>
      <c r="CP1638" s="31" t="s">
        <v>80</v>
      </c>
    </row>
    <row r="1639" spans="1:94" x14ac:dyDescent="0.25">
      <c r="A1639">
        <v>1638</v>
      </c>
      <c r="B1639">
        <v>104</v>
      </c>
      <c r="C1639" s="23" t="s">
        <v>408</v>
      </c>
      <c r="D1639" s="12">
        <v>8.5</v>
      </c>
      <c r="E1639" s="13">
        <v>0.4</v>
      </c>
      <c r="F1639" s="7">
        <f t="shared" si="409"/>
        <v>21.25</v>
      </c>
      <c r="G1639" s="7">
        <f t="shared" si="399"/>
        <v>8.1</v>
      </c>
      <c r="H1639" s="15">
        <f t="shared" si="400"/>
        <v>8.9</v>
      </c>
      <c r="I1639" s="11">
        <f t="shared" si="401"/>
        <v>0.29586567692512811</v>
      </c>
      <c r="J1639" s="30">
        <f t="shared" si="402"/>
        <v>1.3923090678829558E-2</v>
      </c>
      <c r="K1639" s="30">
        <f t="shared" si="403"/>
        <v>71.823133459909698</v>
      </c>
      <c r="L1639" s="8">
        <v>0</v>
      </c>
      <c r="M1639" s="9">
        <v>0</v>
      </c>
      <c r="N1639" s="9">
        <v>0</v>
      </c>
      <c r="O1639" s="9">
        <v>1</v>
      </c>
      <c r="P1639" s="9">
        <v>0</v>
      </c>
      <c r="Q1639" s="8">
        <v>4723</v>
      </c>
      <c r="R1639" s="9">
        <v>15</v>
      </c>
      <c r="S1639" s="9">
        <f t="shared" si="404"/>
        <v>4707</v>
      </c>
      <c r="T1639" s="9">
        <f t="shared" si="405"/>
        <v>17</v>
      </c>
      <c r="U1639" s="7">
        <v>12.086</v>
      </c>
      <c r="V1639" s="7">
        <f t="shared" si="410"/>
        <v>24.353999999999999</v>
      </c>
      <c r="W1639" s="9">
        <v>1</v>
      </c>
      <c r="X1639" s="9">
        <v>0</v>
      </c>
      <c r="Y1639" s="9">
        <v>0</v>
      </c>
      <c r="Z1639" s="9">
        <v>1</v>
      </c>
      <c r="AA1639" s="9">
        <v>0</v>
      </c>
      <c r="AB1639" s="27">
        <v>0</v>
      </c>
      <c r="AC1639" s="9">
        <v>0</v>
      </c>
      <c r="AD1639" s="9">
        <v>1</v>
      </c>
      <c r="AE1639" s="27">
        <v>0</v>
      </c>
      <c r="AF1639" s="9">
        <v>0</v>
      </c>
      <c r="AG1639" s="27">
        <v>1</v>
      </c>
      <c r="AH1639" s="19">
        <v>2003</v>
      </c>
      <c r="AI1639" s="30" t="s">
        <v>89</v>
      </c>
      <c r="AJ1639" s="30" t="s">
        <v>89</v>
      </c>
      <c r="AK1639" s="30" t="s">
        <v>89</v>
      </c>
      <c r="AL1639" s="37" t="s">
        <v>89</v>
      </c>
      <c r="AM1639" s="36" t="s">
        <v>89</v>
      </c>
      <c r="AN1639" s="17" t="s">
        <v>89</v>
      </c>
      <c r="AO1639" s="30">
        <v>0.48399999999999999</v>
      </c>
      <c r="AP1639" s="34">
        <v>0.51600000000000001</v>
      </c>
      <c r="AQ1639" s="33" t="s">
        <v>89</v>
      </c>
      <c r="AR1639" s="34" t="s">
        <v>89</v>
      </c>
      <c r="AS1639">
        <v>0</v>
      </c>
      <c r="AT1639" s="17">
        <v>1</v>
      </c>
      <c r="AU1639" t="s">
        <v>89</v>
      </c>
      <c r="AV1639" s="17" t="s">
        <v>89</v>
      </c>
      <c r="AW1639" s="17" t="s">
        <v>2</v>
      </c>
      <c r="AX1639">
        <v>1</v>
      </c>
      <c r="AY1639">
        <v>0</v>
      </c>
      <c r="AZ1639">
        <v>0</v>
      </c>
      <c r="BA1639">
        <v>0</v>
      </c>
      <c r="BB1639">
        <v>0</v>
      </c>
      <c r="BC1639">
        <v>0</v>
      </c>
      <c r="BD1639" s="17">
        <v>0</v>
      </c>
      <c r="BE1639">
        <v>1</v>
      </c>
      <c r="BF1639">
        <v>0</v>
      </c>
      <c r="BG1639" s="17">
        <v>0</v>
      </c>
      <c r="BH1639">
        <v>25844</v>
      </c>
      <c r="BI1639">
        <v>1847</v>
      </c>
      <c r="BJ1639" s="23">
        <v>0.92300000000000004</v>
      </c>
      <c r="BK1639" s="23">
        <v>42.44</v>
      </c>
      <c r="BL1639">
        <v>1</v>
      </c>
      <c r="BM1639">
        <v>0</v>
      </c>
      <c r="BN1639">
        <v>0</v>
      </c>
      <c r="BO1639">
        <v>0</v>
      </c>
      <c r="BP1639">
        <v>0</v>
      </c>
      <c r="BQ1639" s="17">
        <v>0</v>
      </c>
      <c r="BR1639">
        <v>0</v>
      </c>
      <c r="BS1639">
        <v>0</v>
      </c>
      <c r="BT1639">
        <v>1</v>
      </c>
      <c r="BU1639" s="17">
        <v>0</v>
      </c>
      <c r="BV1639">
        <v>0</v>
      </c>
      <c r="BW1639">
        <v>0</v>
      </c>
      <c r="BX1639" s="17">
        <v>0</v>
      </c>
      <c r="BY1639">
        <v>0</v>
      </c>
      <c r="BZ1639">
        <v>0</v>
      </c>
      <c r="CA1639">
        <v>0</v>
      </c>
      <c r="CB1639">
        <v>0</v>
      </c>
      <c r="CC1639">
        <v>0</v>
      </c>
      <c r="CD1639">
        <v>0</v>
      </c>
      <c r="CE1639">
        <v>1</v>
      </c>
      <c r="CF1639">
        <v>1</v>
      </c>
      <c r="CG1639">
        <v>0</v>
      </c>
      <c r="CH1639">
        <v>0</v>
      </c>
      <c r="CI1639">
        <v>0</v>
      </c>
      <c r="CJ1639" s="17">
        <v>0</v>
      </c>
      <c r="CK1639">
        <v>0.186</v>
      </c>
      <c r="CL1639">
        <v>134</v>
      </c>
      <c r="CM1639">
        <v>1</v>
      </c>
      <c r="CN1639">
        <v>0</v>
      </c>
      <c r="CO1639">
        <v>29</v>
      </c>
      <c r="CP1639" s="31" t="s">
        <v>80</v>
      </c>
    </row>
    <row r="1640" spans="1:94" x14ac:dyDescent="0.25">
      <c r="A1640">
        <v>1639</v>
      </c>
      <c r="B1640">
        <v>104</v>
      </c>
      <c r="C1640" s="23" t="s">
        <v>408</v>
      </c>
      <c r="D1640" s="12">
        <v>8</v>
      </c>
      <c r="E1640" s="13">
        <v>0.3</v>
      </c>
      <c r="F1640" s="7">
        <f t="shared" si="409"/>
        <v>26.666666666666668</v>
      </c>
      <c r="G1640" s="7">
        <f t="shared" si="399"/>
        <v>7.7</v>
      </c>
      <c r="H1640" s="15">
        <f t="shared" si="400"/>
        <v>8.3000000000000007</v>
      </c>
      <c r="I1640" s="11">
        <f t="shared" si="401"/>
        <v>0.36325379765738852</v>
      </c>
      <c r="J1640" s="30">
        <f t="shared" si="402"/>
        <v>1.3622017412152068E-2</v>
      </c>
      <c r="K1640" s="30">
        <f t="shared" si="403"/>
        <v>73.410565391577748</v>
      </c>
      <c r="L1640" s="8">
        <v>0</v>
      </c>
      <c r="M1640" s="9">
        <v>0</v>
      </c>
      <c r="N1640" s="9">
        <v>0</v>
      </c>
      <c r="O1640" s="9">
        <v>1</v>
      </c>
      <c r="P1640" s="9">
        <v>0</v>
      </c>
      <c r="Q1640" s="8">
        <v>4694</v>
      </c>
      <c r="R1640" s="9">
        <v>15</v>
      </c>
      <c r="S1640" s="9">
        <f t="shared" si="404"/>
        <v>4678</v>
      </c>
      <c r="T1640" s="9">
        <f t="shared" si="405"/>
        <v>17</v>
      </c>
      <c r="U1640" s="7">
        <v>12.086</v>
      </c>
      <c r="V1640" s="7">
        <f t="shared" si="410"/>
        <v>24.353999999999999</v>
      </c>
      <c r="W1640" s="9">
        <v>1</v>
      </c>
      <c r="X1640" s="9">
        <v>0</v>
      </c>
      <c r="Y1640" s="9">
        <v>1</v>
      </c>
      <c r="Z1640" s="9">
        <v>0</v>
      </c>
      <c r="AA1640" s="9">
        <v>0</v>
      </c>
      <c r="AB1640" s="27">
        <v>0</v>
      </c>
      <c r="AC1640" s="9">
        <v>0</v>
      </c>
      <c r="AD1640" s="9">
        <v>1</v>
      </c>
      <c r="AE1640" s="27">
        <v>0</v>
      </c>
      <c r="AF1640" s="9">
        <v>0</v>
      </c>
      <c r="AG1640" s="27">
        <v>1</v>
      </c>
      <c r="AH1640" s="19">
        <v>2003</v>
      </c>
      <c r="AI1640" s="30" t="s">
        <v>89</v>
      </c>
      <c r="AJ1640" s="30" t="s">
        <v>89</v>
      </c>
      <c r="AK1640" s="30" t="s">
        <v>89</v>
      </c>
      <c r="AL1640" s="37" t="s">
        <v>89</v>
      </c>
      <c r="AM1640" s="36" t="s">
        <v>89</v>
      </c>
      <c r="AN1640" s="17" t="s">
        <v>89</v>
      </c>
      <c r="AO1640" s="30">
        <v>0.48399999999999999</v>
      </c>
      <c r="AP1640" s="34">
        <v>0.51600000000000001</v>
      </c>
      <c r="AQ1640" s="33" t="s">
        <v>89</v>
      </c>
      <c r="AR1640" s="34" t="s">
        <v>89</v>
      </c>
      <c r="AS1640">
        <v>0</v>
      </c>
      <c r="AT1640" s="17">
        <v>1</v>
      </c>
      <c r="AU1640" t="s">
        <v>89</v>
      </c>
      <c r="AV1640" s="17" t="s">
        <v>89</v>
      </c>
      <c r="AW1640" s="17" t="s">
        <v>2</v>
      </c>
      <c r="AX1640">
        <v>1</v>
      </c>
      <c r="AY1640">
        <v>0</v>
      </c>
      <c r="AZ1640">
        <v>0</v>
      </c>
      <c r="BA1640">
        <v>0</v>
      </c>
      <c r="BB1640">
        <v>0</v>
      </c>
      <c r="BC1640">
        <v>0</v>
      </c>
      <c r="BD1640" s="17">
        <v>0</v>
      </c>
      <c r="BE1640">
        <v>1</v>
      </c>
      <c r="BF1640">
        <v>0</v>
      </c>
      <c r="BG1640" s="17">
        <v>0</v>
      </c>
      <c r="BH1640">
        <v>25844</v>
      </c>
      <c r="BI1640">
        <v>1847</v>
      </c>
      <c r="BJ1640" s="23">
        <v>0.92300000000000004</v>
      </c>
      <c r="BK1640" s="23">
        <v>42.44</v>
      </c>
      <c r="BL1640">
        <v>1</v>
      </c>
      <c r="BM1640">
        <v>0</v>
      </c>
      <c r="BN1640">
        <v>0</v>
      </c>
      <c r="BO1640">
        <v>0</v>
      </c>
      <c r="BP1640">
        <v>0</v>
      </c>
      <c r="BQ1640" s="17">
        <v>0</v>
      </c>
      <c r="BR1640">
        <v>0</v>
      </c>
      <c r="BS1640">
        <v>0</v>
      </c>
      <c r="BT1640">
        <v>1</v>
      </c>
      <c r="BU1640" s="17">
        <v>0</v>
      </c>
      <c r="BV1640">
        <v>0</v>
      </c>
      <c r="BW1640">
        <v>0</v>
      </c>
      <c r="BX1640" s="17">
        <v>0</v>
      </c>
      <c r="BY1640">
        <v>0</v>
      </c>
      <c r="BZ1640">
        <v>0</v>
      </c>
      <c r="CA1640">
        <v>0</v>
      </c>
      <c r="CB1640">
        <v>0</v>
      </c>
      <c r="CC1640">
        <v>0</v>
      </c>
      <c r="CD1640">
        <v>0</v>
      </c>
      <c r="CE1640">
        <v>1</v>
      </c>
      <c r="CF1640">
        <v>1</v>
      </c>
      <c r="CG1640">
        <v>0</v>
      </c>
      <c r="CH1640">
        <v>0</v>
      </c>
      <c r="CI1640">
        <v>0</v>
      </c>
      <c r="CJ1640" s="17">
        <v>0</v>
      </c>
      <c r="CK1640">
        <v>0.186</v>
      </c>
      <c r="CL1640">
        <v>134</v>
      </c>
      <c r="CM1640">
        <v>1</v>
      </c>
      <c r="CN1640">
        <v>0</v>
      </c>
      <c r="CO1640">
        <v>29</v>
      </c>
      <c r="CP1640" s="31" t="s">
        <v>80</v>
      </c>
    </row>
    <row r="1641" spans="1:94" x14ac:dyDescent="0.25">
      <c r="A1641">
        <v>1640</v>
      </c>
      <c r="B1641">
        <v>104</v>
      </c>
      <c r="C1641" s="23" t="s">
        <v>408</v>
      </c>
      <c r="D1641" s="12">
        <v>12.8</v>
      </c>
      <c r="E1641" s="13">
        <v>1.3</v>
      </c>
      <c r="F1641" s="7">
        <f t="shared" si="409"/>
        <v>9.8461538461538467</v>
      </c>
      <c r="G1641" s="7">
        <f t="shared" si="399"/>
        <v>11.5</v>
      </c>
      <c r="H1641" s="15">
        <f t="shared" si="400"/>
        <v>14.100000000000001</v>
      </c>
      <c r="I1641" s="11">
        <f t="shared" si="401"/>
        <v>0.29933925599173861</v>
      </c>
      <c r="J1641" s="30">
        <f t="shared" si="402"/>
        <v>3.040164318666095E-2</v>
      </c>
      <c r="K1641" s="30">
        <f t="shared" si="403"/>
        <v>32.892958905548923</v>
      </c>
      <c r="L1641" s="8">
        <v>0</v>
      </c>
      <c r="M1641" s="9">
        <v>0</v>
      </c>
      <c r="N1641" s="9">
        <v>0</v>
      </c>
      <c r="O1641" s="9">
        <v>1</v>
      </c>
      <c r="P1641" s="9">
        <v>0</v>
      </c>
      <c r="Q1641" s="8">
        <v>998</v>
      </c>
      <c r="R1641" s="9">
        <v>12</v>
      </c>
      <c r="S1641" s="9">
        <f t="shared" si="404"/>
        <v>985</v>
      </c>
      <c r="T1641" s="9">
        <f t="shared" si="405"/>
        <v>17</v>
      </c>
      <c r="U1641" s="7">
        <v>12.086</v>
      </c>
      <c r="V1641" s="7">
        <f t="shared" si="410"/>
        <v>24.353999999999999</v>
      </c>
      <c r="W1641" s="9">
        <v>1</v>
      </c>
      <c r="X1641" s="9">
        <v>0</v>
      </c>
      <c r="Y1641" s="9">
        <v>0</v>
      </c>
      <c r="Z1641" s="9">
        <v>0</v>
      </c>
      <c r="AA1641" s="9">
        <v>0</v>
      </c>
      <c r="AB1641" s="27">
        <v>1</v>
      </c>
      <c r="AC1641" s="9">
        <v>0</v>
      </c>
      <c r="AD1641" s="9">
        <v>1</v>
      </c>
      <c r="AE1641" s="27">
        <v>0</v>
      </c>
      <c r="AF1641" s="9">
        <v>0</v>
      </c>
      <c r="AG1641" s="27">
        <v>1</v>
      </c>
      <c r="AH1641" s="19">
        <v>2003</v>
      </c>
      <c r="AI1641" s="30" t="s">
        <v>89</v>
      </c>
      <c r="AJ1641" s="30" t="s">
        <v>89</v>
      </c>
      <c r="AK1641" s="30" t="s">
        <v>89</v>
      </c>
      <c r="AL1641" s="37" t="s">
        <v>89</v>
      </c>
      <c r="AM1641" s="36" t="s">
        <v>89</v>
      </c>
      <c r="AN1641" s="17" t="s">
        <v>89</v>
      </c>
      <c r="AO1641" s="30">
        <v>0.48399999999999999</v>
      </c>
      <c r="AP1641" s="34">
        <v>0.51600000000000001</v>
      </c>
      <c r="AQ1641" s="33" t="s">
        <v>89</v>
      </c>
      <c r="AR1641" s="34" t="s">
        <v>89</v>
      </c>
      <c r="AS1641">
        <v>0</v>
      </c>
      <c r="AT1641" s="17">
        <v>1</v>
      </c>
      <c r="AU1641" t="s">
        <v>89</v>
      </c>
      <c r="AV1641" s="17" t="s">
        <v>89</v>
      </c>
      <c r="AW1641" s="17" t="s">
        <v>2</v>
      </c>
      <c r="AX1641">
        <v>1</v>
      </c>
      <c r="AY1641">
        <v>0</v>
      </c>
      <c r="AZ1641">
        <v>0</v>
      </c>
      <c r="BA1641">
        <v>0</v>
      </c>
      <c r="BB1641">
        <v>0</v>
      </c>
      <c r="BC1641">
        <v>0</v>
      </c>
      <c r="BD1641" s="17">
        <v>0</v>
      </c>
      <c r="BE1641">
        <v>1</v>
      </c>
      <c r="BF1641">
        <v>0</v>
      </c>
      <c r="BG1641" s="17">
        <v>0</v>
      </c>
      <c r="BH1641">
        <v>25844</v>
      </c>
      <c r="BI1641">
        <v>1847</v>
      </c>
      <c r="BJ1641" s="23">
        <v>0.92300000000000004</v>
      </c>
      <c r="BK1641" s="23">
        <v>42.44</v>
      </c>
      <c r="BL1641">
        <v>1</v>
      </c>
      <c r="BM1641">
        <v>0</v>
      </c>
      <c r="BN1641">
        <v>0</v>
      </c>
      <c r="BO1641">
        <v>0</v>
      </c>
      <c r="BP1641">
        <v>0</v>
      </c>
      <c r="BQ1641" s="17">
        <v>0</v>
      </c>
      <c r="BR1641">
        <v>0</v>
      </c>
      <c r="BS1641">
        <v>0</v>
      </c>
      <c r="BT1641">
        <v>1</v>
      </c>
      <c r="BU1641" s="17">
        <v>0</v>
      </c>
      <c r="BV1641">
        <v>0</v>
      </c>
      <c r="BW1641">
        <v>0</v>
      </c>
      <c r="BX1641" s="17">
        <v>1</v>
      </c>
      <c r="BY1641">
        <v>0</v>
      </c>
      <c r="BZ1641">
        <v>0</v>
      </c>
      <c r="CA1641">
        <v>0</v>
      </c>
      <c r="CB1641">
        <v>0</v>
      </c>
      <c r="CC1641">
        <v>0</v>
      </c>
      <c r="CD1641">
        <v>0</v>
      </c>
      <c r="CE1641">
        <v>1</v>
      </c>
      <c r="CF1641">
        <v>1</v>
      </c>
      <c r="CG1641">
        <v>0</v>
      </c>
      <c r="CH1641">
        <v>0</v>
      </c>
      <c r="CI1641">
        <v>0</v>
      </c>
      <c r="CJ1641" s="17">
        <v>0</v>
      </c>
      <c r="CK1641">
        <v>0.186</v>
      </c>
      <c r="CL1641">
        <v>134</v>
      </c>
      <c r="CM1641">
        <v>1</v>
      </c>
      <c r="CN1641">
        <v>0</v>
      </c>
      <c r="CO1641">
        <v>29</v>
      </c>
      <c r="CP1641" s="31" t="s">
        <v>80</v>
      </c>
    </row>
    <row r="1642" spans="1:94" x14ac:dyDescent="0.25">
      <c r="A1642">
        <v>1641</v>
      </c>
      <c r="B1642">
        <v>104</v>
      </c>
      <c r="C1642" s="23" t="s">
        <v>408</v>
      </c>
      <c r="D1642" s="12">
        <v>-9.9</v>
      </c>
      <c r="E1642" s="13">
        <v>29.5</v>
      </c>
      <c r="F1642" s="7">
        <f t="shared" si="409"/>
        <v>-0.33559322033898309</v>
      </c>
      <c r="G1642" s="7">
        <f t="shared" si="399"/>
        <v>-39.4</v>
      </c>
      <c r="H1642" s="15">
        <f t="shared" si="400"/>
        <v>19.600000000000001</v>
      </c>
      <c r="I1642" s="11">
        <f t="shared" si="401"/>
        <v>-1.0692277869908848E-2</v>
      </c>
      <c r="J1642" s="30">
        <f t="shared" si="402"/>
        <v>3.1860827996193032E-2</v>
      </c>
      <c r="K1642" s="30">
        <f t="shared" si="403"/>
        <v>31.386503832213258</v>
      </c>
      <c r="L1642" s="8">
        <v>0</v>
      </c>
      <c r="M1642" s="9">
        <v>0</v>
      </c>
      <c r="N1642" s="9">
        <v>0</v>
      </c>
      <c r="O1642" s="9">
        <v>1</v>
      </c>
      <c r="P1642" s="9">
        <v>0</v>
      </c>
      <c r="Q1642" s="8">
        <v>998</v>
      </c>
      <c r="R1642" s="9">
        <v>12</v>
      </c>
      <c r="S1642" s="9">
        <f t="shared" si="404"/>
        <v>985</v>
      </c>
      <c r="T1642" s="9">
        <f t="shared" si="405"/>
        <v>17</v>
      </c>
      <c r="U1642" s="7">
        <v>12.086</v>
      </c>
      <c r="V1642" s="7">
        <f t="shared" si="410"/>
        <v>24.353999999999999</v>
      </c>
      <c r="W1642" s="9">
        <v>1</v>
      </c>
      <c r="X1642" s="9">
        <v>0</v>
      </c>
      <c r="Y1642" s="9">
        <v>0</v>
      </c>
      <c r="Z1642" s="9">
        <v>0</v>
      </c>
      <c r="AA1642" s="9">
        <v>0</v>
      </c>
      <c r="AB1642" s="27">
        <v>1</v>
      </c>
      <c r="AC1642" s="9">
        <v>0</v>
      </c>
      <c r="AD1642" s="9">
        <v>1</v>
      </c>
      <c r="AE1642" s="27">
        <v>0</v>
      </c>
      <c r="AF1642" s="9">
        <v>0</v>
      </c>
      <c r="AG1642" s="27">
        <v>1</v>
      </c>
      <c r="AH1642" s="19">
        <v>2003</v>
      </c>
      <c r="AI1642" s="30" t="s">
        <v>89</v>
      </c>
      <c r="AJ1642" s="30" t="s">
        <v>89</v>
      </c>
      <c r="AK1642" s="30" t="s">
        <v>89</v>
      </c>
      <c r="AL1642" s="37" t="s">
        <v>89</v>
      </c>
      <c r="AM1642" s="36" t="s">
        <v>89</v>
      </c>
      <c r="AN1642" s="17" t="s">
        <v>89</v>
      </c>
      <c r="AO1642" s="30">
        <v>0.48399999999999999</v>
      </c>
      <c r="AP1642" s="34">
        <v>0.51600000000000001</v>
      </c>
      <c r="AQ1642" s="33" t="s">
        <v>89</v>
      </c>
      <c r="AR1642" s="34" t="s">
        <v>89</v>
      </c>
      <c r="AS1642">
        <v>0</v>
      </c>
      <c r="AT1642" s="17">
        <v>1</v>
      </c>
      <c r="AU1642" t="s">
        <v>89</v>
      </c>
      <c r="AV1642" s="17" t="s">
        <v>89</v>
      </c>
      <c r="AW1642" s="17" t="s">
        <v>2</v>
      </c>
      <c r="AX1642">
        <v>1</v>
      </c>
      <c r="AY1642">
        <v>0</v>
      </c>
      <c r="AZ1642">
        <v>0</v>
      </c>
      <c r="BA1642">
        <v>0</v>
      </c>
      <c r="BB1642">
        <v>0</v>
      </c>
      <c r="BC1642">
        <v>0</v>
      </c>
      <c r="BD1642" s="17">
        <v>0</v>
      </c>
      <c r="BE1642">
        <v>1</v>
      </c>
      <c r="BF1642">
        <v>0</v>
      </c>
      <c r="BG1642" s="17">
        <v>0</v>
      </c>
      <c r="BH1642">
        <v>25844</v>
      </c>
      <c r="BI1642">
        <v>1847</v>
      </c>
      <c r="BJ1642" s="23">
        <v>0.92300000000000004</v>
      </c>
      <c r="BK1642" s="23">
        <v>42.44</v>
      </c>
      <c r="BL1642">
        <v>0</v>
      </c>
      <c r="BM1642">
        <v>0</v>
      </c>
      <c r="BN1642">
        <v>0</v>
      </c>
      <c r="BO1642">
        <v>0</v>
      </c>
      <c r="BP1642">
        <v>0</v>
      </c>
      <c r="BQ1642" s="17">
        <v>1</v>
      </c>
      <c r="BR1642">
        <v>0</v>
      </c>
      <c r="BS1642">
        <v>1</v>
      </c>
      <c r="BT1642">
        <v>0</v>
      </c>
      <c r="BU1642" s="17">
        <v>0</v>
      </c>
      <c r="BV1642">
        <v>0</v>
      </c>
      <c r="BW1642">
        <v>0</v>
      </c>
      <c r="BX1642" s="17">
        <v>1</v>
      </c>
      <c r="BY1642">
        <v>0</v>
      </c>
      <c r="BZ1642">
        <v>0</v>
      </c>
      <c r="CA1642">
        <v>0</v>
      </c>
      <c r="CB1642">
        <v>0</v>
      </c>
      <c r="CC1642">
        <v>0</v>
      </c>
      <c r="CD1642">
        <v>0</v>
      </c>
      <c r="CE1642">
        <v>1</v>
      </c>
      <c r="CF1642">
        <v>1</v>
      </c>
      <c r="CG1642">
        <v>0</v>
      </c>
      <c r="CH1642">
        <v>0</v>
      </c>
      <c r="CI1642">
        <v>0</v>
      </c>
      <c r="CJ1642" s="17">
        <v>0</v>
      </c>
      <c r="CK1642">
        <v>0.186</v>
      </c>
      <c r="CL1642">
        <v>134</v>
      </c>
      <c r="CM1642">
        <v>1</v>
      </c>
      <c r="CN1642">
        <v>0</v>
      </c>
      <c r="CO1642">
        <v>29</v>
      </c>
      <c r="CP1642" s="31" t="s">
        <v>80</v>
      </c>
    </row>
    <row r="1643" spans="1:94" x14ac:dyDescent="0.25">
      <c r="A1643">
        <v>1642</v>
      </c>
      <c r="B1643">
        <v>104</v>
      </c>
      <c r="C1643" s="23" t="s">
        <v>408</v>
      </c>
      <c r="D1643" s="12">
        <v>7.9</v>
      </c>
      <c r="E1643" s="13">
        <v>3.2</v>
      </c>
      <c r="F1643" s="7">
        <f t="shared" si="409"/>
        <v>2.46875</v>
      </c>
      <c r="G1643" s="7">
        <f t="shared" si="399"/>
        <v>4.7</v>
      </c>
      <c r="H1643" s="15">
        <f t="shared" si="400"/>
        <v>11.100000000000001</v>
      </c>
      <c r="I1643" s="11">
        <f t="shared" si="401"/>
        <v>7.8418680475581121E-2</v>
      </c>
      <c r="J1643" s="30">
        <f t="shared" si="402"/>
        <v>3.1764528800235385E-2</v>
      </c>
      <c r="K1643" s="30">
        <f t="shared" si="403"/>
        <v>31.481656985655952</v>
      </c>
      <c r="L1643" s="8">
        <v>0</v>
      </c>
      <c r="M1643" s="9">
        <v>0</v>
      </c>
      <c r="N1643" s="9">
        <v>0</v>
      </c>
      <c r="O1643" s="9">
        <v>1</v>
      </c>
      <c r="P1643" s="9">
        <v>0</v>
      </c>
      <c r="Q1643" s="8">
        <v>998</v>
      </c>
      <c r="R1643" s="9">
        <v>12</v>
      </c>
      <c r="S1643" s="9">
        <f t="shared" si="404"/>
        <v>985</v>
      </c>
      <c r="T1643" s="9">
        <f t="shared" si="405"/>
        <v>17</v>
      </c>
      <c r="U1643" s="7">
        <v>12.086</v>
      </c>
      <c r="V1643" s="7">
        <f t="shared" si="410"/>
        <v>24.353999999999999</v>
      </c>
      <c r="W1643" s="9">
        <v>1</v>
      </c>
      <c r="X1643" s="9">
        <v>0</v>
      </c>
      <c r="Y1643" s="9">
        <v>0</v>
      </c>
      <c r="Z1643" s="9">
        <v>0</v>
      </c>
      <c r="AA1643" s="9">
        <v>0</v>
      </c>
      <c r="AB1643" s="27">
        <v>1</v>
      </c>
      <c r="AC1643" s="9">
        <v>0</v>
      </c>
      <c r="AD1643" s="9">
        <v>1</v>
      </c>
      <c r="AE1643" s="27">
        <v>0</v>
      </c>
      <c r="AF1643" s="9">
        <v>0</v>
      </c>
      <c r="AG1643" s="27">
        <v>1</v>
      </c>
      <c r="AH1643" s="19">
        <v>2003</v>
      </c>
      <c r="AI1643" s="30" t="s">
        <v>89</v>
      </c>
      <c r="AJ1643" s="30" t="s">
        <v>89</v>
      </c>
      <c r="AK1643" s="30" t="s">
        <v>89</v>
      </c>
      <c r="AL1643" s="37" t="s">
        <v>89</v>
      </c>
      <c r="AM1643" s="36" t="s">
        <v>89</v>
      </c>
      <c r="AN1643" s="17" t="s">
        <v>89</v>
      </c>
      <c r="AO1643" s="30">
        <v>0.48399999999999999</v>
      </c>
      <c r="AP1643" s="34">
        <v>0.51600000000000001</v>
      </c>
      <c r="AQ1643" s="33" t="s">
        <v>89</v>
      </c>
      <c r="AR1643" s="34" t="s">
        <v>89</v>
      </c>
      <c r="AS1643">
        <v>0</v>
      </c>
      <c r="AT1643" s="17">
        <v>1</v>
      </c>
      <c r="AU1643" t="s">
        <v>89</v>
      </c>
      <c r="AV1643" s="17" t="s">
        <v>89</v>
      </c>
      <c r="AW1643" s="17" t="s">
        <v>2</v>
      </c>
      <c r="AX1643">
        <v>1</v>
      </c>
      <c r="AY1643">
        <v>0</v>
      </c>
      <c r="AZ1643">
        <v>0</v>
      </c>
      <c r="BA1643">
        <v>0</v>
      </c>
      <c r="BB1643">
        <v>0</v>
      </c>
      <c r="BC1643">
        <v>0</v>
      </c>
      <c r="BD1643" s="17">
        <v>0</v>
      </c>
      <c r="BE1643">
        <v>1</v>
      </c>
      <c r="BF1643">
        <v>0</v>
      </c>
      <c r="BG1643" s="17">
        <v>0</v>
      </c>
      <c r="BH1643">
        <v>25844</v>
      </c>
      <c r="BI1643">
        <v>1847</v>
      </c>
      <c r="BJ1643" s="23">
        <v>0.92300000000000004</v>
      </c>
      <c r="BK1643" s="23">
        <v>42.44</v>
      </c>
      <c r="BL1643">
        <v>0</v>
      </c>
      <c r="BM1643">
        <v>0</v>
      </c>
      <c r="BN1643">
        <v>0</v>
      </c>
      <c r="BO1643">
        <v>0</v>
      </c>
      <c r="BP1643">
        <v>0</v>
      </c>
      <c r="BQ1643" s="17">
        <v>1</v>
      </c>
      <c r="BR1643">
        <v>0</v>
      </c>
      <c r="BS1643">
        <v>1</v>
      </c>
      <c r="BT1643">
        <v>0</v>
      </c>
      <c r="BU1643" s="17">
        <v>0</v>
      </c>
      <c r="BV1643">
        <v>0</v>
      </c>
      <c r="BW1643">
        <v>0</v>
      </c>
      <c r="BX1643" s="17">
        <v>1</v>
      </c>
      <c r="BY1643">
        <v>0</v>
      </c>
      <c r="BZ1643">
        <v>0</v>
      </c>
      <c r="CA1643">
        <v>0</v>
      </c>
      <c r="CB1643">
        <v>0</v>
      </c>
      <c r="CC1643">
        <v>0</v>
      </c>
      <c r="CD1643">
        <v>0</v>
      </c>
      <c r="CE1643">
        <v>1</v>
      </c>
      <c r="CF1643">
        <v>1</v>
      </c>
      <c r="CG1643">
        <v>0</v>
      </c>
      <c r="CH1643">
        <v>0</v>
      </c>
      <c r="CI1643">
        <v>0</v>
      </c>
      <c r="CJ1643" s="17">
        <v>0</v>
      </c>
      <c r="CK1643">
        <v>0.186</v>
      </c>
      <c r="CL1643">
        <v>134</v>
      </c>
      <c r="CM1643">
        <v>1</v>
      </c>
      <c r="CN1643">
        <v>0</v>
      </c>
      <c r="CO1643">
        <v>29</v>
      </c>
      <c r="CP1643" s="31" t="s">
        <v>80</v>
      </c>
    </row>
    <row r="1644" spans="1:94" x14ac:dyDescent="0.25">
      <c r="A1644">
        <v>1643</v>
      </c>
      <c r="B1644">
        <v>104</v>
      </c>
      <c r="C1644" s="23" t="s">
        <v>408</v>
      </c>
      <c r="D1644" s="12">
        <v>19.100000000000001</v>
      </c>
      <c r="E1644" s="13">
        <v>9.8000000000000007</v>
      </c>
      <c r="F1644" s="7">
        <f t="shared" si="409"/>
        <v>1.9489795918367347</v>
      </c>
      <c r="G1644" s="7">
        <f t="shared" si="399"/>
        <v>9.3000000000000007</v>
      </c>
      <c r="H1644" s="15">
        <f t="shared" si="400"/>
        <v>28.900000000000002</v>
      </c>
      <c r="I1644" s="11">
        <f t="shared" si="401"/>
        <v>2.2966076540661011E-2</v>
      </c>
      <c r="J1644" s="30">
        <f t="shared" si="402"/>
        <v>1.1783641366412455E-2</v>
      </c>
      <c r="K1644" s="30">
        <f t="shared" si="403"/>
        <v>84.863410969919158</v>
      </c>
      <c r="L1644" s="8">
        <v>0</v>
      </c>
      <c r="M1644" s="9">
        <v>0</v>
      </c>
      <c r="N1644" s="9">
        <v>0</v>
      </c>
      <c r="O1644" s="9">
        <v>1</v>
      </c>
      <c r="P1644" s="9">
        <v>0</v>
      </c>
      <c r="Q1644" s="8">
        <v>7211</v>
      </c>
      <c r="R1644" s="9">
        <v>12</v>
      </c>
      <c r="S1644" s="9">
        <f t="shared" si="404"/>
        <v>7198</v>
      </c>
      <c r="T1644" s="9">
        <f t="shared" si="405"/>
        <v>17</v>
      </c>
      <c r="U1644" s="7">
        <v>12.086</v>
      </c>
      <c r="V1644" s="7">
        <f t="shared" si="410"/>
        <v>24.353999999999999</v>
      </c>
      <c r="W1644" s="9">
        <v>1</v>
      </c>
      <c r="X1644" s="9">
        <v>0</v>
      </c>
      <c r="Y1644" s="9">
        <v>0</v>
      </c>
      <c r="Z1644" s="9">
        <v>0</v>
      </c>
      <c r="AA1644" s="9">
        <v>0</v>
      </c>
      <c r="AB1644" s="27">
        <v>1</v>
      </c>
      <c r="AC1644" s="9">
        <v>0</v>
      </c>
      <c r="AD1644" s="9">
        <v>1</v>
      </c>
      <c r="AE1644" s="27">
        <v>0</v>
      </c>
      <c r="AF1644" s="9">
        <v>0</v>
      </c>
      <c r="AG1644" s="27">
        <v>1</v>
      </c>
      <c r="AH1644" s="19">
        <v>2003</v>
      </c>
      <c r="AI1644" s="30" t="s">
        <v>89</v>
      </c>
      <c r="AJ1644" s="30" t="s">
        <v>89</v>
      </c>
      <c r="AK1644" s="30" t="s">
        <v>89</v>
      </c>
      <c r="AL1644" s="37" t="s">
        <v>89</v>
      </c>
      <c r="AM1644" s="36" t="s">
        <v>89</v>
      </c>
      <c r="AN1644" s="17" t="s">
        <v>89</v>
      </c>
      <c r="AO1644" s="30">
        <v>0.48399999999999999</v>
      </c>
      <c r="AP1644" s="34">
        <v>0.51600000000000001</v>
      </c>
      <c r="AQ1644" s="33" t="s">
        <v>89</v>
      </c>
      <c r="AR1644" s="34" t="s">
        <v>89</v>
      </c>
      <c r="AS1644">
        <v>0</v>
      </c>
      <c r="AT1644" s="17">
        <v>1</v>
      </c>
      <c r="AU1644" t="s">
        <v>89</v>
      </c>
      <c r="AV1644" s="17" t="s">
        <v>89</v>
      </c>
      <c r="AW1644" s="17" t="s">
        <v>2</v>
      </c>
      <c r="AX1644">
        <v>1</v>
      </c>
      <c r="AY1644">
        <v>0</v>
      </c>
      <c r="AZ1644">
        <v>0</v>
      </c>
      <c r="BA1644">
        <v>0</v>
      </c>
      <c r="BB1644">
        <v>0</v>
      </c>
      <c r="BC1644">
        <v>0</v>
      </c>
      <c r="BD1644" s="17">
        <v>0</v>
      </c>
      <c r="BE1644">
        <v>1</v>
      </c>
      <c r="BF1644">
        <v>0</v>
      </c>
      <c r="BG1644" s="17">
        <v>0</v>
      </c>
      <c r="BH1644">
        <v>25844</v>
      </c>
      <c r="BI1644">
        <v>1847</v>
      </c>
      <c r="BJ1644" s="23">
        <v>0.92300000000000004</v>
      </c>
      <c r="BK1644" s="23">
        <v>42.44</v>
      </c>
      <c r="BL1644">
        <v>0</v>
      </c>
      <c r="BM1644">
        <v>0</v>
      </c>
      <c r="BN1644">
        <v>0</v>
      </c>
      <c r="BO1644">
        <v>0</v>
      </c>
      <c r="BP1644">
        <v>0</v>
      </c>
      <c r="BQ1644" s="17">
        <v>1</v>
      </c>
      <c r="BR1644">
        <v>0</v>
      </c>
      <c r="BS1644">
        <v>1</v>
      </c>
      <c r="BT1644">
        <v>0</v>
      </c>
      <c r="BU1644" s="17">
        <v>0</v>
      </c>
      <c r="BV1644">
        <v>0</v>
      </c>
      <c r="BW1644">
        <v>0</v>
      </c>
      <c r="BX1644" s="17">
        <v>1</v>
      </c>
      <c r="BY1644">
        <v>0</v>
      </c>
      <c r="BZ1644">
        <v>0</v>
      </c>
      <c r="CA1644">
        <v>0</v>
      </c>
      <c r="CB1644">
        <v>0</v>
      </c>
      <c r="CC1644">
        <v>0</v>
      </c>
      <c r="CD1644">
        <v>0</v>
      </c>
      <c r="CE1644">
        <v>1</v>
      </c>
      <c r="CF1644">
        <v>1</v>
      </c>
      <c r="CG1644">
        <v>0</v>
      </c>
      <c r="CH1644">
        <v>0</v>
      </c>
      <c r="CI1644">
        <v>0</v>
      </c>
      <c r="CJ1644" s="17">
        <v>0</v>
      </c>
      <c r="CK1644">
        <v>0.186</v>
      </c>
      <c r="CL1644">
        <v>134</v>
      </c>
      <c r="CM1644">
        <v>1</v>
      </c>
      <c r="CN1644">
        <v>0</v>
      </c>
      <c r="CO1644">
        <v>29</v>
      </c>
      <c r="CP1644" s="31" t="s">
        <v>80</v>
      </c>
    </row>
    <row r="1645" spans="1:94" x14ac:dyDescent="0.25">
      <c r="A1645">
        <v>1644</v>
      </c>
      <c r="B1645">
        <v>104</v>
      </c>
      <c r="C1645" s="23" t="s">
        <v>408</v>
      </c>
      <c r="D1645" s="12">
        <v>11.8</v>
      </c>
      <c r="E1645" s="13">
        <v>3.5</v>
      </c>
      <c r="F1645" s="7">
        <f t="shared" si="409"/>
        <v>3.3714285714285714</v>
      </c>
      <c r="G1645" s="7">
        <f t="shared" si="399"/>
        <v>8.3000000000000007</v>
      </c>
      <c r="H1645" s="15">
        <f t="shared" si="400"/>
        <v>15.3</v>
      </c>
      <c r="I1645" s="11">
        <f t="shared" si="401"/>
        <v>3.970684768807043E-2</v>
      </c>
      <c r="J1645" s="30">
        <f t="shared" si="402"/>
        <v>1.1777454822732755E-2</v>
      </c>
      <c r="K1645" s="30">
        <f t="shared" si="403"/>
        <v>84.907988614807294</v>
      </c>
      <c r="L1645" s="8">
        <v>0</v>
      </c>
      <c r="M1645" s="9">
        <v>0</v>
      </c>
      <c r="N1645" s="9">
        <v>0</v>
      </c>
      <c r="O1645" s="9">
        <v>1</v>
      </c>
      <c r="P1645" s="9">
        <v>0</v>
      </c>
      <c r="Q1645" s="8">
        <v>7211</v>
      </c>
      <c r="R1645" s="9">
        <v>12</v>
      </c>
      <c r="S1645" s="9">
        <f t="shared" si="404"/>
        <v>7198</v>
      </c>
      <c r="T1645" s="9">
        <f t="shared" si="405"/>
        <v>17</v>
      </c>
      <c r="U1645" s="7">
        <v>12.086</v>
      </c>
      <c r="V1645" s="7">
        <f t="shared" si="410"/>
        <v>24.353999999999999</v>
      </c>
      <c r="W1645" s="9">
        <v>1</v>
      </c>
      <c r="X1645" s="9">
        <v>0</v>
      </c>
      <c r="Y1645" s="9">
        <v>0</v>
      </c>
      <c r="Z1645" s="9">
        <v>0</v>
      </c>
      <c r="AA1645" s="9">
        <v>0</v>
      </c>
      <c r="AB1645" s="27">
        <v>1</v>
      </c>
      <c r="AC1645" s="9">
        <v>0</v>
      </c>
      <c r="AD1645" s="9">
        <v>1</v>
      </c>
      <c r="AE1645" s="27">
        <v>0</v>
      </c>
      <c r="AF1645" s="9">
        <v>0</v>
      </c>
      <c r="AG1645" s="27">
        <v>1</v>
      </c>
      <c r="AH1645" s="19">
        <v>2003</v>
      </c>
      <c r="AI1645" s="30" t="s">
        <v>89</v>
      </c>
      <c r="AJ1645" s="30" t="s">
        <v>89</v>
      </c>
      <c r="AK1645" s="30" t="s">
        <v>89</v>
      </c>
      <c r="AL1645" s="37" t="s">
        <v>89</v>
      </c>
      <c r="AM1645" s="36" t="s">
        <v>89</v>
      </c>
      <c r="AN1645" s="17" t="s">
        <v>89</v>
      </c>
      <c r="AO1645" s="30">
        <v>0.48399999999999999</v>
      </c>
      <c r="AP1645" s="34">
        <v>0.51600000000000001</v>
      </c>
      <c r="AQ1645" s="33" t="s">
        <v>89</v>
      </c>
      <c r="AR1645" s="34" t="s">
        <v>89</v>
      </c>
      <c r="AS1645">
        <v>0</v>
      </c>
      <c r="AT1645" s="17">
        <v>1</v>
      </c>
      <c r="AU1645" t="s">
        <v>89</v>
      </c>
      <c r="AV1645" s="17" t="s">
        <v>89</v>
      </c>
      <c r="AW1645" s="17" t="s">
        <v>2</v>
      </c>
      <c r="AX1645">
        <v>1</v>
      </c>
      <c r="AY1645">
        <v>0</v>
      </c>
      <c r="AZ1645">
        <v>0</v>
      </c>
      <c r="BA1645">
        <v>0</v>
      </c>
      <c r="BB1645">
        <v>0</v>
      </c>
      <c r="BC1645">
        <v>0</v>
      </c>
      <c r="BD1645" s="17">
        <v>0</v>
      </c>
      <c r="BE1645">
        <v>1</v>
      </c>
      <c r="BF1645">
        <v>0</v>
      </c>
      <c r="BG1645" s="17">
        <v>0</v>
      </c>
      <c r="BH1645">
        <v>25844</v>
      </c>
      <c r="BI1645">
        <v>1847</v>
      </c>
      <c r="BJ1645" s="23">
        <v>0.92300000000000004</v>
      </c>
      <c r="BK1645" s="23">
        <v>42.44</v>
      </c>
      <c r="BL1645">
        <v>0</v>
      </c>
      <c r="BM1645">
        <v>0</v>
      </c>
      <c r="BN1645">
        <v>0</v>
      </c>
      <c r="BO1645">
        <v>0</v>
      </c>
      <c r="BP1645">
        <v>0</v>
      </c>
      <c r="BQ1645" s="17">
        <v>1</v>
      </c>
      <c r="BR1645">
        <v>0</v>
      </c>
      <c r="BS1645">
        <v>1</v>
      </c>
      <c r="BT1645">
        <v>0</v>
      </c>
      <c r="BU1645" s="17">
        <v>0</v>
      </c>
      <c r="BV1645">
        <v>0</v>
      </c>
      <c r="BW1645">
        <v>0</v>
      </c>
      <c r="BX1645" s="17">
        <v>1</v>
      </c>
      <c r="BY1645">
        <v>0</v>
      </c>
      <c r="BZ1645">
        <v>0</v>
      </c>
      <c r="CA1645">
        <v>0</v>
      </c>
      <c r="CB1645">
        <v>0</v>
      </c>
      <c r="CC1645">
        <v>0</v>
      </c>
      <c r="CD1645">
        <v>0</v>
      </c>
      <c r="CE1645">
        <v>1</v>
      </c>
      <c r="CF1645">
        <v>1</v>
      </c>
      <c r="CG1645">
        <v>0</v>
      </c>
      <c r="CH1645">
        <v>0</v>
      </c>
      <c r="CI1645">
        <v>0</v>
      </c>
      <c r="CJ1645" s="17">
        <v>0</v>
      </c>
      <c r="CK1645">
        <v>0.186</v>
      </c>
      <c r="CL1645">
        <v>134</v>
      </c>
      <c r="CM1645">
        <v>1</v>
      </c>
      <c r="CN1645">
        <v>0</v>
      </c>
      <c r="CO1645">
        <v>29</v>
      </c>
      <c r="CP1645" s="31" t="s">
        <v>80</v>
      </c>
    </row>
    <row r="1646" spans="1:94" x14ac:dyDescent="0.25">
      <c r="A1646">
        <v>1645</v>
      </c>
      <c r="B1646">
        <v>105</v>
      </c>
      <c r="C1646" s="23" t="s">
        <v>283</v>
      </c>
      <c r="D1646" s="12">
        <v>7</v>
      </c>
      <c r="E1646" s="13">
        <v>0.2</v>
      </c>
      <c r="F1646" s="7">
        <f t="shared" si="409"/>
        <v>35</v>
      </c>
      <c r="G1646" s="7">
        <f t="shared" si="399"/>
        <v>6.8</v>
      </c>
      <c r="H1646" s="15">
        <f t="shared" si="400"/>
        <v>7.2</v>
      </c>
      <c r="I1646" s="11">
        <f t="shared" si="401"/>
        <v>0.23355661638635691</v>
      </c>
      <c r="J1646" s="30">
        <f t="shared" si="402"/>
        <v>6.67304618246734E-3</v>
      </c>
      <c r="K1646" s="30">
        <f t="shared" si="403"/>
        <v>149.85659811966906</v>
      </c>
      <c r="L1646" s="8">
        <v>0</v>
      </c>
      <c r="M1646" s="9">
        <v>0</v>
      </c>
      <c r="N1646" s="9">
        <v>1</v>
      </c>
      <c r="O1646" s="9">
        <v>0</v>
      </c>
      <c r="P1646" s="9">
        <v>0</v>
      </c>
      <c r="Q1646" s="8">
        <v>21241</v>
      </c>
      <c r="R1646" s="9">
        <v>8</v>
      </c>
      <c r="S1646" s="9">
        <f t="shared" si="404"/>
        <v>21232</v>
      </c>
      <c r="T1646" s="9">
        <f t="shared" si="405"/>
        <v>12</v>
      </c>
      <c r="U1646" s="7">
        <v>9.65</v>
      </c>
      <c r="V1646" s="7">
        <f t="shared" si="410"/>
        <v>26.4</v>
      </c>
      <c r="W1646" s="9">
        <v>1</v>
      </c>
      <c r="X1646" s="9">
        <v>0</v>
      </c>
      <c r="Y1646" s="9">
        <v>0</v>
      </c>
      <c r="Z1646" s="9">
        <v>0</v>
      </c>
      <c r="AA1646" s="9">
        <v>0</v>
      </c>
      <c r="AB1646" s="27">
        <v>1</v>
      </c>
      <c r="AC1646" s="9">
        <v>0</v>
      </c>
      <c r="AD1646" s="9">
        <v>1</v>
      </c>
      <c r="AE1646" s="27">
        <v>0</v>
      </c>
      <c r="AF1646" s="9">
        <v>1</v>
      </c>
      <c r="AG1646" s="27">
        <v>0</v>
      </c>
      <c r="AH1646" s="19">
        <v>1971</v>
      </c>
      <c r="AI1646" s="30">
        <f t="shared" ref="AI1646:AJ1657" si="411">1*(1-$AL1646)/4</f>
        <v>0.21762500000000001</v>
      </c>
      <c r="AJ1646" s="30">
        <f t="shared" si="411"/>
        <v>0.21762500000000001</v>
      </c>
      <c r="AK1646" s="30">
        <f t="shared" ref="AK1646:AK1657" si="412">2*(1-$AL1646)/4</f>
        <v>0.43525000000000003</v>
      </c>
      <c r="AL1646" s="37">
        <v>0.1295</v>
      </c>
      <c r="AM1646" s="36" t="s">
        <v>89</v>
      </c>
      <c r="AN1646" s="17" t="s">
        <v>89</v>
      </c>
      <c r="AO1646" s="30">
        <v>1</v>
      </c>
      <c r="AP1646" s="34">
        <v>0</v>
      </c>
      <c r="AQ1646" s="33" t="s">
        <v>89</v>
      </c>
      <c r="AR1646" s="34" t="s">
        <v>89</v>
      </c>
      <c r="AS1646">
        <v>0</v>
      </c>
      <c r="AT1646" s="17">
        <v>1</v>
      </c>
      <c r="AU1646" t="s">
        <v>89</v>
      </c>
      <c r="AV1646" s="17" t="s">
        <v>89</v>
      </c>
      <c r="AW1646" s="17" t="s">
        <v>213</v>
      </c>
      <c r="AX1646">
        <v>1</v>
      </c>
      <c r="AY1646">
        <v>0</v>
      </c>
      <c r="AZ1646">
        <v>0</v>
      </c>
      <c r="BA1646">
        <v>0</v>
      </c>
      <c r="BB1646">
        <v>0</v>
      </c>
      <c r="BC1646">
        <v>0</v>
      </c>
      <c r="BD1646" s="17">
        <v>0</v>
      </c>
      <c r="BE1646">
        <v>1</v>
      </c>
      <c r="BF1646">
        <v>0</v>
      </c>
      <c r="BG1646" s="17">
        <v>0</v>
      </c>
      <c r="BH1646">
        <v>11173</v>
      </c>
      <c r="BI1646">
        <v>1340</v>
      </c>
      <c r="BJ1646" s="23">
        <v>0.94799999999999995</v>
      </c>
      <c r="BK1646" s="23">
        <v>42.05</v>
      </c>
      <c r="BL1646">
        <v>1</v>
      </c>
      <c r="BM1646">
        <v>0</v>
      </c>
      <c r="BN1646">
        <v>0</v>
      </c>
      <c r="BO1646">
        <v>0</v>
      </c>
      <c r="BP1646">
        <v>0</v>
      </c>
      <c r="BQ1646" s="17">
        <v>0</v>
      </c>
      <c r="BR1646">
        <v>0</v>
      </c>
      <c r="BS1646">
        <v>0</v>
      </c>
      <c r="BT1646">
        <v>1</v>
      </c>
      <c r="BU1646" s="17">
        <v>0</v>
      </c>
      <c r="BV1646">
        <v>0</v>
      </c>
      <c r="BW1646">
        <v>0</v>
      </c>
      <c r="BX1646" s="17">
        <v>0</v>
      </c>
      <c r="BY1646">
        <v>0</v>
      </c>
      <c r="BZ1646">
        <v>0</v>
      </c>
      <c r="CA1646">
        <v>1</v>
      </c>
      <c r="CB1646">
        <v>1</v>
      </c>
      <c r="CC1646">
        <v>0</v>
      </c>
      <c r="CD1646">
        <v>0</v>
      </c>
      <c r="CE1646">
        <v>0</v>
      </c>
      <c r="CF1646">
        <v>0</v>
      </c>
      <c r="CG1646">
        <v>0</v>
      </c>
      <c r="CH1646">
        <v>0</v>
      </c>
      <c r="CI1646">
        <v>1</v>
      </c>
      <c r="CJ1646" s="17">
        <v>0</v>
      </c>
      <c r="CK1646">
        <v>3.0070000000000001</v>
      </c>
      <c r="CL1646">
        <v>188</v>
      </c>
      <c r="CM1646">
        <v>1</v>
      </c>
      <c r="CN1646">
        <v>0</v>
      </c>
      <c r="CO1646">
        <v>22</v>
      </c>
      <c r="CP1646" s="31" t="s">
        <v>80</v>
      </c>
    </row>
    <row r="1647" spans="1:94" x14ac:dyDescent="0.25">
      <c r="A1647">
        <v>1646</v>
      </c>
      <c r="B1647">
        <v>105</v>
      </c>
      <c r="C1647" s="23" t="s">
        <v>283</v>
      </c>
      <c r="D1647" s="12">
        <v>7</v>
      </c>
      <c r="E1647" s="13">
        <v>0.2</v>
      </c>
      <c r="F1647" s="7">
        <f t="shared" si="409"/>
        <v>35</v>
      </c>
      <c r="G1647" s="7">
        <f t="shared" si="399"/>
        <v>6.8</v>
      </c>
      <c r="H1647" s="15">
        <f t="shared" si="400"/>
        <v>7.2</v>
      </c>
      <c r="I1647" s="11">
        <f t="shared" si="401"/>
        <v>0.23355661638635691</v>
      </c>
      <c r="J1647" s="30">
        <f t="shared" si="402"/>
        <v>6.67304618246734E-3</v>
      </c>
      <c r="K1647" s="30">
        <f t="shared" si="403"/>
        <v>149.85659811966906</v>
      </c>
      <c r="L1647" s="8">
        <v>0</v>
      </c>
      <c r="M1647" s="9">
        <v>0</v>
      </c>
      <c r="N1647" s="9">
        <v>1</v>
      </c>
      <c r="O1647" s="9">
        <v>0</v>
      </c>
      <c r="P1647" s="9">
        <v>0</v>
      </c>
      <c r="Q1647" s="8">
        <v>21241</v>
      </c>
      <c r="R1647" s="9">
        <v>8</v>
      </c>
      <c r="S1647" s="9">
        <f t="shared" si="404"/>
        <v>21232</v>
      </c>
      <c r="T1647" s="9">
        <f t="shared" si="405"/>
        <v>12</v>
      </c>
      <c r="U1647" s="7">
        <v>9.65</v>
      </c>
      <c r="V1647" s="7">
        <f t="shared" si="410"/>
        <v>26.4</v>
      </c>
      <c r="W1647" s="9">
        <v>1</v>
      </c>
      <c r="X1647" s="9">
        <v>0</v>
      </c>
      <c r="Y1647" s="9">
        <v>0</v>
      </c>
      <c r="Z1647" s="9">
        <v>0</v>
      </c>
      <c r="AA1647" s="9">
        <v>0</v>
      </c>
      <c r="AB1647" s="27">
        <v>1</v>
      </c>
      <c r="AC1647" s="9">
        <v>0</v>
      </c>
      <c r="AD1647" s="9">
        <v>1</v>
      </c>
      <c r="AE1647" s="27">
        <v>0</v>
      </c>
      <c r="AF1647" s="9">
        <v>1</v>
      </c>
      <c r="AG1647" s="27">
        <v>0</v>
      </c>
      <c r="AH1647" s="19">
        <v>1971</v>
      </c>
      <c r="AI1647" s="30">
        <f t="shared" si="411"/>
        <v>0.21762500000000001</v>
      </c>
      <c r="AJ1647" s="30">
        <f t="shared" si="411"/>
        <v>0.21762500000000001</v>
      </c>
      <c r="AK1647" s="30">
        <f t="shared" si="412"/>
        <v>0.43525000000000003</v>
      </c>
      <c r="AL1647" s="37">
        <v>0.1295</v>
      </c>
      <c r="AM1647" s="36" t="s">
        <v>89</v>
      </c>
      <c r="AN1647" s="17" t="s">
        <v>89</v>
      </c>
      <c r="AO1647" s="30">
        <v>1</v>
      </c>
      <c r="AP1647" s="34">
        <v>0</v>
      </c>
      <c r="AQ1647" s="33" t="s">
        <v>89</v>
      </c>
      <c r="AR1647" s="34" t="s">
        <v>89</v>
      </c>
      <c r="AS1647">
        <v>0</v>
      </c>
      <c r="AT1647" s="17">
        <v>1</v>
      </c>
      <c r="AU1647" t="s">
        <v>89</v>
      </c>
      <c r="AV1647" s="17" t="s">
        <v>89</v>
      </c>
      <c r="AW1647" s="17" t="s">
        <v>213</v>
      </c>
      <c r="AX1647">
        <v>1</v>
      </c>
      <c r="AY1647">
        <v>0</v>
      </c>
      <c r="AZ1647">
        <v>0</v>
      </c>
      <c r="BA1647">
        <v>0</v>
      </c>
      <c r="BB1647">
        <v>0</v>
      </c>
      <c r="BC1647">
        <v>0</v>
      </c>
      <c r="BD1647" s="17">
        <v>0</v>
      </c>
      <c r="BE1647">
        <v>1</v>
      </c>
      <c r="BF1647">
        <v>0</v>
      </c>
      <c r="BG1647" s="17">
        <v>0</v>
      </c>
      <c r="BH1647">
        <v>11173</v>
      </c>
      <c r="BI1647">
        <v>1340</v>
      </c>
      <c r="BJ1647" s="23">
        <v>0.94799999999999995</v>
      </c>
      <c r="BK1647" s="23">
        <v>42.05</v>
      </c>
      <c r="BL1647">
        <v>1</v>
      </c>
      <c r="BM1647">
        <v>0</v>
      </c>
      <c r="BN1647">
        <v>0</v>
      </c>
      <c r="BO1647">
        <v>0</v>
      </c>
      <c r="BP1647">
        <v>0</v>
      </c>
      <c r="BQ1647" s="17">
        <v>0</v>
      </c>
      <c r="BR1647">
        <v>0</v>
      </c>
      <c r="BS1647">
        <v>0</v>
      </c>
      <c r="BT1647">
        <v>1</v>
      </c>
      <c r="BU1647" s="17">
        <v>0</v>
      </c>
      <c r="BV1647">
        <v>0</v>
      </c>
      <c r="BW1647">
        <v>0</v>
      </c>
      <c r="BX1647" s="17">
        <v>0</v>
      </c>
      <c r="BY1647">
        <v>0</v>
      </c>
      <c r="BZ1647">
        <v>0</v>
      </c>
      <c r="CA1647">
        <v>1</v>
      </c>
      <c r="CB1647">
        <v>1</v>
      </c>
      <c r="CC1647">
        <v>0</v>
      </c>
      <c r="CD1647">
        <v>0</v>
      </c>
      <c r="CE1647">
        <v>0</v>
      </c>
      <c r="CF1647">
        <v>0</v>
      </c>
      <c r="CG1647">
        <v>0</v>
      </c>
      <c r="CH1647">
        <v>0</v>
      </c>
      <c r="CI1647">
        <v>1</v>
      </c>
      <c r="CJ1647" s="17">
        <v>0</v>
      </c>
      <c r="CK1647">
        <v>3.0070000000000001</v>
      </c>
      <c r="CL1647">
        <v>188</v>
      </c>
      <c r="CM1647">
        <v>1</v>
      </c>
      <c r="CN1647">
        <v>0</v>
      </c>
      <c r="CO1647">
        <v>22</v>
      </c>
      <c r="CP1647" s="31" t="s">
        <v>80</v>
      </c>
    </row>
    <row r="1648" spans="1:94" x14ac:dyDescent="0.25">
      <c r="A1648">
        <v>1647</v>
      </c>
      <c r="B1648">
        <v>105</v>
      </c>
      <c r="C1648" s="23" t="s">
        <v>283</v>
      </c>
      <c r="D1648" s="12">
        <v>7</v>
      </c>
      <c r="E1648" s="13">
        <v>0.2</v>
      </c>
      <c r="F1648" s="7">
        <f t="shared" si="409"/>
        <v>35</v>
      </c>
      <c r="G1648" s="7">
        <f t="shared" si="399"/>
        <v>6.8</v>
      </c>
      <c r="H1648" s="15">
        <f t="shared" si="400"/>
        <v>7.2</v>
      </c>
      <c r="I1648" s="11">
        <f t="shared" si="401"/>
        <v>0.23358262115371911</v>
      </c>
      <c r="J1648" s="30">
        <f t="shared" si="402"/>
        <v>6.6737891758205459E-3</v>
      </c>
      <c r="K1648" s="30">
        <f t="shared" si="403"/>
        <v>149.8399145755229</v>
      </c>
      <c r="L1648" s="8">
        <v>0</v>
      </c>
      <c r="M1648" s="9">
        <v>0</v>
      </c>
      <c r="N1648" s="9">
        <v>1</v>
      </c>
      <c r="O1648" s="9">
        <v>0</v>
      </c>
      <c r="P1648" s="9">
        <v>0</v>
      </c>
      <c r="Q1648" s="8">
        <v>21241</v>
      </c>
      <c r="R1648" s="9">
        <v>13</v>
      </c>
      <c r="S1648" s="9">
        <f t="shared" si="404"/>
        <v>21227</v>
      </c>
      <c r="T1648" s="9">
        <f t="shared" si="405"/>
        <v>12</v>
      </c>
      <c r="U1648" s="7">
        <v>9.65</v>
      </c>
      <c r="V1648" s="7">
        <f t="shared" si="410"/>
        <v>26.4</v>
      </c>
      <c r="W1648" s="9">
        <v>1</v>
      </c>
      <c r="X1648" s="9">
        <v>0</v>
      </c>
      <c r="Y1648" s="9">
        <v>0</v>
      </c>
      <c r="Z1648" s="9">
        <v>0</v>
      </c>
      <c r="AA1648" s="9">
        <v>0</v>
      </c>
      <c r="AB1648" s="27">
        <v>1</v>
      </c>
      <c r="AC1648" s="9">
        <v>0</v>
      </c>
      <c r="AD1648" s="9">
        <v>1</v>
      </c>
      <c r="AE1648" s="27">
        <v>0</v>
      </c>
      <c r="AF1648" s="9">
        <v>1</v>
      </c>
      <c r="AG1648" s="27">
        <v>0</v>
      </c>
      <c r="AH1648" s="19">
        <v>1971</v>
      </c>
      <c r="AI1648" s="30">
        <f t="shared" si="411"/>
        <v>0.21762500000000001</v>
      </c>
      <c r="AJ1648" s="30">
        <f t="shared" si="411"/>
        <v>0.21762500000000001</v>
      </c>
      <c r="AK1648" s="30">
        <f t="shared" si="412"/>
        <v>0.43525000000000003</v>
      </c>
      <c r="AL1648" s="37">
        <v>0.1295</v>
      </c>
      <c r="AM1648" s="36" t="s">
        <v>89</v>
      </c>
      <c r="AN1648" s="17" t="s">
        <v>89</v>
      </c>
      <c r="AO1648" s="30">
        <v>1</v>
      </c>
      <c r="AP1648" s="34">
        <v>0</v>
      </c>
      <c r="AQ1648" s="33" t="s">
        <v>89</v>
      </c>
      <c r="AR1648" s="34" t="s">
        <v>89</v>
      </c>
      <c r="AS1648">
        <v>0</v>
      </c>
      <c r="AT1648" s="17">
        <v>1</v>
      </c>
      <c r="AU1648" t="s">
        <v>89</v>
      </c>
      <c r="AV1648" s="17" t="s">
        <v>89</v>
      </c>
      <c r="AW1648" s="17" t="s">
        <v>213</v>
      </c>
      <c r="AX1648">
        <v>1</v>
      </c>
      <c r="AY1648">
        <v>0</v>
      </c>
      <c r="AZ1648">
        <v>0</v>
      </c>
      <c r="BA1648">
        <v>0</v>
      </c>
      <c r="BB1648">
        <v>0</v>
      </c>
      <c r="BC1648">
        <v>0</v>
      </c>
      <c r="BD1648" s="17">
        <v>0</v>
      </c>
      <c r="BE1648">
        <v>1</v>
      </c>
      <c r="BF1648">
        <v>0</v>
      </c>
      <c r="BG1648" s="17">
        <v>0</v>
      </c>
      <c r="BH1648">
        <v>11173</v>
      </c>
      <c r="BI1648">
        <v>1340</v>
      </c>
      <c r="BJ1648" s="23">
        <v>0.94799999999999995</v>
      </c>
      <c r="BK1648" s="23">
        <v>42.05</v>
      </c>
      <c r="BL1648">
        <v>1</v>
      </c>
      <c r="BM1648">
        <v>0</v>
      </c>
      <c r="BN1648">
        <v>0</v>
      </c>
      <c r="BO1648">
        <v>0</v>
      </c>
      <c r="BP1648">
        <v>0</v>
      </c>
      <c r="BQ1648" s="17">
        <v>0</v>
      </c>
      <c r="BR1648">
        <v>0</v>
      </c>
      <c r="BS1648">
        <v>0</v>
      </c>
      <c r="BT1648">
        <v>1</v>
      </c>
      <c r="BU1648" s="17">
        <v>0</v>
      </c>
      <c r="BV1648">
        <v>0</v>
      </c>
      <c r="BW1648">
        <v>0</v>
      </c>
      <c r="BX1648" s="17">
        <v>0</v>
      </c>
      <c r="BY1648">
        <v>0</v>
      </c>
      <c r="BZ1648">
        <v>0</v>
      </c>
      <c r="CA1648">
        <v>1</v>
      </c>
      <c r="CB1648">
        <v>1</v>
      </c>
      <c r="CC1648">
        <v>0</v>
      </c>
      <c r="CD1648">
        <v>0</v>
      </c>
      <c r="CE1648">
        <v>0</v>
      </c>
      <c r="CF1648">
        <v>0</v>
      </c>
      <c r="CG1648">
        <v>0</v>
      </c>
      <c r="CH1648">
        <v>0</v>
      </c>
      <c r="CI1648">
        <v>1</v>
      </c>
      <c r="CJ1648" s="17">
        <v>0</v>
      </c>
      <c r="CK1648">
        <v>3.0070000000000001</v>
      </c>
      <c r="CL1648">
        <v>188</v>
      </c>
      <c r="CM1648">
        <v>1</v>
      </c>
      <c r="CN1648">
        <v>0</v>
      </c>
      <c r="CO1648">
        <v>22</v>
      </c>
      <c r="CP1648" s="31" t="s">
        <v>80</v>
      </c>
    </row>
    <row r="1649" spans="1:94" x14ac:dyDescent="0.25">
      <c r="A1649">
        <v>1648</v>
      </c>
      <c r="B1649">
        <v>105</v>
      </c>
      <c r="C1649" s="23" t="s">
        <v>283</v>
      </c>
      <c r="D1649" s="12">
        <v>6.2</v>
      </c>
      <c r="E1649" s="13">
        <v>0.1</v>
      </c>
      <c r="F1649" s="7">
        <f t="shared" si="409"/>
        <v>62</v>
      </c>
      <c r="G1649" s="7">
        <f t="shared" si="399"/>
        <v>6.1000000000000005</v>
      </c>
      <c r="H1649" s="15">
        <f t="shared" si="400"/>
        <v>6.3</v>
      </c>
      <c r="I1649" s="11">
        <f t="shared" si="401"/>
        <v>0.39152775927346917</v>
      </c>
      <c r="J1649" s="30">
        <f t="shared" si="402"/>
        <v>6.314963859249503E-3</v>
      </c>
      <c r="K1649" s="30">
        <f t="shared" si="403"/>
        <v>158.35403373454054</v>
      </c>
      <c r="L1649" s="8">
        <v>0</v>
      </c>
      <c r="M1649" s="9">
        <v>0</v>
      </c>
      <c r="N1649" s="9">
        <v>1</v>
      </c>
      <c r="O1649" s="9">
        <v>0</v>
      </c>
      <c r="P1649" s="9">
        <v>0</v>
      </c>
      <c r="Q1649" s="8">
        <v>21241</v>
      </c>
      <c r="R1649" s="9">
        <v>8</v>
      </c>
      <c r="S1649" s="9">
        <f t="shared" si="404"/>
        <v>21232</v>
      </c>
      <c r="T1649" s="9">
        <f t="shared" si="405"/>
        <v>12</v>
      </c>
      <c r="U1649" s="7">
        <v>9.65</v>
      </c>
      <c r="V1649" s="7">
        <f t="shared" si="410"/>
        <v>26.4</v>
      </c>
      <c r="W1649" s="9">
        <v>1</v>
      </c>
      <c r="X1649" s="9">
        <v>0</v>
      </c>
      <c r="Y1649" s="9">
        <v>0</v>
      </c>
      <c r="Z1649" s="9">
        <v>0</v>
      </c>
      <c r="AA1649" s="9">
        <v>0</v>
      </c>
      <c r="AB1649" s="27">
        <v>1</v>
      </c>
      <c r="AC1649" s="9">
        <v>0</v>
      </c>
      <c r="AD1649" s="9">
        <v>1</v>
      </c>
      <c r="AE1649" s="27">
        <v>0</v>
      </c>
      <c r="AF1649" s="9">
        <v>1</v>
      </c>
      <c r="AG1649" s="27">
        <v>0</v>
      </c>
      <c r="AH1649" s="19">
        <v>1971</v>
      </c>
      <c r="AI1649" s="30">
        <f t="shared" si="411"/>
        <v>0.21762500000000001</v>
      </c>
      <c r="AJ1649" s="30">
        <f t="shared" si="411"/>
        <v>0.21762500000000001</v>
      </c>
      <c r="AK1649" s="30">
        <f t="shared" si="412"/>
        <v>0.43525000000000003</v>
      </c>
      <c r="AL1649" s="37">
        <v>0.1295</v>
      </c>
      <c r="AM1649" s="36" t="s">
        <v>89</v>
      </c>
      <c r="AN1649" s="17" t="s">
        <v>89</v>
      </c>
      <c r="AO1649" s="30">
        <v>1</v>
      </c>
      <c r="AP1649" s="34">
        <v>0</v>
      </c>
      <c r="AQ1649" s="33" t="s">
        <v>89</v>
      </c>
      <c r="AR1649" s="34" t="s">
        <v>89</v>
      </c>
      <c r="AS1649">
        <v>0</v>
      </c>
      <c r="AT1649" s="17">
        <v>1</v>
      </c>
      <c r="AU1649" t="s">
        <v>89</v>
      </c>
      <c r="AV1649" s="17" t="s">
        <v>89</v>
      </c>
      <c r="AW1649" s="17" t="s">
        <v>213</v>
      </c>
      <c r="AX1649">
        <v>1</v>
      </c>
      <c r="AY1649">
        <v>0</v>
      </c>
      <c r="AZ1649">
        <v>0</v>
      </c>
      <c r="BA1649">
        <v>0</v>
      </c>
      <c r="BB1649">
        <v>0</v>
      </c>
      <c r="BC1649">
        <v>0</v>
      </c>
      <c r="BD1649" s="17">
        <v>0</v>
      </c>
      <c r="BE1649">
        <v>1</v>
      </c>
      <c r="BF1649">
        <v>0</v>
      </c>
      <c r="BG1649" s="17">
        <v>0</v>
      </c>
      <c r="BH1649">
        <v>11173</v>
      </c>
      <c r="BI1649">
        <v>1340</v>
      </c>
      <c r="BJ1649" s="23">
        <v>0.94799999999999995</v>
      </c>
      <c r="BK1649" s="23">
        <v>42.05</v>
      </c>
      <c r="BL1649">
        <v>1</v>
      </c>
      <c r="BM1649">
        <v>0</v>
      </c>
      <c r="BN1649">
        <v>0</v>
      </c>
      <c r="BO1649">
        <v>0</v>
      </c>
      <c r="BP1649">
        <v>0</v>
      </c>
      <c r="BQ1649" s="17">
        <v>0</v>
      </c>
      <c r="BR1649">
        <v>0</v>
      </c>
      <c r="BS1649">
        <v>0</v>
      </c>
      <c r="BT1649">
        <v>1</v>
      </c>
      <c r="BU1649" s="17">
        <v>0</v>
      </c>
      <c r="BV1649">
        <v>0</v>
      </c>
      <c r="BW1649">
        <v>0</v>
      </c>
      <c r="BX1649" s="17">
        <v>0</v>
      </c>
      <c r="BY1649">
        <v>1</v>
      </c>
      <c r="BZ1649">
        <v>1</v>
      </c>
      <c r="CA1649">
        <v>0</v>
      </c>
      <c r="CB1649">
        <v>0</v>
      </c>
      <c r="CC1649">
        <v>0</v>
      </c>
      <c r="CD1649">
        <v>0</v>
      </c>
      <c r="CE1649">
        <v>0</v>
      </c>
      <c r="CF1649">
        <v>0</v>
      </c>
      <c r="CG1649">
        <v>0</v>
      </c>
      <c r="CH1649">
        <v>0</v>
      </c>
      <c r="CI1649">
        <v>1</v>
      </c>
      <c r="CJ1649" s="17">
        <v>0</v>
      </c>
      <c r="CK1649">
        <v>3.0070000000000001</v>
      </c>
      <c r="CL1649">
        <v>188</v>
      </c>
      <c r="CM1649">
        <v>1</v>
      </c>
      <c r="CN1649">
        <v>0</v>
      </c>
      <c r="CO1649">
        <v>22</v>
      </c>
      <c r="CP1649" s="31" t="s">
        <v>80</v>
      </c>
    </row>
    <row r="1650" spans="1:94" x14ac:dyDescent="0.25">
      <c r="A1650">
        <v>1649</v>
      </c>
      <c r="B1650">
        <v>105</v>
      </c>
      <c r="C1650" s="23" t="s">
        <v>283</v>
      </c>
      <c r="D1650" s="12">
        <v>6.2</v>
      </c>
      <c r="E1650" s="13">
        <v>0.1</v>
      </c>
      <c r="F1650" s="7">
        <f t="shared" si="409"/>
        <v>62</v>
      </c>
      <c r="G1650" s="7">
        <f t="shared" si="399"/>
        <v>6.1000000000000005</v>
      </c>
      <c r="H1650" s="15">
        <f t="shared" si="400"/>
        <v>6.3</v>
      </c>
      <c r="I1650" s="11">
        <f t="shared" si="401"/>
        <v>0.39152775927346917</v>
      </c>
      <c r="J1650" s="30">
        <f t="shared" si="402"/>
        <v>6.314963859249503E-3</v>
      </c>
      <c r="K1650" s="30">
        <f t="shared" si="403"/>
        <v>158.35403373454054</v>
      </c>
      <c r="L1650" s="8">
        <v>0</v>
      </c>
      <c r="M1650" s="9">
        <v>0</v>
      </c>
      <c r="N1650" s="9">
        <v>1</v>
      </c>
      <c r="O1650" s="9">
        <v>0</v>
      </c>
      <c r="P1650" s="9">
        <v>0</v>
      </c>
      <c r="Q1650" s="8">
        <v>21241</v>
      </c>
      <c r="R1650" s="9">
        <v>8</v>
      </c>
      <c r="S1650" s="9">
        <f t="shared" si="404"/>
        <v>21232</v>
      </c>
      <c r="T1650" s="9">
        <f t="shared" si="405"/>
        <v>12</v>
      </c>
      <c r="U1650" s="7">
        <v>9.65</v>
      </c>
      <c r="V1650" s="7">
        <f t="shared" si="410"/>
        <v>26.4</v>
      </c>
      <c r="W1650" s="9">
        <v>1</v>
      </c>
      <c r="X1650" s="9">
        <v>0</v>
      </c>
      <c r="Y1650" s="9">
        <v>0</v>
      </c>
      <c r="Z1650" s="9">
        <v>0</v>
      </c>
      <c r="AA1650" s="9">
        <v>0</v>
      </c>
      <c r="AB1650" s="27">
        <v>1</v>
      </c>
      <c r="AC1650" s="9">
        <v>0</v>
      </c>
      <c r="AD1650" s="9">
        <v>1</v>
      </c>
      <c r="AE1650" s="27">
        <v>0</v>
      </c>
      <c r="AF1650" s="9">
        <v>1</v>
      </c>
      <c r="AG1650" s="27">
        <v>0</v>
      </c>
      <c r="AH1650" s="19">
        <v>1971</v>
      </c>
      <c r="AI1650" s="30">
        <f t="shared" si="411"/>
        <v>0.21762500000000001</v>
      </c>
      <c r="AJ1650" s="30">
        <f t="shared" si="411"/>
        <v>0.21762500000000001</v>
      </c>
      <c r="AK1650" s="30">
        <f t="shared" si="412"/>
        <v>0.43525000000000003</v>
      </c>
      <c r="AL1650" s="37">
        <v>0.1295</v>
      </c>
      <c r="AM1650" s="36" t="s">
        <v>89</v>
      </c>
      <c r="AN1650" s="17" t="s">
        <v>89</v>
      </c>
      <c r="AO1650" s="30">
        <v>1</v>
      </c>
      <c r="AP1650" s="34">
        <v>0</v>
      </c>
      <c r="AQ1650" s="33" t="s">
        <v>89</v>
      </c>
      <c r="AR1650" s="34" t="s">
        <v>89</v>
      </c>
      <c r="AS1650">
        <v>0</v>
      </c>
      <c r="AT1650" s="17">
        <v>1</v>
      </c>
      <c r="AU1650" t="s">
        <v>89</v>
      </c>
      <c r="AV1650" s="17" t="s">
        <v>89</v>
      </c>
      <c r="AW1650" s="17" t="s">
        <v>213</v>
      </c>
      <c r="AX1650">
        <v>1</v>
      </c>
      <c r="AY1650">
        <v>0</v>
      </c>
      <c r="AZ1650">
        <v>0</v>
      </c>
      <c r="BA1650">
        <v>0</v>
      </c>
      <c r="BB1650">
        <v>0</v>
      </c>
      <c r="BC1650">
        <v>0</v>
      </c>
      <c r="BD1650" s="17">
        <v>0</v>
      </c>
      <c r="BE1650">
        <v>1</v>
      </c>
      <c r="BF1650">
        <v>0</v>
      </c>
      <c r="BG1650" s="17">
        <v>0</v>
      </c>
      <c r="BH1650">
        <v>11173</v>
      </c>
      <c r="BI1650">
        <v>1340</v>
      </c>
      <c r="BJ1650" s="23">
        <v>0.94799999999999995</v>
      </c>
      <c r="BK1650" s="23">
        <v>42.05</v>
      </c>
      <c r="BL1650">
        <v>1</v>
      </c>
      <c r="BM1650">
        <v>0</v>
      </c>
      <c r="BN1650">
        <v>0</v>
      </c>
      <c r="BO1650">
        <v>0</v>
      </c>
      <c r="BP1650">
        <v>0</v>
      </c>
      <c r="BQ1650" s="17">
        <v>0</v>
      </c>
      <c r="BR1650">
        <v>0</v>
      </c>
      <c r="BS1650">
        <v>0</v>
      </c>
      <c r="BT1650">
        <v>1</v>
      </c>
      <c r="BU1650" s="17">
        <v>0</v>
      </c>
      <c r="BV1650">
        <v>0</v>
      </c>
      <c r="BW1650">
        <v>0</v>
      </c>
      <c r="BX1650" s="17">
        <v>0</v>
      </c>
      <c r="BY1650">
        <v>1</v>
      </c>
      <c r="BZ1650">
        <v>1</v>
      </c>
      <c r="CA1650">
        <v>0</v>
      </c>
      <c r="CB1650">
        <v>0</v>
      </c>
      <c r="CC1650">
        <v>0</v>
      </c>
      <c r="CD1650">
        <v>0</v>
      </c>
      <c r="CE1650">
        <v>0</v>
      </c>
      <c r="CF1650">
        <v>0</v>
      </c>
      <c r="CG1650">
        <v>0</v>
      </c>
      <c r="CH1650">
        <v>0</v>
      </c>
      <c r="CI1650">
        <v>1</v>
      </c>
      <c r="CJ1650" s="17">
        <v>0</v>
      </c>
      <c r="CK1650">
        <v>3.0070000000000001</v>
      </c>
      <c r="CL1650">
        <v>188</v>
      </c>
      <c r="CM1650">
        <v>1</v>
      </c>
      <c r="CN1650">
        <v>0</v>
      </c>
      <c r="CO1650">
        <v>22</v>
      </c>
      <c r="CP1650" s="31" t="s">
        <v>80</v>
      </c>
    </row>
    <row r="1651" spans="1:94" x14ac:dyDescent="0.25">
      <c r="A1651">
        <v>1650</v>
      </c>
      <c r="B1651">
        <v>105</v>
      </c>
      <c r="C1651" s="23" t="s">
        <v>283</v>
      </c>
      <c r="D1651" s="12">
        <v>6.2</v>
      </c>
      <c r="E1651" s="13">
        <v>0.1</v>
      </c>
      <c r="F1651" s="7">
        <f t="shared" si="409"/>
        <v>62</v>
      </c>
      <c r="G1651" s="7">
        <f t="shared" si="399"/>
        <v>6.1000000000000005</v>
      </c>
      <c r="H1651" s="15">
        <f t="shared" si="400"/>
        <v>6.3</v>
      </c>
      <c r="I1651" s="11">
        <f t="shared" si="401"/>
        <v>0.3915667992240367</v>
      </c>
      <c r="J1651" s="30">
        <f t="shared" si="402"/>
        <v>6.3155935358715594E-3</v>
      </c>
      <c r="K1651" s="30">
        <f t="shared" si="403"/>
        <v>158.33824553783586</v>
      </c>
      <c r="L1651" s="8">
        <v>0</v>
      </c>
      <c r="M1651" s="9">
        <v>0</v>
      </c>
      <c r="N1651" s="9">
        <v>1</v>
      </c>
      <c r="O1651" s="9">
        <v>0</v>
      </c>
      <c r="P1651" s="9">
        <v>0</v>
      </c>
      <c r="Q1651" s="8">
        <v>21241</v>
      </c>
      <c r="R1651" s="9">
        <v>13</v>
      </c>
      <c r="S1651" s="9">
        <f t="shared" si="404"/>
        <v>21227</v>
      </c>
      <c r="T1651" s="9">
        <f t="shared" si="405"/>
        <v>12</v>
      </c>
      <c r="U1651" s="7">
        <v>9.65</v>
      </c>
      <c r="V1651" s="7">
        <f t="shared" si="410"/>
        <v>26.4</v>
      </c>
      <c r="W1651" s="9">
        <v>1</v>
      </c>
      <c r="X1651" s="9">
        <v>0</v>
      </c>
      <c r="Y1651" s="9">
        <v>0</v>
      </c>
      <c r="Z1651" s="9">
        <v>0</v>
      </c>
      <c r="AA1651" s="9">
        <v>0</v>
      </c>
      <c r="AB1651" s="27">
        <v>1</v>
      </c>
      <c r="AC1651" s="9">
        <v>0</v>
      </c>
      <c r="AD1651" s="9">
        <v>1</v>
      </c>
      <c r="AE1651" s="27">
        <v>0</v>
      </c>
      <c r="AF1651" s="9">
        <v>1</v>
      </c>
      <c r="AG1651" s="27">
        <v>0</v>
      </c>
      <c r="AH1651" s="19">
        <v>1971</v>
      </c>
      <c r="AI1651" s="30">
        <f t="shared" si="411"/>
        <v>0.21762500000000001</v>
      </c>
      <c r="AJ1651" s="30">
        <f t="shared" si="411"/>
        <v>0.21762500000000001</v>
      </c>
      <c r="AK1651" s="30">
        <f t="shared" si="412"/>
        <v>0.43525000000000003</v>
      </c>
      <c r="AL1651" s="37">
        <v>0.1295</v>
      </c>
      <c r="AM1651" s="36" t="s">
        <v>89</v>
      </c>
      <c r="AN1651" s="17" t="s">
        <v>89</v>
      </c>
      <c r="AO1651" s="30">
        <v>1</v>
      </c>
      <c r="AP1651" s="34">
        <v>0</v>
      </c>
      <c r="AQ1651" s="33" t="s">
        <v>89</v>
      </c>
      <c r="AR1651" s="34" t="s">
        <v>89</v>
      </c>
      <c r="AS1651">
        <v>0</v>
      </c>
      <c r="AT1651" s="17">
        <v>1</v>
      </c>
      <c r="AU1651" t="s">
        <v>89</v>
      </c>
      <c r="AV1651" s="17" t="s">
        <v>89</v>
      </c>
      <c r="AW1651" s="17" t="s">
        <v>213</v>
      </c>
      <c r="AX1651">
        <v>1</v>
      </c>
      <c r="AY1651">
        <v>0</v>
      </c>
      <c r="AZ1651">
        <v>0</v>
      </c>
      <c r="BA1651">
        <v>0</v>
      </c>
      <c r="BB1651">
        <v>0</v>
      </c>
      <c r="BC1651">
        <v>0</v>
      </c>
      <c r="BD1651" s="17">
        <v>0</v>
      </c>
      <c r="BE1651">
        <v>1</v>
      </c>
      <c r="BF1651">
        <v>0</v>
      </c>
      <c r="BG1651" s="17">
        <v>0</v>
      </c>
      <c r="BH1651">
        <v>11173</v>
      </c>
      <c r="BI1651">
        <v>1340</v>
      </c>
      <c r="BJ1651" s="23">
        <v>0.94799999999999995</v>
      </c>
      <c r="BK1651" s="23">
        <v>42.05</v>
      </c>
      <c r="BL1651">
        <v>1</v>
      </c>
      <c r="BM1651">
        <v>0</v>
      </c>
      <c r="BN1651">
        <v>0</v>
      </c>
      <c r="BO1651">
        <v>0</v>
      </c>
      <c r="BP1651">
        <v>0</v>
      </c>
      <c r="BQ1651" s="17">
        <v>0</v>
      </c>
      <c r="BR1651">
        <v>0</v>
      </c>
      <c r="BS1651">
        <v>0</v>
      </c>
      <c r="BT1651">
        <v>1</v>
      </c>
      <c r="BU1651" s="17">
        <v>0</v>
      </c>
      <c r="BV1651">
        <v>0</v>
      </c>
      <c r="BW1651">
        <v>0</v>
      </c>
      <c r="BX1651" s="17">
        <v>0</v>
      </c>
      <c r="BY1651">
        <v>1</v>
      </c>
      <c r="BZ1651">
        <v>1</v>
      </c>
      <c r="CA1651">
        <v>0</v>
      </c>
      <c r="CB1651">
        <v>0</v>
      </c>
      <c r="CC1651">
        <v>0</v>
      </c>
      <c r="CD1651">
        <v>0</v>
      </c>
      <c r="CE1651">
        <v>0</v>
      </c>
      <c r="CF1651">
        <v>0</v>
      </c>
      <c r="CG1651">
        <v>0</v>
      </c>
      <c r="CH1651">
        <v>0</v>
      </c>
      <c r="CI1651">
        <v>1</v>
      </c>
      <c r="CJ1651" s="17">
        <v>0</v>
      </c>
      <c r="CK1651">
        <v>3.0070000000000001</v>
      </c>
      <c r="CL1651">
        <v>188</v>
      </c>
      <c r="CM1651">
        <v>1</v>
      </c>
      <c r="CN1651">
        <v>0</v>
      </c>
      <c r="CO1651">
        <v>22</v>
      </c>
      <c r="CP1651" s="31" t="s">
        <v>80</v>
      </c>
    </row>
    <row r="1652" spans="1:94" x14ac:dyDescent="0.25">
      <c r="A1652">
        <v>1651</v>
      </c>
      <c r="B1652">
        <v>105</v>
      </c>
      <c r="C1652" s="23" t="s">
        <v>283</v>
      </c>
      <c r="D1652" s="12">
        <v>6.5</v>
      </c>
      <c r="E1652" s="13">
        <v>0.3</v>
      </c>
      <c r="F1652" s="7">
        <f t="shared" si="409"/>
        <v>21.666666666666668</v>
      </c>
      <c r="G1652" s="7">
        <f t="shared" si="399"/>
        <v>6.2</v>
      </c>
      <c r="H1652" s="15">
        <f t="shared" si="400"/>
        <v>6.8</v>
      </c>
      <c r="I1652" s="11">
        <f t="shared" si="401"/>
        <v>0.35806830255561106</v>
      </c>
      <c r="J1652" s="30">
        <f t="shared" si="402"/>
        <v>1.6526229348720507E-2</v>
      </c>
      <c r="K1652" s="30">
        <f t="shared" si="403"/>
        <v>60.509870636487442</v>
      </c>
      <c r="L1652" s="8">
        <v>0</v>
      </c>
      <c r="M1652" s="9">
        <v>0</v>
      </c>
      <c r="N1652" s="9">
        <v>1</v>
      </c>
      <c r="O1652" s="9">
        <v>0</v>
      </c>
      <c r="P1652" s="9">
        <v>0</v>
      </c>
      <c r="Q1652" s="8">
        <v>3196</v>
      </c>
      <c r="R1652" s="9">
        <v>3</v>
      </c>
      <c r="S1652" s="9">
        <f t="shared" si="404"/>
        <v>3192</v>
      </c>
      <c r="T1652" s="9">
        <f t="shared" si="405"/>
        <v>12</v>
      </c>
      <c r="U1652" s="7">
        <v>10.55</v>
      </c>
      <c r="V1652" s="7">
        <f t="shared" si="410"/>
        <v>25.499999999999996</v>
      </c>
      <c r="W1652" s="9">
        <v>1</v>
      </c>
      <c r="X1652" s="9">
        <v>0</v>
      </c>
      <c r="Y1652" s="9">
        <v>1</v>
      </c>
      <c r="Z1652" s="9">
        <v>0</v>
      </c>
      <c r="AA1652" s="9">
        <v>0</v>
      </c>
      <c r="AB1652" s="27">
        <v>0</v>
      </c>
      <c r="AC1652" s="9">
        <v>0</v>
      </c>
      <c r="AD1652" s="9">
        <v>1</v>
      </c>
      <c r="AE1652" s="27">
        <v>0</v>
      </c>
      <c r="AF1652" s="9">
        <v>1</v>
      </c>
      <c r="AG1652" s="27">
        <v>0</v>
      </c>
      <c r="AH1652" s="19">
        <v>1973</v>
      </c>
      <c r="AI1652" s="30">
        <f t="shared" si="411"/>
        <v>0.21287500000000001</v>
      </c>
      <c r="AJ1652" s="30">
        <f t="shared" si="411"/>
        <v>0.21287500000000001</v>
      </c>
      <c r="AK1652" s="30">
        <f t="shared" si="412"/>
        <v>0.42575000000000002</v>
      </c>
      <c r="AL1652" s="37">
        <v>0.14849999999999999</v>
      </c>
      <c r="AM1652" s="36" t="s">
        <v>89</v>
      </c>
      <c r="AN1652" s="17" t="s">
        <v>89</v>
      </c>
      <c r="AO1652" s="30">
        <v>1</v>
      </c>
      <c r="AP1652" s="34">
        <v>0</v>
      </c>
      <c r="AQ1652" s="33" t="s">
        <v>89</v>
      </c>
      <c r="AR1652" s="34" t="s">
        <v>89</v>
      </c>
      <c r="AS1652">
        <v>0</v>
      </c>
      <c r="AT1652" s="17">
        <v>1</v>
      </c>
      <c r="AU1652" t="s">
        <v>89</v>
      </c>
      <c r="AV1652" s="17" t="s">
        <v>89</v>
      </c>
      <c r="AW1652" s="17" t="s">
        <v>213</v>
      </c>
      <c r="AX1652">
        <v>1</v>
      </c>
      <c r="AY1652">
        <v>0</v>
      </c>
      <c r="AZ1652">
        <v>0</v>
      </c>
      <c r="BA1652">
        <v>0</v>
      </c>
      <c r="BB1652">
        <v>0</v>
      </c>
      <c r="BC1652">
        <v>0</v>
      </c>
      <c r="BD1652" s="17">
        <v>0</v>
      </c>
      <c r="BE1652">
        <v>1</v>
      </c>
      <c r="BF1652">
        <v>0</v>
      </c>
      <c r="BG1652" s="17">
        <v>0</v>
      </c>
      <c r="BH1652">
        <v>12443</v>
      </c>
      <c r="BI1652">
        <v>1391</v>
      </c>
      <c r="BJ1652" s="23">
        <v>0.94799999999999995</v>
      </c>
      <c r="BK1652" s="23">
        <v>42.05</v>
      </c>
      <c r="BL1652">
        <v>1</v>
      </c>
      <c r="BM1652">
        <v>0</v>
      </c>
      <c r="BN1652">
        <v>0</v>
      </c>
      <c r="BO1652">
        <v>0</v>
      </c>
      <c r="BP1652">
        <v>0</v>
      </c>
      <c r="BQ1652" s="17">
        <v>0</v>
      </c>
      <c r="BR1652">
        <v>0</v>
      </c>
      <c r="BS1652">
        <v>0</v>
      </c>
      <c r="BT1652">
        <v>1</v>
      </c>
      <c r="BU1652" s="17">
        <v>0</v>
      </c>
      <c r="BV1652">
        <v>0</v>
      </c>
      <c r="BW1652">
        <v>0</v>
      </c>
      <c r="BX1652" s="17">
        <v>0</v>
      </c>
      <c r="BY1652">
        <v>0</v>
      </c>
      <c r="BZ1652">
        <v>0</v>
      </c>
      <c r="CA1652">
        <v>1</v>
      </c>
      <c r="CB1652">
        <v>1</v>
      </c>
      <c r="CC1652">
        <v>0</v>
      </c>
      <c r="CD1652">
        <v>0</v>
      </c>
      <c r="CE1652">
        <v>0</v>
      </c>
      <c r="CF1652">
        <v>0</v>
      </c>
      <c r="CG1652">
        <v>0</v>
      </c>
      <c r="CH1652">
        <v>0</v>
      </c>
      <c r="CI1652">
        <v>1</v>
      </c>
      <c r="CJ1652" s="17">
        <v>0</v>
      </c>
      <c r="CK1652">
        <v>3.0070000000000001</v>
      </c>
      <c r="CL1652">
        <v>188</v>
      </c>
      <c r="CM1652">
        <v>1</v>
      </c>
      <c r="CN1652">
        <v>0</v>
      </c>
      <c r="CO1652">
        <v>22</v>
      </c>
      <c r="CP1652" s="31" t="s">
        <v>80</v>
      </c>
    </row>
    <row r="1653" spans="1:94" x14ac:dyDescent="0.25">
      <c r="A1653">
        <v>1652</v>
      </c>
      <c r="B1653">
        <v>105</v>
      </c>
      <c r="C1653" s="23" t="s">
        <v>283</v>
      </c>
      <c r="D1653" s="12">
        <v>14</v>
      </c>
      <c r="E1653" s="13">
        <v>9.1</v>
      </c>
      <c r="F1653" s="7">
        <f t="shared" si="409"/>
        <v>1.5384615384615385</v>
      </c>
      <c r="G1653" s="7">
        <f t="shared" si="399"/>
        <v>4.9000000000000004</v>
      </c>
      <c r="H1653" s="15">
        <f t="shared" si="400"/>
        <v>23.1</v>
      </c>
      <c r="I1653" s="11">
        <f t="shared" si="401"/>
        <v>2.7224645670160603E-2</v>
      </c>
      <c r="J1653" s="30">
        <f t="shared" si="402"/>
        <v>1.769601968560439E-2</v>
      </c>
      <c r="K1653" s="30">
        <f t="shared" si="403"/>
        <v>56.509882887025398</v>
      </c>
      <c r="L1653" s="8">
        <v>0</v>
      </c>
      <c r="M1653" s="9">
        <v>0</v>
      </c>
      <c r="N1653" s="9">
        <v>1</v>
      </c>
      <c r="O1653" s="9">
        <v>0</v>
      </c>
      <c r="P1653" s="9">
        <v>0</v>
      </c>
      <c r="Q1653" s="8">
        <v>3196</v>
      </c>
      <c r="R1653" s="9">
        <v>4</v>
      </c>
      <c r="S1653" s="9">
        <f t="shared" si="404"/>
        <v>3191</v>
      </c>
      <c r="T1653" s="9">
        <f t="shared" si="405"/>
        <v>12</v>
      </c>
      <c r="U1653" s="7">
        <v>10.55</v>
      </c>
      <c r="V1653" s="7">
        <f t="shared" si="410"/>
        <v>25.499999999999996</v>
      </c>
      <c r="W1653" s="9">
        <v>1</v>
      </c>
      <c r="X1653" s="9">
        <v>0</v>
      </c>
      <c r="Y1653" s="9">
        <v>1</v>
      </c>
      <c r="Z1653" s="9">
        <v>0</v>
      </c>
      <c r="AA1653" s="9">
        <v>0</v>
      </c>
      <c r="AB1653" s="27">
        <v>0</v>
      </c>
      <c r="AC1653" s="9">
        <v>0</v>
      </c>
      <c r="AD1653" s="9">
        <v>1</v>
      </c>
      <c r="AE1653" s="27">
        <v>0</v>
      </c>
      <c r="AF1653" s="9">
        <v>1</v>
      </c>
      <c r="AG1653" s="27">
        <v>0</v>
      </c>
      <c r="AH1653" s="19">
        <v>1973</v>
      </c>
      <c r="AI1653" s="30">
        <f t="shared" si="411"/>
        <v>0.21287500000000001</v>
      </c>
      <c r="AJ1653" s="30">
        <f t="shared" si="411"/>
        <v>0.21287500000000001</v>
      </c>
      <c r="AK1653" s="30">
        <f t="shared" si="412"/>
        <v>0.42575000000000002</v>
      </c>
      <c r="AL1653" s="37">
        <v>0.14849999999999999</v>
      </c>
      <c r="AM1653" s="36" t="s">
        <v>89</v>
      </c>
      <c r="AN1653" s="17" t="s">
        <v>89</v>
      </c>
      <c r="AO1653" s="30">
        <v>1</v>
      </c>
      <c r="AP1653" s="34">
        <v>0</v>
      </c>
      <c r="AQ1653" s="33" t="s">
        <v>89</v>
      </c>
      <c r="AR1653" s="34" t="s">
        <v>89</v>
      </c>
      <c r="AS1653">
        <v>0</v>
      </c>
      <c r="AT1653" s="17">
        <v>1</v>
      </c>
      <c r="AU1653" t="s">
        <v>89</v>
      </c>
      <c r="AV1653" s="17" t="s">
        <v>89</v>
      </c>
      <c r="AW1653" s="17" t="s">
        <v>213</v>
      </c>
      <c r="AX1653">
        <v>1</v>
      </c>
      <c r="AY1653">
        <v>0</v>
      </c>
      <c r="AZ1653">
        <v>0</v>
      </c>
      <c r="BA1653">
        <v>0</v>
      </c>
      <c r="BB1653">
        <v>0</v>
      </c>
      <c r="BC1653">
        <v>0</v>
      </c>
      <c r="BD1653" s="17">
        <v>0</v>
      </c>
      <c r="BE1653">
        <v>1</v>
      </c>
      <c r="BF1653">
        <v>0</v>
      </c>
      <c r="BG1653" s="17">
        <v>0</v>
      </c>
      <c r="BH1653">
        <v>12443</v>
      </c>
      <c r="BI1653">
        <v>1391</v>
      </c>
      <c r="BJ1653" s="23">
        <v>0.94799999999999995</v>
      </c>
      <c r="BK1653" s="23">
        <v>42.05</v>
      </c>
      <c r="BL1653">
        <v>0</v>
      </c>
      <c r="BM1653">
        <v>0</v>
      </c>
      <c r="BN1653">
        <v>0</v>
      </c>
      <c r="BO1653">
        <v>0</v>
      </c>
      <c r="BP1653">
        <v>0</v>
      </c>
      <c r="BQ1653" s="17">
        <v>1</v>
      </c>
      <c r="BR1653">
        <v>0</v>
      </c>
      <c r="BS1653">
        <v>0</v>
      </c>
      <c r="BT1653">
        <v>1</v>
      </c>
      <c r="BU1653" s="17">
        <v>0</v>
      </c>
      <c r="BV1653">
        <v>1</v>
      </c>
      <c r="BW1653">
        <v>0</v>
      </c>
      <c r="BX1653" s="17">
        <v>0</v>
      </c>
      <c r="BY1653">
        <v>0</v>
      </c>
      <c r="BZ1653">
        <v>0</v>
      </c>
      <c r="CA1653">
        <v>1</v>
      </c>
      <c r="CB1653">
        <v>1</v>
      </c>
      <c r="CC1653">
        <v>0</v>
      </c>
      <c r="CD1653">
        <v>0</v>
      </c>
      <c r="CE1653">
        <v>0</v>
      </c>
      <c r="CF1653">
        <v>0</v>
      </c>
      <c r="CG1653">
        <v>0</v>
      </c>
      <c r="CH1653">
        <v>0</v>
      </c>
      <c r="CI1653">
        <v>1</v>
      </c>
      <c r="CJ1653" s="17">
        <v>0</v>
      </c>
      <c r="CK1653">
        <v>3.0070000000000001</v>
      </c>
      <c r="CL1653">
        <v>188</v>
      </c>
      <c r="CM1653">
        <v>1</v>
      </c>
      <c r="CN1653">
        <v>0</v>
      </c>
      <c r="CO1653">
        <v>22</v>
      </c>
      <c r="CP1653" s="31" t="s">
        <v>80</v>
      </c>
    </row>
    <row r="1654" spans="1:94" x14ac:dyDescent="0.25">
      <c r="A1654">
        <v>1653</v>
      </c>
      <c r="B1654">
        <v>105</v>
      </c>
      <c r="C1654" s="23" t="s">
        <v>283</v>
      </c>
      <c r="D1654" s="12">
        <v>15.1</v>
      </c>
      <c r="E1654" s="13">
        <v>3.6</v>
      </c>
      <c r="F1654" s="7">
        <f t="shared" si="409"/>
        <v>4.1944444444444446</v>
      </c>
      <c r="G1654" s="7">
        <f t="shared" si="399"/>
        <v>11.5</v>
      </c>
      <c r="H1654" s="15">
        <f t="shared" si="400"/>
        <v>18.7</v>
      </c>
      <c r="I1654" s="11">
        <f t="shared" si="401"/>
        <v>7.4048643322740831E-2</v>
      </c>
      <c r="J1654" s="30">
        <f t="shared" si="402"/>
        <v>1.7653981189527612E-2</v>
      </c>
      <c r="K1654" s="30">
        <f t="shared" si="403"/>
        <v>56.644446896386334</v>
      </c>
      <c r="L1654" s="8">
        <v>0</v>
      </c>
      <c r="M1654" s="9">
        <v>0</v>
      </c>
      <c r="N1654" s="9">
        <v>1</v>
      </c>
      <c r="O1654" s="9">
        <v>0</v>
      </c>
      <c r="P1654" s="9">
        <v>0</v>
      </c>
      <c r="Q1654" s="8">
        <v>3196</v>
      </c>
      <c r="R1654" s="9">
        <v>4</v>
      </c>
      <c r="S1654" s="9">
        <f t="shared" si="404"/>
        <v>3191</v>
      </c>
      <c r="T1654" s="9">
        <f t="shared" si="405"/>
        <v>12</v>
      </c>
      <c r="U1654" s="7">
        <v>10.55</v>
      </c>
      <c r="V1654" s="7">
        <f t="shared" si="410"/>
        <v>25.499999999999996</v>
      </c>
      <c r="W1654" s="9">
        <v>1</v>
      </c>
      <c r="X1654" s="9">
        <v>0</v>
      </c>
      <c r="Y1654" s="9">
        <v>1</v>
      </c>
      <c r="Z1654" s="9">
        <v>0</v>
      </c>
      <c r="AA1654" s="9">
        <v>0</v>
      </c>
      <c r="AB1654" s="27">
        <v>0</v>
      </c>
      <c r="AC1654" s="9">
        <v>0</v>
      </c>
      <c r="AD1654" s="9">
        <v>1</v>
      </c>
      <c r="AE1654" s="27">
        <v>0</v>
      </c>
      <c r="AF1654" s="9">
        <v>1</v>
      </c>
      <c r="AG1654" s="27">
        <v>0</v>
      </c>
      <c r="AH1654" s="19">
        <v>1973</v>
      </c>
      <c r="AI1654" s="30">
        <f t="shared" si="411"/>
        <v>0.21287500000000001</v>
      </c>
      <c r="AJ1654" s="30">
        <f t="shared" si="411"/>
        <v>0.21287500000000001</v>
      </c>
      <c r="AK1654" s="30">
        <f t="shared" si="412"/>
        <v>0.42575000000000002</v>
      </c>
      <c r="AL1654" s="37">
        <v>0.14849999999999999</v>
      </c>
      <c r="AM1654" s="36" t="s">
        <v>89</v>
      </c>
      <c r="AN1654" s="17" t="s">
        <v>89</v>
      </c>
      <c r="AO1654" s="30">
        <v>1</v>
      </c>
      <c r="AP1654" s="34">
        <v>0</v>
      </c>
      <c r="AQ1654" s="33" t="s">
        <v>89</v>
      </c>
      <c r="AR1654" s="34" t="s">
        <v>89</v>
      </c>
      <c r="AS1654">
        <v>0</v>
      </c>
      <c r="AT1654" s="17">
        <v>1</v>
      </c>
      <c r="AU1654" t="s">
        <v>89</v>
      </c>
      <c r="AV1654" s="17" t="s">
        <v>89</v>
      </c>
      <c r="AW1654" s="17" t="s">
        <v>213</v>
      </c>
      <c r="AX1654">
        <v>1</v>
      </c>
      <c r="AY1654">
        <v>0</v>
      </c>
      <c r="AZ1654">
        <v>0</v>
      </c>
      <c r="BA1654">
        <v>0</v>
      </c>
      <c r="BB1654">
        <v>0</v>
      </c>
      <c r="BC1654">
        <v>0</v>
      </c>
      <c r="BD1654" s="17">
        <v>0</v>
      </c>
      <c r="BE1654">
        <v>1</v>
      </c>
      <c r="BF1654">
        <v>0</v>
      </c>
      <c r="BG1654" s="17">
        <v>0</v>
      </c>
      <c r="BH1654">
        <v>12443</v>
      </c>
      <c r="BI1654">
        <v>1391</v>
      </c>
      <c r="BJ1654" s="23">
        <v>0.94799999999999995</v>
      </c>
      <c r="BK1654" s="23">
        <v>42.05</v>
      </c>
      <c r="BL1654">
        <v>0</v>
      </c>
      <c r="BM1654">
        <v>0</v>
      </c>
      <c r="BN1654">
        <v>0</v>
      </c>
      <c r="BO1654">
        <v>0</v>
      </c>
      <c r="BP1654">
        <v>0</v>
      </c>
      <c r="BQ1654" s="17">
        <v>1</v>
      </c>
      <c r="BR1654">
        <v>0</v>
      </c>
      <c r="BS1654">
        <v>0</v>
      </c>
      <c r="BT1654">
        <v>1</v>
      </c>
      <c r="BU1654" s="17">
        <v>0</v>
      </c>
      <c r="BV1654">
        <v>1</v>
      </c>
      <c r="BW1654">
        <v>0</v>
      </c>
      <c r="BX1654" s="17">
        <v>0</v>
      </c>
      <c r="BY1654">
        <v>0</v>
      </c>
      <c r="BZ1654">
        <v>0</v>
      </c>
      <c r="CA1654">
        <v>1</v>
      </c>
      <c r="CB1654">
        <v>1</v>
      </c>
      <c r="CC1654">
        <v>0</v>
      </c>
      <c r="CD1654">
        <v>0</v>
      </c>
      <c r="CE1654">
        <v>0</v>
      </c>
      <c r="CF1654">
        <v>0</v>
      </c>
      <c r="CG1654">
        <v>0</v>
      </c>
      <c r="CH1654">
        <v>0</v>
      </c>
      <c r="CI1654">
        <v>1</v>
      </c>
      <c r="CJ1654" s="17">
        <v>0</v>
      </c>
      <c r="CK1654">
        <v>3.0070000000000001</v>
      </c>
      <c r="CL1654">
        <v>188</v>
      </c>
      <c r="CM1654">
        <v>1</v>
      </c>
      <c r="CN1654">
        <v>0</v>
      </c>
      <c r="CO1654">
        <v>22</v>
      </c>
      <c r="CP1654" s="31" t="s">
        <v>80</v>
      </c>
    </row>
    <row r="1655" spans="1:94" x14ac:dyDescent="0.25">
      <c r="A1655">
        <v>1654</v>
      </c>
      <c r="B1655">
        <v>105</v>
      </c>
      <c r="C1655" s="23" t="s">
        <v>283</v>
      </c>
      <c r="D1655" s="12">
        <v>8.4</v>
      </c>
      <c r="E1655" s="13">
        <v>0.7</v>
      </c>
      <c r="F1655" s="7">
        <f t="shared" si="409"/>
        <v>12.000000000000002</v>
      </c>
      <c r="G1655" s="7">
        <f t="shared" si="399"/>
        <v>7.7</v>
      </c>
      <c r="H1655" s="15">
        <f t="shared" si="400"/>
        <v>9.1</v>
      </c>
      <c r="I1655" s="11">
        <f t="shared" si="401"/>
        <v>0.20779415486149438</v>
      </c>
      <c r="J1655" s="30">
        <f t="shared" si="402"/>
        <v>1.7316179571791195E-2</v>
      </c>
      <c r="K1655" s="30">
        <f t="shared" si="403"/>
        <v>57.749458871923643</v>
      </c>
      <c r="L1655" s="8">
        <v>0</v>
      </c>
      <c r="M1655" s="9">
        <v>0</v>
      </c>
      <c r="N1655" s="9">
        <v>1</v>
      </c>
      <c r="O1655" s="9">
        <v>0</v>
      </c>
      <c r="P1655" s="9">
        <v>0</v>
      </c>
      <c r="Q1655" s="8">
        <v>3196</v>
      </c>
      <c r="R1655" s="9">
        <v>4</v>
      </c>
      <c r="S1655" s="9">
        <f t="shared" si="404"/>
        <v>3191</v>
      </c>
      <c r="T1655" s="9">
        <f t="shared" si="405"/>
        <v>12</v>
      </c>
      <c r="U1655" s="7">
        <v>10.55</v>
      </c>
      <c r="V1655" s="7">
        <f t="shared" si="410"/>
        <v>25.499999999999996</v>
      </c>
      <c r="W1655" s="9">
        <v>1</v>
      </c>
      <c r="X1655" s="9">
        <v>0</v>
      </c>
      <c r="Y1655" s="9">
        <v>1</v>
      </c>
      <c r="Z1655" s="9">
        <v>0</v>
      </c>
      <c r="AA1655" s="9">
        <v>0</v>
      </c>
      <c r="AB1655" s="27">
        <v>0</v>
      </c>
      <c r="AC1655" s="9">
        <v>0</v>
      </c>
      <c r="AD1655" s="9">
        <v>1</v>
      </c>
      <c r="AE1655" s="27">
        <v>0</v>
      </c>
      <c r="AF1655" s="9">
        <v>1</v>
      </c>
      <c r="AG1655" s="27">
        <v>0</v>
      </c>
      <c r="AH1655" s="19">
        <v>1973</v>
      </c>
      <c r="AI1655" s="30">
        <f t="shared" si="411"/>
        <v>0.21287500000000001</v>
      </c>
      <c r="AJ1655" s="30">
        <f t="shared" si="411"/>
        <v>0.21287500000000001</v>
      </c>
      <c r="AK1655" s="30">
        <f t="shared" si="412"/>
        <v>0.42575000000000002</v>
      </c>
      <c r="AL1655" s="37">
        <v>0.14849999999999999</v>
      </c>
      <c r="AM1655" s="36" t="s">
        <v>89</v>
      </c>
      <c r="AN1655" s="17" t="s">
        <v>89</v>
      </c>
      <c r="AO1655" s="30">
        <v>1</v>
      </c>
      <c r="AP1655" s="34">
        <v>0</v>
      </c>
      <c r="AQ1655" s="33" t="s">
        <v>89</v>
      </c>
      <c r="AR1655" s="34" t="s">
        <v>89</v>
      </c>
      <c r="AS1655">
        <v>0</v>
      </c>
      <c r="AT1655" s="17">
        <v>1</v>
      </c>
      <c r="AU1655" t="s">
        <v>89</v>
      </c>
      <c r="AV1655" s="17" t="s">
        <v>89</v>
      </c>
      <c r="AW1655" s="17" t="s">
        <v>213</v>
      </c>
      <c r="AX1655">
        <v>1</v>
      </c>
      <c r="AY1655">
        <v>0</v>
      </c>
      <c r="AZ1655">
        <v>0</v>
      </c>
      <c r="BA1655">
        <v>0</v>
      </c>
      <c r="BB1655">
        <v>0</v>
      </c>
      <c r="BC1655">
        <v>0</v>
      </c>
      <c r="BD1655" s="17">
        <v>0</v>
      </c>
      <c r="BE1655">
        <v>1</v>
      </c>
      <c r="BF1655">
        <v>0</v>
      </c>
      <c r="BG1655" s="17">
        <v>0</v>
      </c>
      <c r="BH1655">
        <v>12443</v>
      </c>
      <c r="BI1655">
        <v>1391</v>
      </c>
      <c r="BJ1655" s="23">
        <v>0.94799999999999995</v>
      </c>
      <c r="BK1655" s="23">
        <v>42.05</v>
      </c>
      <c r="BL1655">
        <v>0</v>
      </c>
      <c r="BM1655">
        <v>0</v>
      </c>
      <c r="BN1655">
        <v>0</v>
      </c>
      <c r="BO1655">
        <v>0</v>
      </c>
      <c r="BP1655">
        <v>0</v>
      </c>
      <c r="BQ1655" s="17">
        <v>1</v>
      </c>
      <c r="BR1655">
        <v>0</v>
      </c>
      <c r="BS1655">
        <v>0</v>
      </c>
      <c r="BT1655">
        <v>1</v>
      </c>
      <c r="BU1655" s="17">
        <v>0</v>
      </c>
      <c r="BV1655">
        <v>1</v>
      </c>
      <c r="BW1655">
        <v>0</v>
      </c>
      <c r="BX1655" s="17">
        <v>0</v>
      </c>
      <c r="BY1655">
        <v>0</v>
      </c>
      <c r="BZ1655">
        <v>0</v>
      </c>
      <c r="CA1655">
        <v>1</v>
      </c>
      <c r="CB1655">
        <v>1</v>
      </c>
      <c r="CC1655">
        <v>0</v>
      </c>
      <c r="CD1655">
        <v>0</v>
      </c>
      <c r="CE1655">
        <v>0</v>
      </c>
      <c r="CF1655">
        <v>0</v>
      </c>
      <c r="CG1655">
        <v>0</v>
      </c>
      <c r="CH1655">
        <v>0</v>
      </c>
      <c r="CI1655">
        <v>1</v>
      </c>
      <c r="CJ1655" s="17">
        <v>0</v>
      </c>
      <c r="CK1655">
        <v>3.0070000000000001</v>
      </c>
      <c r="CL1655">
        <v>188</v>
      </c>
      <c r="CM1655">
        <v>1</v>
      </c>
      <c r="CN1655">
        <v>0</v>
      </c>
      <c r="CO1655">
        <v>22</v>
      </c>
      <c r="CP1655" s="31" t="s">
        <v>80</v>
      </c>
    </row>
    <row r="1656" spans="1:94" x14ac:dyDescent="0.25">
      <c r="A1656">
        <v>1655</v>
      </c>
      <c r="B1656">
        <v>105</v>
      </c>
      <c r="C1656" s="23" t="s">
        <v>283</v>
      </c>
      <c r="D1656" s="12">
        <v>6.3</v>
      </c>
      <c r="E1656" s="13">
        <v>0.3</v>
      </c>
      <c r="F1656" s="7">
        <f t="shared" si="409"/>
        <v>21</v>
      </c>
      <c r="G1656" s="7">
        <f t="shared" si="399"/>
        <v>6</v>
      </c>
      <c r="H1656" s="15">
        <f t="shared" si="400"/>
        <v>6.6</v>
      </c>
      <c r="I1656" s="11">
        <f t="shared" si="401"/>
        <v>0.28799567421991124</v>
      </c>
      <c r="J1656" s="30">
        <f t="shared" si="402"/>
        <v>1.3714079724757676E-2</v>
      </c>
      <c r="K1656" s="30">
        <f t="shared" si="403"/>
        <v>72.917761896536575</v>
      </c>
      <c r="L1656" s="8">
        <v>0</v>
      </c>
      <c r="M1656" s="9">
        <v>0</v>
      </c>
      <c r="N1656" s="9">
        <v>1</v>
      </c>
      <c r="O1656" s="9">
        <v>0</v>
      </c>
      <c r="P1656" s="9">
        <v>0</v>
      </c>
      <c r="Q1656" s="8">
        <v>4880</v>
      </c>
      <c r="R1656" s="9">
        <v>3</v>
      </c>
      <c r="S1656" s="9">
        <f t="shared" si="404"/>
        <v>4876</v>
      </c>
      <c r="T1656" s="9">
        <f t="shared" si="405"/>
        <v>12</v>
      </c>
      <c r="U1656" s="7">
        <v>10.55</v>
      </c>
      <c r="V1656" s="7">
        <f t="shared" si="410"/>
        <v>25.499999999999996</v>
      </c>
      <c r="W1656" s="9">
        <v>1</v>
      </c>
      <c r="X1656" s="9">
        <v>0</v>
      </c>
      <c r="Y1656" s="9">
        <v>1</v>
      </c>
      <c r="Z1656" s="9">
        <v>0</v>
      </c>
      <c r="AA1656" s="9">
        <v>0</v>
      </c>
      <c r="AB1656" s="27">
        <v>0</v>
      </c>
      <c r="AC1656" s="9">
        <v>0</v>
      </c>
      <c r="AD1656" s="9">
        <v>1</v>
      </c>
      <c r="AE1656" s="27">
        <v>0</v>
      </c>
      <c r="AF1656" s="9">
        <v>1</v>
      </c>
      <c r="AG1656" s="27">
        <v>0</v>
      </c>
      <c r="AH1656" s="19">
        <v>1973</v>
      </c>
      <c r="AI1656" s="30">
        <f t="shared" si="411"/>
        <v>0.21287500000000001</v>
      </c>
      <c r="AJ1656" s="30">
        <f t="shared" si="411"/>
        <v>0.21287500000000001</v>
      </c>
      <c r="AK1656" s="30">
        <f t="shared" si="412"/>
        <v>0.42575000000000002</v>
      </c>
      <c r="AL1656" s="37">
        <v>0.14849999999999999</v>
      </c>
      <c r="AM1656" s="36" t="s">
        <v>89</v>
      </c>
      <c r="AN1656" s="17" t="s">
        <v>89</v>
      </c>
      <c r="AO1656" s="30">
        <v>1</v>
      </c>
      <c r="AP1656" s="34">
        <v>0</v>
      </c>
      <c r="AQ1656" s="33" t="s">
        <v>89</v>
      </c>
      <c r="AR1656" s="34" t="s">
        <v>89</v>
      </c>
      <c r="AS1656">
        <v>0</v>
      </c>
      <c r="AT1656" s="17">
        <v>1</v>
      </c>
      <c r="AU1656" t="s">
        <v>89</v>
      </c>
      <c r="AV1656" s="17" t="s">
        <v>89</v>
      </c>
      <c r="AW1656" s="17" t="s">
        <v>213</v>
      </c>
      <c r="AX1656">
        <v>1</v>
      </c>
      <c r="AY1656">
        <v>0</v>
      </c>
      <c r="AZ1656">
        <v>0</v>
      </c>
      <c r="BA1656">
        <v>0</v>
      </c>
      <c r="BB1656">
        <v>0</v>
      </c>
      <c r="BC1656">
        <v>0</v>
      </c>
      <c r="BD1656" s="17">
        <v>0</v>
      </c>
      <c r="BE1656">
        <v>1</v>
      </c>
      <c r="BF1656">
        <v>0</v>
      </c>
      <c r="BG1656" s="17">
        <v>0</v>
      </c>
      <c r="BH1656">
        <v>12443</v>
      </c>
      <c r="BI1656">
        <v>1391</v>
      </c>
      <c r="BJ1656" s="23">
        <v>0.94799999999999995</v>
      </c>
      <c r="BK1656" s="23">
        <v>42.05</v>
      </c>
      <c r="BL1656">
        <v>1</v>
      </c>
      <c r="BM1656">
        <v>0</v>
      </c>
      <c r="BN1656">
        <v>0</v>
      </c>
      <c r="BO1656">
        <v>0</v>
      </c>
      <c r="BP1656">
        <v>0</v>
      </c>
      <c r="BQ1656" s="17">
        <v>0</v>
      </c>
      <c r="BR1656">
        <v>0</v>
      </c>
      <c r="BS1656">
        <v>0</v>
      </c>
      <c r="BT1656">
        <v>1</v>
      </c>
      <c r="BU1656" s="17">
        <v>0</v>
      </c>
      <c r="BV1656">
        <v>0</v>
      </c>
      <c r="BW1656">
        <v>0</v>
      </c>
      <c r="BX1656" s="17">
        <v>0</v>
      </c>
      <c r="BY1656">
        <v>0</v>
      </c>
      <c r="BZ1656">
        <v>0</v>
      </c>
      <c r="CA1656">
        <v>1</v>
      </c>
      <c r="CB1656">
        <v>1</v>
      </c>
      <c r="CC1656">
        <v>0</v>
      </c>
      <c r="CD1656">
        <v>0</v>
      </c>
      <c r="CE1656">
        <v>0</v>
      </c>
      <c r="CF1656">
        <v>0</v>
      </c>
      <c r="CG1656">
        <v>0</v>
      </c>
      <c r="CH1656">
        <v>0</v>
      </c>
      <c r="CI1656">
        <v>1</v>
      </c>
      <c r="CJ1656" s="17">
        <v>0</v>
      </c>
      <c r="CK1656">
        <v>3.0070000000000001</v>
      </c>
      <c r="CL1656">
        <v>188</v>
      </c>
      <c r="CM1656">
        <v>1</v>
      </c>
      <c r="CN1656">
        <v>0</v>
      </c>
      <c r="CO1656">
        <v>22</v>
      </c>
      <c r="CP1656" s="31" t="s">
        <v>80</v>
      </c>
    </row>
    <row r="1657" spans="1:94" x14ac:dyDescent="0.25">
      <c r="A1657">
        <v>1656</v>
      </c>
      <c r="B1657">
        <v>105</v>
      </c>
      <c r="C1657" s="23" t="s">
        <v>283</v>
      </c>
      <c r="D1657" s="12">
        <v>16.600000000000001</v>
      </c>
      <c r="E1657" s="13">
        <v>10</v>
      </c>
      <c r="F1657" s="7">
        <f t="shared" si="409"/>
        <v>1.6600000000000001</v>
      </c>
      <c r="G1657" s="7">
        <f t="shared" si="399"/>
        <v>6.6000000000000014</v>
      </c>
      <c r="H1657" s="15">
        <f t="shared" si="400"/>
        <v>26.6</v>
      </c>
      <c r="I1657" s="11">
        <f t="shared" si="401"/>
        <v>2.3768297236871464E-2</v>
      </c>
      <c r="J1657" s="30">
        <f t="shared" si="402"/>
        <v>1.431825134751293E-2</v>
      </c>
      <c r="K1657" s="30">
        <f t="shared" si="403"/>
        <v>69.840930692538734</v>
      </c>
      <c r="L1657" s="8">
        <v>0</v>
      </c>
      <c r="M1657" s="9">
        <v>0</v>
      </c>
      <c r="N1657" s="9">
        <v>1</v>
      </c>
      <c r="O1657" s="9">
        <v>0</v>
      </c>
      <c r="P1657" s="9">
        <v>0</v>
      </c>
      <c r="Q1657" s="8">
        <v>4880</v>
      </c>
      <c r="R1657" s="9">
        <v>4</v>
      </c>
      <c r="S1657" s="9">
        <f t="shared" si="404"/>
        <v>4875</v>
      </c>
      <c r="T1657" s="9">
        <f t="shared" si="405"/>
        <v>12</v>
      </c>
      <c r="U1657" s="7">
        <v>10.55</v>
      </c>
      <c r="V1657" s="7">
        <f t="shared" si="410"/>
        <v>25.499999999999996</v>
      </c>
      <c r="W1657" s="9">
        <v>1</v>
      </c>
      <c r="X1657" s="9">
        <v>0</v>
      </c>
      <c r="Y1657" s="9">
        <v>1</v>
      </c>
      <c r="Z1657" s="9">
        <v>0</v>
      </c>
      <c r="AA1657" s="9">
        <v>0</v>
      </c>
      <c r="AB1657" s="27">
        <v>0</v>
      </c>
      <c r="AC1657" s="9">
        <v>0</v>
      </c>
      <c r="AD1657" s="9">
        <v>1</v>
      </c>
      <c r="AE1657" s="27">
        <v>0</v>
      </c>
      <c r="AF1657" s="9">
        <v>1</v>
      </c>
      <c r="AG1657" s="27">
        <v>0</v>
      </c>
      <c r="AH1657" s="19">
        <v>1973</v>
      </c>
      <c r="AI1657" s="30">
        <f t="shared" si="411"/>
        <v>0.21287500000000001</v>
      </c>
      <c r="AJ1657" s="30">
        <f t="shared" si="411"/>
        <v>0.21287500000000001</v>
      </c>
      <c r="AK1657" s="30">
        <f t="shared" si="412"/>
        <v>0.42575000000000002</v>
      </c>
      <c r="AL1657" s="37">
        <v>0.14849999999999999</v>
      </c>
      <c r="AM1657" s="36" t="s">
        <v>89</v>
      </c>
      <c r="AN1657" s="17" t="s">
        <v>89</v>
      </c>
      <c r="AO1657" s="30">
        <v>1</v>
      </c>
      <c r="AP1657" s="34">
        <v>0</v>
      </c>
      <c r="AQ1657" s="33" t="s">
        <v>89</v>
      </c>
      <c r="AR1657" s="34" t="s">
        <v>89</v>
      </c>
      <c r="AS1657">
        <v>0</v>
      </c>
      <c r="AT1657" s="17">
        <v>1</v>
      </c>
      <c r="AU1657" t="s">
        <v>89</v>
      </c>
      <c r="AV1657" s="17" t="s">
        <v>89</v>
      </c>
      <c r="AW1657" s="17" t="s">
        <v>213</v>
      </c>
      <c r="AX1657">
        <v>1</v>
      </c>
      <c r="AY1657">
        <v>0</v>
      </c>
      <c r="AZ1657">
        <v>0</v>
      </c>
      <c r="BA1657">
        <v>0</v>
      </c>
      <c r="BB1657">
        <v>0</v>
      </c>
      <c r="BC1657">
        <v>0</v>
      </c>
      <c r="BD1657" s="17">
        <v>0</v>
      </c>
      <c r="BE1657">
        <v>1</v>
      </c>
      <c r="BF1657">
        <v>0</v>
      </c>
      <c r="BG1657" s="17">
        <v>0</v>
      </c>
      <c r="BH1657">
        <v>12443</v>
      </c>
      <c r="BI1657">
        <v>1391</v>
      </c>
      <c r="BJ1657" s="23">
        <v>0.94799999999999995</v>
      </c>
      <c r="BK1657" s="23">
        <v>42.05</v>
      </c>
      <c r="BL1657">
        <v>0</v>
      </c>
      <c r="BM1657">
        <v>0</v>
      </c>
      <c r="BN1657">
        <v>0</v>
      </c>
      <c r="BO1657">
        <v>0</v>
      </c>
      <c r="BP1657">
        <v>0</v>
      </c>
      <c r="BQ1657" s="17">
        <v>1</v>
      </c>
      <c r="BR1657">
        <v>0</v>
      </c>
      <c r="BS1657">
        <v>0</v>
      </c>
      <c r="BT1657">
        <v>1</v>
      </c>
      <c r="BU1657" s="17">
        <v>0</v>
      </c>
      <c r="BV1657">
        <v>1</v>
      </c>
      <c r="BW1657">
        <v>0</v>
      </c>
      <c r="BX1657" s="17">
        <v>0</v>
      </c>
      <c r="BY1657">
        <v>0</v>
      </c>
      <c r="BZ1657">
        <v>0</v>
      </c>
      <c r="CA1657">
        <v>1</v>
      </c>
      <c r="CB1657">
        <v>1</v>
      </c>
      <c r="CC1657">
        <v>0</v>
      </c>
      <c r="CD1657">
        <v>0</v>
      </c>
      <c r="CE1657">
        <v>0</v>
      </c>
      <c r="CF1657">
        <v>0</v>
      </c>
      <c r="CG1657">
        <v>0</v>
      </c>
      <c r="CH1657">
        <v>0</v>
      </c>
      <c r="CI1657">
        <v>1</v>
      </c>
      <c r="CJ1657" s="17">
        <v>0</v>
      </c>
      <c r="CK1657">
        <v>3.0070000000000001</v>
      </c>
      <c r="CL1657">
        <v>188</v>
      </c>
      <c r="CM1657">
        <v>1</v>
      </c>
      <c r="CN1657">
        <v>0</v>
      </c>
      <c r="CO1657">
        <v>22</v>
      </c>
      <c r="CP1657" s="31" t="s">
        <v>80</v>
      </c>
    </row>
    <row r="1658" spans="1:94" x14ac:dyDescent="0.25">
      <c r="A1658">
        <v>1657</v>
      </c>
      <c r="B1658">
        <v>106</v>
      </c>
      <c r="C1658" s="23" t="s">
        <v>284</v>
      </c>
      <c r="D1658" s="12">
        <v>9.2999999999999972</v>
      </c>
      <c r="E1658" s="13">
        <v>2.4698178070456942</v>
      </c>
      <c r="F1658" s="7">
        <v>3.765459935331958</v>
      </c>
      <c r="G1658" s="7">
        <f t="shared" si="399"/>
        <v>6.830182192954303</v>
      </c>
      <c r="H1658" s="15">
        <f t="shared" si="400"/>
        <v>11.76981780704569</v>
      </c>
      <c r="I1658" s="11">
        <f t="shared" si="401"/>
        <v>1.714068081605466E-2</v>
      </c>
      <c r="J1658" s="30">
        <f t="shared" si="402"/>
        <v>4.5520815811159491E-3</v>
      </c>
      <c r="K1658" s="30">
        <f t="shared" si="403"/>
        <v>219.6797184278162</v>
      </c>
      <c r="L1658" s="8">
        <v>0</v>
      </c>
      <c r="M1658" s="9">
        <v>0</v>
      </c>
      <c r="N1658" s="9">
        <v>0</v>
      </c>
      <c r="O1658" s="9">
        <v>1</v>
      </c>
      <c r="P1658" s="9">
        <v>0</v>
      </c>
      <c r="Q1658" s="8">
        <v>48266</v>
      </c>
      <c r="R1658" s="9">
        <v>20</v>
      </c>
      <c r="S1658" s="9">
        <f t="shared" si="404"/>
        <v>48245</v>
      </c>
      <c r="T1658" s="9">
        <f t="shared" si="405"/>
        <v>10</v>
      </c>
      <c r="U1658" s="7">
        <v>13</v>
      </c>
      <c r="V1658" s="7">
        <v>5.16</v>
      </c>
      <c r="W1658" s="9">
        <v>0</v>
      </c>
      <c r="X1658" s="9">
        <v>1</v>
      </c>
      <c r="Y1658" s="9">
        <v>1</v>
      </c>
      <c r="Z1658" s="9">
        <v>0</v>
      </c>
      <c r="AA1658" s="9">
        <v>0</v>
      </c>
      <c r="AB1658" s="27">
        <v>0</v>
      </c>
      <c r="AC1658" s="9">
        <v>0</v>
      </c>
      <c r="AD1658" s="9">
        <v>0</v>
      </c>
      <c r="AE1658" s="27">
        <v>1</v>
      </c>
      <c r="AF1658" s="9">
        <v>0</v>
      </c>
      <c r="AG1658" s="27">
        <v>1</v>
      </c>
      <c r="AH1658" s="19">
        <v>1992</v>
      </c>
      <c r="AI1658" s="30">
        <v>0</v>
      </c>
      <c r="AJ1658" s="30">
        <v>0</v>
      </c>
      <c r="AK1658" s="30">
        <v>0.25</v>
      </c>
      <c r="AL1658" s="37">
        <v>0.75</v>
      </c>
      <c r="AM1658" s="36">
        <v>1</v>
      </c>
      <c r="AN1658" s="17">
        <v>0</v>
      </c>
      <c r="AO1658" s="30">
        <v>0.56000000000000005</v>
      </c>
      <c r="AP1658" s="34">
        <v>0.44</v>
      </c>
      <c r="AQ1658" s="33" t="s">
        <v>89</v>
      </c>
      <c r="AR1658" s="34" t="s">
        <v>89</v>
      </c>
      <c r="AS1658">
        <v>0</v>
      </c>
      <c r="AT1658" s="17">
        <v>1</v>
      </c>
      <c r="AU1658" t="s">
        <v>89</v>
      </c>
      <c r="AV1658" s="17" t="s">
        <v>89</v>
      </c>
      <c r="AW1658" s="17" t="s">
        <v>131</v>
      </c>
      <c r="AX1658">
        <v>1</v>
      </c>
      <c r="AY1658">
        <v>0</v>
      </c>
      <c r="AZ1658">
        <v>0</v>
      </c>
      <c r="BA1658">
        <v>0</v>
      </c>
      <c r="BB1658">
        <v>0</v>
      </c>
      <c r="BC1658">
        <v>0</v>
      </c>
      <c r="BD1658" s="17">
        <v>0</v>
      </c>
      <c r="BE1658">
        <v>1</v>
      </c>
      <c r="BF1658">
        <v>0</v>
      </c>
      <c r="BG1658" s="17">
        <v>0</v>
      </c>
      <c r="BH1658">
        <v>25151</v>
      </c>
      <c r="BI1658">
        <v>1422</v>
      </c>
      <c r="BJ1658" s="61">
        <v>0.92100000000000004</v>
      </c>
      <c r="BK1658" s="61">
        <f t="shared" ref="BK1658:BK1690" si="413">U1658+V1658+6</f>
        <v>24.16</v>
      </c>
      <c r="BL1658">
        <v>1</v>
      </c>
      <c r="BM1658">
        <v>0</v>
      </c>
      <c r="BN1658">
        <v>0</v>
      </c>
      <c r="BO1658">
        <v>0</v>
      </c>
      <c r="BP1658">
        <v>0</v>
      </c>
      <c r="BQ1658" s="17">
        <v>0</v>
      </c>
      <c r="BR1658">
        <v>0</v>
      </c>
      <c r="BS1658">
        <v>0</v>
      </c>
      <c r="BT1658">
        <v>1</v>
      </c>
      <c r="BU1658" s="17">
        <v>0</v>
      </c>
      <c r="BV1658">
        <v>0</v>
      </c>
      <c r="BW1658">
        <v>0</v>
      </c>
      <c r="BX1658" s="17">
        <v>0</v>
      </c>
      <c r="BY1658">
        <v>0</v>
      </c>
      <c r="BZ1658">
        <v>0</v>
      </c>
      <c r="CA1658">
        <v>1</v>
      </c>
      <c r="CB1658">
        <v>0</v>
      </c>
      <c r="CC1658">
        <v>1</v>
      </c>
      <c r="CD1658">
        <v>0</v>
      </c>
      <c r="CE1658">
        <v>1</v>
      </c>
      <c r="CF1658">
        <v>0</v>
      </c>
      <c r="CG1658">
        <v>0</v>
      </c>
      <c r="CH1658">
        <v>0</v>
      </c>
      <c r="CI1658">
        <v>0</v>
      </c>
      <c r="CJ1658" s="17">
        <v>0</v>
      </c>
      <c r="CK1658">
        <v>2.3879999999999999</v>
      </c>
      <c r="CL1658">
        <v>93</v>
      </c>
      <c r="CM1658">
        <v>1</v>
      </c>
      <c r="CN1658">
        <v>0</v>
      </c>
      <c r="CO1658">
        <v>25</v>
      </c>
      <c r="CP1658" s="31" t="s">
        <v>80</v>
      </c>
    </row>
    <row r="1659" spans="1:94" x14ac:dyDescent="0.25">
      <c r="A1659">
        <v>1658</v>
      </c>
      <c r="B1659">
        <v>106</v>
      </c>
      <c r="C1659" s="23" t="s">
        <v>284</v>
      </c>
      <c r="D1659" s="12">
        <v>10.7</v>
      </c>
      <c r="E1659" s="13">
        <v>2.9154759474226499</v>
      </c>
      <c r="F1659" s="7">
        <v>3.6700697220496892</v>
      </c>
      <c r="G1659" s="7">
        <f t="shared" si="399"/>
        <v>7.7845240525773498</v>
      </c>
      <c r="H1659" s="15">
        <f t="shared" si="400"/>
        <v>13.615475947422649</v>
      </c>
      <c r="I1659" s="11">
        <f t="shared" si="401"/>
        <v>1.6706579553914396E-2</v>
      </c>
      <c r="J1659" s="30">
        <f t="shared" si="402"/>
        <v>4.5521150330037809E-3</v>
      </c>
      <c r="K1659" s="30">
        <f t="shared" si="403"/>
        <v>219.67810407904722</v>
      </c>
      <c r="L1659" s="8">
        <v>0</v>
      </c>
      <c r="M1659" s="9">
        <v>0</v>
      </c>
      <c r="N1659" s="9">
        <v>0</v>
      </c>
      <c r="O1659" s="9">
        <v>1</v>
      </c>
      <c r="P1659" s="9">
        <v>0</v>
      </c>
      <c r="Q1659" s="8">
        <v>48266</v>
      </c>
      <c r="R1659" s="9">
        <v>20</v>
      </c>
      <c r="S1659" s="9">
        <f t="shared" si="404"/>
        <v>48245</v>
      </c>
      <c r="T1659" s="9">
        <f t="shared" si="405"/>
        <v>10</v>
      </c>
      <c r="U1659" s="7">
        <v>13</v>
      </c>
      <c r="V1659" s="7">
        <v>5.16</v>
      </c>
      <c r="W1659" s="9">
        <v>0</v>
      </c>
      <c r="X1659" s="9">
        <v>1</v>
      </c>
      <c r="Y1659" s="9">
        <v>1</v>
      </c>
      <c r="Z1659" s="9">
        <v>0</v>
      </c>
      <c r="AA1659" s="9">
        <v>0</v>
      </c>
      <c r="AB1659" s="27">
        <v>0</v>
      </c>
      <c r="AC1659" s="9">
        <v>0</v>
      </c>
      <c r="AD1659" s="9">
        <v>0</v>
      </c>
      <c r="AE1659" s="27">
        <v>1</v>
      </c>
      <c r="AF1659" s="9">
        <v>0</v>
      </c>
      <c r="AG1659" s="27">
        <v>1</v>
      </c>
      <c r="AH1659" s="19">
        <v>1992</v>
      </c>
      <c r="AI1659" s="30">
        <v>0</v>
      </c>
      <c r="AJ1659" s="30">
        <v>0</v>
      </c>
      <c r="AK1659" s="30">
        <v>0.25</v>
      </c>
      <c r="AL1659" s="37">
        <v>0.75</v>
      </c>
      <c r="AM1659" s="36">
        <v>1</v>
      </c>
      <c r="AN1659" s="17">
        <v>0</v>
      </c>
      <c r="AO1659" s="30">
        <v>0.56000000000000005</v>
      </c>
      <c r="AP1659" s="34">
        <v>0.44</v>
      </c>
      <c r="AQ1659" s="33" t="s">
        <v>89</v>
      </c>
      <c r="AR1659" s="34" t="s">
        <v>89</v>
      </c>
      <c r="AS1659">
        <v>0</v>
      </c>
      <c r="AT1659" s="17">
        <v>1</v>
      </c>
      <c r="AU1659" t="s">
        <v>89</v>
      </c>
      <c r="AV1659" s="17" t="s">
        <v>89</v>
      </c>
      <c r="AW1659" s="17" t="s">
        <v>131</v>
      </c>
      <c r="AX1659">
        <v>1</v>
      </c>
      <c r="AY1659">
        <v>0</v>
      </c>
      <c r="AZ1659">
        <v>0</v>
      </c>
      <c r="BA1659">
        <v>0</v>
      </c>
      <c r="BB1659">
        <v>0</v>
      </c>
      <c r="BC1659">
        <v>0</v>
      </c>
      <c r="BD1659" s="17">
        <v>0</v>
      </c>
      <c r="BE1659">
        <v>1</v>
      </c>
      <c r="BF1659">
        <v>0</v>
      </c>
      <c r="BG1659" s="17">
        <v>0</v>
      </c>
      <c r="BH1659">
        <v>25151</v>
      </c>
      <c r="BI1659">
        <v>1422</v>
      </c>
      <c r="BJ1659" s="61">
        <v>0.92100000000000004</v>
      </c>
      <c r="BK1659" s="61">
        <f t="shared" si="413"/>
        <v>24.16</v>
      </c>
      <c r="BL1659">
        <v>1</v>
      </c>
      <c r="BM1659">
        <v>0</v>
      </c>
      <c r="BN1659">
        <v>0</v>
      </c>
      <c r="BO1659">
        <v>0</v>
      </c>
      <c r="BP1659">
        <v>0</v>
      </c>
      <c r="BQ1659" s="17">
        <v>0</v>
      </c>
      <c r="BR1659">
        <v>0</v>
      </c>
      <c r="BS1659">
        <v>0</v>
      </c>
      <c r="BT1659">
        <v>1</v>
      </c>
      <c r="BU1659" s="17">
        <v>0</v>
      </c>
      <c r="BV1659">
        <v>0</v>
      </c>
      <c r="BW1659">
        <v>0</v>
      </c>
      <c r="BX1659" s="17">
        <v>0</v>
      </c>
      <c r="BY1659">
        <v>0</v>
      </c>
      <c r="BZ1659">
        <v>0</v>
      </c>
      <c r="CA1659">
        <v>1</v>
      </c>
      <c r="CB1659">
        <v>0</v>
      </c>
      <c r="CC1659">
        <v>1</v>
      </c>
      <c r="CD1659">
        <v>0</v>
      </c>
      <c r="CE1659">
        <v>1</v>
      </c>
      <c r="CF1659">
        <v>0</v>
      </c>
      <c r="CG1659">
        <v>0</v>
      </c>
      <c r="CH1659">
        <v>0</v>
      </c>
      <c r="CI1659">
        <v>0</v>
      </c>
      <c r="CJ1659" s="17">
        <v>0</v>
      </c>
      <c r="CK1659">
        <v>2.3879999999999999</v>
      </c>
      <c r="CL1659">
        <v>93</v>
      </c>
      <c r="CM1659">
        <v>1</v>
      </c>
      <c r="CN1659">
        <v>0</v>
      </c>
      <c r="CO1659">
        <v>25</v>
      </c>
      <c r="CP1659" s="31" t="s">
        <v>80</v>
      </c>
    </row>
    <row r="1660" spans="1:94" x14ac:dyDescent="0.25">
      <c r="A1660">
        <v>1659</v>
      </c>
      <c r="B1660">
        <v>106</v>
      </c>
      <c r="C1660" s="23" t="s">
        <v>284</v>
      </c>
      <c r="D1660" s="12">
        <v>11.7</v>
      </c>
      <c r="E1660" s="13">
        <v>3.1384709652950429</v>
      </c>
      <c r="F1660" s="7">
        <v>3.7279299790814209</v>
      </c>
      <c r="G1660" s="7">
        <f t="shared" si="399"/>
        <v>8.5615290347049573</v>
      </c>
      <c r="H1660" s="15">
        <f t="shared" si="400"/>
        <v>14.838470965295041</v>
      </c>
      <c r="I1660" s="11">
        <f t="shared" si="401"/>
        <v>1.6969890838895451E-2</v>
      </c>
      <c r="J1660" s="30">
        <f t="shared" si="402"/>
        <v>4.5520948446239095E-3</v>
      </c>
      <c r="K1660" s="30">
        <f t="shared" si="403"/>
        <v>219.67907834368052</v>
      </c>
      <c r="L1660" s="8">
        <v>0</v>
      </c>
      <c r="M1660" s="9">
        <v>0</v>
      </c>
      <c r="N1660" s="9">
        <v>0</v>
      </c>
      <c r="O1660" s="9">
        <v>1</v>
      </c>
      <c r="P1660" s="9">
        <v>0</v>
      </c>
      <c r="Q1660" s="8">
        <v>48266</v>
      </c>
      <c r="R1660" s="9">
        <v>20</v>
      </c>
      <c r="S1660" s="9">
        <f t="shared" si="404"/>
        <v>48245</v>
      </c>
      <c r="T1660" s="9">
        <f t="shared" si="405"/>
        <v>10</v>
      </c>
      <c r="U1660" s="7">
        <v>13</v>
      </c>
      <c r="V1660" s="7">
        <v>5.16</v>
      </c>
      <c r="W1660" s="9">
        <v>0</v>
      </c>
      <c r="X1660" s="9">
        <v>1</v>
      </c>
      <c r="Y1660" s="9">
        <v>1</v>
      </c>
      <c r="Z1660" s="9">
        <v>0</v>
      </c>
      <c r="AA1660" s="9">
        <v>0</v>
      </c>
      <c r="AB1660" s="27">
        <v>0</v>
      </c>
      <c r="AC1660" s="9">
        <v>0</v>
      </c>
      <c r="AD1660" s="9">
        <v>0</v>
      </c>
      <c r="AE1660" s="27">
        <v>1</v>
      </c>
      <c r="AF1660" s="9">
        <v>0</v>
      </c>
      <c r="AG1660" s="27">
        <v>1</v>
      </c>
      <c r="AH1660" s="19">
        <v>1992</v>
      </c>
      <c r="AI1660" s="30">
        <v>0</v>
      </c>
      <c r="AJ1660" s="30">
        <v>0</v>
      </c>
      <c r="AK1660" s="30">
        <v>0.25</v>
      </c>
      <c r="AL1660" s="37">
        <v>0.75</v>
      </c>
      <c r="AM1660" s="36">
        <v>1</v>
      </c>
      <c r="AN1660" s="17">
        <v>0</v>
      </c>
      <c r="AO1660" s="30">
        <v>0.56000000000000005</v>
      </c>
      <c r="AP1660" s="34">
        <v>0.44</v>
      </c>
      <c r="AQ1660" s="33" t="s">
        <v>89</v>
      </c>
      <c r="AR1660" s="34" t="s">
        <v>89</v>
      </c>
      <c r="AS1660">
        <v>0</v>
      </c>
      <c r="AT1660" s="17">
        <v>1</v>
      </c>
      <c r="AU1660" t="s">
        <v>89</v>
      </c>
      <c r="AV1660" s="17" t="s">
        <v>89</v>
      </c>
      <c r="AW1660" s="17" t="s">
        <v>131</v>
      </c>
      <c r="AX1660">
        <v>1</v>
      </c>
      <c r="AY1660">
        <v>0</v>
      </c>
      <c r="AZ1660">
        <v>0</v>
      </c>
      <c r="BA1660">
        <v>0</v>
      </c>
      <c r="BB1660">
        <v>0</v>
      </c>
      <c r="BC1660">
        <v>0</v>
      </c>
      <c r="BD1660" s="17">
        <v>0</v>
      </c>
      <c r="BE1660">
        <v>1</v>
      </c>
      <c r="BF1660">
        <v>0</v>
      </c>
      <c r="BG1660" s="17">
        <v>0</v>
      </c>
      <c r="BH1660">
        <v>25151</v>
      </c>
      <c r="BI1660">
        <v>1422</v>
      </c>
      <c r="BJ1660" s="61">
        <v>0.92100000000000004</v>
      </c>
      <c r="BK1660" s="61">
        <f t="shared" si="413"/>
        <v>24.16</v>
      </c>
      <c r="BL1660">
        <v>1</v>
      </c>
      <c r="BM1660">
        <v>0</v>
      </c>
      <c r="BN1660">
        <v>0</v>
      </c>
      <c r="BO1660">
        <v>0</v>
      </c>
      <c r="BP1660">
        <v>0</v>
      </c>
      <c r="BQ1660" s="17">
        <v>0</v>
      </c>
      <c r="BR1660">
        <v>0</v>
      </c>
      <c r="BS1660">
        <v>0</v>
      </c>
      <c r="BT1660">
        <v>1</v>
      </c>
      <c r="BU1660" s="17">
        <v>0</v>
      </c>
      <c r="BV1660">
        <v>0</v>
      </c>
      <c r="BW1660">
        <v>0</v>
      </c>
      <c r="BX1660" s="17">
        <v>0</v>
      </c>
      <c r="BY1660">
        <v>0</v>
      </c>
      <c r="BZ1660">
        <v>0</v>
      </c>
      <c r="CA1660">
        <v>1</v>
      </c>
      <c r="CB1660">
        <v>0</v>
      </c>
      <c r="CC1660">
        <v>1</v>
      </c>
      <c r="CD1660">
        <v>0</v>
      </c>
      <c r="CE1660">
        <v>1</v>
      </c>
      <c r="CF1660">
        <v>0</v>
      </c>
      <c r="CG1660">
        <v>0</v>
      </c>
      <c r="CH1660">
        <v>0</v>
      </c>
      <c r="CI1660">
        <v>0</v>
      </c>
      <c r="CJ1660" s="17">
        <v>0</v>
      </c>
      <c r="CK1660">
        <v>2.3879999999999999</v>
      </c>
      <c r="CL1660">
        <v>93</v>
      </c>
      <c r="CM1660">
        <v>1</v>
      </c>
      <c r="CN1660">
        <v>0</v>
      </c>
      <c r="CO1660">
        <v>25</v>
      </c>
      <c r="CP1660" s="31" t="s">
        <v>80</v>
      </c>
    </row>
    <row r="1661" spans="1:94" x14ac:dyDescent="0.25">
      <c r="A1661">
        <v>1660</v>
      </c>
      <c r="B1661">
        <v>106</v>
      </c>
      <c r="C1661" s="23" t="s">
        <v>284</v>
      </c>
      <c r="D1661" s="12">
        <v>9.6999999999999975</v>
      </c>
      <c r="E1661" s="13">
        <v>3.1384709652950429</v>
      </c>
      <c r="F1661" s="7">
        <v>3.0906769912042549</v>
      </c>
      <c r="G1661" s="7">
        <f t="shared" si="399"/>
        <v>6.5615290347049546</v>
      </c>
      <c r="H1661" s="15">
        <f t="shared" si="400"/>
        <v>12.838470965295041</v>
      </c>
      <c r="I1661" s="11">
        <f t="shared" si="401"/>
        <v>1.4070125600651595E-2</v>
      </c>
      <c r="J1661" s="30">
        <f t="shared" si="402"/>
        <v>4.5524413067731476E-3</v>
      </c>
      <c r="K1661" s="30">
        <f t="shared" si="403"/>
        <v>219.66235973480744</v>
      </c>
      <c r="L1661" s="8">
        <v>0</v>
      </c>
      <c r="M1661" s="9">
        <v>0</v>
      </c>
      <c r="N1661" s="9">
        <v>0</v>
      </c>
      <c r="O1661" s="9">
        <v>1</v>
      </c>
      <c r="P1661" s="9">
        <v>0</v>
      </c>
      <c r="Q1661" s="8">
        <v>48266</v>
      </c>
      <c r="R1661" s="9">
        <v>23</v>
      </c>
      <c r="S1661" s="9">
        <f t="shared" si="404"/>
        <v>48242</v>
      </c>
      <c r="T1661" s="9">
        <f t="shared" si="405"/>
        <v>10</v>
      </c>
      <c r="U1661" s="7">
        <v>13</v>
      </c>
      <c r="V1661" s="7">
        <v>5.16</v>
      </c>
      <c r="W1661" s="9">
        <v>0</v>
      </c>
      <c r="X1661" s="9">
        <v>1</v>
      </c>
      <c r="Y1661" s="9">
        <v>1</v>
      </c>
      <c r="Z1661" s="9">
        <v>0</v>
      </c>
      <c r="AA1661" s="9">
        <v>0</v>
      </c>
      <c r="AB1661" s="27">
        <v>0</v>
      </c>
      <c r="AC1661" s="9">
        <v>0</v>
      </c>
      <c r="AD1661" s="9">
        <v>0</v>
      </c>
      <c r="AE1661" s="27">
        <v>1</v>
      </c>
      <c r="AF1661" s="9">
        <v>0</v>
      </c>
      <c r="AG1661" s="27">
        <v>1</v>
      </c>
      <c r="AH1661" s="19">
        <v>1992</v>
      </c>
      <c r="AI1661" s="30">
        <v>0</v>
      </c>
      <c r="AJ1661" s="30">
        <v>0</v>
      </c>
      <c r="AK1661" s="30">
        <v>0.25</v>
      </c>
      <c r="AL1661" s="37">
        <v>0.75</v>
      </c>
      <c r="AM1661" s="36">
        <v>1</v>
      </c>
      <c r="AN1661" s="17">
        <v>0</v>
      </c>
      <c r="AO1661" s="30">
        <v>0.56000000000000005</v>
      </c>
      <c r="AP1661" s="34">
        <v>0.44</v>
      </c>
      <c r="AQ1661" s="33" t="s">
        <v>89</v>
      </c>
      <c r="AR1661" s="34" t="s">
        <v>89</v>
      </c>
      <c r="AS1661">
        <v>0</v>
      </c>
      <c r="AT1661" s="17">
        <v>1</v>
      </c>
      <c r="AU1661" t="s">
        <v>89</v>
      </c>
      <c r="AV1661" s="17" t="s">
        <v>89</v>
      </c>
      <c r="AW1661" s="17" t="s">
        <v>131</v>
      </c>
      <c r="AX1661">
        <v>1</v>
      </c>
      <c r="AY1661">
        <v>0</v>
      </c>
      <c r="AZ1661">
        <v>0</v>
      </c>
      <c r="BA1661">
        <v>0</v>
      </c>
      <c r="BB1661">
        <v>0</v>
      </c>
      <c r="BC1661">
        <v>0</v>
      </c>
      <c r="BD1661" s="17">
        <v>0</v>
      </c>
      <c r="BE1661">
        <v>1</v>
      </c>
      <c r="BF1661">
        <v>0</v>
      </c>
      <c r="BG1661" s="17">
        <v>0</v>
      </c>
      <c r="BH1661">
        <v>25151</v>
      </c>
      <c r="BI1661">
        <v>1422</v>
      </c>
      <c r="BJ1661" s="61">
        <v>0.92100000000000004</v>
      </c>
      <c r="BK1661" s="61">
        <f t="shared" si="413"/>
        <v>24.16</v>
      </c>
      <c r="BL1661">
        <v>1</v>
      </c>
      <c r="BM1661">
        <v>0</v>
      </c>
      <c r="BN1661">
        <v>0</v>
      </c>
      <c r="BO1661">
        <v>0</v>
      </c>
      <c r="BP1661">
        <v>0</v>
      </c>
      <c r="BQ1661" s="17">
        <v>0</v>
      </c>
      <c r="BR1661">
        <v>1</v>
      </c>
      <c r="BS1661">
        <v>0</v>
      </c>
      <c r="BT1661">
        <v>0</v>
      </c>
      <c r="BU1661" s="17">
        <v>0</v>
      </c>
      <c r="BV1661">
        <v>0</v>
      </c>
      <c r="BW1661">
        <v>0</v>
      </c>
      <c r="BX1661" s="17">
        <v>0</v>
      </c>
      <c r="BY1661">
        <v>0</v>
      </c>
      <c r="BZ1661">
        <v>0</v>
      </c>
      <c r="CA1661">
        <v>1</v>
      </c>
      <c r="CB1661">
        <v>0</v>
      </c>
      <c r="CC1661">
        <v>1</v>
      </c>
      <c r="CD1661">
        <v>0</v>
      </c>
      <c r="CE1661">
        <v>1</v>
      </c>
      <c r="CF1661">
        <v>0</v>
      </c>
      <c r="CG1661">
        <v>0</v>
      </c>
      <c r="CH1661">
        <v>0</v>
      </c>
      <c r="CI1661">
        <v>0</v>
      </c>
      <c r="CJ1661" s="17">
        <v>0</v>
      </c>
      <c r="CK1661">
        <v>2.3879999999999999</v>
      </c>
      <c r="CL1661">
        <v>93</v>
      </c>
      <c r="CM1661">
        <v>1</v>
      </c>
      <c r="CN1661">
        <v>0</v>
      </c>
      <c r="CO1661">
        <v>25</v>
      </c>
      <c r="CP1661" s="31" t="s">
        <v>80</v>
      </c>
    </row>
    <row r="1662" spans="1:94" x14ac:dyDescent="0.25">
      <c r="A1662">
        <v>1661</v>
      </c>
      <c r="B1662">
        <v>106</v>
      </c>
      <c r="C1662" s="23" t="s">
        <v>284</v>
      </c>
      <c r="D1662" s="12">
        <v>8.4999999999999964</v>
      </c>
      <c r="E1662" s="13">
        <v>3.635931792539568</v>
      </c>
      <c r="F1662" s="7">
        <v>2.3377776275783901</v>
      </c>
      <c r="G1662" s="7">
        <f t="shared" si="399"/>
        <v>4.8640682074604289</v>
      </c>
      <c r="H1662" s="15">
        <f t="shared" si="400"/>
        <v>12.135931792539564</v>
      </c>
      <c r="I1662" s="11">
        <f t="shared" si="401"/>
        <v>1.06433771042477E-2</v>
      </c>
      <c r="J1662" s="30">
        <f t="shared" si="402"/>
        <v>4.5527756698025834E-3</v>
      </c>
      <c r="K1662" s="30">
        <f t="shared" si="403"/>
        <v>219.64622738448298</v>
      </c>
      <c r="L1662" s="8">
        <v>0</v>
      </c>
      <c r="M1662" s="9">
        <v>0</v>
      </c>
      <c r="N1662" s="9">
        <v>0</v>
      </c>
      <c r="O1662" s="9">
        <v>1</v>
      </c>
      <c r="P1662" s="9">
        <v>0</v>
      </c>
      <c r="Q1662" s="8">
        <v>48266</v>
      </c>
      <c r="R1662" s="9">
        <v>26</v>
      </c>
      <c r="S1662" s="9">
        <f t="shared" si="404"/>
        <v>48239</v>
      </c>
      <c r="T1662" s="9">
        <f t="shared" si="405"/>
        <v>10</v>
      </c>
      <c r="U1662" s="7">
        <v>13</v>
      </c>
      <c r="V1662" s="7">
        <v>5.16</v>
      </c>
      <c r="W1662" s="9">
        <v>0</v>
      </c>
      <c r="X1662" s="9">
        <v>1</v>
      </c>
      <c r="Y1662" s="9">
        <v>1</v>
      </c>
      <c r="Z1662" s="9">
        <v>0</v>
      </c>
      <c r="AA1662" s="9">
        <v>0</v>
      </c>
      <c r="AB1662" s="27">
        <v>0</v>
      </c>
      <c r="AC1662" s="9">
        <v>0</v>
      </c>
      <c r="AD1662" s="9">
        <v>0</v>
      </c>
      <c r="AE1662" s="27">
        <v>1</v>
      </c>
      <c r="AF1662" s="9">
        <v>0</v>
      </c>
      <c r="AG1662" s="27">
        <v>1</v>
      </c>
      <c r="AH1662" s="19">
        <v>1992</v>
      </c>
      <c r="AI1662" s="30">
        <v>0</v>
      </c>
      <c r="AJ1662" s="30">
        <v>0</v>
      </c>
      <c r="AK1662" s="30">
        <v>0.25</v>
      </c>
      <c r="AL1662" s="37">
        <v>0.75</v>
      </c>
      <c r="AM1662" s="36">
        <v>1</v>
      </c>
      <c r="AN1662" s="17">
        <v>0</v>
      </c>
      <c r="AO1662" s="30">
        <v>0.56000000000000005</v>
      </c>
      <c r="AP1662" s="34">
        <v>0.44</v>
      </c>
      <c r="AQ1662" s="33" t="s">
        <v>89</v>
      </c>
      <c r="AR1662" s="34" t="s">
        <v>89</v>
      </c>
      <c r="AS1662">
        <v>0</v>
      </c>
      <c r="AT1662" s="17">
        <v>1</v>
      </c>
      <c r="AU1662" t="s">
        <v>89</v>
      </c>
      <c r="AV1662" s="17" t="s">
        <v>89</v>
      </c>
      <c r="AW1662" s="17" t="s">
        <v>131</v>
      </c>
      <c r="AX1662">
        <v>1</v>
      </c>
      <c r="AY1662">
        <v>0</v>
      </c>
      <c r="AZ1662">
        <v>0</v>
      </c>
      <c r="BA1662">
        <v>0</v>
      </c>
      <c r="BB1662">
        <v>0</v>
      </c>
      <c r="BC1662">
        <v>0</v>
      </c>
      <c r="BD1662" s="17">
        <v>0</v>
      </c>
      <c r="BE1662">
        <v>1</v>
      </c>
      <c r="BF1662">
        <v>0</v>
      </c>
      <c r="BG1662" s="17">
        <v>0</v>
      </c>
      <c r="BH1662">
        <v>25151</v>
      </c>
      <c r="BI1662">
        <v>1422</v>
      </c>
      <c r="BJ1662" s="61">
        <v>0.92100000000000004</v>
      </c>
      <c r="BK1662" s="61">
        <f t="shared" si="413"/>
        <v>24.16</v>
      </c>
      <c r="BL1662">
        <v>1</v>
      </c>
      <c r="BM1662">
        <v>0</v>
      </c>
      <c r="BN1662">
        <v>0</v>
      </c>
      <c r="BO1662">
        <v>0</v>
      </c>
      <c r="BP1662">
        <v>0</v>
      </c>
      <c r="BQ1662" s="17">
        <v>0</v>
      </c>
      <c r="BR1662">
        <v>1</v>
      </c>
      <c r="BS1662">
        <v>0</v>
      </c>
      <c r="BT1662">
        <v>0</v>
      </c>
      <c r="BU1662" s="17">
        <v>0</v>
      </c>
      <c r="BV1662">
        <v>0</v>
      </c>
      <c r="BW1662">
        <v>0</v>
      </c>
      <c r="BX1662" s="17">
        <v>0</v>
      </c>
      <c r="BY1662">
        <v>0</v>
      </c>
      <c r="BZ1662">
        <v>0</v>
      </c>
      <c r="CA1662">
        <v>1</v>
      </c>
      <c r="CB1662">
        <v>0</v>
      </c>
      <c r="CC1662">
        <v>1</v>
      </c>
      <c r="CD1662">
        <v>0</v>
      </c>
      <c r="CE1662">
        <v>1</v>
      </c>
      <c r="CF1662">
        <v>0</v>
      </c>
      <c r="CG1662">
        <v>0</v>
      </c>
      <c r="CH1662">
        <v>0</v>
      </c>
      <c r="CI1662">
        <v>0</v>
      </c>
      <c r="CJ1662" s="17">
        <v>0</v>
      </c>
      <c r="CK1662">
        <v>2.3879999999999999</v>
      </c>
      <c r="CL1662">
        <v>93</v>
      </c>
      <c r="CM1662">
        <v>1</v>
      </c>
      <c r="CN1662">
        <v>0</v>
      </c>
      <c r="CO1662">
        <v>25</v>
      </c>
      <c r="CP1662" s="31" t="s">
        <v>80</v>
      </c>
    </row>
    <row r="1663" spans="1:94" x14ac:dyDescent="0.25">
      <c r="A1663">
        <v>1662</v>
      </c>
      <c r="B1663">
        <v>106</v>
      </c>
      <c r="C1663" s="23" t="s">
        <v>284</v>
      </c>
      <c r="D1663" s="12">
        <v>13.66617790706257</v>
      </c>
      <c r="E1663" s="13">
        <v>0.97670229262608599</v>
      </c>
      <c r="F1663" s="7">
        <v>13.992163231559481</v>
      </c>
      <c r="G1663" s="7">
        <f t="shared" si="399"/>
        <v>12.689475614436484</v>
      </c>
      <c r="H1663" s="15">
        <f t="shared" si="400"/>
        <v>14.642880199688657</v>
      </c>
      <c r="I1663" s="11">
        <f t="shared" si="401"/>
        <v>6.3573964683019707E-2</v>
      </c>
      <c r="J1663" s="30">
        <f t="shared" si="402"/>
        <v>4.5435408114470758E-3</v>
      </c>
      <c r="K1663" s="30">
        <f t="shared" si="403"/>
        <v>220.09266373938638</v>
      </c>
      <c r="L1663" s="8">
        <v>0</v>
      </c>
      <c r="M1663" s="9">
        <v>0</v>
      </c>
      <c r="N1663" s="9">
        <v>0</v>
      </c>
      <c r="O1663" s="9">
        <v>1</v>
      </c>
      <c r="P1663" s="9">
        <v>0</v>
      </c>
      <c r="Q1663" s="8">
        <v>48266</v>
      </c>
      <c r="R1663" s="9">
        <v>20</v>
      </c>
      <c r="S1663" s="9">
        <f t="shared" si="404"/>
        <v>48245</v>
      </c>
      <c r="T1663" s="9">
        <f t="shared" si="405"/>
        <v>10</v>
      </c>
      <c r="U1663" s="7">
        <v>15</v>
      </c>
      <c r="V1663" s="7">
        <v>5.16</v>
      </c>
      <c r="W1663" s="9">
        <v>0</v>
      </c>
      <c r="X1663" s="9">
        <v>1</v>
      </c>
      <c r="Y1663" s="9">
        <v>1</v>
      </c>
      <c r="Z1663" s="9">
        <v>0</v>
      </c>
      <c r="AA1663" s="9">
        <v>0</v>
      </c>
      <c r="AB1663" s="27">
        <v>0</v>
      </c>
      <c r="AC1663" s="9">
        <v>0</v>
      </c>
      <c r="AD1663" s="9">
        <v>0</v>
      </c>
      <c r="AE1663" s="27">
        <v>1</v>
      </c>
      <c r="AF1663" s="9">
        <v>0</v>
      </c>
      <c r="AG1663" s="27">
        <v>1</v>
      </c>
      <c r="AH1663" s="19">
        <v>1992</v>
      </c>
      <c r="AI1663" s="30">
        <v>0</v>
      </c>
      <c r="AJ1663" s="30">
        <v>0</v>
      </c>
      <c r="AK1663" s="30">
        <v>0.25</v>
      </c>
      <c r="AL1663" s="37">
        <v>0.75</v>
      </c>
      <c r="AM1663" s="36">
        <v>1</v>
      </c>
      <c r="AN1663" s="17">
        <v>0</v>
      </c>
      <c r="AO1663" s="30">
        <v>0.56000000000000005</v>
      </c>
      <c r="AP1663" s="34">
        <v>0.44</v>
      </c>
      <c r="AQ1663" s="33" t="s">
        <v>89</v>
      </c>
      <c r="AR1663" s="34" t="s">
        <v>89</v>
      </c>
      <c r="AS1663">
        <v>0</v>
      </c>
      <c r="AT1663" s="17">
        <v>1</v>
      </c>
      <c r="AU1663" t="s">
        <v>89</v>
      </c>
      <c r="AV1663" s="17" t="s">
        <v>89</v>
      </c>
      <c r="AW1663" s="17" t="s">
        <v>131</v>
      </c>
      <c r="AX1663">
        <v>1</v>
      </c>
      <c r="AY1663">
        <v>0</v>
      </c>
      <c r="AZ1663">
        <v>0</v>
      </c>
      <c r="BA1663">
        <v>0</v>
      </c>
      <c r="BB1663">
        <v>0</v>
      </c>
      <c r="BC1663">
        <v>0</v>
      </c>
      <c r="BD1663" s="17">
        <v>0</v>
      </c>
      <c r="BE1663">
        <v>1</v>
      </c>
      <c r="BF1663">
        <v>0</v>
      </c>
      <c r="BG1663" s="17">
        <v>0</v>
      </c>
      <c r="BH1663">
        <v>25151</v>
      </c>
      <c r="BI1663">
        <v>1422</v>
      </c>
      <c r="BJ1663" s="61">
        <v>0.92100000000000004</v>
      </c>
      <c r="BK1663" s="61">
        <f t="shared" si="413"/>
        <v>26.16</v>
      </c>
      <c r="BL1663">
        <v>1</v>
      </c>
      <c r="BM1663">
        <v>0</v>
      </c>
      <c r="BN1663">
        <v>0</v>
      </c>
      <c r="BO1663">
        <v>0</v>
      </c>
      <c r="BP1663">
        <v>0</v>
      </c>
      <c r="BQ1663" s="17">
        <v>0</v>
      </c>
      <c r="BR1663">
        <v>0</v>
      </c>
      <c r="BS1663">
        <v>0</v>
      </c>
      <c r="BT1663">
        <v>1</v>
      </c>
      <c r="BU1663" s="17">
        <v>0</v>
      </c>
      <c r="BV1663">
        <v>0</v>
      </c>
      <c r="BW1663">
        <v>0</v>
      </c>
      <c r="BX1663" s="17">
        <v>0</v>
      </c>
      <c r="BY1663">
        <v>0</v>
      </c>
      <c r="BZ1663">
        <v>0</v>
      </c>
      <c r="CA1663">
        <v>1</v>
      </c>
      <c r="CB1663">
        <v>0</v>
      </c>
      <c r="CC1663">
        <v>1</v>
      </c>
      <c r="CD1663">
        <v>0</v>
      </c>
      <c r="CE1663">
        <v>1</v>
      </c>
      <c r="CF1663">
        <v>0</v>
      </c>
      <c r="CG1663">
        <v>0</v>
      </c>
      <c r="CH1663">
        <v>0</v>
      </c>
      <c r="CI1663">
        <v>0</v>
      </c>
      <c r="CJ1663" s="17">
        <v>0</v>
      </c>
      <c r="CK1663">
        <v>2.3879999999999999</v>
      </c>
      <c r="CL1663">
        <v>93</v>
      </c>
      <c r="CM1663">
        <v>1</v>
      </c>
      <c r="CN1663">
        <v>0</v>
      </c>
      <c r="CO1663">
        <v>25</v>
      </c>
      <c r="CP1663" s="31" t="s">
        <v>80</v>
      </c>
    </row>
    <row r="1664" spans="1:94" x14ac:dyDescent="0.25">
      <c r="A1664">
        <v>1663</v>
      </c>
      <c r="B1664">
        <v>106</v>
      </c>
      <c r="C1664" s="23" t="s">
        <v>284</v>
      </c>
      <c r="D1664" s="12">
        <v>11.848111293843489</v>
      </c>
      <c r="E1664" s="13">
        <v>1.2011851328672289</v>
      </c>
      <c r="F1664" s="7">
        <v>9.8636845975291436</v>
      </c>
      <c r="G1664" s="7">
        <f t="shared" si="399"/>
        <v>10.64692616097626</v>
      </c>
      <c r="H1664" s="15">
        <f t="shared" si="400"/>
        <v>13.049296426710718</v>
      </c>
      <c r="I1664" s="11">
        <f t="shared" si="401"/>
        <v>4.486168244566581E-2</v>
      </c>
      <c r="J1664" s="30">
        <f t="shared" si="402"/>
        <v>4.5481667628447563E-3</v>
      </c>
      <c r="K1664" s="30">
        <f t="shared" si="403"/>
        <v>219.86880695960383</v>
      </c>
      <c r="L1664" s="8">
        <v>0</v>
      </c>
      <c r="M1664" s="9">
        <v>0</v>
      </c>
      <c r="N1664" s="9">
        <v>0</v>
      </c>
      <c r="O1664" s="9">
        <v>1</v>
      </c>
      <c r="P1664" s="9">
        <v>0</v>
      </c>
      <c r="Q1664" s="8">
        <v>48266</v>
      </c>
      <c r="R1664" s="9">
        <v>20</v>
      </c>
      <c r="S1664" s="9">
        <f t="shared" si="404"/>
        <v>48245</v>
      </c>
      <c r="T1664" s="9">
        <f t="shared" si="405"/>
        <v>10</v>
      </c>
      <c r="U1664" s="7">
        <v>15</v>
      </c>
      <c r="V1664" s="7">
        <v>5.16</v>
      </c>
      <c r="W1664" s="9">
        <v>0</v>
      </c>
      <c r="X1664" s="9">
        <v>1</v>
      </c>
      <c r="Y1664" s="9">
        <v>1</v>
      </c>
      <c r="Z1664" s="9">
        <v>0</v>
      </c>
      <c r="AA1664" s="9">
        <v>0</v>
      </c>
      <c r="AB1664" s="27">
        <v>0</v>
      </c>
      <c r="AC1664" s="9">
        <v>0</v>
      </c>
      <c r="AD1664" s="9">
        <v>0</v>
      </c>
      <c r="AE1664" s="27">
        <v>1</v>
      </c>
      <c r="AF1664" s="9">
        <v>0</v>
      </c>
      <c r="AG1664" s="27">
        <v>1</v>
      </c>
      <c r="AH1664" s="19">
        <v>1992</v>
      </c>
      <c r="AI1664" s="30">
        <v>0</v>
      </c>
      <c r="AJ1664" s="30">
        <v>0</v>
      </c>
      <c r="AK1664" s="30">
        <v>0.25</v>
      </c>
      <c r="AL1664" s="37">
        <v>0.75</v>
      </c>
      <c r="AM1664" s="36">
        <v>1</v>
      </c>
      <c r="AN1664" s="17">
        <v>0</v>
      </c>
      <c r="AO1664" s="30">
        <v>0.56000000000000005</v>
      </c>
      <c r="AP1664" s="34">
        <v>0.44</v>
      </c>
      <c r="AQ1664" s="33" t="s">
        <v>89</v>
      </c>
      <c r="AR1664" s="34" t="s">
        <v>89</v>
      </c>
      <c r="AS1664">
        <v>0</v>
      </c>
      <c r="AT1664" s="17">
        <v>1</v>
      </c>
      <c r="AU1664" t="s">
        <v>89</v>
      </c>
      <c r="AV1664" s="17" t="s">
        <v>89</v>
      </c>
      <c r="AW1664" s="17" t="s">
        <v>131</v>
      </c>
      <c r="AX1664">
        <v>1</v>
      </c>
      <c r="AY1664">
        <v>0</v>
      </c>
      <c r="AZ1664">
        <v>0</v>
      </c>
      <c r="BA1664">
        <v>0</v>
      </c>
      <c r="BB1664">
        <v>0</v>
      </c>
      <c r="BC1664">
        <v>0</v>
      </c>
      <c r="BD1664" s="17">
        <v>0</v>
      </c>
      <c r="BE1664">
        <v>1</v>
      </c>
      <c r="BF1664">
        <v>0</v>
      </c>
      <c r="BG1664" s="17">
        <v>0</v>
      </c>
      <c r="BH1664">
        <v>25151</v>
      </c>
      <c r="BI1664">
        <v>1422</v>
      </c>
      <c r="BJ1664" s="61">
        <v>0.92100000000000004</v>
      </c>
      <c r="BK1664" s="61">
        <f t="shared" si="413"/>
        <v>26.16</v>
      </c>
      <c r="BL1664">
        <v>1</v>
      </c>
      <c r="BM1664">
        <v>0</v>
      </c>
      <c r="BN1664">
        <v>0</v>
      </c>
      <c r="BO1664">
        <v>0</v>
      </c>
      <c r="BP1664">
        <v>0</v>
      </c>
      <c r="BQ1664" s="17">
        <v>0</v>
      </c>
      <c r="BR1664">
        <v>0</v>
      </c>
      <c r="BS1664">
        <v>0</v>
      </c>
      <c r="BT1664">
        <v>1</v>
      </c>
      <c r="BU1664" s="17">
        <v>0</v>
      </c>
      <c r="BV1664">
        <v>0</v>
      </c>
      <c r="BW1664">
        <v>0</v>
      </c>
      <c r="BX1664" s="17">
        <v>0</v>
      </c>
      <c r="BY1664">
        <v>0</v>
      </c>
      <c r="BZ1664">
        <v>0</v>
      </c>
      <c r="CA1664">
        <v>1</v>
      </c>
      <c r="CB1664">
        <v>0</v>
      </c>
      <c r="CC1664">
        <v>1</v>
      </c>
      <c r="CD1664">
        <v>0</v>
      </c>
      <c r="CE1664">
        <v>1</v>
      </c>
      <c r="CF1664">
        <v>0</v>
      </c>
      <c r="CG1664">
        <v>0</v>
      </c>
      <c r="CH1664">
        <v>0</v>
      </c>
      <c r="CI1664">
        <v>0</v>
      </c>
      <c r="CJ1664" s="17">
        <v>0</v>
      </c>
      <c r="CK1664">
        <v>2.3879999999999999</v>
      </c>
      <c r="CL1664">
        <v>93</v>
      </c>
      <c r="CM1664">
        <v>1</v>
      </c>
      <c r="CN1664">
        <v>0</v>
      </c>
      <c r="CO1664">
        <v>25</v>
      </c>
      <c r="CP1664" s="31" t="s">
        <v>80</v>
      </c>
    </row>
    <row r="1665" spans="1:94" x14ac:dyDescent="0.25">
      <c r="A1665">
        <v>1664</v>
      </c>
      <c r="B1665">
        <v>106</v>
      </c>
      <c r="C1665" s="23" t="s">
        <v>284</v>
      </c>
      <c r="D1665" s="12">
        <v>11.892805845594911</v>
      </c>
      <c r="E1665" s="13">
        <v>1.263900347913897</v>
      </c>
      <c r="F1665" s="7">
        <v>9.4096072251458143</v>
      </c>
      <c r="G1665" s="7">
        <f t="shared" si="399"/>
        <v>10.628905497681014</v>
      </c>
      <c r="H1665" s="15">
        <f t="shared" si="400"/>
        <v>13.156706193508807</v>
      </c>
      <c r="I1665" s="11">
        <f t="shared" si="401"/>
        <v>4.2800337151769334E-2</v>
      </c>
      <c r="J1665" s="30">
        <f t="shared" si="402"/>
        <v>4.5485785036161368E-3</v>
      </c>
      <c r="K1665" s="30">
        <f t="shared" si="403"/>
        <v>219.84890426866247</v>
      </c>
      <c r="L1665" s="8">
        <v>0</v>
      </c>
      <c r="M1665" s="9">
        <v>0</v>
      </c>
      <c r="N1665" s="9">
        <v>0</v>
      </c>
      <c r="O1665" s="9">
        <v>1</v>
      </c>
      <c r="P1665" s="9">
        <v>0</v>
      </c>
      <c r="Q1665" s="8">
        <v>48266</v>
      </c>
      <c r="R1665" s="9">
        <v>20</v>
      </c>
      <c r="S1665" s="9">
        <f t="shared" si="404"/>
        <v>48245</v>
      </c>
      <c r="T1665" s="9">
        <f t="shared" si="405"/>
        <v>10</v>
      </c>
      <c r="U1665" s="7">
        <v>15</v>
      </c>
      <c r="V1665" s="7">
        <v>5.16</v>
      </c>
      <c r="W1665" s="9">
        <v>0</v>
      </c>
      <c r="X1665" s="9">
        <v>1</v>
      </c>
      <c r="Y1665" s="9">
        <v>1</v>
      </c>
      <c r="Z1665" s="9">
        <v>0</v>
      </c>
      <c r="AA1665" s="9">
        <v>0</v>
      </c>
      <c r="AB1665" s="27">
        <v>0</v>
      </c>
      <c r="AC1665" s="9">
        <v>0</v>
      </c>
      <c r="AD1665" s="9">
        <v>0</v>
      </c>
      <c r="AE1665" s="27">
        <v>1</v>
      </c>
      <c r="AF1665" s="9">
        <v>0</v>
      </c>
      <c r="AG1665" s="27">
        <v>1</v>
      </c>
      <c r="AH1665" s="19">
        <v>1992</v>
      </c>
      <c r="AI1665" s="30">
        <v>0</v>
      </c>
      <c r="AJ1665" s="30">
        <v>0</v>
      </c>
      <c r="AK1665" s="30">
        <v>0.25</v>
      </c>
      <c r="AL1665" s="37">
        <v>0.75</v>
      </c>
      <c r="AM1665" s="36">
        <v>1</v>
      </c>
      <c r="AN1665" s="17">
        <v>0</v>
      </c>
      <c r="AO1665" s="30">
        <v>0.56000000000000005</v>
      </c>
      <c r="AP1665" s="34">
        <v>0.44</v>
      </c>
      <c r="AQ1665" s="33" t="s">
        <v>89</v>
      </c>
      <c r="AR1665" s="34" t="s">
        <v>89</v>
      </c>
      <c r="AS1665">
        <v>0</v>
      </c>
      <c r="AT1665" s="17">
        <v>1</v>
      </c>
      <c r="AU1665" t="s">
        <v>89</v>
      </c>
      <c r="AV1665" s="17" t="s">
        <v>89</v>
      </c>
      <c r="AW1665" s="17" t="s">
        <v>131</v>
      </c>
      <c r="AX1665">
        <v>1</v>
      </c>
      <c r="AY1665">
        <v>0</v>
      </c>
      <c r="AZ1665">
        <v>0</v>
      </c>
      <c r="BA1665">
        <v>0</v>
      </c>
      <c r="BB1665">
        <v>0</v>
      </c>
      <c r="BC1665">
        <v>0</v>
      </c>
      <c r="BD1665" s="17">
        <v>0</v>
      </c>
      <c r="BE1665">
        <v>1</v>
      </c>
      <c r="BF1665">
        <v>0</v>
      </c>
      <c r="BG1665" s="17">
        <v>0</v>
      </c>
      <c r="BH1665">
        <v>25151</v>
      </c>
      <c r="BI1665">
        <v>1422</v>
      </c>
      <c r="BJ1665" s="61">
        <v>0.92100000000000004</v>
      </c>
      <c r="BK1665" s="61">
        <f t="shared" si="413"/>
        <v>26.16</v>
      </c>
      <c r="BL1665">
        <v>1</v>
      </c>
      <c r="BM1665">
        <v>0</v>
      </c>
      <c r="BN1665">
        <v>0</v>
      </c>
      <c r="BO1665">
        <v>0</v>
      </c>
      <c r="BP1665">
        <v>0</v>
      </c>
      <c r="BQ1665" s="17">
        <v>0</v>
      </c>
      <c r="BR1665">
        <v>0</v>
      </c>
      <c r="BS1665">
        <v>0</v>
      </c>
      <c r="BT1665">
        <v>1</v>
      </c>
      <c r="BU1665" s="17">
        <v>0</v>
      </c>
      <c r="BV1665">
        <v>0</v>
      </c>
      <c r="BW1665">
        <v>0</v>
      </c>
      <c r="BX1665" s="17">
        <v>0</v>
      </c>
      <c r="BY1665">
        <v>0</v>
      </c>
      <c r="BZ1665">
        <v>0</v>
      </c>
      <c r="CA1665">
        <v>1</v>
      </c>
      <c r="CB1665">
        <v>0</v>
      </c>
      <c r="CC1665">
        <v>1</v>
      </c>
      <c r="CD1665">
        <v>0</v>
      </c>
      <c r="CE1665">
        <v>1</v>
      </c>
      <c r="CF1665">
        <v>0</v>
      </c>
      <c r="CG1665">
        <v>0</v>
      </c>
      <c r="CH1665">
        <v>0</v>
      </c>
      <c r="CI1665">
        <v>0</v>
      </c>
      <c r="CJ1665" s="17">
        <v>0</v>
      </c>
      <c r="CK1665">
        <v>2.3879999999999999</v>
      </c>
      <c r="CL1665">
        <v>93</v>
      </c>
      <c r="CM1665">
        <v>1</v>
      </c>
      <c r="CN1665">
        <v>0</v>
      </c>
      <c r="CO1665">
        <v>25</v>
      </c>
      <c r="CP1665" s="31" t="s">
        <v>80</v>
      </c>
    </row>
    <row r="1666" spans="1:94" x14ac:dyDescent="0.25">
      <c r="A1666">
        <v>1665</v>
      </c>
      <c r="B1666">
        <v>106</v>
      </c>
      <c r="C1666" s="23" t="s">
        <v>284</v>
      </c>
      <c r="D1666" s="12">
        <v>9.1329464460664145</v>
      </c>
      <c r="E1666" s="13">
        <v>1.328654679654041</v>
      </c>
      <c r="F1666" s="7">
        <v>6.8738300371955772</v>
      </c>
      <c r="G1666" s="7">
        <f t="shared" ref="G1666:G1729" si="414">D1666-E1666</f>
        <v>7.8042917664123737</v>
      </c>
      <c r="H1666" s="15">
        <f t="shared" ref="H1666:H1729" si="415">D1666+E1666</f>
        <v>10.461601125720456</v>
      </c>
      <c r="I1666" s="11">
        <f t="shared" ref="I1666:I1729" si="416">IFERROR(F1666/SQRT(F1666^2+S1666), "X")</f>
        <v>3.1280491004353504E-2</v>
      </c>
      <c r="J1666" s="30">
        <f t="shared" ref="J1666:J1729" si="417">IFERROR(SQRT((1-I1666^2)/S1666), "X")</f>
        <v>4.5506640162891621E-3</v>
      </c>
      <c r="K1666" s="30">
        <f t="shared" ref="K1666:K1726" si="418">IFERROR(1/J1666, "X")</f>
        <v>219.74815025246573</v>
      </c>
      <c r="L1666" s="8">
        <v>0</v>
      </c>
      <c r="M1666" s="9">
        <v>0</v>
      </c>
      <c r="N1666" s="9">
        <v>0</v>
      </c>
      <c r="O1666" s="9">
        <v>1</v>
      </c>
      <c r="P1666" s="9">
        <v>0</v>
      </c>
      <c r="Q1666" s="8">
        <v>48266</v>
      </c>
      <c r="R1666" s="9">
        <v>23</v>
      </c>
      <c r="S1666" s="9">
        <f t="shared" ref="S1666:S1726" si="419">Q1666-R1666-1</f>
        <v>48242</v>
      </c>
      <c r="T1666" s="9">
        <f t="shared" ref="T1666:T1729" si="420">COUNTIF(B:B,B1666)</f>
        <v>10</v>
      </c>
      <c r="U1666" s="7">
        <v>15</v>
      </c>
      <c r="V1666" s="7">
        <v>5.16</v>
      </c>
      <c r="W1666" s="9">
        <v>0</v>
      </c>
      <c r="X1666" s="9">
        <v>1</v>
      </c>
      <c r="Y1666" s="9">
        <v>1</v>
      </c>
      <c r="Z1666" s="9">
        <v>0</v>
      </c>
      <c r="AA1666" s="9">
        <v>0</v>
      </c>
      <c r="AB1666" s="27">
        <v>0</v>
      </c>
      <c r="AC1666" s="9">
        <v>0</v>
      </c>
      <c r="AD1666" s="9">
        <v>0</v>
      </c>
      <c r="AE1666" s="27">
        <v>1</v>
      </c>
      <c r="AF1666" s="9">
        <v>0</v>
      </c>
      <c r="AG1666" s="27">
        <v>1</v>
      </c>
      <c r="AH1666" s="19">
        <v>1992</v>
      </c>
      <c r="AI1666" s="30">
        <v>0</v>
      </c>
      <c r="AJ1666" s="30">
        <v>0</v>
      </c>
      <c r="AK1666" s="30">
        <v>0.25</v>
      </c>
      <c r="AL1666" s="37">
        <v>0.75</v>
      </c>
      <c r="AM1666" s="36">
        <v>1</v>
      </c>
      <c r="AN1666" s="17">
        <v>0</v>
      </c>
      <c r="AO1666" s="30">
        <v>0.56000000000000005</v>
      </c>
      <c r="AP1666" s="34">
        <v>0.44</v>
      </c>
      <c r="AQ1666" s="33" t="s">
        <v>89</v>
      </c>
      <c r="AR1666" s="34" t="s">
        <v>89</v>
      </c>
      <c r="AS1666">
        <v>0</v>
      </c>
      <c r="AT1666" s="17">
        <v>1</v>
      </c>
      <c r="AU1666" t="s">
        <v>89</v>
      </c>
      <c r="AV1666" s="17" t="s">
        <v>89</v>
      </c>
      <c r="AW1666" s="17" t="s">
        <v>131</v>
      </c>
      <c r="AX1666">
        <v>1</v>
      </c>
      <c r="AY1666">
        <v>0</v>
      </c>
      <c r="AZ1666">
        <v>0</v>
      </c>
      <c r="BA1666">
        <v>0</v>
      </c>
      <c r="BB1666">
        <v>0</v>
      </c>
      <c r="BC1666">
        <v>0</v>
      </c>
      <c r="BD1666" s="17">
        <v>0</v>
      </c>
      <c r="BE1666">
        <v>1</v>
      </c>
      <c r="BF1666">
        <v>0</v>
      </c>
      <c r="BG1666" s="17">
        <v>0</v>
      </c>
      <c r="BH1666">
        <v>25151</v>
      </c>
      <c r="BI1666">
        <v>1422</v>
      </c>
      <c r="BJ1666" s="61">
        <v>0.92100000000000004</v>
      </c>
      <c r="BK1666" s="61">
        <f t="shared" si="413"/>
        <v>26.16</v>
      </c>
      <c r="BL1666">
        <v>1</v>
      </c>
      <c r="BM1666">
        <v>0</v>
      </c>
      <c r="BN1666">
        <v>0</v>
      </c>
      <c r="BO1666">
        <v>0</v>
      </c>
      <c r="BP1666">
        <v>0</v>
      </c>
      <c r="BQ1666" s="17">
        <v>0</v>
      </c>
      <c r="BR1666">
        <v>1</v>
      </c>
      <c r="BS1666">
        <v>0</v>
      </c>
      <c r="BT1666">
        <v>0</v>
      </c>
      <c r="BU1666" s="17">
        <v>0</v>
      </c>
      <c r="BV1666">
        <v>0</v>
      </c>
      <c r="BW1666">
        <v>0</v>
      </c>
      <c r="BX1666" s="17">
        <v>0</v>
      </c>
      <c r="BY1666">
        <v>0</v>
      </c>
      <c r="BZ1666">
        <v>0</v>
      </c>
      <c r="CA1666">
        <v>1</v>
      </c>
      <c r="CB1666">
        <v>0</v>
      </c>
      <c r="CC1666">
        <v>1</v>
      </c>
      <c r="CD1666">
        <v>0</v>
      </c>
      <c r="CE1666">
        <v>1</v>
      </c>
      <c r="CF1666">
        <v>0</v>
      </c>
      <c r="CG1666">
        <v>0</v>
      </c>
      <c r="CH1666">
        <v>0</v>
      </c>
      <c r="CI1666">
        <v>0</v>
      </c>
      <c r="CJ1666" s="17">
        <v>0</v>
      </c>
      <c r="CK1666">
        <v>2.3879999999999999</v>
      </c>
      <c r="CL1666">
        <v>93</v>
      </c>
      <c r="CM1666">
        <v>1</v>
      </c>
      <c r="CN1666">
        <v>0</v>
      </c>
      <c r="CO1666">
        <v>25</v>
      </c>
      <c r="CP1666" s="31" t="s">
        <v>80</v>
      </c>
    </row>
    <row r="1667" spans="1:94" x14ac:dyDescent="0.25">
      <c r="A1667">
        <v>1666</v>
      </c>
      <c r="B1667">
        <v>106</v>
      </c>
      <c r="C1667" s="23" t="s">
        <v>284</v>
      </c>
      <c r="D1667" s="12">
        <v>6.3954886261631039</v>
      </c>
      <c r="E1667" s="13">
        <v>2.3464317696174262</v>
      </c>
      <c r="F1667" s="7">
        <v>2.7256230967269319</v>
      </c>
      <c r="G1667" s="7">
        <f t="shared" si="414"/>
        <v>4.0490568565456773</v>
      </c>
      <c r="H1667" s="15">
        <f t="shared" si="415"/>
        <v>8.7419203957805305</v>
      </c>
      <c r="I1667" s="11">
        <f t="shared" si="416"/>
        <v>1.2408897966951389E-2</v>
      </c>
      <c r="J1667" s="30">
        <f t="shared" si="417"/>
        <v>4.5526830110342951E-3</v>
      </c>
      <c r="K1667" s="30">
        <f t="shared" si="418"/>
        <v>219.65069774818704</v>
      </c>
      <c r="L1667" s="8">
        <v>0</v>
      </c>
      <c r="M1667" s="9">
        <v>0</v>
      </c>
      <c r="N1667" s="9">
        <v>0</v>
      </c>
      <c r="O1667" s="9">
        <v>1</v>
      </c>
      <c r="P1667" s="9">
        <v>0</v>
      </c>
      <c r="Q1667" s="8">
        <v>48266</v>
      </c>
      <c r="R1667" s="9">
        <v>26</v>
      </c>
      <c r="S1667" s="9">
        <f t="shared" si="419"/>
        <v>48239</v>
      </c>
      <c r="T1667" s="9">
        <f t="shared" si="420"/>
        <v>10</v>
      </c>
      <c r="U1667" s="7">
        <v>15</v>
      </c>
      <c r="V1667" s="7">
        <v>5.16</v>
      </c>
      <c r="W1667" s="9">
        <v>0</v>
      </c>
      <c r="X1667" s="9">
        <v>1</v>
      </c>
      <c r="Y1667" s="9">
        <v>1</v>
      </c>
      <c r="Z1667" s="9">
        <v>0</v>
      </c>
      <c r="AA1667" s="9">
        <v>0</v>
      </c>
      <c r="AB1667" s="27">
        <v>0</v>
      </c>
      <c r="AC1667" s="9">
        <v>0</v>
      </c>
      <c r="AD1667" s="9">
        <v>0</v>
      </c>
      <c r="AE1667" s="27">
        <v>1</v>
      </c>
      <c r="AF1667" s="9">
        <v>0</v>
      </c>
      <c r="AG1667" s="27">
        <v>1</v>
      </c>
      <c r="AH1667" s="19">
        <v>1992</v>
      </c>
      <c r="AI1667" s="30">
        <v>0</v>
      </c>
      <c r="AJ1667" s="30">
        <v>0</v>
      </c>
      <c r="AK1667" s="30">
        <v>0.25</v>
      </c>
      <c r="AL1667" s="37">
        <v>0.75</v>
      </c>
      <c r="AM1667" s="36">
        <v>1</v>
      </c>
      <c r="AN1667" s="17">
        <v>0</v>
      </c>
      <c r="AO1667" s="30">
        <v>0.56000000000000005</v>
      </c>
      <c r="AP1667" s="34">
        <v>0.44</v>
      </c>
      <c r="AQ1667" s="33" t="s">
        <v>89</v>
      </c>
      <c r="AR1667" s="34" t="s">
        <v>89</v>
      </c>
      <c r="AS1667">
        <v>0</v>
      </c>
      <c r="AT1667" s="17">
        <v>1</v>
      </c>
      <c r="AU1667" t="s">
        <v>89</v>
      </c>
      <c r="AV1667" s="17" t="s">
        <v>89</v>
      </c>
      <c r="AW1667" s="17" t="s">
        <v>131</v>
      </c>
      <c r="AX1667">
        <v>1</v>
      </c>
      <c r="AY1667">
        <v>0</v>
      </c>
      <c r="AZ1667">
        <v>0</v>
      </c>
      <c r="BA1667">
        <v>0</v>
      </c>
      <c r="BB1667">
        <v>0</v>
      </c>
      <c r="BC1667">
        <v>0</v>
      </c>
      <c r="BD1667" s="17">
        <v>0</v>
      </c>
      <c r="BE1667">
        <v>1</v>
      </c>
      <c r="BF1667">
        <v>0</v>
      </c>
      <c r="BG1667" s="17">
        <v>0</v>
      </c>
      <c r="BH1667">
        <v>25151</v>
      </c>
      <c r="BI1667">
        <v>1422</v>
      </c>
      <c r="BJ1667" s="61">
        <v>0.92100000000000004</v>
      </c>
      <c r="BK1667" s="61">
        <f t="shared" si="413"/>
        <v>26.16</v>
      </c>
      <c r="BL1667">
        <v>1</v>
      </c>
      <c r="BM1667">
        <v>0</v>
      </c>
      <c r="BN1667">
        <v>0</v>
      </c>
      <c r="BO1667">
        <v>0</v>
      </c>
      <c r="BP1667">
        <v>0</v>
      </c>
      <c r="BQ1667" s="17">
        <v>0</v>
      </c>
      <c r="BR1667">
        <v>1</v>
      </c>
      <c r="BS1667">
        <v>0</v>
      </c>
      <c r="BT1667">
        <v>0</v>
      </c>
      <c r="BU1667" s="17">
        <v>0</v>
      </c>
      <c r="BV1667">
        <v>0</v>
      </c>
      <c r="BW1667">
        <v>0</v>
      </c>
      <c r="BX1667" s="17">
        <v>0</v>
      </c>
      <c r="BY1667">
        <v>0</v>
      </c>
      <c r="BZ1667">
        <v>0</v>
      </c>
      <c r="CA1667">
        <v>1</v>
      </c>
      <c r="CB1667">
        <v>0</v>
      </c>
      <c r="CC1667">
        <v>1</v>
      </c>
      <c r="CD1667">
        <v>0</v>
      </c>
      <c r="CE1667">
        <v>1</v>
      </c>
      <c r="CF1667">
        <v>0</v>
      </c>
      <c r="CG1667">
        <v>0</v>
      </c>
      <c r="CH1667">
        <v>0</v>
      </c>
      <c r="CI1667">
        <v>0</v>
      </c>
      <c r="CJ1667" s="17">
        <v>0</v>
      </c>
      <c r="CK1667">
        <v>2.3879999999999999</v>
      </c>
      <c r="CL1667">
        <v>93</v>
      </c>
      <c r="CM1667">
        <v>1</v>
      </c>
      <c r="CN1667">
        <v>0</v>
      </c>
      <c r="CO1667">
        <v>25</v>
      </c>
      <c r="CP1667" s="31" t="s">
        <v>80</v>
      </c>
    </row>
    <row r="1668" spans="1:94" x14ac:dyDescent="0.25">
      <c r="A1668">
        <v>1667</v>
      </c>
      <c r="B1668">
        <v>107</v>
      </c>
      <c r="C1668" s="23" t="s">
        <v>285</v>
      </c>
      <c r="D1668" s="12">
        <v>7</v>
      </c>
      <c r="E1668" s="13">
        <v>1</v>
      </c>
      <c r="F1668" s="7">
        <f t="shared" ref="F1668:F1692" si="421">D1668/E1668</f>
        <v>7</v>
      </c>
      <c r="G1668" s="7">
        <f t="shared" si="414"/>
        <v>6</v>
      </c>
      <c r="H1668" s="15">
        <f t="shared" si="415"/>
        <v>8</v>
      </c>
      <c r="I1668" s="11">
        <f t="shared" si="416"/>
        <v>3.3028055093370853E-2</v>
      </c>
      <c r="J1668" s="30">
        <f t="shared" si="417"/>
        <v>4.7182935847672643E-3</v>
      </c>
      <c r="K1668" s="30">
        <f t="shared" si="418"/>
        <v>211.94102953416075</v>
      </c>
      <c r="L1668" s="8">
        <v>1</v>
      </c>
      <c r="M1668" s="9">
        <v>0</v>
      </c>
      <c r="N1668" s="9">
        <v>0</v>
      </c>
      <c r="O1668" s="9">
        <v>0</v>
      </c>
      <c r="P1668" s="9">
        <v>0</v>
      </c>
      <c r="Q1668" s="8">
        <v>44891</v>
      </c>
      <c r="R1668" s="9">
        <v>20</v>
      </c>
      <c r="S1668" s="9">
        <f t="shared" si="419"/>
        <v>44870</v>
      </c>
      <c r="T1668" s="9">
        <f t="shared" si="420"/>
        <v>16</v>
      </c>
      <c r="U1668" s="7">
        <v>13.1</v>
      </c>
      <c r="V1668" s="7">
        <v>9.06</v>
      </c>
      <c r="W1668" s="9">
        <v>1</v>
      </c>
      <c r="X1668" s="9">
        <v>0</v>
      </c>
      <c r="Y1668" s="9">
        <v>1</v>
      </c>
      <c r="Z1668" s="9">
        <v>0</v>
      </c>
      <c r="AA1668" s="9">
        <v>0</v>
      </c>
      <c r="AB1668" s="27">
        <v>0</v>
      </c>
      <c r="AC1668" s="9">
        <v>0</v>
      </c>
      <c r="AD1668" s="9">
        <v>0</v>
      </c>
      <c r="AE1668" s="27">
        <v>1</v>
      </c>
      <c r="AF1668" s="9">
        <v>0</v>
      </c>
      <c r="AG1668" s="27">
        <v>1</v>
      </c>
      <c r="AH1668" s="19">
        <v>1980</v>
      </c>
      <c r="AI1668" s="30">
        <f t="shared" ref="AI1668:AJ1683" si="422">1*(1-$AL1668)/4</f>
        <v>0.19</v>
      </c>
      <c r="AJ1668" s="30">
        <f t="shared" si="422"/>
        <v>0.19</v>
      </c>
      <c r="AK1668" s="30">
        <f t="shared" ref="AK1668:AK1683" si="423">2*(1-$AL1668)/4</f>
        <v>0.38</v>
      </c>
      <c r="AL1668" s="37">
        <v>0.24</v>
      </c>
      <c r="AM1668" s="36" t="s">
        <v>89</v>
      </c>
      <c r="AN1668" s="17" t="s">
        <v>89</v>
      </c>
      <c r="AO1668" s="30">
        <v>0.52</v>
      </c>
      <c r="AP1668" s="34">
        <v>0.48</v>
      </c>
      <c r="AQ1668" s="33" t="s">
        <v>89</v>
      </c>
      <c r="AR1668" s="34" t="s">
        <v>89</v>
      </c>
      <c r="AS1668">
        <v>0</v>
      </c>
      <c r="AT1668" s="17">
        <v>1</v>
      </c>
      <c r="AU1668" t="s">
        <v>89</v>
      </c>
      <c r="AV1668" s="17" t="s">
        <v>89</v>
      </c>
      <c r="AW1668" s="17" t="s">
        <v>131</v>
      </c>
      <c r="AX1668">
        <v>1</v>
      </c>
      <c r="AY1668">
        <v>0</v>
      </c>
      <c r="AZ1668">
        <v>0</v>
      </c>
      <c r="BA1668">
        <v>0</v>
      </c>
      <c r="BB1668">
        <v>0</v>
      </c>
      <c r="BC1668">
        <v>0</v>
      </c>
      <c r="BD1668" s="17">
        <v>0</v>
      </c>
      <c r="BE1668">
        <v>1</v>
      </c>
      <c r="BF1668">
        <v>0</v>
      </c>
      <c r="BG1668" s="17">
        <v>0</v>
      </c>
      <c r="BH1668">
        <v>19291</v>
      </c>
      <c r="BI1668">
        <v>1766</v>
      </c>
      <c r="BJ1668" s="23">
        <v>0.91900000000000004</v>
      </c>
      <c r="BK1668" s="23">
        <f t="shared" si="413"/>
        <v>28.16</v>
      </c>
      <c r="BL1668">
        <v>1</v>
      </c>
      <c r="BM1668">
        <v>0</v>
      </c>
      <c r="BN1668">
        <v>0</v>
      </c>
      <c r="BO1668">
        <v>0</v>
      </c>
      <c r="BP1668">
        <v>0</v>
      </c>
      <c r="BQ1668" s="17">
        <v>0</v>
      </c>
      <c r="BR1668">
        <v>0</v>
      </c>
      <c r="BS1668">
        <v>1</v>
      </c>
      <c r="BT1668">
        <v>0</v>
      </c>
      <c r="BU1668" s="17">
        <v>0</v>
      </c>
      <c r="BV1668">
        <v>0</v>
      </c>
      <c r="BW1668">
        <v>0</v>
      </c>
      <c r="BX1668" s="17">
        <v>0</v>
      </c>
      <c r="BY1668">
        <v>0</v>
      </c>
      <c r="BZ1668">
        <v>0</v>
      </c>
      <c r="CA1668">
        <v>1</v>
      </c>
      <c r="CB1668">
        <v>1</v>
      </c>
      <c r="CC1668">
        <v>1</v>
      </c>
      <c r="CD1668">
        <v>0</v>
      </c>
      <c r="CE1668">
        <v>1</v>
      </c>
      <c r="CF1668">
        <v>0</v>
      </c>
      <c r="CG1668">
        <v>0</v>
      </c>
      <c r="CH1668">
        <v>0</v>
      </c>
      <c r="CI1668">
        <v>0</v>
      </c>
      <c r="CJ1668" s="17">
        <v>0</v>
      </c>
      <c r="CK1668">
        <v>3.0070000000000001</v>
      </c>
      <c r="CL1668">
        <v>1830</v>
      </c>
      <c r="CM1668">
        <v>1</v>
      </c>
      <c r="CN1668">
        <v>0</v>
      </c>
      <c r="CO1668">
        <v>25</v>
      </c>
      <c r="CP1668" s="31" t="s">
        <v>80</v>
      </c>
    </row>
    <row r="1669" spans="1:94" x14ac:dyDescent="0.25">
      <c r="A1669">
        <v>1668</v>
      </c>
      <c r="B1669">
        <v>107</v>
      </c>
      <c r="C1669" s="23" t="s">
        <v>285</v>
      </c>
      <c r="D1669" s="12">
        <v>9</v>
      </c>
      <c r="E1669" s="13">
        <v>1</v>
      </c>
      <c r="F1669" s="7">
        <f t="shared" si="421"/>
        <v>9</v>
      </c>
      <c r="G1669" s="7">
        <f t="shared" si="414"/>
        <v>8</v>
      </c>
      <c r="H1669" s="15">
        <f t="shared" si="415"/>
        <v>10</v>
      </c>
      <c r="I1669" s="11">
        <f t="shared" si="416"/>
        <v>4.2449524573882881E-2</v>
      </c>
      <c r="J1669" s="30">
        <f t="shared" si="417"/>
        <v>4.716613841542542E-3</v>
      </c>
      <c r="K1669" s="30">
        <f t="shared" si="418"/>
        <v>212.01650879117881</v>
      </c>
      <c r="L1669" s="8">
        <v>1</v>
      </c>
      <c r="M1669" s="9">
        <v>0</v>
      </c>
      <c r="N1669" s="9">
        <v>0</v>
      </c>
      <c r="O1669" s="9">
        <v>0</v>
      </c>
      <c r="P1669" s="9">
        <v>0</v>
      </c>
      <c r="Q1669" s="8">
        <v>44891</v>
      </c>
      <c r="R1669" s="9">
        <v>20</v>
      </c>
      <c r="S1669" s="9">
        <f t="shared" si="419"/>
        <v>44870</v>
      </c>
      <c r="T1669" s="9">
        <f t="shared" si="420"/>
        <v>16</v>
      </c>
      <c r="U1669" s="7">
        <v>13.1</v>
      </c>
      <c r="V1669" s="7">
        <v>9.06</v>
      </c>
      <c r="W1669" s="9">
        <v>1</v>
      </c>
      <c r="X1669" s="9">
        <v>0</v>
      </c>
      <c r="Y1669" s="9">
        <v>1</v>
      </c>
      <c r="Z1669" s="9">
        <v>0</v>
      </c>
      <c r="AA1669" s="9">
        <v>0</v>
      </c>
      <c r="AB1669" s="27">
        <v>0</v>
      </c>
      <c r="AC1669" s="9">
        <v>0</v>
      </c>
      <c r="AD1669" s="9">
        <v>0</v>
      </c>
      <c r="AE1669" s="27">
        <v>1</v>
      </c>
      <c r="AF1669" s="9">
        <v>0</v>
      </c>
      <c r="AG1669" s="27">
        <v>1</v>
      </c>
      <c r="AH1669" s="19">
        <v>1990</v>
      </c>
      <c r="AI1669" s="30">
        <f t="shared" si="422"/>
        <v>0.19</v>
      </c>
      <c r="AJ1669" s="30">
        <f t="shared" si="422"/>
        <v>0.19</v>
      </c>
      <c r="AK1669" s="30">
        <f t="shared" si="423"/>
        <v>0.38</v>
      </c>
      <c r="AL1669" s="37">
        <v>0.24</v>
      </c>
      <c r="AM1669" s="36" t="s">
        <v>89</v>
      </c>
      <c r="AN1669" s="17" t="s">
        <v>89</v>
      </c>
      <c r="AO1669" s="30">
        <v>0.52</v>
      </c>
      <c r="AP1669" s="34">
        <v>0.48</v>
      </c>
      <c r="AQ1669" s="33" t="s">
        <v>89</v>
      </c>
      <c r="AR1669" s="34" t="s">
        <v>89</v>
      </c>
      <c r="AS1669">
        <v>0</v>
      </c>
      <c r="AT1669" s="17">
        <v>1</v>
      </c>
      <c r="AU1669" t="s">
        <v>89</v>
      </c>
      <c r="AV1669" s="17" t="s">
        <v>89</v>
      </c>
      <c r="AW1669" s="17" t="s">
        <v>131</v>
      </c>
      <c r="AX1669">
        <v>1</v>
      </c>
      <c r="AY1669">
        <v>0</v>
      </c>
      <c r="AZ1669">
        <v>0</v>
      </c>
      <c r="BA1669">
        <v>0</v>
      </c>
      <c r="BB1669">
        <v>0</v>
      </c>
      <c r="BC1669">
        <v>0</v>
      </c>
      <c r="BD1669" s="17">
        <v>0</v>
      </c>
      <c r="BE1669">
        <v>1</v>
      </c>
      <c r="BF1669">
        <v>0</v>
      </c>
      <c r="BG1669" s="17">
        <v>0</v>
      </c>
      <c r="BH1669">
        <v>24883</v>
      </c>
      <c r="BI1669">
        <v>1325</v>
      </c>
      <c r="BJ1669" s="23">
        <v>0.92100000000000004</v>
      </c>
      <c r="BK1669" s="23">
        <f t="shared" si="413"/>
        <v>28.16</v>
      </c>
      <c r="BL1669">
        <v>1</v>
      </c>
      <c r="BM1669">
        <v>0</v>
      </c>
      <c r="BN1669">
        <v>0</v>
      </c>
      <c r="BO1669">
        <v>0</v>
      </c>
      <c r="BP1669">
        <v>0</v>
      </c>
      <c r="BQ1669" s="17">
        <v>0</v>
      </c>
      <c r="BR1669">
        <v>0</v>
      </c>
      <c r="BS1669">
        <v>1</v>
      </c>
      <c r="BT1669">
        <v>0</v>
      </c>
      <c r="BU1669" s="17">
        <v>0</v>
      </c>
      <c r="BV1669">
        <v>0</v>
      </c>
      <c r="BW1669">
        <v>0</v>
      </c>
      <c r="BX1669" s="17">
        <v>0</v>
      </c>
      <c r="BY1669">
        <v>0</v>
      </c>
      <c r="BZ1669">
        <v>0</v>
      </c>
      <c r="CA1669">
        <v>1</v>
      </c>
      <c r="CB1669">
        <v>1</v>
      </c>
      <c r="CC1669">
        <v>1</v>
      </c>
      <c r="CD1669">
        <v>0</v>
      </c>
      <c r="CE1669">
        <v>1</v>
      </c>
      <c r="CF1669">
        <v>0</v>
      </c>
      <c r="CG1669">
        <v>0</v>
      </c>
      <c r="CH1669">
        <v>0</v>
      </c>
      <c r="CI1669">
        <v>0</v>
      </c>
      <c r="CJ1669" s="17">
        <v>0</v>
      </c>
      <c r="CK1669">
        <v>3.0070000000000001</v>
      </c>
      <c r="CL1669">
        <v>1830</v>
      </c>
      <c r="CM1669">
        <v>1</v>
      </c>
      <c r="CN1669">
        <v>0</v>
      </c>
      <c r="CO1669">
        <v>25</v>
      </c>
      <c r="CP1669" s="31" t="s">
        <v>80</v>
      </c>
    </row>
    <row r="1670" spans="1:94" x14ac:dyDescent="0.25">
      <c r="A1670">
        <v>1669</v>
      </c>
      <c r="B1670">
        <v>107</v>
      </c>
      <c r="C1670" s="23" t="s">
        <v>285</v>
      </c>
      <c r="D1670" s="12">
        <v>7</v>
      </c>
      <c r="E1670" s="13">
        <v>1</v>
      </c>
      <c r="F1670" s="7">
        <f t="shared" si="421"/>
        <v>7</v>
      </c>
      <c r="G1670" s="7">
        <f t="shared" si="414"/>
        <v>6</v>
      </c>
      <c r="H1670" s="15">
        <f t="shared" si="415"/>
        <v>8</v>
      </c>
      <c r="I1670" s="11">
        <f t="shared" si="416"/>
        <v>3.3028055093370853E-2</v>
      </c>
      <c r="J1670" s="30">
        <f t="shared" si="417"/>
        <v>4.7182935847672643E-3</v>
      </c>
      <c r="K1670" s="30">
        <f t="shared" si="418"/>
        <v>211.94102953416075</v>
      </c>
      <c r="L1670" s="8">
        <v>1</v>
      </c>
      <c r="M1670" s="9">
        <v>0</v>
      </c>
      <c r="N1670" s="9">
        <v>0</v>
      </c>
      <c r="O1670" s="9">
        <v>0</v>
      </c>
      <c r="P1670" s="9">
        <v>0</v>
      </c>
      <c r="Q1670" s="8">
        <v>44891</v>
      </c>
      <c r="R1670" s="9">
        <v>20</v>
      </c>
      <c r="S1670" s="9">
        <f t="shared" si="419"/>
        <v>44870</v>
      </c>
      <c r="T1670" s="9">
        <f t="shared" si="420"/>
        <v>16</v>
      </c>
      <c r="U1670" s="7">
        <v>13.1</v>
      </c>
      <c r="V1670" s="7">
        <v>9.06</v>
      </c>
      <c r="W1670" s="9">
        <v>1</v>
      </c>
      <c r="X1670" s="9">
        <v>0</v>
      </c>
      <c r="Y1670" s="9">
        <v>1</v>
      </c>
      <c r="Z1670" s="9">
        <v>0</v>
      </c>
      <c r="AA1670" s="9">
        <v>0</v>
      </c>
      <c r="AB1670" s="27">
        <v>0</v>
      </c>
      <c r="AC1670" s="9">
        <v>0</v>
      </c>
      <c r="AD1670" s="9">
        <v>0</v>
      </c>
      <c r="AE1670" s="27">
        <v>1</v>
      </c>
      <c r="AF1670" s="9">
        <v>0</v>
      </c>
      <c r="AG1670" s="27">
        <v>1</v>
      </c>
      <c r="AH1670" s="19">
        <v>1980</v>
      </c>
      <c r="AI1670" s="30">
        <f t="shared" si="422"/>
        <v>0.19</v>
      </c>
      <c r="AJ1670" s="30">
        <f t="shared" si="422"/>
        <v>0.19</v>
      </c>
      <c r="AK1670" s="30">
        <f t="shared" si="423"/>
        <v>0.38</v>
      </c>
      <c r="AL1670" s="37">
        <v>0.24</v>
      </c>
      <c r="AM1670" s="36" t="s">
        <v>89</v>
      </c>
      <c r="AN1670" s="17" t="s">
        <v>89</v>
      </c>
      <c r="AO1670" s="30">
        <v>0.52</v>
      </c>
      <c r="AP1670" s="34">
        <v>0.48</v>
      </c>
      <c r="AQ1670" s="33" t="s">
        <v>89</v>
      </c>
      <c r="AR1670" s="34" t="s">
        <v>89</v>
      </c>
      <c r="AS1670">
        <v>0</v>
      </c>
      <c r="AT1670" s="17">
        <v>1</v>
      </c>
      <c r="AU1670" t="s">
        <v>89</v>
      </c>
      <c r="AV1670" s="17" t="s">
        <v>89</v>
      </c>
      <c r="AW1670" s="17" t="s">
        <v>131</v>
      </c>
      <c r="AX1670">
        <v>1</v>
      </c>
      <c r="AY1670">
        <v>0</v>
      </c>
      <c r="AZ1670">
        <v>0</v>
      </c>
      <c r="BA1670">
        <v>0</v>
      </c>
      <c r="BB1670">
        <v>0</v>
      </c>
      <c r="BC1670">
        <v>0</v>
      </c>
      <c r="BD1670" s="17">
        <v>0</v>
      </c>
      <c r="BE1670">
        <v>1</v>
      </c>
      <c r="BF1670">
        <v>0</v>
      </c>
      <c r="BG1670" s="17">
        <v>0</v>
      </c>
      <c r="BH1670">
        <v>19291</v>
      </c>
      <c r="BI1670">
        <v>1766</v>
      </c>
      <c r="BJ1670" s="23">
        <v>0.91900000000000004</v>
      </c>
      <c r="BK1670" s="23">
        <f t="shared" si="413"/>
        <v>28.16</v>
      </c>
      <c r="BL1670">
        <v>1</v>
      </c>
      <c r="BM1670">
        <v>0</v>
      </c>
      <c r="BN1670">
        <v>0</v>
      </c>
      <c r="BO1670">
        <v>0</v>
      </c>
      <c r="BP1670">
        <v>0</v>
      </c>
      <c r="BQ1670" s="17">
        <v>0</v>
      </c>
      <c r="BR1670">
        <v>0</v>
      </c>
      <c r="BS1670">
        <v>1</v>
      </c>
      <c r="BT1670">
        <v>0</v>
      </c>
      <c r="BU1670" s="17">
        <v>0</v>
      </c>
      <c r="BV1670">
        <v>0</v>
      </c>
      <c r="BW1670">
        <v>0</v>
      </c>
      <c r="BX1670" s="17">
        <v>0</v>
      </c>
      <c r="BY1670">
        <v>0</v>
      </c>
      <c r="BZ1670">
        <v>0</v>
      </c>
      <c r="CA1670">
        <v>1</v>
      </c>
      <c r="CB1670">
        <v>1</v>
      </c>
      <c r="CC1670">
        <v>1</v>
      </c>
      <c r="CD1670">
        <v>0</v>
      </c>
      <c r="CE1670">
        <v>1</v>
      </c>
      <c r="CF1670">
        <v>0</v>
      </c>
      <c r="CG1670">
        <v>0</v>
      </c>
      <c r="CH1670">
        <v>0</v>
      </c>
      <c r="CI1670">
        <v>0</v>
      </c>
      <c r="CJ1670" s="17">
        <v>0</v>
      </c>
      <c r="CK1670">
        <v>3.0070000000000001</v>
      </c>
      <c r="CL1670">
        <v>1830</v>
      </c>
      <c r="CM1670">
        <v>1</v>
      </c>
      <c r="CN1670">
        <v>0</v>
      </c>
      <c r="CO1670">
        <v>25</v>
      </c>
      <c r="CP1670" s="31" t="s">
        <v>80</v>
      </c>
    </row>
    <row r="1671" spans="1:94" x14ac:dyDescent="0.25">
      <c r="A1671">
        <v>1670</v>
      </c>
      <c r="B1671">
        <v>107</v>
      </c>
      <c r="C1671" s="23" t="s">
        <v>285</v>
      </c>
      <c r="D1671" s="12">
        <v>9</v>
      </c>
      <c r="E1671" s="13">
        <v>0.9</v>
      </c>
      <c r="F1671" s="7">
        <f t="shared" si="421"/>
        <v>10</v>
      </c>
      <c r="G1671" s="7">
        <f t="shared" si="414"/>
        <v>8.1</v>
      </c>
      <c r="H1671" s="15">
        <f t="shared" si="415"/>
        <v>9.9</v>
      </c>
      <c r="I1671" s="11">
        <f t="shared" si="416"/>
        <v>4.7156173424238952E-2</v>
      </c>
      <c r="J1671" s="30">
        <f t="shared" si="417"/>
        <v>4.7156173424238949E-3</v>
      </c>
      <c r="K1671" s="30">
        <f t="shared" si="418"/>
        <v>212.06131188880261</v>
      </c>
      <c r="L1671" s="8">
        <v>1</v>
      </c>
      <c r="M1671" s="9">
        <v>0</v>
      </c>
      <c r="N1671" s="9">
        <v>0</v>
      </c>
      <c r="O1671" s="9">
        <v>0</v>
      </c>
      <c r="P1671" s="9">
        <v>0</v>
      </c>
      <c r="Q1671" s="8">
        <v>44891</v>
      </c>
      <c r="R1671" s="9">
        <v>20</v>
      </c>
      <c r="S1671" s="9">
        <f t="shared" si="419"/>
        <v>44870</v>
      </c>
      <c r="T1671" s="9">
        <f t="shared" si="420"/>
        <v>16</v>
      </c>
      <c r="U1671" s="7">
        <v>13.1</v>
      </c>
      <c r="V1671" s="7">
        <v>9.06</v>
      </c>
      <c r="W1671" s="9">
        <v>1</v>
      </c>
      <c r="X1671" s="9">
        <v>0</v>
      </c>
      <c r="Y1671" s="9">
        <v>1</v>
      </c>
      <c r="Z1671" s="9">
        <v>0</v>
      </c>
      <c r="AA1671" s="9">
        <v>0</v>
      </c>
      <c r="AB1671" s="27">
        <v>0</v>
      </c>
      <c r="AC1671" s="9">
        <v>0</v>
      </c>
      <c r="AD1671" s="9">
        <v>0</v>
      </c>
      <c r="AE1671" s="27">
        <v>1</v>
      </c>
      <c r="AF1671" s="9">
        <v>0</v>
      </c>
      <c r="AG1671" s="27">
        <v>1</v>
      </c>
      <c r="AH1671" s="19">
        <v>1990</v>
      </c>
      <c r="AI1671" s="30">
        <f t="shared" si="422"/>
        <v>0.19</v>
      </c>
      <c r="AJ1671" s="30">
        <f t="shared" si="422"/>
        <v>0.19</v>
      </c>
      <c r="AK1671" s="30">
        <f t="shared" si="423"/>
        <v>0.38</v>
      </c>
      <c r="AL1671" s="37">
        <v>0.24</v>
      </c>
      <c r="AM1671" s="36" t="s">
        <v>89</v>
      </c>
      <c r="AN1671" s="17" t="s">
        <v>89</v>
      </c>
      <c r="AO1671" s="30">
        <v>0.52</v>
      </c>
      <c r="AP1671" s="34">
        <v>0.48</v>
      </c>
      <c r="AQ1671" s="33" t="s">
        <v>89</v>
      </c>
      <c r="AR1671" s="34" t="s">
        <v>89</v>
      </c>
      <c r="AS1671">
        <v>0</v>
      </c>
      <c r="AT1671" s="17">
        <v>1</v>
      </c>
      <c r="AU1671" t="s">
        <v>89</v>
      </c>
      <c r="AV1671" s="17" t="s">
        <v>89</v>
      </c>
      <c r="AW1671" s="17" t="s">
        <v>131</v>
      </c>
      <c r="AX1671">
        <v>1</v>
      </c>
      <c r="AY1671">
        <v>0</v>
      </c>
      <c r="AZ1671">
        <v>0</v>
      </c>
      <c r="BA1671">
        <v>0</v>
      </c>
      <c r="BB1671">
        <v>0</v>
      </c>
      <c r="BC1671">
        <v>0</v>
      </c>
      <c r="BD1671" s="17">
        <v>0</v>
      </c>
      <c r="BE1671">
        <v>1</v>
      </c>
      <c r="BF1671">
        <v>0</v>
      </c>
      <c r="BG1671" s="17">
        <v>0</v>
      </c>
      <c r="BH1671">
        <v>24883</v>
      </c>
      <c r="BI1671">
        <v>1325</v>
      </c>
      <c r="BJ1671" s="23">
        <v>0.92100000000000004</v>
      </c>
      <c r="BK1671" s="23">
        <f t="shared" si="413"/>
        <v>28.16</v>
      </c>
      <c r="BL1671">
        <v>1</v>
      </c>
      <c r="BM1671">
        <v>0</v>
      </c>
      <c r="BN1671">
        <v>0</v>
      </c>
      <c r="BO1671">
        <v>0</v>
      </c>
      <c r="BP1671">
        <v>0</v>
      </c>
      <c r="BQ1671" s="17">
        <v>0</v>
      </c>
      <c r="BR1671">
        <v>0</v>
      </c>
      <c r="BS1671">
        <v>1</v>
      </c>
      <c r="BT1671">
        <v>0</v>
      </c>
      <c r="BU1671" s="17">
        <v>0</v>
      </c>
      <c r="BV1671">
        <v>0</v>
      </c>
      <c r="BW1671">
        <v>0</v>
      </c>
      <c r="BX1671" s="17">
        <v>0</v>
      </c>
      <c r="BY1671">
        <v>0</v>
      </c>
      <c r="BZ1671">
        <v>0</v>
      </c>
      <c r="CA1671">
        <v>1</v>
      </c>
      <c r="CB1671">
        <v>1</v>
      </c>
      <c r="CC1671">
        <v>1</v>
      </c>
      <c r="CD1671">
        <v>0</v>
      </c>
      <c r="CE1671">
        <v>1</v>
      </c>
      <c r="CF1671">
        <v>0</v>
      </c>
      <c r="CG1671">
        <v>0</v>
      </c>
      <c r="CH1671">
        <v>0</v>
      </c>
      <c r="CI1671">
        <v>0</v>
      </c>
      <c r="CJ1671" s="17">
        <v>0</v>
      </c>
      <c r="CK1671">
        <v>3.0070000000000001</v>
      </c>
      <c r="CL1671">
        <v>1830</v>
      </c>
      <c r="CM1671">
        <v>1</v>
      </c>
      <c r="CN1671">
        <v>0</v>
      </c>
      <c r="CO1671">
        <v>25</v>
      </c>
      <c r="CP1671" s="31" t="s">
        <v>80</v>
      </c>
    </row>
    <row r="1672" spans="1:94" x14ac:dyDescent="0.25">
      <c r="A1672">
        <v>1671</v>
      </c>
      <c r="B1672">
        <v>107</v>
      </c>
      <c r="C1672" s="23" t="s">
        <v>285</v>
      </c>
      <c r="D1672" s="12">
        <v>-1</v>
      </c>
      <c r="E1672" s="13">
        <v>3</v>
      </c>
      <c r="F1672" s="7">
        <f t="shared" si="421"/>
        <v>-0.33333333333333331</v>
      </c>
      <c r="G1672" s="7">
        <f t="shared" si="414"/>
        <v>-4</v>
      </c>
      <c r="H1672" s="15">
        <f t="shared" si="415"/>
        <v>2</v>
      </c>
      <c r="I1672" s="11">
        <f t="shared" si="416"/>
        <v>-1.5735685061033736E-3</v>
      </c>
      <c r="J1672" s="30">
        <f t="shared" si="417"/>
        <v>4.7207055183101209E-3</v>
      </c>
      <c r="K1672" s="30">
        <f t="shared" si="418"/>
        <v>211.83274324596542</v>
      </c>
      <c r="L1672" s="8">
        <v>1</v>
      </c>
      <c r="M1672" s="9">
        <v>0</v>
      </c>
      <c r="N1672" s="9">
        <v>0</v>
      </c>
      <c r="O1672" s="9">
        <v>0</v>
      </c>
      <c r="P1672" s="9">
        <v>0</v>
      </c>
      <c r="Q1672" s="8">
        <v>44891</v>
      </c>
      <c r="R1672" s="9">
        <v>17</v>
      </c>
      <c r="S1672" s="9">
        <f t="shared" si="419"/>
        <v>44873</v>
      </c>
      <c r="T1672" s="9">
        <f t="shared" si="420"/>
        <v>16</v>
      </c>
      <c r="U1672" s="7">
        <v>13.1</v>
      </c>
      <c r="V1672" s="7">
        <v>9.06</v>
      </c>
      <c r="W1672" s="9">
        <v>1</v>
      </c>
      <c r="X1672" s="9">
        <v>0</v>
      </c>
      <c r="Y1672" s="9">
        <v>1</v>
      </c>
      <c r="Z1672" s="9">
        <v>0</v>
      </c>
      <c r="AA1672" s="9">
        <v>0</v>
      </c>
      <c r="AB1672" s="27">
        <v>0</v>
      </c>
      <c r="AC1672" s="9">
        <v>0</v>
      </c>
      <c r="AD1672" s="9">
        <v>0</v>
      </c>
      <c r="AE1672" s="27">
        <v>1</v>
      </c>
      <c r="AF1672" s="9">
        <v>0</v>
      </c>
      <c r="AG1672" s="27">
        <v>1</v>
      </c>
      <c r="AH1672" s="19">
        <v>1980</v>
      </c>
      <c r="AI1672" s="30">
        <f t="shared" si="422"/>
        <v>0.19</v>
      </c>
      <c r="AJ1672" s="30">
        <f t="shared" si="422"/>
        <v>0.19</v>
      </c>
      <c r="AK1672" s="30">
        <f t="shared" si="423"/>
        <v>0.38</v>
      </c>
      <c r="AL1672" s="37">
        <v>0.24</v>
      </c>
      <c r="AM1672" s="36" t="s">
        <v>89</v>
      </c>
      <c r="AN1672" s="17" t="s">
        <v>89</v>
      </c>
      <c r="AO1672" s="30">
        <v>0.52</v>
      </c>
      <c r="AP1672" s="34">
        <v>0.48</v>
      </c>
      <c r="AQ1672" s="33" t="s">
        <v>89</v>
      </c>
      <c r="AR1672" s="34" t="s">
        <v>89</v>
      </c>
      <c r="AS1672">
        <v>0</v>
      </c>
      <c r="AT1672" s="17">
        <v>1</v>
      </c>
      <c r="AU1672" t="s">
        <v>89</v>
      </c>
      <c r="AV1672" s="17" t="s">
        <v>89</v>
      </c>
      <c r="AW1672" s="17" t="s">
        <v>131</v>
      </c>
      <c r="AX1672">
        <v>1</v>
      </c>
      <c r="AY1672">
        <v>0</v>
      </c>
      <c r="AZ1672">
        <v>0</v>
      </c>
      <c r="BA1672">
        <v>0</v>
      </c>
      <c r="BB1672">
        <v>0</v>
      </c>
      <c r="BC1672">
        <v>0</v>
      </c>
      <c r="BD1672" s="17">
        <v>0</v>
      </c>
      <c r="BE1672">
        <v>1</v>
      </c>
      <c r="BF1672">
        <v>0</v>
      </c>
      <c r="BG1672" s="17">
        <v>0</v>
      </c>
      <c r="BH1672">
        <v>19291</v>
      </c>
      <c r="BI1672">
        <v>1766</v>
      </c>
      <c r="BJ1672" s="23">
        <v>0.91900000000000004</v>
      </c>
      <c r="BK1672" s="23">
        <f t="shared" si="413"/>
        <v>28.16</v>
      </c>
      <c r="BL1672">
        <v>1</v>
      </c>
      <c r="BM1672">
        <v>0</v>
      </c>
      <c r="BN1672">
        <v>0</v>
      </c>
      <c r="BO1672">
        <v>0</v>
      </c>
      <c r="BP1672">
        <v>0</v>
      </c>
      <c r="BQ1672" s="17">
        <v>0</v>
      </c>
      <c r="BR1672">
        <v>0</v>
      </c>
      <c r="BS1672">
        <v>1</v>
      </c>
      <c r="BT1672">
        <v>0</v>
      </c>
      <c r="BU1672" s="17">
        <v>0</v>
      </c>
      <c r="BV1672">
        <v>0</v>
      </c>
      <c r="BW1672">
        <v>0</v>
      </c>
      <c r="BX1672" s="17">
        <v>0</v>
      </c>
      <c r="BY1672">
        <v>0</v>
      </c>
      <c r="BZ1672">
        <v>0</v>
      </c>
      <c r="CA1672">
        <v>1</v>
      </c>
      <c r="CB1672">
        <v>1</v>
      </c>
      <c r="CC1672">
        <v>0</v>
      </c>
      <c r="CD1672">
        <v>0</v>
      </c>
      <c r="CE1672">
        <v>0</v>
      </c>
      <c r="CF1672">
        <v>0</v>
      </c>
      <c r="CG1672">
        <v>0</v>
      </c>
      <c r="CH1672">
        <v>0</v>
      </c>
      <c r="CI1672">
        <v>0</v>
      </c>
      <c r="CJ1672" s="17">
        <v>0</v>
      </c>
      <c r="CK1672">
        <v>3.0070000000000001</v>
      </c>
      <c r="CL1672">
        <v>1830</v>
      </c>
      <c r="CM1672">
        <v>1</v>
      </c>
      <c r="CN1672">
        <v>0</v>
      </c>
      <c r="CO1672">
        <v>25</v>
      </c>
      <c r="CP1672" s="31" t="s">
        <v>80</v>
      </c>
    </row>
    <row r="1673" spans="1:94" x14ac:dyDescent="0.25">
      <c r="A1673">
        <v>1672</v>
      </c>
      <c r="B1673">
        <v>107</v>
      </c>
      <c r="C1673" s="23" t="s">
        <v>285</v>
      </c>
      <c r="D1673" s="12">
        <v>1</v>
      </c>
      <c r="E1673" s="13">
        <v>2</v>
      </c>
      <c r="F1673" s="7">
        <f t="shared" si="421"/>
        <v>0.5</v>
      </c>
      <c r="G1673" s="7">
        <f t="shared" si="414"/>
        <v>-1</v>
      </c>
      <c r="H1673" s="15">
        <f t="shared" si="415"/>
        <v>3</v>
      </c>
      <c r="I1673" s="11">
        <f t="shared" si="416"/>
        <v>2.3603491063438E-3</v>
      </c>
      <c r="J1673" s="30">
        <f t="shared" si="417"/>
        <v>4.7206982126876008E-3</v>
      </c>
      <c r="K1673" s="30">
        <f t="shared" si="418"/>
        <v>211.83307107248385</v>
      </c>
      <c r="L1673" s="8">
        <v>1</v>
      </c>
      <c r="M1673" s="9">
        <v>0</v>
      </c>
      <c r="N1673" s="9">
        <v>0</v>
      </c>
      <c r="O1673" s="9">
        <v>0</v>
      </c>
      <c r="P1673" s="9">
        <v>0</v>
      </c>
      <c r="Q1673" s="8">
        <v>44891</v>
      </c>
      <c r="R1673" s="9">
        <v>17</v>
      </c>
      <c r="S1673" s="9">
        <f t="shared" si="419"/>
        <v>44873</v>
      </c>
      <c r="T1673" s="9">
        <f t="shared" si="420"/>
        <v>16</v>
      </c>
      <c r="U1673" s="7">
        <v>13.1</v>
      </c>
      <c r="V1673" s="7">
        <v>9.06</v>
      </c>
      <c r="W1673" s="9">
        <v>1</v>
      </c>
      <c r="X1673" s="9">
        <v>0</v>
      </c>
      <c r="Y1673" s="9">
        <v>1</v>
      </c>
      <c r="Z1673" s="9">
        <v>0</v>
      </c>
      <c r="AA1673" s="9">
        <v>0</v>
      </c>
      <c r="AB1673" s="27">
        <v>0</v>
      </c>
      <c r="AC1673" s="9">
        <v>0</v>
      </c>
      <c r="AD1673" s="9">
        <v>0</v>
      </c>
      <c r="AE1673" s="27">
        <v>1</v>
      </c>
      <c r="AF1673" s="9">
        <v>0</v>
      </c>
      <c r="AG1673" s="27">
        <v>1</v>
      </c>
      <c r="AH1673" s="19">
        <v>1990</v>
      </c>
      <c r="AI1673" s="30">
        <f t="shared" si="422"/>
        <v>0.19</v>
      </c>
      <c r="AJ1673" s="30">
        <f t="shared" si="422"/>
        <v>0.19</v>
      </c>
      <c r="AK1673" s="30">
        <f t="shared" si="423"/>
        <v>0.38</v>
      </c>
      <c r="AL1673" s="37">
        <v>0.24</v>
      </c>
      <c r="AM1673" s="36" t="s">
        <v>89</v>
      </c>
      <c r="AN1673" s="17" t="s">
        <v>89</v>
      </c>
      <c r="AO1673" s="30">
        <v>0.52</v>
      </c>
      <c r="AP1673" s="34">
        <v>0.48</v>
      </c>
      <c r="AQ1673" s="33" t="s">
        <v>89</v>
      </c>
      <c r="AR1673" s="34" t="s">
        <v>89</v>
      </c>
      <c r="AS1673">
        <v>0</v>
      </c>
      <c r="AT1673" s="17">
        <v>1</v>
      </c>
      <c r="AU1673" t="s">
        <v>89</v>
      </c>
      <c r="AV1673" s="17" t="s">
        <v>89</v>
      </c>
      <c r="AW1673" s="17" t="s">
        <v>131</v>
      </c>
      <c r="AX1673">
        <v>1</v>
      </c>
      <c r="AY1673">
        <v>0</v>
      </c>
      <c r="AZ1673">
        <v>0</v>
      </c>
      <c r="BA1673">
        <v>0</v>
      </c>
      <c r="BB1673">
        <v>0</v>
      </c>
      <c r="BC1673">
        <v>0</v>
      </c>
      <c r="BD1673" s="17">
        <v>0</v>
      </c>
      <c r="BE1673">
        <v>1</v>
      </c>
      <c r="BF1673">
        <v>0</v>
      </c>
      <c r="BG1673" s="17">
        <v>0</v>
      </c>
      <c r="BH1673">
        <v>24883</v>
      </c>
      <c r="BI1673">
        <v>1325</v>
      </c>
      <c r="BJ1673" s="23">
        <v>0.92100000000000004</v>
      </c>
      <c r="BK1673" s="23">
        <f t="shared" si="413"/>
        <v>28.16</v>
      </c>
      <c r="BL1673">
        <v>1</v>
      </c>
      <c r="BM1673">
        <v>0</v>
      </c>
      <c r="BN1673">
        <v>0</v>
      </c>
      <c r="BO1673">
        <v>0</v>
      </c>
      <c r="BP1673">
        <v>0</v>
      </c>
      <c r="BQ1673" s="17">
        <v>0</v>
      </c>
      <c r="BR1673">
        <v>0</v>
      </c>
      <c r="BS1673">
        <v>1</v>
      </c>
      <c r="BT1673">
        <v>0</v>
      </c>
      <c r="BU1673" s="17">
        <v>0</v>
      </c>
      <c r="BV1673">
        <v>0</v>
      </c>
      <c r="BW1673">
        <v>0</v>
      </c>
      <c r="BX1673" s="17">
        <v>0</v>
      </c>
      <c r="BY1673">
        <v>0</v>
      </c>
      <c r="BZ1673">
        <v>0</v>
      </c>
      <c r="CA1673">
        <v>1</v>
      </c>
      <c r="CB1673">
        <v>1</v>
      </c>
      <c r="CC1673">
        <v>0</v>
      </c>
      <c r="CD1673">
        <v>0</v>
      </c>
      <c r="CE1673">
        <v>0</v>
      </c>
      <c r="CF1673">
        <v>0</v>
      </c>
      <c r="CG1673">
        <v>0</v>
      </c>
      <c r="CH1673">
        <v>0</v>
      </c>
      <c r="CI1673">
        <v>0</v>
      </c>
      <c r="CJ1673" s="17">
        <v>0</v>
      </c>
      <c r="CK1673">
        <v>3.0070000000000001</v>
      </c>
      <c r="CL1673">
        <v>1830</v>
      </c>
      <c r="CM1673">
        <v>1</v>
      </c>
      <c r="CN1673">
        <v>0</v>
      </c>
      <c r="CO1673">
        <v>25</v>
      </c>
      <c r="CP1673" s="31" t="s">
        <v>80</v>
      </c>
    </row>
    <row r="1674" spans="1:94" x14ac:dyDescent="0.25">
      <c r="A1674">
        <v>1673</v>
      </c>
      <c r="B1674">
        <v>107</v>
      </c>
      <c r="C1674" s="23" t="s">
        <v>285</v>
      </c>
      <c r="D1674" s="12">
        <v>-0.5</v>
      </c>
      <c r="E1674" s="13">
        <v>2</v>
      </c>
      <c r="F1674" s="7">
        <f t="shared" si="421"/>
        <v>-0.25</v>
      </c>
      <c r="G1674" s="7">
        <f t="shared" si="414"/>
        <v>-2.5</v>
      </c>
      <c r="H1674" s="15">
        <f t="shared" si="415"/>
        <v>1.5</v>
      </c>
      <c r="I1674" s="11">
        <f t="shared" si="416"/>
        <v>-1.1801770188215042E-3</v>
      </c>
      <c r="J1674" s="30">
        <f t="shared" si="417"/>
        <v>4.7207080752860158E-3</v>
      </c>
      <c r="K1674" s="30">
        <f t="shared" si="418"/>
        <v>211.83262850656413</v>
      </c>
      <c r="L1674" s="8">
        <v>1</v>
      </c>
      <c r="M1674" s="9">
        <v>0</v>
      </c>
      <c r="N1674" s="9">
        <v>0</v>
      </c>
      <c r="O1674" s="9">
        <v>0</v>
      </c>
      <c r="P1674" s="9">
        <v>0</v>
      </c>
      <c r="Q1674" s="8">
        <v>44891</v>
      </c>
      <c r="R1674" s="9">
        <v>17</v>
      </c>
      <c r="S1674" s="9">
        <f t="shared" si="419"/>
        <v>44873</v>
      </c>
      <c r="T1674" s="9">
        <f t="shared" si="420"/>
        <v>16</v>
      </c>
      <c r="U1674" s="7">
        <v>13.1</v>
      </c>
      <c r="V1674" s="7">
        <v>9.06</v>
      </c>
      <c r="W1674" s="9">
        <v>1</v>
      </c>
      <c r="X1674" s="9">
        <v>0</v>
      </c>
      <c r="Y1674" s="9">
        <v>1</v>
      </c>
      <c r="Z1674" s="9">
        <v>0</v>
      </c>
      <c r="AA1674" s="9">
        <v>0</v>
      </c>
      <c r="AB1674" s="27">
        <v>0</v>
      </c>
      <c r="AC1674" s="9">
        <v>0</v>
      </c>
      <c r="AD1674" s="9">
        <v>0</v>
      </c>
      <c r="AE1674" s="27">
        <v>1</v>
      </c>
      <c r="AF1674" s="9">
        <v>0</v>
      </c>
      <c r="AG1674" s="27">
        <v>1</v>
      </c>
      <c r="AH1674" s="19">
        <v>1980</v>
      </c>
      <c r="AI1674" s="30">
        <f t="shared" si="422"/>
        <v>0.19</v>
      </c>
      <c r="AJ1674" s="30">
        <f t="shared" si="422"/>
        <v>0.19</v>
      </c>
      <c r="AK1674" s="30">
        <f t="shared" si="423"/>
        <v>0.38</v>
      </c>
      <c r="AL1674" s="37">
        <v>0.24</v>
      </c>
      <c r="AM1674" s="36" t="s">
        <v>89</v>
      </c>
      <c r="AN1674" s="17" t="s">
        <v>89</v>
      </c>
      <c r="AO1674" s="30">
        <v>0.52</v>
      </c>
      <c r="AP1674" s="34">
        <v>0.48</v>
      </c>
      <c r="AQ1674" s="33" t="s">
        <v>89</v>
      </c>
      <c r="AR1674" s="34" t="s">
        <v>89</v>
      </c>
      <c r="AS1674">
        <v>0</v>
      </c>
      <c r="AT1674" s="17">
        <v>1</v>
      </c>
      <c r="AU1674" t="s">
        <v>89</v>
      </c>
      <c r="AV1674" s="17" t="s">
        <v>89</v>
      </c>
      <c r="AW1674" s="17" t="s">
        <v>131</v>
      </c>
      <c r="AX1674">
        <v>1</v>
      </c>
      <c r="AY1674">
        <v>0</v>
      </c>
      <c r="AZ1674">
        <v>0</v>
      </c>
      <c r="BA1674">
        <v>0</v>
      </c>
      <c r="BB1674">
        <v>0</v>
      </c>
      <c r="BC1674">
        <v>0</v>
      </c>
      <c r="BD1674" s="17">
        <v>0</v>
      </c>
      <c r="BE1674">
        <v>1</v>
      </c>
      <c r="BF1674">
        <v>0</v>
      </c>
      <c r="BG1674" s="17">
        <v>0</v>
      </c>
      <c r="BH1674">
        <v>19291</v>
      </c>
      <c r="BI1674">
        <v>1766</v>
      </c>
      <c r="BJ1674" s="23">
        <v>0.91900000000000004</v>
      </c>
      <c r="BK1674" s="23">
        <f t="shared" si="413"/>
        <v>28.16</v>
      </c>
      <c r="BL1674">
        <v>1</v>
      </c>
      <c r="BM1674">
        <v>0</v>
      </c>
      <c r="BN1674">
        <v>0</v>
      </c>
      <c r="BO1674">
        <v>0</v>
      </c>
      <c r="BP1674">
        <v>0</v>
      </c>
      <c r="BQ1674" s="17">
        <v>0</v>
      </c>
      <c r="BR1674">
        <v>0</v>
      </c>
      <c r="BS1674">
        <v>1</v>
      </c>
      <c r="BT1674">
        <v>0</v>
      </c>
      <c r="BU1674" s="17">
        <v>0</v>
      </c>
      <c r="BV1674">
        <v>0</v>
      </c>
      <c r="BW1674">
        <v>0</v>
      </c>
      <c r="BX1674" s="17">
        <v>0</v>
      </c>
      <c r="BY1674">
        <v>0</v>
      </c>
      <c r="BZ1674">
        <v>0</v>
      </c>
      <c r="CA1674">
        <v>1</v>
      </c>
      <c r="CB1674">
        <v>1</v>
      </c>
      <c r="CC1674">
        <v>0</v>
      </c>
      <c r="CD1674">
        <v>0</v>
      </c>
      <c r="CE1674">
        <v>0</v>
      </c>
      <c r="CF1674">
        <v>0</v>
      </c>
      <c r="CG1674">
        <v>0</v>
      </c>
      <c r="CH1674">
        <v>0</v>
      </c>
      <c r="CI1674">
        <v>0</v>
      </c>
      <c r="CJ1674" s="17">
        <v>0</v>
      </c>
      <c r="CK1674">
        <v>3.0070000000000001</v>
      </c>
      <c r="CL1674">
        <v>1830</v>
      </c>
      <c r="CM1674">
        <v>1</v>
      </c>
      <c r="CN1674">
        <v>0</v>
      </c>
      <c r="CO1674">
        <v>25</v>
      </c>
      <c r="CP1674" s="31" t="s">
        <v>80</v>
      </c>
    </row>
    <row r="1675" spans="1:94" x14ac:dyDescent="0.25">
      <c r="A1675">
        <v>1674</v>
      </c>
      <c r="B1675">
        <v>107</v>
      </c>
      <c r="C1675" s="23" t="s">
        <v>285</v>
      </c>
      <c r="D1675" s="12">
        <v>2</v>
      </c>
      <c r="E1675" s="13">
        <v>2</v>
      </c>
      <c r="F1675" s="7">
        <f t="shared" si="421"/>
        <v>1</v>
      </c>
      <c r="G1675" s="7">
        <f t="shared" si="414"/>
        <v>0</v>
      </c>
      <c r="H1675" s="15">
        <f t="shared" si="415"/>
        <v>4</v>
      </c>
      <c r="I1675" s="11">
        <f t="shared" si="416"/>
        <v>4.7206587629120824E-3</v>
      </c>
      <c r="J1675" s="30">
        <f t="shared" si="417"/>
        <v>4.7206587629120816E-3</v>
      </c>
      <c r="K1675" s="30">
        <f t="shared" si="418"/>
        <v>211.83484132691677</v>
      </c>
      <c r="L1675" s="8">
        <v>1</v>
      </c>
      <c r="M1675" s="9">
        <v>0</v>
      </c>
      <c r="N1675" s="9">
        <v>0</v>
      </c>
      <c r="O1675" s="9">
        <v>0</v>
      </c>
      <c r="P1675" s="9">
        <v>0</v>
      </c>
      <c r="Q1675" s="8">
        <v>44891</v>
      </c>
      <c r="R1675" s="9">
        <v>17</v>
      </c>
      <c r="S1675" s="9">
        <f t="shared" si="419"/>
        <v>44873</v>
      </c>
      <c r="T1675" s="9">
        <f t="shared" si="420"/>
        <v>16</v>
      </c>
      <c r="U1675" s="7">
        <v>13.1</v>
      </c>
      <c r="V1675" s="7">
        <v>9.06</v>
      </c>
      <c r="W1675" s="9">
        <v>1</v>
      </c>
      <c r="X1675" s="9">
        <v>0</v>
      </c>
      <c r="Y1675" s="9">
        <v>1</v>
      </c>
      <c r="Z1675" s="9">
        <v>0</v>
      </c>
      <c r="AA1675" s="9">
        <v>0</v>
      </c>
      <c r="AB1675" s="27">
        <v>0</v>
      </c>
      <c r="AC1675" s="9">
        <v>0</v>
      </c>
      <c r="AD1675" s="9">
        <v>0</v>
      </c>
      <c r="AE1675" s="27">
        <v>1</v>
      </c>
      <c r="AF1675" s="9">
        <v>0</v>
      </c>
      <c r="AG1675" s="27">
        <v>1</v>
      </c>
      <c r="AH1675" s="19">
        <v>1990</v>
      </c>
      <c r="AI1675" s="30">
        <f t="shared" si="422"/>
        <v>0.19</v>
      </c>
      <c r="AJ1675" s="30">
        <f t="shared" si="422"/>
        <v>0.19</v>
      </c>
      <c r="AK1675" s="30">
        <f t="shared" si="423"/>
        <v>0.38</v>
      </c>
      <c r="AL1675" s="37">
        <v>0.24</v>
      </c>
      <c r="AM1675" s="36" t="s">
        <v>89</v>
      </c>
      <c r="AN1675" s="17" t="s">
        <v>89</v>
      </c>
      <c r="AO1675" s="30">
        <v>0.52</v>
      </c>
      <c r="AP1675" s="34">
        <v>0.48</v>
      </c>
      <c r="AQ1675" s="33" t="s">
        <v>89</v>
      </c>
      <c r="AR1675" s="34" t="s">
        <v>89</v>
      </c>
      <c r="AS1675">
        <v>0</v>
      </c>
      <c r="AT1675" s="17">
        <v>1</v>
      </c>
      <c r="AU1675" t="s">
        <v>89</v>
      </c>
      <c r="AV1675" s="17" t="s">
        <v>89</v>
      </c>
      <c r="AW1675" s="17" t="s">
        <v>131</v>
      </c>
      <c r="AX1675">
        <v>1</v>
      </c>
      <c r="AY1675">
        <v>0</v>
      </c>
      <c r="AZ1675">
        <v>0</v>
      </c>
      <c r="BA1675">
        <v>0</v>
      </c>
      <c r="BB1675">
        <v>0</v>
      </c>
      <c r="BC1675">
        <v>0</v>
      </c>
      <c r="BD1675" s="17">
        <v>0</v>
      </c>
      <c r="BE1675">
        <v>1</v>
      </c>
      <c r="BF1675">
        <v>0</v>
      </c>
      <c r="BG1675" s="17">
        <v>0</v>
      </c>
      <c r="BH1675">
        <v>24883</v>
      </c>
      <c r="BI1675">
        <v>1325</v>
      </c>
      <c r="BJ1675" s="23">
        <v>0.92100000000000004</v>
      </c>
      <c r="BK1675" s="23">
        <f t="shared" si="413"/>
        <v>28.16</v>
      </c>
      <c r="BL1675">
        <v>1</v>
      </c>
      <c r="BM1675">
        <v>0</v>
      </c>
      <c r="BN1675">
        <v>0</v>
      </c>
      <c r="BO1675">
        <v>0</v>
      </c>
      <c r="BP1675">
        <v>0</v>
      </c>
      <c r="BQ1675" s="17">
        <v>0</v>
      </c>
      <c r="BR1675">
        <v>0</v>
      </c>
      <c r="BS1675">
        <v>1</v>
      </c>
      <c r="BT1675">
        <v>0</v>
      </c>
      <c r="BU1675" s="17">
        <v>0</v>
      </c>
      <c r="BV1675">
        <v>0</v>
      </c>
      <c r="BW1675">
        <v>0</v>
      </c>
      <c r="BX1675" s="17">
        <v>0</v>
      </c>
      <c r="BY1675">
        <v>0</v>
      </c>
      <c r="BZ1675">
        <v>0</v>
      </c>
      <c r="CA1675">
        <v>1</v>
      </c>
      <c r="CB1675">
        <v>1</v>
      </c>
      <c r="CC1675">
        <v>0</v>
      </c>
      <c r="CD1675">
        <v>0</v>
      </c>
      <c r="CE1675">
        <v>0</v>
      </c>
      <c r="CF1675">
        <v>0</v>
      </c>
      <c r="CG1675">
        <v>0</v>
      </c>
      <c r="CH1675">
        <v>0</v>
      </c>
      <c r="CI1675">
        <v>0</v>
      </c>
      <c r="CJ1675" s="17">
        <v>0</v>
      </c>
      <c r="CK1675">
        <v>3.0070000000000001</v>
      </c>
      <c r="CL1675">
        <v>1830</v>
      </c>
      <c r="CM1675">
        <v>1</v>
      </c>
      <c r="CN1675">
        <v>0</v>
      </c>
      <c r="CO1675">
        <v>25</v>
      </c>
      <c r="CP1675" s="31" t="s">
        <v>80</v>
      </c>
    </row>
    <row r="1676" spans="1:94" x14ac:dyDescent="0.25">
      <c r="A1676">
        <v>1675</v>
      </c>
      <c r="B1676">
        <v>107</v>
      </c>
      <c r="C1676" s="23" t="s">
        <v>285</v>
      </c>
      <c r="D1676" s="12">
        <v>-0.5</v>
      </c>
      <c r="E1676" s="13">
        <v>2</v>
      </c>
      <c r="F1676" s="7">
        <f t="shared" si="421"/>
        <v>-0.25</v>
      </c>
      <c r="G1676" s="7">
        <f t="shared" si="414"/>
        <v>-2.5</v>
      </c>
      <c r="H1676" s="15">
        <f t="shared" si="415"/>
        <v>1.5</v>
      </c>
      <c r="I1676" s="11">
        <f t="shared" si="416"/>
        <v>-1.1801770188215042E-3</v>
      </c>
      <c r="J1676" s="30">
        <f t="shared" si="417"/>
        <v>4.7207080752860158E-3</v>
      </c>
      <c r="K1676" s="30">
        <f t="shared" si="418"/>
        <v>211.83262850656413</v>
      </c>
      <c r="L1676" s="8">
        <v>1</v>
      </c>
      <c r="M1676" s="9">
        <v>0</v>
      </c>
      <c r="N1676" s="9">
        <v>0</v>
      </c>
      <c r="O1676" s="9">
        <v>0</v>
      </c>
      <c r="P1676" s="9">
        <v>0</v>
      </c>
      <c r="Q1676" s="8">
        <v>44891</v>
      </c>
      <c r="R1676" s="9">
        <v>17</v>
      </c>
      <c r="S1676" s="9">
        <f t="shared" si="419"/>
        <v>44873</v>
      </c>
      <c r="T1676" s="9">
        <f t="shared" si="420"/>
        <v>16</v>
      </c>
      <c r="U1676" s="7">
        <v>13.1</v>
      </c>
      <c r="V1676" s="7">
        <v>9.06</v>
      </c>
      <c r="W1676" s="9">
        <v>1</v>
      </c>
      <c r="X1676" s="9">
        <v>0</v>
      </c>
      <c r="Y1676" s="9">
        <v>1</v>
      </c>
      <c r="Z1676" s="9">
        <v>0</v>
      </c>
      <c r="AA1676" s="9">
        <v>0</v>
      </c>
      <c r="AB1676" s="27">
        <v>0</v>
      </c>
      <c r="AC1676" s="9">
        <v>0</v>
      </c>
      <c r="AD1676" s="9">
        <v>0</v>
      </c>
      <c r="AE1676" s="27">
        <v>1</v>
      </c>
      <c r="AF1676" s="9">
        <v>0</v>
      </c>
      <c r="AG1676" s="27">
        <v>1</v>
      </c>
      <c r="AH1676" s="19">
        <v>1980</v>
      </c>
      <c r="AI1676" s="30">
        <f t="shared" si="422"/>
        <v>0.19</v>
      </c>
      <c r="AJ1676" s="30">
        <f t="shared" si="422"/>
        <v>0.19</v>
      </c>
      <c r="AK1676" s="30">
        <f t="shared" si="423"/>
        <v>0.38</v>
      </c>
      <c r="AL1676" s="37">
        <v>0.24</v>
      </c>
      <c r="AM1676" s="36" t="s">
        <v>89</v>
      </c>
      <c r="AN1676" s="17" t="s">
        <v>89</v>
      </c>
      <c r="AO1676" s="30">
        <v>0.52</v>
      </c>
      <c r="AP1676" s="34">
        <v>0.48</v>
      </c>
      <c r="AQ1676" s="33" t="s">
        <v>89</v>
      </c>
      <c r="AR1676" s="34" t="s">
        <v>89</v>
      </c>
      <c r="AS1676">
        <v>0</v>
      </c>
      <c r="AT1676" s="17">
        <v>1</v>
      </c>
      <c r="AU1676" t="s">
        <v>89</v>
      </c>
      <c r="AV1676" s="17" t="s">
        <v>89</v>
      </c>
      <c r="AW1676" s="17" t="s">
        <v>131</v>
      </c>
      <c r="AX1676">
        <v>1</v>
      </c>
      <c r="AY1676">
        <v>0</v>
      </c>
      <c r="AZ1676">
        <v>0</v>
      </c>
      <c r="BA1676">
        <v>0</v>
      </c>
      <c r="BB1676">
        <v>0</v>
      </c>
      <c r="BC1676">
        <v>0</v>
      </c>
      <c r="BD1676" s="17">
        <v>0</v>
      </c>
      <c r="BE1676">
        <v>1</v>
      </c>
      <c r="BF1676">
        <v>0</v>
      </c>
      <c r="BG1676" s="17">
        <v>0</v>
      </c>
      <c r="BH1676">
        <v>19291</v>
      </c>
      <c r="BI1676">
        <v>1766</v>
      </c>
      <c r="BJ1676" s="23">
        <v>0.91900000000000004</v>
      </c>
      <c r="BK1676" s="23">
        <f t="shared" si="413"/>
        <v>28.16</v>
      </c>
      <c r="BL1676">
        <v>1</v>
      </c>
      <c r="BM1676">
        <v>0</v>
      </c>
      <c r="BN1676">
        <v>0</v>
      </c>
      <c r="BO1676">
        <v>0</v>
      </c>
      <c r="BP1676">
        <v>0</v>
      </c>
      <c r="BQ1676" s="17">
        <v>0</v>
      </c>
      <c r="BR1676">
        <v>0</v>
      </c>
      <c r="BS1676">
        <v>1</v>
      </c>
      <c r="BT1676">
        <v>0</v>
      </c>
      <c r="BU1676" s="17">
        <v>0</v>
      </c>
      <c r="BV1676">
        <v>0</v>
      </c>
      <c r="BW1676">
        <v>0</v>
      </c>
      <c r="BX1676" s="17">
        <v>0</v>
      </c>
      <c r="BY1676">
        <v>0</v>
      </c>
      <c r="BZ1676">
        <v>0</v>
      </c>
      <c r="CA1676">
        <v>1</v>
      </c>
      <c r="CB1676">
        <v>1</v>
      </c>
      <c r="CC1676">
        <v>0</v>
      </c>
      <c r="CD1676">
        <v>0</v>
      </c>
      <c r="CE1676">
        <v>0</v>
      </c>
      <c r="CF1676">
        <v>0</v>
      </c>
      <c r="CG1676">
        <v>0</v>
      </c>
      <c r="CH1676">
        <v>0</v>
      </c>
      <c r="CI1676">
        <v>0</v>
      </c>
      <c r="CJ1676" s="17">
        <v>0</v>
      </c>
      <c r="CK1676">
        <v>3.0070000000000001</v>
      </c>
      <c r="CL1676">
        <v>1830</v>
      </c>
      <c r="CM1676">
        <v>1</v>
      </c>
      <c r="CN1676">
        <v>0</v>
      </c>
      <c r="CO1676">
        <v>25</v>
      </c>
      <c r="CP1676" s="31" t="s">
        <v>80</v>
      </c>
    </row>
    <row r="1677" spans="1:94" x14ac:dyDescent="0.25">
      <c r="A1677">
        <v>1676</v>
      </c>
      <c r="B1677">
        <v>107</v>
      </c>
      <c r="C1677" s="23" t="s">
        <v>285</v>
      </c>
      <c r="D1677" s="12">
        <v>2</v>
      </c>
      <c r="E1677" s="13">
        <v>2</v>
      </c>
      <c r="F1677" s="7">
        <f t="shared" si="421"/>
        <v>1</v>
      </c>
      <c r="G1677" s="7">
        <f t="shared" si="414"/>
        <v>0</v>
      </c>
      <c r="H1677" s="15">
        <f t="shared" si="415"/>
        <v>4</v>
      </c>
      <c r="I1677" s="11">
        <f t="shared" si="416"/>
        <v>4.7206587629120824E-3</v>
      </c>
      <c r="J1677" s="30">
        <f t="shared" si="417"/>
        <v>4.7206587629120816E-3</v>
      </c>
      <c r="K1677" s="30">
        <f t="shared" si="418"/>
        <v>211.83484132691677</v>
      </c>
      <c r="L1677" s="8">
        <v>1</v>
      </c>
      <c r="M1677" s="9">
        <v>0</v>
      </c>
      <c r="N1677" s="9">
        <v>0</v>
      </c>
      <c r="O1677" s="9">
        <v>0</v>
      </c>
      <c r="P1677" s="9">
        <v>0</v>
      </c>
      <c r="Q1677" s="8">
        <v>44891</v>
      </c>
      <c r="R1677" s="9">
        <v>17</v>
      </c>
      <c r="S1677" s="9">
        <f t="shared" si="419"/>
        <v>44873</v>
      </c>
      <c r="T1677" s="9">
        <f t="shared" si="420"/>
        <v>16</v>
      </c>
      <c r="U1677" s="7">
        <v>13.1</v>
      </c>
      <c r="V1677" s="7">
        <v>9.06</v>
      </c>
      <c r="W1677" s="9">
        <v>1</v>
      </c>
      <c r="X1677" s="9">
        <v>0</v>
      </c>
      <c r="Y1677" s="9">
        <v>1</v>
      </c>
      <c r="Z1677" s="9">
        <v>0</v>
      </c>
      <c r="AA1677" s="9">
        <v>0</v>
      </c>
      <c r="AB1677" s="27">
        <v>0</v>
      </c>
      <c r="AC1677" s="9">
        <v>0</v>
      </c>
      <c r="AD1677" s="9">
        <v>0</v>
      </c>
      <c r="AE1677" s="27">
        <v>1</v>
      </c>
      <c r="AF1677" s="9">
        <v>0</v>
      </c>
      <c r="AG1677" s="27">
        <v>1</v>
      </c>
      <c r="AH1677" s="19">
        <v>1990</v>
      </c>
      <c r="AI1677" s="30">
        <f t="shared" si="422"/>
        <v>0.19</v>
      </c>
      <c r="AJ1677" s="30">
        <f t="shared" si="422"/>
        <v>0.19</v>
      </c>
      <c r="AK1677" s="30">
        <f t="shared" si="423"/>
        <v>0.38</v>
      </c>
      <c r="AL1677" s="37">
        <v>0.24</v>
      </c>
      <c r="AM1677" s="36" t="s">
        <v>89</v>
      </c>
      <c r="AN1677" s="17" t="s">
        <v>89</v>
      </c>
      <c r="AO1677" s="30">
        <v>0.52</v>
      </c>
      <c r="AP1677" s="34">
        <v>0.48</v>
      </c>
      <c r="AQ1677" s="33" t="s">
        <v>89</v>
      </c>
      <c r="AR1677" s="34" t="s">
        <v>89</v>
      </c>
      <c r="AS1677">
        <v>0</v>
      </c>
      <c r="AT1677" s="17">
        <v>1</v>
      </c>
      <c r="AU1677" t="s">
        <v>89</v>
      </c>
      <c r="AV1677" s="17" t="s">
        <v>89</v>
      </c>
      <c r="AW1677" s="17" t="s">
        <v>131</v>
      </c>
      <c r="AX1677">
        <v>1</v>
      </c>
      <c r="AY1677">
        <v>0</v>
      </c>
      <c r="AZ1677">
        <v>0</v>
      </c>
      <c r="BA1677">
        <v>0</v>
      </c>
      <c r="BB1677">
        <v>0</v>
      </c>
      <c r="BC1677">
        <v>0</v>
      </c>
      <c r="BD1677" s="17">
        <v>0</v>
      </c>
      <c r="BE1677">
        <v>1</v>
      </c>
      <c r="BF1677">
        <v>0</v>
      </c>
      <c r="BG1677" s="17">
        <v>0</v>
      </c>
      <c r="BH1677">
        <v>24883</v>
      </c>
      <c r="BI1677">
        <v>1325</v>
      </c>
      <c r="BJ1677" s="23">
        <v>0.92100000000000004</v>
      </c>
      <c r="BK1677" s="23">
        <f t="shared" si="413"/>
        <v>28.16</v>
      </c>
      <c r="BL1677">
        <v>1</v>
      </c>
      <c r="BM1677">
        <v>0</v>
      </c>
      <c r="BN1677">
        <v>0</v>
      </c>
      <c r="BO1677">
        <v>0</v>
      </c>
      <c r="BP1677">
        <v>0</v>
      </c>
      <c r="BQ1677" s="17">
        <v>0</v>
      </c>
      <c r="BR1677">
        <v>0</v>
      </c>
      <c r="BS1677">
        <v>1</v>
      </c>
      <c r="BT1677">
        <v>0</v>
      </c>
      <c r="BU1677" s="17">
        <v>0</v>
      </c>
      <c r="BV1677">
        <v>0</v>
      </c>
      <c r="BW1677">
        <v>0</v>
      </c>
      <c r="BX1677" s="17">
        <v>0</v>
      </c>
      <c r="BY1677">
        <v>0</v>
      </c>
      <c r="BZ1677">
        <v>0</v>
      </c>
      <c r="CA1677">
        <v>1</v>
      </c>
      <c r="CB1677">
        <v>1</v>
      </c>
      <c r="CC1677">
        <v>0</v>
      </c>
      <c r="CD1677">
        <v>0</v>
      </c>
      <c r="CE1677">
        <v>0</v>
      </c>
      <c r="CF1677">
        <v>0</v>
      </c>
      <c r="CG1677">
        <v>0</v>
      </c>
      <c r="CH1677">
        <v>0</v>
      </c>
      <c r="CI1677">
        <v>0</v>
      </c>
      <c r="CJ1677" s="17">
        <v>0</v>
      </c>
      <c r="CK1677">
        <v>3.0070000000000001</v>
      </c>
      <c r="CL1677">
        <v>1830</v>
      </c>
      <c r="CM1677">
        <v>1</v>
      </c>
      <c r="CN1677">
        <v>0</v>
      </c>
      <c r="CO1677">
        <v>25</v>
      </c>
      <c r="CP1677" s="31" t="s">
        <v>80</v>
      </c>
    </row>
    <row r="1678" spans="1:94" x14ac:dyDescent="0.25">
      <c r="A1678">
        <v>1677</v>
      </c>
      <c r="B1678">
        <v>107</v>
      </c>
      <c r="C1678" s="23" t="s">
        <v>285</v>
      </c>
      <c r="D1678" s="12">
        <v>-1</v>
      </c>
      <c r="E1678" s="13">
        <v>3</v>
      </c>
      <c r="F1678" s="7">
        <f t="shared" si="421"/>
        <v>-0.33333333333333331</v>
      </c>
      <c r="G1678" s="7">
        <f t="shared" si="414"/>
        <v>-4</v>
      </c>
      <c r="H1678" s="15">
        <f t="shared" si="415"/>
        <v>2</v>
      </c>
      <c r="I1678" s="11">
        <f t="shared" si="416"/>
        <v>-1.5735685061033736E-3</v>
      </c>
      <c r="J1678" s="30">
        <f t="shared" si="417"/>
        <v>4.7207055183101209E-3</v>
      </c>
      <c r="K1678" s="30">
        <f t="shared" si="418"/>
        <v>211.83274324596542</v>
      </c>
      <c r="L1678" s="8">
        <v>1</v>
      </c>
      <c r="M1678" s="9">
        <v>0</v>
      </c>
      <c r="N1678" s="9">
        <v>0</v>
      </c>
      <c r="O1678" s="9">
        <v>0</v>
      </c>
      <c r="P1678" s="9">
        <v>0</v>
      </c>
      <c r="Q1678" s="8">
        <v>44891</v>
      </c>
      <c r="R1678" s="9">
        <v>17</v>
      </c>
      <c r="S1678" s="9">
        <f t="shared" si="419"/>
        <v>44873</v>
      </c>
      <c r="T1678" s="9">
        <f t="shared" si="420"/>
        <v>16</v>
      </c>
      <c r="U1678" s="7">
        <v>13.1</v>
      </c>
      <c r="V1678" s="7">
        <v>9.06</v>
      </c>
      <c r="W1678" s="9">
        <v>1</v>
      </c>
      <c r="X1678" s="9">
        <v>0</v>
      </c>
      <c r="Y1678" s="9">
        <v>1</v>
      </c>
      <c r="Z1678" s="9">
        <v>0</v>
      </c>
      <c r="AA1678" s="9">
        <v>0</v>
      </c>
      <c r="AB1678" s="27">
        <v>0</v>
      </c>
      <c r="AC1678" s="9">
        <v>0</v>
      </c>
      <c r="AD1678" s="9">
        <v>0</v>
      </c>
      <c r="AE1678" s="27">
        <v>1</v>
      </c>
      <c r="AF1678" s="9">
        <v>0</v>
      </c>
      <c r="AG1678" s="27">
        <v>1</v>
      </c>
      <c r="AH1678" s="19">
        <v>1980</v>
      </c>
      <c r="AI1678" s="30">
        <f t="shared" si="422"/>
        <v>0.19</v>
      </c>
      <c r="AJ1678" s="30">
        <f t="shared" si="422"/>
        <v>0.19</v>
      </c>
      <c r="AK1678" s="30">
        <f t="shared" si="423"/>
        <v>0.38</v>
      </c>
      <c r="AL1678" s="37">
        <v>0.24</v>
      </c>
      <c r="AM1678" s="36" t="s">
        <v>89</v>
      </c>
      <c r="AN1678" s="17" t="s">
        <v>89</v>
      </c>
      <c r="AO1678" s="30">
        <v>0.52</v>
      </c>
      <c r="AP1678" s="34">
        <v>0.48</v>
      </c>
      <c r="AQ1678" s="33" t="s">
        <v>89</v>
      </c>
      <c r="AR1678" s="34" t="s">
        <v>89</v>
      </c>
      <c r="AS1678">
        <v>0</v>
      </c>
      <c r="AT1678" s="17">
        <v>1</v>
      </c>
      <c r="AU1678" t="s">
        <v>89</v>
      </c>
      <c r="AV1678" s="17" t="s">
        <v>89</v>
      </c>
      <c r="AW1678" s="17" t="s">
        <v>131</v>
      </c>
      <c r="AX1678">
        <v>1</v>
      </c>
      <c r="AY1678">
        <v>0</v>
      </c>
      <c r="AZ1678">
        <v>0</v>
      </c>
      <c r="BA1678">
        <v>0</v>
      </c>
      <c r="BB1678">
        <v>0</v>
      </c>
      <c r="BC1678">
        <v>0</v>
      </c>
      <c r="BD1678" s="17">
        <v>0</v>
      </c>
      <c r="BE1678">
        <v>1</v>
      </c>
      <c r="BF1678">
        <v>0</v>
      </c>
      <c r="BG1678" s="17">
        <v>0</v>
      </c>
      <c r="BH1678">
        <v>19291</v>
      </c>
      <c r="BI1678">
        <v>1766</v>
      </c>
      <c r="BJ1678" s="23">
        <v>0.91900000000000004</v>
      </c>
      <c r="BK1678" s="23">
        <f t="shared" si="413"/>
        <v>28.16</v>
      </c>
      <c r="BL1678">
        <v>1</v>
      </c>
      <c r="BM1678">
        <v>0</v>
      </c>
      <c r="BN1678">
        <v>0</v>
      </c>
      <c r="BO1678">
        <v>0</v>
      </c>
      <c r="BP1678">
        <v>0</v>
      </c>
      <c r="BQ1678" s="17">
        <v>0</v>
      </c>
      <c r="BR1678">
        <v>0</v>
      </c>
      <c r="BS1678">
        <v>1</v>
      </c>
      <c r="BT1678">
        <v>0</v>
      </c>
      <c r="BU1678" s="17">
        <v>0</v>
      </c>
      <c r="BV1678">
        <v>0</v>
      </c>
      <c r="BW1678">
        <v>0</v>
      </c>
      <c r="BX1678" s="17">
        <v>0</v>
      </c>
      <c r="BY1678">
        <v>0</v>
      </c>
      <c r="BZ1678">
        <v>0</v>
      </c>
      <c r="CA1678">
        <v>1</v>
      </c>
      <c r="CB1678">
        <v>1</v>
      </c>
      <c r="CC1678">
        <v>0</v>
      </c>
      <c r="CD1678">
        <v>0</v>
      </c>
      <c r="CE1678">
        <v>0</v>
      </c>
      <c r="CF1678">
        <v>0</v>
      </c>
      <c r="CG1678">
        <v>0</v>
      </c>
      <c r="CH1678">
        <v>0</v>
      </c>
      <c r="CI1678">
        <v>0</v>
      </c>
      <c r="CJ1678" s="17">
        <v>0</v>
      </c>
      <c r="CK1678">
        <v>3.0070000000000001</v>
      </c>
      <c r="CL1678">
        <v>1830</v>
      </c>
      <c r="CM1678">
        <v>1</v>
      </c>
      <c r="CN1678">
        <v>0</v>
      </c>
      <c r="CO1678">
        <v>25</v>
      </c>
      <c r="CP1678" s="31" t="s">
        <v>80</v>
      </c>
    </row>
    <row r="1679" spans="1:94" x14ac:dyDescent="0.25">
      <c r="A1679">
        <v>1678</v>
      </c>
      <c r="B1679">
        <v>107</v>
      </c>
      <c r="C1679" s="23" t="s">
        <v>285</v>
      </c>
      <c r="D1679" s="12">
        <v>1</v>
      </c>
      <c r="E1679" s="13">
        <v>2</v>
      </c>
      <c r="F1679" s="7">
        <f t="shared" si="421"/>
        <v>0.5</v>
      </c>
      <c r="G1679" s="7">
        <f t="shared" si="414"/>
        <v>-1</v>
      </c>
      <c r="H1679" s="15">
        <f t="shared" si="415"/>
        <v>3</v>
      </c>
      <c r="I1679" s="11">
        <f t="shared" si="416"/>
        <v>2.3603491063438E-3</v>
      </c>
      <c r="J1679" s="30">
        <f t="shared" si="417"/>
        <v>4.7206982126876008E-3</v>
      </c>
      <c r="K1679" s="30">
        <f t="shared" si="418"/>
        <v>211.83307107248385</v>
      </c>
      <c r="L1679" s="8">
        <v>1</v>
      </c>
      <c r="M1679" s="9">
        <v>0</v>
      </c>
      <c r="N1679" s="9">
        <v>0</v>
      </c>
      <c r="O1679" s="9">
        <v>0</v>
      </c>
      <c r="P1679" s="9">
        <v>0</v>
      </c>
      <c r="Q1679" s="8">
        <v>44891</v>
      </c>
      <c r="R1679" s="9">
        <v>17</v>
      </c>
      <c r="S1679" s="9">
        <f t="shared" si="419"/>
        <v>44873</v>
      </c>
      <c r="T1679" s="9">
        <f t="shared" si="420"/>
        <v>16</v>
      </c>
      <c r="U1679" s="7">
        <v>13.1</v>
      </c>
      <c r="V1679" s="7">
        <v>9.06</v>
      </c>
      <c r="W1679" s="9">
        <v>1</v>
      </c>
      <c r="X1679" s="9">
        <v>0</v>
      </c>
      <c r="Y1679" s="9">
        <v>1</v>
      </c>
      <c r="Z1679" s="9">
        <v>0</v>
      </c>
      <c r="AA1679" s="9">
        <v>0</v>
      </c>
      <c r="AB1679" s="27">
        <v>0</v>
      </c>
      <c r="AC1679" s="9">
        <v>0</v>
      </c>
      <c r="AD1679" s="9">
        <v>0</v>
      </c>
      <c r="AE1679" s="27">
        <v>1</v>
      </c>
      <c r="AF1679" s="9">
        <v>0</v>
      </c>
      <c r="AG1679" s="27">
        <v>1</v>
      </c>
      <c r="AH1679" s="19">
        <v>1990</v>
      </c>
      <c r="AI1679" s="30">
        <f t="shared" si="422"/>
        <v>0.19</v>
      </c>
      <c r="AJ1679" s="30">
        <f t="shared" si="422"/>
        <v>0.19</v>
      </c>
      <c r="AK1679" s="30">
        <f t="shared" si="423"/>
        <v>0.38</v>
      </c>
      <c r="AL1679" s="37">
        <v>0.24</v>
      </c>
      <c r="AM1679" s="36" t="s">
        <v>89</v>
      </c>
      <c r="AN1679" s="17" t="s">
        <v>89</v>
      </c>
      <c r="AO1679" s="30">
        <v>0.52</v>
      </c>
      <c r="AP1679" s="34">
        <v>0.48</v>
      </c>
      <c r="AQ1679" s="33" t="s">
        <v>89</v>
      </c>
      <c r="AR1679" s="34" t="s">
        <v>89</v>
      </c>
      <c r="AS1679">
        <v>0</v>
      </c>
      <c r="AT1679" s="17">
        <v>1</v>
      </c>
      <c r="AU1679" t="s">
        <v>89</v>
      </c>
      <c r="AV1679" s="17" t="s">
        <v>89</v>
      </c>
      <c r="AW1679" s="17" t="s">
        <v>131</v>
      </c>
      <c r="AX1679">
        <v>1</v>
      </c>
      <c r="AY1679">
        <v>0</v>
      </c>
      <c r="AZ1679">
        <v>0</v>
      </c>
      <c r="BA1679">
        <v>0</v>
      </c>
      <c r="BB1679">
        <v>0</v>
      </c>
      <c r="BC1679">
        <v>0</v>
      </c>
      <c r="BD1679" s="17">
        <v>0</v>
      </c>
      <c r="BE1679">
        <v>1</v>
      </c>
      <c r="BF1679">
        <v>0</v>
      </c>
      <c r="BG1679" s="17">
        <v>0</v>
      </c>
      <c r="BH1679">
        <v>24883</v>
      </c>
      <c r="BI1679">
        <v>1325</v>
      </c>
      <c r="BJ1679" s="23">
        <v>0.92100000000000004</v>
      </c>
      <c r="BK1679" s="23">
        <f t="shared" si="413"/>
        <v>28.16</v>
      </c>
      <c r="BL1679">
        <v>1</v>
      </c>
      <c r="BM1679">
        <v>0</v>
      </c>
      <c r="BN1679">
        <v>0</v>
      </c>
      <c r="BO1679">
        <v>0</v>
      </c>
      <c r="BP1679">
        <v>0</v>
      </c>
      <c r="BQ1679" s="17">
        <v>0</v>
      </c>
      <c r="BR1679">
        <v>0</v>
      </c>
      <c r="BS1679">
        <v>1</v>
      </c>
      <c r="BT1679">
        <v>0</v>
      </c>
      <c r="BU1679" s="17">
        <v>0</v>
      </c>
      <c r="BV1679">
        <v>0</v>
      </c>
      <c r="BW1679">
        <v>0</v>
      </c>
      <c r="BX1679" s="17">
        <v>0</v>
      </c>
      <c r="BY1679">
        <v>0</v>
      </c>
      <c r="BZ1679">
        <v>0</v>
      </c>
      <c r="CA1679">
        <v>1</v>
      </c>
      <c r="CB1679">
        <v>1</v>
      </c>
      <c r="CC1679">
        <v>0</v>
      </c>
      <c r="CD1679">
        <v>0</v>
      </c>
      <c r="CE1679">
        <v>0</v>
      </c>
      <c r="CF1679">
        <v>0</v>
      </c>
      <c r="CG1679">
        <v>0</v>
      </c>
      <c r="CH1679">
        <v>0</v>
      </c>
      <c r="CI1679">
        <v>0</v>
      </c>
      <c r="CJ1679" s="17">
        <v>0</v>
      </c>
      <c r="CK1679">
        <v>3.0070000000000001</v>
      </c>
      <c r="CL1679">
        <v>1830</v>
      </c>
      <c r="CM1679">
        <v>1</v>
      </c>
      <c r="CN1679">
        <v>0</v>
      </c>
      <c r="CO1679">
        <v>25</v>
      </c>
      <c r="CP1679" s="31" t="s">
        <v>80</v>
      </c>
    </row>
    <row r="1680" spans="1:94" x14ac:dyDescent="0.25">
      <c r="A1680">
        <v>1679</v>
      </c>
      <c r="B1680">
        <v>107</v>
      </c>
      <c r="C1680" s="23" t="s">
        <v>285</v>
      </c>
      <c r="D1680" s="12">
        <v>-1</v>
      </c>
      <c r="E1680" s="13">
        <v>2</v>
      </c>
      <c r="F1680" s="7">
        <f t="shared" si="421"/>
        <v>-0.5</v>
      </c>
      <c r="G1680" s="7">
        <f t="shared" si="414"/>
        <v>-3</v>
      </c>
      <c r="H1680" s="15">
        <f t="shared" si="415"/>
        <v>1</v>
      </c>
      <c r="I1680" s="11">
        <f t="shared" si="416"/>
        <v>-2.3603491063438E-3</v>
      </c>
      <c r="J1680" s="30">
        <f t="shared" si="417"/>
        <v>4.7206982126876008E-3</v>
      </c>
      <c r="K1680" s="30">
        <f t="shared" si="418"/>
        <v>211.83307107248385</v>
      </c>
      <c r="L1680" s="8">
        <v>1</v>
      </c>
      <c r="M1680" s="9">
        <v>0</v>
      </c>
      <c r="N1680" s="9">
        <v>0</v>
      </c>
      <c r="O1680" s="9">
        <v>0</v>
      </c>
      <c r="P1680" s="9">
        <v>0</v>
      </c>
      <c r="Q1680" s="8">
        <v>44891</v>
      </c>
      <c r="R1680" s="9">
        <v>17</v>
      </c>
      <c r="S1680" s="9">
        <f t="shared" si="419"/>
        <v>44873</v>
      </c>
      <c r="T1680" s="9">
        <f t="shared" si="420"/>
        <v>16</v>
      </c>
      <c r="U1680" s="7">
        <v>13.1</v>
      </c>
      <c r="V1680" s="7">
        <v>9.06</v>
      </c>
      <c r="W1680" s="9">
        <v>1</v>
      </c>
      <c r="X1680" s="9">
        <v>0</v>
      </c>
      <c r="Y1680" s="9">
        <v>1</v>
      </c>
      <c r="Z1680" s="9">
        <v>0</v>
      </c>
      <c r="AA1680" s="9">
        <v>0</v>
      </c>
      <c r="AB1680" s="27">
        <v>0</v>
      </c>
      <c r="AC1680" s="9">
        <v>0</v>
      </c>
      <c r="AD1680" s="9">
        <v>0</v>
      </c>
      <c r="AE1680" s="27">
        <v>1</v>
      </c>
      <c r="AF1680" s="9">
        <v>0</v>
      </c>
      <c r="AG1680" s="27">
        <v>1</v>
      </c>
      <c r="AH1680" s="19">
        <v>1980</v>
      </c>
      <c r="AI1680" s="30">
        <f t="shared" si="422"/>
        <v>0.19</v>
      </c>
      <c r="AJ1680" s="30">
        <f t="shared" si="422"/>
        <v>0.19</v>
      </c>
      <c r="AK1680" s="30">
        <f t="shared" si="423"/>
        <v>0.38</v>
      </c>
      <c r="AL1680" s="37">
        <v>0.24</v>
      </c>
      <c r="AM1680" s="36" t="s">
        <v>89</v>
      </c>
      <c r="AN1680" s="17" t="s">
        <v>89</v>
      </c>
      <c r="AO1680" s="30">
        <v>0.52</v>
      </c>
      <c r="AP1680" s="34">
        <v>0.48</v>
      </c>
      <c r="AQ1680" s="33" t="s">
        <v>89</v>
      </c>
      <c r="AR1680" s="34" t="s">
        <v>89</v>
      </c>
      <c r="AS1680">
        <v>0</v>
      </c>
      <c r="AT1680" s="17">
        <v>1</v>
      </c>
      <c r="AU1680" t="s">
        <v>89</v>
      </c>
      <c r="AV1680" s="17" t="s">
        <v>89</v>
      </c>
      <c r="AW1680" s="17" t="s">
        <v>131</v>
      </c>
      <c r="AX1680">
        <v>1</v>
      </c>
      <c r="AY1680">
        <v>0</v>
      </c>
      <c r="AZ1680">
        <v>0</v>
      </c>
      <c r="BA1680">
        <v>0</v>
      </c>
      <c r="BB1680">
        <v>0</v>
      </c>
      <c r="BC1680">
        <v>0</v>
      </c>
      <c r="BD1680" s="17">
        <v>0</v>
      </c>
      <c r="BE1680">
        <v>1</v>
      </c>
      <c r="BF1680">
        <v>0</v>
      </c>
      <c r="BG1680" s="17">
        <v>0</v>
      </c>
      <c r="BH1680">
        <v>19291</v>
      </c>
      <c r="BI1680">
        <v>1766</v>
      </c>
      <c r="BJ1680" s="23">
        <v>0.91900000000000004</v>
      </c>
      <c r="BK1680" s="23">
        <f t="shared" si="413"/>
        <v>28.16</v>
      </c>
      <c r="BL1680">
        <v>1</v>
      </c>
      <c r="BM1680">
        <v>0</v>
      </c>
      <c r="BN1680">
        <v>0</v>
      </c>
      <c r="BO1680">
        <v>0</v>
      </c>
      <c r="BP1680">
        <v>0</v>
      </c>
      <c r="BQ1680" s="17">
        <v>0</v>
      </c>
      <c r="BR1680">
        <v>0</v>
      </c>
      <c r="BS1680">
        <v>1</v>
      </c>
      <c r="BT1680">
        <v>0</v>
      </c>
      <c r="BU1680" s="17">
        <v>0</v>
      </c>
      <c r="BV1680">
        <v>0</v>
      </c>
      <c r="BW1680">
        <v>0</v>
      </c>
      <c r="BX1680" s="17">
        <v>0</v>
      </c>
      <c r="BY1680">
        <v>0</v>
      </c>
      <c r="BZ1680">
        <v>0</v>
      </c>
      <c r="CA1680">
        <v>1</v>
      </c>
      <c r="CB1680">
        <v>1</v>
      </c>
      <c r="CC1680">
        <v>0</v>
      </c>
      <c r="CD1680">
        <v>0</v>
      </c>
      <c r="CE1680">
        <v>0</v>
      </c>
      <c r="CF1680">
        <v>0</v>
      </c>
      <c r="CG1680">
        <v>0</v>
      </c>
      <c r="CH1680">
        <v>0</v>
      </c>
      <c r="CI1680">
        <v>0</v>
      </c>
      <c r="CJ1680" s="17">
        <v>0</v>
      </c>
      <c r="CK1680">
        <v>3.0070000000000001</v>
      </c>
      <c r="CL1680">
        <v>1830</v>
      </c>
      <c r="CM1680">
        <v>1</v>
      </c>
      <c r="CN1680">
        <v>0</v>
      </c>
      <c r="CO1680">
        <v>25</v>
      </c>
      <c r="CP1680" s="31" t="s">
        <v>80</v>
      </c>
    </row>
    <row r="1681" spans="1:94" x14ac:dyDescent="0.25">
      <c r="A1681">
        <v>1680</v>
      </c>
      <c r="B1681">
        <v>107</v>
      </c>
      <c r="C1681" s="23" t="s">
        <v>285</v>
      </c>
      <c r="D1681" s="12">
        <v>1</v>
      </c>
      <c r="E1681" s="13">
        <v>2</v>
      </c>
      <c r="F1681" s="7">
        <f t="shared" si="421"/>
        <v>0.5</v>
      </c>
      <c r="G1681" s="7">
        <f t="shared" si="414"/>
        <v>-1</v>
      </c>
      <c r="H1681" s="15">
        <f t="shared" si="415"/>
        <v>3</v>
      </c>
      <c r="I1681" s="11">
        <f t="shared" si="416"/>
        <v>2.3603491063438E-3</v>
      </c>
      <c r="J1681" s="30">
        <f t="shared" si="417"/>
        <v>4.7206982126876008E-3</v>
      </c>
      <c r="K1681" s="30">
        <f t="shared" si="418"/>
        <v>211.83307107248385</v>
      </c>
      <c r="L1681" s="8">
        <v>1</v>
      </c>
      <c r="M1681" s="9">
        <v>0</v>
      </c>
      <c r="N1681" s="9">
        <v>0</v>
      </c>
      <c r="O1681" s="9">
        <v>0</v>
      </c>
      <c r="P1681" s="9">
        <v>0</v>
      </c>
      <c r="Q1681" s="8">
        <v>44891</v>
      </c>
      <c r="R1681" s="9">
        <v>17</v>
      </c>
      <c r="S1681" s="9">
        <f t="shared" si="419"/>
        <v>44873</v>
      </c>
      <c r="T1681" s="9">
        <f t="shared" si="420"/>
        <v>16</v>
      </c>
      <c r="U1681" s="7">
        <v>13.1</v>
      </c>
      <c r="V1681" s="7">
        <v>9.06</v>
      </c>
      <c r="W1681" s="9">
        <v>1</v>
      </c>
      <c r="X1681" s="9">
        <v>0</v>
      </c>
      <c r="Y1681" s="9">
        <v>1</v>
      </c>
      <c r="Z1681" s="9">
        <v>0</v>
      </c>
      <c r="AA1681" s="9">
        <v>0</v>
      </c>
      <c r="AB1681" s="27">
        <v>0</v>
      </c>
      <c r="AC1681" s="9">
        <v>0</v>
      </c>
      <c r="AD1681" s="9">
        <v>0</v>
      </c>
      <c r="AE1681" s="27">
        <v>1</v>
      </c>
      <c r="AF1681" s="9">
        <v>0</v>
      </c>
      <c r="AG1681" s="27">
        <v>1</v>
      </c>
      <c r="AH1681" s="19">
        <v>1990</v>
      </c>
      <c r="AI1681" s="30">
        <f t="shared" si="422"/>
        <v>0.19</v>
      </c>
      <c r="AJ1681" s="30">
        <f t="shared" si="422"/>
        <v>0.19</v>
      </c>
      <c r="AK1681" s="30">
        <f t="shared" si="423"/>
        <v>0.38</v>
      </c>
      <c r="AL1681" s="37">
        <v>0.24</v>
      </c>
      <c r="AM1681" s="36" t="s">
        <v>89</v>
      </c>
      <c r="AN1681" s="17" t="s">
        <v>89</v>
      </c>
      <c r="AO1681" s="30">
        <v>0.52</v>
      </c>
      <c r="AP1681" s="34">
        <v>0.48</v>
      </c>
      <c r="AQ1681" s="33" t="s">
        <v>89</v>
      </c>
      <c r="AR1681" s="34" t="s">
        <v>89</v>
      </c>
      <c r="AS1681">
        <v>0</v>
      </c>
      <c r="AT1681" s="17">
        <v>1</v>
      </c>
      <c r="AU1681" t="s">
        <v>89</v>
      </c>
      <c r="AV1681" s="17" t="s">
        <v>89</v>
      </c>
      <c r="AW1681" s="17" t="s">
        <v>131</v>
      </c>
      <c r="AX1681">
        <v>1</v>
      </c>
      <c r="AY1681">
        <v>0</v>
      </c>
      <c r="AZ1681">
        <v>0</v>
      </c>
      <c r="BA1681">
        <v>0</v>
      </c>
      <c r="BB1681">
        <v>0</v>
      </c>
      <c r="BC1681">
        <v>0</v>
      </c>
      <c r="BD1681" s="17">
        <v>0</v>
      </c>
      <c r="BE1681">
        <v>1</v>
      </c>
      <c r="BF1681">
        <v>0</v>
      </c>
      <c r="BG1681" s="17">
        <v>0</v>
      </c>
      <c r="BH1681">
        <v>24883</v>
      </c>
      <c r="BI1681">
        <v>1325</v>
      </c>
      <c r="BJ1681" s="23">
        <v>0.92100000000000004</v>
      </c>
      <c r="BK1681" s="23">
        <f t="shared" si="413"/>
        <v>28.16</v>
      </c>
      <c r="BL1681">
        <v>1</v>
      </c>
      <c r="BM1681">
        <v>0</v>
      </c>
      <c r="BN1681">
        <v>0</v>
      </c>
      <c r="BO1681">
        <v>0</v>
      </c>
      <c r="BP1681">
        <v>0</v>
      </c>
      <c r="BQ1681" s="17">
        <v>0</v>
      </c>
      <c r="BR1681">
        <v>0</v>
      </c>
      <c r="BS1681">
        <v>1</v>
      </c>
      <c r="BT1681">
        <v>0</v>
      </c>
      <c r="BU1681" s="17">
        <v>0</v>
      </c>
      <c r="BV1681">
        <v>0</v>
      </c>
      <c r="BW1681">
        <v>0</v>
      </c>
      <c r="BX1681" s="17">
        <v>0</v>
      </c>
      <c r="BY1681">
        <v>0</v>
      </c>
      <c r="BZ1681">
        <v>0</v>
      </c>
      <c r="CA1681">
        <v>1</v>
      </c>
      <c r="CB1681">
        <v>1</v>
      </c>
      <c r="CC1681">
        <v>0</v>
      </c>
      <c r="CD1681">
        <v>0</v>
      </c>
      <c r="CE1681">
        <v>0</v>
      </c>
      <c r="CF1681">
        <v>0</v>
      </c>
      <c r="CG1681">
        <v>0</v>
      </c>
      <c r="CH1681">
        <v>0</v>
      </c>
      <c r="CI1681">
        <v>0</v>
      </c>
      <c r="CJ1681" s="17">
        <v>0</v>
      </c>
      <c r="CK1681">
        <v>3.0070000000000001</v>
      </c>
      <c r="CL1681">
        <v>1830</v>
      </c>
      <c r="CM1681">
        <v>1</v>
      </c>
      <c r="CN1681">
        <v>0</v>
      </c>
      <c r="CO1681">
        <v>25</v>
      </c>
      <c r="CP1681" s="31" t="s">
        <v>80</v>
      </c>
    </row>
    <row r="1682" spans="1:94" x14ac:dyDescent="0.25">
      <c r="A1682">
        <v>1681</v>
      </c>
      <c r="B1682">
        <v>107</v>
      </c>
      <c r="C1682" s="23" t="s">
        <v>285</v>
      </c>
      <c r="D1682" s="12">
        <v>9</v>
      </c>
      <c r="E1682" s="13">
        <v>3</v>
      </c>
      <c r="F1682" s="7">
        <f t="shared" si="421"/>
        <v>3</v>
      </c>
      <c r="G1682" s="7">
        <f t="shared" si="414"/>
        <v>6</v>
      </c>
      <c r="H1682" s="15">
        <f t="shared" si="415"/>
        <v>12</v>
      </c>
      <c r="I1682" s="11">
        <f t="shared" si="416"/>
        <v>3.4367169831173536E-2</v>
      </c>
      <c r="J1682" s="30">
        <f t="shared" si="417"/>
        <v>1.1455723277057845E-2</v>
      </c>
      <c r="K1682" s="30">
        <f t="shared" si="418"/>
        <v>87.292611371180783</v>
      </c>
      <c r="L1682" s="8">
        <v>1</v>
      </c>
      <c r="M1682" s="9">
        <v>0</v>
      </c>
      <c r="N1682" s="9">
        <v>0</v>
      </c>
      <c r="O1682" s="9">
        <v>0</v>
      </c>
      <c r="P1682" s="9">
        <v>0</v>
      </c>
      <c r="Q1682" s="8">
        <v>7629</v>
      </c>
      <c r="R1682" s="9">
        <v>17</v>
      </c>
      <c r="S1682" s="9">
        <f t="shared" si="419"/>
        <v>7611</v>
      </c>
      <c r="T1682" s="9">
        <f t="shared" si="420"/>
        <v>16</v>
      </c>
      <c r="U1682" s="7">
        <v>13.1</v>
      </c>
      <c r="V1682" s="7">
        <v>9.06</v>
      </c>
      <c r="W1682" s="9">
        <v>1</v>
      </c>
      <c r="X1682" s="9">
        <v>0</v>
      </c>
      <c r="Y1682" s="9">
        <v>1</v>
      </c>
      <c r="Z1682" s="9">
        <v>0</v>
      </c>
      <c r="AA1682" s="9">
        <v>0</v>
      </c>
      <c r="AB1682" s="27">
        <v>0</v>
      </c>
      <c r="AC1682" s="9">
        <v>0</v>
      </c>
      <c r="AD1682" s="9">
        <v>0</v>
      </c>
      <c r="AE1682" s="27">
        <v>1</v>
      </c>
      <c r="AF1682" s="9">
        <v>0</v>
      </c>
      <c r="AG1682" s="27">
        <v>1</v>
      </c>
      <c r="AH1682" s="19">
        <v>1980</v>
      </c>
      <c r="AI1682" s="30">
        <f t="shared" si="422"/>
        <v>0.19</v>
      </c>
      <c r="AJ1682" s="30">
        <f t="shared" si="422"/>
        <v>0.19</v>
      </c>
      <c r="AK1682" s="30">
        <f t="shared" si="423"/>
        <v>0.38</v>
      </c>
      <c r="AL1682" s="37">
        <v>0.24</v>
      </c>
      <c r="AM1682" s="36" t="s">
        <v>89</v>
      </c>
      <c r="AN1682" s="17" t="s">
        <v>89</v>
      </c>
      <c r="AO1682" s="30">
        <v>0.52</v>
      </c>
      <c r="AP1682" s="34">
        <v>0.48</v>
      </c>
      <c r="AQ1682" s="33" t="s">
        <v>89</v>
      </c>
      <c r="AR1682" s="34" t="s">
        <v>89</v>
      </c>
      <c r="AS1682">
        <v>0</v>
      </c>
      <c r="AT1682" s="17">
        <v>1</v>
      </c>
      <c r="AU1682" t="s">
        <v>89</v>
      </c>
      <c r="AV1682" s="17" t="s">
        <v>89</v>
      </c>
      <c r="AW1682" s="17" t="s">
        <v>131</v>
      </c>
      <c r="AX1682">
        <v>1</v>
      </c>
      <c r="AY1682">
        <v>0</v>
      </c>
      <c r="AZ1682">
        <v>0</v>
      </c>
      <c r="BA1682">
        <v>0</v>
      </c>
      <c r="BB1682">
        <v>0</v>
      </c>
      <c r="BC1682">
        <v>0</v>
      </c>
      <c r="BD1682" s="17">
        <v>0</v>
      </c>
      <c r="BE1682">
        <v>1</v>
      </c>
      <c r="BF1682">
        <v>0</v>
      </c>
      <c r="BG1682" s="17">
        <v>0</v>
      </c>
      <c r="BH1682">
        <v>19291</v>
      </c>
      <c r="BI1682">
        <v>1766</v>
      </c>
      <c r="BJ1682" s="23">
        <v>0.91900000000000004</v>
      </c>
      <c r="BK1682" s="23">
        <f t="shared" si="413"/>
        <v>28.16</v>
      </c>
      <c r="BL1682">
        <v>1</v>
      </c>
      <c r="BM1682">
        <v>0</v>
      </c>
      <c r="BN1682">
        <v>0</v>
      </c>
      <c r="BO1682">
        <v>0</v>
      </c>
      <c r="BP1682">
        <v>0</v>
      </c>
      <c r="BQ1682" s="17">
        <v>0</v>
      </c>
      <c r="BR1682">
        <v>0</v>
      </c>
      <c r="BS1682">
        <v>1</v>
      </c>
      <c r="BT1682">
        <v>0</v>
      </c>
      <c r="BU1682" s="17">
        <v>0</v>
      </c>
      <c r="BV1682">
        <v>0</v>
      </c>
      <c r="BW1682">
        <v>0</v>
      </c>
      <c r="BX1682" s="17">
        <v>0</v>
      </c>
      <c r="BY1682">
        <v>0</v>
      </c>
      <c r="BZ1682">
        <v>0</v>
      </c>
      <c r="CA1682">
        <v>1</v>
      </c>
      <c r="CB1682">
        <v>1</v>
      </c>
      <c r="CC1682">
        <v>0</v>
      </c>
      <c r="CD1682">
        <v>0</v>
      </c>
      <c r="CE1682">
        <v>0</v>
      </c>
      <c r="CF1682">
        <v>0</v>
      </c>
      <c r="CG1682">
        <v>0</v>
      </c>
      <c r="CH1682">
        <v>0</v>
      </c>
      <c r="CI1682">
        <v>0</v>
      </c>
      <c r="CJ1682" s="17">
        <v>0</v>
      </c>
      <c r="CK1682">
        <v>3.0070000000000001</v>
      </c>
      <c r="CL1682">
        <v>1830</v>
      </c>
      <c r="CM1682">
        <v>1</v>
      </c>
      <c r="CN1682">
        <v>0</v>
      </c>
      <c r="CO1682">
        <v>25</v>
      </c>
      <c r="CP1682" s="31" t="s">
        <v>80</v>
      </c>
    </row>
    <row r="1683" spans="1:94" x14ac:dyDescent="0.25">
      <c r="A1683">
        <v>1682</v>
      </c>
      <c r="B1683">
        <v>107</v>
      </c>
      <c r="C1683" s="23" t="s">
        <v>285</v>
      </c>
      <c r="D1683" s="12">
        <v>7</v>
      </c>
      <c r="E1683" s="13">
        <v>2</v>
      </c>
      <c r="F1683" s="7">
        <f t="shared" si="421"/>
        <v>3.5</v>
      </c>
      <c r="G1683" s="7">
        <f t="shared" si="414"/>
        <v>5</v>
      </c>
      <c r="H1683" s="15">
        <f t="shared" si="415"/>
        <v>9</v>
      </c>
      <c r="I1683" s="11">
        <f t="shared" si="416"/>
        <v>4.0086483754240225E-2</v>
      </c>
      <c r="J1683" s="30">
        <f t="shared" si="417"/>
        <v>1.1453281072640065E-2</v>
      </c>
      <c r="K1683" s="30">
        <f t="shared" si="418"/>
        <v>87.311224937003374</v>
      </c>
      <c r="L1683" s="8">
        <v>1</v>
      </c>
      <c r="M1683" s="9">
        <v>0</v>
      </c>
      <c r="N1683" s="9">
        <v>0</v>
      </c>
      <c r="O1683" s="9">
        <v>0</v>
      </c>
      <c r="P1683" s="9">
        <v>0</v>
      </c>
      <c r="Q1683" s="8">
        <v>7629</v>
      </c>
      <c r="R1683" s="9">
        <v>17</v>
      </c>
      <c r="S1683" s="9">
        <f t="shared" si="419"/>
        <v>7611</v>
      </c>
      <c r="T1683" s="9">
        <f t="shared" si="420"/>
        <v>16</v>
      </c>
      <c r="U1683" s="7">
        <v>13.1</v>
      </c>
      <c r="V1683" s="7">
        <v>9.06</v>
      </c>
      <c r="W1683" s="9">
        <v>1</v>
      </c>
      <c r="X1683" s="9">
        <v>0</v>
      </c>
      <c r="Y1683" s="9">
        <v>1</v>
      </c>
      <c r="Z1683" s="9">
        <v>0</v>
      </c>
      <c r="AA1683" s="9">
        <v>0</v>
      </c>
      <c r="AB1683" s="27">
        <v>0</v>
      </c>
      <c r="AC1683" s="9">
        <v>0</v>
      </c>
      <c r="AD1683" s="9">
        <v>0</v>
      </c>
      <c r="AE1683" s="27">
        <v>1</v>
      </c>
      <c r="AF1683" s="9">
        <v>0</v>
      </c>
      <c r="AG1683" s="27">
        <v>1</v>
      </c>
      <c r="AH1683" s="19">
        <v>1990</v>
      </c>
      <c r="AI1683" s="30">
        <f t="shared" si="422"/>
        <v>0.19</v>
      </c>
      <c r="AJ1683" s="30">
        <f t="shared" si="422"/>
        <v>0.19</v>
      </c>
      <c r="AK1683" s="30">
        <f t="shared" si="423"/>
        <v>0.38</v>
      </c>
      <c r="AL1683" s="37">
        <v>0.24</v>
      </c>
      <c r="AM1683" s="36" t="s">
        <v>89</v>
      </c>
      <c r="AN1683" s="17" t="s">
        <v>89</v>
      </c>
      <c r="AO1683" s="30">
        <v>0.52</v>
      </c>
      <c r="AP1683" s="34">
        <v>0.48</v>
      </c>
      <c r="AQ1683" s="33" t="s">
        <v>89</v>
      </c>
      <c r="AR1683" s="34" t="s">
        <v>89</v>
      </c>
      <c r="AS1683">
        <v>0</v>
      </c>
      <c r="AT1683" s="17">
        <v>1</v>
      </c>
      <c r="AU1683" t="s">
        <v>89</v>
      </c>
      <c r="AV1683" s="17" t="s">
        <v>89</v>
      </c>
      <c r="AW1683" s="17" t="s">
        <v>131</v>
      </c>
      <c r="AX1683">
        <v>1</v>
      </c>
      <c r="AY1683">
        <v>0</v>
      </c>
      <c r="AZ1683">
        <v>0</v>
      </c>
      <c r="BA1683">
        <v>0</v>
      </c>
      <c r="BB1683">
        <v>0</v>
      </c>
      <c r="BC1683">
        <v>0</v>
      </c>
      <c r="BD1683" s="17">
        <v>0</v>
      </c>
      <c r="BE1683">
        <v>1</v>
      </c>
      <c r="BF1683">
        <v>0</v>
      </c>
      <c r="BG1683" s="17">
        <v>0</v>
      </c>
      <c r="BH1683">
        <v>24883</v>
      </c>
      <c r="BI1683">
        <v>1325</v>
      </c>
      <c r="BJ1683" s="23">
        <v>0.92100000000000004</v>
      </c>
      <c r="BK1683" s="23">
        <f t="shared" si="413"/>
        <v>28.16</v>
      </c>
      <c r="BL1683">
        <v>1</v>
      </c>
      <c r="BM1683">
        <v>0</v>
      </c>
      <c r="BN1683">
        <v>0</v>
      </c>
      <c r="BO1683">
        <v>0</v>
      </c>
      <c r="BP1683">
        <v>0</v>
      </c>
      <c r="BQ1683" s="17">
        <v>0</v>
      </c>
      <c r="BR1683">
        <v>0</v>
      </c>
      <c r="BS1683">
        <v>1</v>
      </c>
      <c r="BT1683">
        <v>0</v>
      </c>
      <c r="BU1683" s="17">
        <v>0</v>
      </c>
      <c r="BV1683">
        <v>0</v>
      </c>
      <c r="BW1683">
        <v>0</v>
      </c>
      <c r="BX1683" s="17">
        <v>0</v>
      </c>
      <c r="BY1683">
        <v>0</v>
      </c>
      <c r="BZ1683">
        <v>0</v>
      </c>
      <c r="CA1683">
        <v>1</v>
      </c>
      <c r="CB1683">
        <v>1</v>
      </c>
      <c r="CC1683">
        <v>0</v>
      </c>
      <c r="CD1683">
        <v>0</v>
      </c>
      <c r="CE1683">
        <v>0</v>
      </c>
      <c r="CF1683">
        <v>0</v>
      </c>
      <c r="CG1683">
        <v>0</v>
      </c>
      <c r="CH1683">
        <v>0</v>
      </c>
      <c r="CI1683">
        <v>0</v>
      </c>
      <c r="CJ1683" s="17">
        <v>0</v>
      </c>
      <c r="CK1683">
        <v>3.0070000000000001</v>
      </c>
      <c r="CL1683">
        <v>1830</v>
      </c>
      <c r="CM1683">
        <v>1</v>
      </c>
      <c r="CN1683">
        <v>0</v>
      </c>
      <c r="CO1683">
        <v>25</v>
      </c>
      <c r="CP1683" s="31" t="s">
        <v>80</v>
      </c>
    </row>
    <row r="1684" spans="1:94" x14ac:dyDescent="0.25">
      <c r="A1684">
        <v>1683</v>
      </c>
      <c r="B1684">
        <v>108</v>
      </c>
      <c r="C1684" s="23" t="s">
        <v>286</v>
      </c>
      <c r="D1684" s="12">
        <v>2.6</v>
      </c>
      <c r="E1684" s="13">
        <v>0.3</v>
      </c>
      <c r="F1684" s="7">
        <f t="shared" si="421"/>
        <v>8.6666666666666679</v>
      </c>
      <c r="G1684" s="7">
        <f t="shared" si="414"/>
        <v>2.3000000000000003</v>
      </c>
      <c r="H1684" s="15">
        <f t="shared" si="415"/>
        <v>2.9</v>
      </c>
      <c r="I1684" s="11">
        <f t="shared" si="416"/>
        <v>0.19253977685250923</v>
      </c>
      <c r="J1684" s="30">
        <f t="shared" si="417"/>
        <v>2.2216128098366445E-2</v>
      </c>
      <c r="K1684" s="30">
        <f t="shared" si="418"/>
        <v>45.012343985968023</v>
      </c>
      <c r="L1684" s="8">
        <v>0</v>
      </c>
      <c r="M1684" s="9">
        <v>0</v>
      </c>
      <c r="N1684" s="9">
        <v>0</v>
      </c>
      <c r="O1684" s="9">
        <v>1</v>
      </c>
      <c r="P1684" s="9">
        <v>0</v>
      </c>
      <c r="Q1684" s="8">
        <v>1955</v>
      </c>
      <c r="R1684" s="9">
        <v>3</v>
      </c>
      <c r="S1684" s="9">
        <f t="shared" si="419"/>
        <v>1951</v>
      </c>
      <c r="T1684" s="9">
        <f t="shared" si="420"/>
        <v>7</v>
      </c>
      <c r="U1684" s="7">
        <v>12.843</v>
      </c>
      <c r="V1684" s="7">
        <v>7.0090000000000003</v>
      </c>
      <c r="W1684" s="9">
        <v>1</v>
      </c>
      <c r="X1684" s="9">
        <v>0</v>
      </c>
      <c r="Y1684" s="9">
        <v>0</v>
      </c>
      <c r="Z1684" s="9">
        <v>0</v>
      </c>
      <c r="AA1684" s="9">
        <v>1</v>
      </c>
      <c r="AB1684" s="27">
        <v>0</v>
      </c>
      <c r="AC1684" s="9">
        <v>0</v>
      </c>
      <c r="AD1684" s="9">
        <v>1</v>
      </c>
      <c r="AE1684" s="27">
        <v>0</v>
      </c>
      <c r="AF1684" s="9">
        <v>1</v>
      </c>
      <c r="AG1684" s="27">
        <v>0</v>
      </c>
      <c r="AH1684" s="19">
        <v>1989</v>
      </c>
      <c r="AI1684" s="30">
        <f t="shared" ref="AI1684:AI1690" si="424">1-AJ1684-AK1684-AL1684</f>
        <v>4.5000000000000012E-2</v>
      </c>
      <c r="AJ1684" s="30">
        <v>0.51200000000000001</v>
      </c>
      <c r="AK1684" s="30">
        <v>0.3</v>
      </c>
      <c r="AL1684" s="37">
        <v>0.14299999999999999</v>
      </c>
      <c r="AM1684" s="36">
        <f t="shared" ref="AM1684:AM1690" si="425">1-AN1684</f>
        <v>0.93900000000000006</v>
      </c>
      <c r="AN1684" s="17">
        <v>6.0999999999999999E-2</v>
      </c>
      <c r="AO1684" t="s">
        <v>89</v>
      </c>
      <c r="AP1684" s="34" t="s">
        <v>89</v>
      </c>
      <c r="AQ1684">
        <v>0.05</v>
      </c>
      <c r="AR1684" s="34">
        <v>0.95</v>
      </c>
      <c r="AS1684">
        <v>1</v>
      </c>
      <c r="AT1684" s="17">
        <v>0</v>
      </c>
      <c r="AU1684" t="s">
        <v>89</v>
      </c>
      <c r="AV1684" s="17" t="s">
        <v>89</v>
      </c>
      <c r="AW1684" s="17" t="s">
        <v>209</v>
      </c>
      <c r="AX1684">
        <v>1</v>
      </c>
      <c r="AY1684">
        <v>0</v>
      </c>
      <c r="AZ1684">
        <v>0</v>
      </c>
      <c r="BA1684">
        <v>0</v>
      </c>
      <c r="BB1684">
        <v>0</v>
      </c>
      <c r="BC1684">
        <v>0</v>
      </c>
      <c r="BD1684" s="17">
        <v>0</v>
      </c>
      <c r="BE1684">
        <v>1</v>
      </c>
      <c r="BF1684">
        <v>0</v>
      </c>
      <c r="BG1684" s="17">
        <v>0</v>
      </c>
      <c r="BH1684">
        <v>4842</v>
      </c>
      <c r="BI1684">
        <v>396</v>
      </c>
      <c r="BJ1684" s="23">
        <v>8.4000000000000005E-2</v>
      </c>
      <c r="BK1684" s="23">
        <f t="shared" si="413"/>
        <v>25.852</v>
      </c>
      <c r="BL1684">
        <v>1</v>
      </c>
      <c r="BM1684">
        <v>0</v>
      </c>
      <c r="BN1684">
        <v>0</v>
      </c>
      <c r="BO1684">
        <v>0</v>
      </c>
      <c r="BP1684">
        <v>0</v>
      </c>
      <c r="BQ1684" s="17">
        <v>0</v>
      </c>
      <c r="BR1684">
        <v>0</v>
      </c>
      <c r="BS1684">
        <v>1</v>
      </c>
      <c r="BT1684">
        <v>0</v>
      </c>
      <c r="BU1684" s="17">
        <v>0</v>
      </c>
      <c r="BV1684">
        <v>0</v>
      </c>
      <c r="BW1684">
        <v>0</v>
      </c>
      <c r="BX1684" s="17">
        <v>0</v>
      </c>
      <c r="BY1684">
        <v>0</v>
      </c>
      <c r="BZ1684">
        <v>0</v>
      </c>
      <c r="CA1684">
        <v>1</v>
      </c>
      <c r="CB1684">
        <v>1</v>
      </c>
      <c r="CC1684">
        <v>0</v>
      </c>
      <c r="CD1684">
        <v>0</v>
      </c>
      <c r="CE1684">
        <v>0</v>
      </c>
      <c r="CF1684">
        <v>0</v>
      </c>
      <c r="CG1684">
        <v>0</v>
      </c>
      <c r="CH1684">
        <v>0</v>
      </c>
      <c r="CI1684">
        <v>0</v>
      </c>
      <c r="CJ1684" s="17">
        <v>0</v>
      </c>
      <c r="CK1684">
        <v>0.78100000000000003</v>
      </c>
      <c r="CL1684">
        <v>345</v>
      </c>
      <c r="CM1684">
        <v>1</v>
      </c>
      <c r="CN1684">
        <v>0</v>
      </c>
      <c r="CO1684">
        <v>26</v>
      </c>
      <c r="CP1684" s="31" t="s">
        <v>80</v>
      </c>
    </row>
    <row r="1685" spans="1:94" x14ac:dyDescent="0.25">
      <c r="A1685">
        <v>1684</v>
      </c>
      <c r="B1685">
        <v>108</v>
      </c>
      <c r="C1685" s="23" t="s">
        <v>286</v>
      </c>
      <c r="D1685" s="12">
        <v>2.7</v>
      </c>
      <c r="E1685" s="13">
        <v>0.5</v>
      </c>
      <c r="F1685" s="7">
        <f t="shared" si="421"/>
        <v>5.4</v>
      </c>
      <c r="G1685" s="7">
        <f t="shared" si="414"/>
        <v>2.2000000000000002</v>
      </c>
      <c r="H1685" s="15">
        <f t="shared" si="415"/>
        <v>3.2</v>
      </c>
      <c r="I1685" s="11">
        <f t="shared" si="416"/>
        <v>0.12184433124162354</v>
      </c>
      <c r="J1685" s="30">
        <f t="shared" si="417"/>
        <v>2.2563765044745096E-2</v>
      </c>
      <c r="K1685" s="30">
        <f t="shared" si="418"/>
        <v>44.318844750286537</v>
      </c>
      <c r="L1685" s="8">
        <v>0</v>
      </c>
      <c r="M1685" s="9">
        <v>0</v>
      </c>
      <c r="N1685" s="9">
        <v>0</v>
      </c>
      <c r="O1685" s="9">
        <v>1</v>
      </c>
      <c r="P1685" s="9">
        <v>0</v>
      </c>
      <c r="Q1685" s="8">
        <v>1951</v>
      </c>
      <c r="R1685" s="9">
        <v>15</v>
      </c>
      <c r="S1685" s="9">
        <f t="shared" si="419"/>
        <v>1935</v>
      </c>
      <c r="T1685" s="9">
        <f t="shared" si="420"/>
        <v>7</v>
      </c>
      <c r="U1685" s="7">
        <v>12.843</v>
      </c>
      <c r="V1685" s="7">
        <v>7.0090000000000003</v>
      </c>
      <c r="W1685" s="9">
        <v>1</v>
      </c>
      <c r="X1685" s="9">
        <v>0</v>
      </c>
      <c r="Y1685" s="9">
        <v>0</v>
      </c>
      <c r="Z1685" s="9">
        <v>0</v>
      </c>
      <c r="AA1685" s="9">
        <v>1</v>
      </c>
      <c r="AB1685" s="27">
        <v>0</v>
      </c>
      <c r="AC1685" s="9">
        <v>0</v>
      </c>
      <c r="AD1685" s="9">
        <v>1</v>
      </c>
      <c r="AE1685" s="27">
        <v>0</v>
      </c>
      <c r="AF1685" s="9">
        <v>1</v>
      </c>
      <c r="AG1685" s="27">
        <v>0</v>
      </c>
      <c r="AH1685" s="19">
        <v>1989</v>
      </c>
      <c r="AI1685" s="30">
        <f t="shared" si="424"/>
        <v>4.5000000000000012E-2</v>
      </c>
      <c r="AJ1685" s="30">
        <v>0.51200000000000001</v>
      </c>
      <c r="AK1685" s="30">
        <v>0.3</v>
      </c>
      <c r="AL1685" s="37">
        <v>0.14299999999999999</v>
      </c>
      <c r="AM1685" s="36">
        <f t="shared" si="425"/>
        <v>0.93900000000000006</v>
      </c>
      <c r="AN1685" s="17">
        <v>6.0999999999999999E-2</v>
      </c>
      <c r="AO1685" t="s">
        <v>89</v>
      </c>
      <c r="AP1685" s="34" t="s">
        <v>89</v>
      </c>
      <c r="AQ1685">
        <v>0.05</v>
      </c>
      <c r="AR1685" s="34">
        <v>0.95</v>
      </c>
      <c r="AS1685">
        <v>1</v>
      </c>
      <c r="AT1685" s="17">
        <v>0</v>
      </c>
      <c r="AU1685" t="s">
        <v>89</v>
      </c>
      <c r="AV1685" s="17" t="s">
        <v>89</v>
      </c>
      <c r="AW1685" s="17" t="s">
        <v>209</v>
      </c>
      <c r="AX1685">
        <v>1</v>
      </c>
      <c r="AY1685">
        <v>0</v>
      </c>
      <c r="AZ1685">
        <v>0</v>
      </c>
      <c r="BA1685">
        <v>0</v>
      </c>
      <c r="BB1685">
        <v>0</v>
      </c>
      <c r="BC1685">
        <v>0</v>
      </c>
      <c r="BD1685" s="17">
        <v>0</v>
      </c>
      <c r="BE1685">
        <v>1</v>
      </c>
      <c r="BF1685">
        <v>0</v>
      </c>
      <c r="BG1685" s="17">
        <v>0</v>
      </c>
      <c r="BH1685">
        <v>4842</v>
      </c>
      <c r="BI1685">
        <v>396</v>
      </c>
      <c r="BJ1685" s="23">
        <v>8.4000000000000005E-2</v>
      </c>
      <c r="BK1685" s="23">
        <f t="shared" si="413"/>
        <v>25.852</v>
      </c>
      <c r="BL1685">
        <v>1</v>
      </c>
      <c r="BM1685">
        <v>0</v>
      </c>
      <c r="BN1685">
        <v>0</v>
      </c>
      <c r="BO1685">
        <v>0</v>
      </c>
      <c r="BP1685">
        <v>0</v>
      </c>
      <c r="BQ1685" s="17">
        <v>0</v>
      </c>
      <c r="BR1685">
        <v>0</v>
      </c>
      <c r="BS1685">
        <v>1</v>
      </c>
      <c r="BT1685">
        <v>0</v>
      </c>
      <c r="BU1685" s="17">
        <v>0</v>
      </c>
      <c r="BV1685">
        <v>0</v>
      </c>
      <c r="BW1685">
        <v>0</v>
      </c>
      <c r="BX1685" s="17">
        <v>0</v>
      </c>
      <c r="BY1685">
        <v>0</v>
      </c>
      <c r="BZ1685">
        <v>0</v>
      </c>
      <c r="CA1685">
        <v>1</v>
      </c>
      <c r="CB1685">
        <v>1</v>
      </c>
      <c r="CC1685">
        <v>0</v>
      </c>
      <c r="CD1685">
        <v>0</v>
      </c>
      <c r="CE1685">
        <v>0</v>
      </c>
      <c r="CF1685">
        <v>0</v>
      </c>
      <c r="CG1685">
        <v>1</v>
      </c>
      <c r="CH1685">
        <v>0</v>
      </c>
      <c r="CI1685">
        <v>1</v>
      </c>
      <c r="CJ1685" s="17">
        <v>0</v>
      </c>
      <c r="CK1685">
        <v>0.78100000000000003</v>
      </c>
      <c r="CL1685">
        <v>345</v>
      </c>
      <c r="CM1685">
        <v>1</v>
      </c>
      <c r="CN1685">
        <v>0</v>
      </c>
      <c r="CO1685">
        <v>26</v>
      </c>
      <c r="CP1685" s="31" t="s">
        <v>80</v>
      </c>
    </row>
    <row r="1686" spans="1:94" x14ac:dyDescent="0.25">
      <c r="A1686">
        <v>1685</v>
      </c>
      <c r="B1686">
        <v>108</v>
      </c>
      <c r="C1686" s="23" t="s">
        <v>286</v>
      </c>
      <c r="D1686" s="12">
        <v>5.8</v>
      </c>
      <c r="E1686" s="13">
        <v>0.4</v>
      </c>
      <c r="F1686" s="7">
        <f t="shared" si="421"/>
        <v>14.499999999999998</v>
      </c>
      <c r="G1686" s="7">
        <f t="shared" si="414"/>
        <v>5.3999999999999995</v>
      </c>
      <c r="H1686" s="15">
        <f t="shared" si="415"/>
        <v>6.2</v>
      </c>
      <c r="I1686" s="11">
        <f t="shared" si="416"/>
        <v>0.33755177436854389</v>
      </c>
      <c r="J1686" s="30">
        <f t="shared" si="417"/>
        <v>2.3279432715071994E-2</v>
      </c>
      <c r="K1686" s="30">
        <f t="shared" si="418"/>
        <v>42.9563732174866</v>
      </c>
      <c r="L1686" s="8">
        <v>0</v>
      </c>
      <c r="M1686" s="9">
        <v>0</v>
      </c>
      <c r="N1686" s="9">
        <v>0</v>
      </c>
      <c r="O1686" s="9">
        <v>1</v>
      </c>
      <c r="P1686" s="9">
        <v>0</v>
      </c>
      <c r="Q1686" s="8">
        <v>1639</v>
      </c>
      <c r="R1686" s="9">
        <v>3</v>
      </c>
      <c r="S1686" s="9">
        <f t="shared" si="419"/>
        <v>1635</v>
      </c>
      <c r="T1686" s="9">
        <f t="shared" si="420"/>
        <v>7</v>
      </c>
      <c r="U1686" s="7">
        <v>12.428000000000001</v>
      </c>
      <c r="V1686" s="7">
        <v>13.442</v>
      </c>
      <c r="W1686" s="9">
        <v>1</v>
      </c>
      <c r="X1686" s="9">
        <v>0</v>
      </c>
      <c r="Y1686" s="9">
        <v>0</v>
      </c>
      <c r="Z1686" s="9">
        <v>0</v>
      </c>
      <c r="AA1686" s="9">
        <v>1</v>
      </c>
      <c r="AB1686" s="27">
        <v>0</v>
      </c>
      <c r="AC1686" s="9">
        <v>0</v>
      </c>
      <c r="AD1686" s="9">
        <v>1</v>
      </c>
      <c r="AE1686" s="27">
        <v>0</v>
      </c>
      <c r="AF1686" s="9">
        <v>1</v>
      </c>
      <c r="AG1686" s="27">
        <v>0</v>
      </c>
      <c r="AH1686" s="19">
        <v>1996</v>
      </c>
      <c r="AI1686" s="30">
        <f t="shared" si="424"/>
        <v>5.1000000000000018E-2</v>
      </c>
      <c r="AJ1686" s="30">
        <v>0.56899999999999995</v>
      </c>
      <c r="AK1686" s="30">
        <v>0.27900000000000003</v>
      </c>
      <c r="AL1686" s="37">
        <v>0.10100000000000001</v>
      </c>
      <c r="AM1686" s="36">
        <f t="shared" si="425"/>
        <v>0.93900000000000006</v>
      </c>
      <c r="AN1686" s="17">
        <v>6.0999999999999999E-2</v>
      </c>
      <c r="AO1686" t="s">
        <v>89</v>
      </c>
      <c r="AP1686" s="34" t="s">
        <v>89</v>
      </c>
      <c r="AQ1686">
        <v>0.35</v>
      </c>
      <c r="AR1686" s="34">
        <v>0.65</v>
      </c>
      <c r="AS1686">
        <v>1</v>
      </c>
      <c r="AT1686" s="17">
        <v>0</v>
      </c>
      <c r="AU1686" t="s">
        <v>89</v>
      </c>
      <c r="AV1686" s="17" t="s">
        <v>89</v>
      </c>
      <c r="AW1686" s="17" t="s">
        <v>209</v>
      </c>
      <c r="AX1686">
        <v>1</v>
      </c>
      <c r="AY1686">
        <v>0</v>
      </c>
      <c r="AZ1686">
        <v>0</v>
      </c>
      <c r="BA1686">
        <v>0</v>
      </c>
      <c r="BB1686">
        <v>0</v>
      </c>
      <c r="BC1686">
        <v>0</v>
      </c>
      <c r="BD1686" s="17">
        <v>0</v>
      </c>
      <c r="BE1686">
        <v>1</v>
      </c>
      <c r="BF1686">
        <v>0</v>
      </c>
      <c r="BG1686" s="17">
        <v>0</v>
      </c>
      <c r="BH1686">
        <v>5678</v>
      </c>
      <c r="BI1686">
        <v>345</v>
      </c>
      <c r="BJ1686" s="23">
        <v>0.94099999999999995</v>
      </c>
      <c r="BK1686" s="23">
        <f t="shared" si="413"/>
        <v>31.87</v>
      </c>
      <c r="BL1686">
        <v>1</v>
      </c>
      <c r="BM1686">
        <v>0</v>
      </c>
      <c r="BN1686">
        <v>0</v>
      </c>
      <c r="BO1686">
        <v>0</v>
      </c>
      <c r="BP1686">
        <v>0</v>
      </c>
      <c r="BQ1686" s="17">
        <v>0</v>
      </c>
      <c r="BR1686">
        <v>0</v>
      </c>
      <c r="BS1686">
        <v>1</v>
      </c>
      <c r="BT1686">
        <v>0</v>
      </c>
      <c r="BU1686" s="17">
        <v>0</v>
      </c>
      <c r="BV1686">
        <v>0</v>
      </c>
      <c r="BW1686">
        <v>0</v>
      </c>
      <c r="BX1686" s="17">
        <v>0</v>
      </c>
      <c r="BY1686">
        <v>0</v>
      </c>
      <c r="BZ1686">
        <v>0</v>
      </c>
      <c r="CA1686">
        <v>1</v>
      </c>
      <c r="CB1686">
        <v>1</v>
      </c>
      <c r="CC1686">
        <v>0</v>
      </c>
      <c r="CD1686">
        <v>0</v>
      </c>
      <c r="CE1686">
        <v>0</v>
      </c>
      <c r="CF1686">
        <v>0</v>
      </c>
      <c r="CG1686">
        <v>0</v>
      </c>
      <c r="CH1686">
        <v>0</v>
      </c>
      <c r="CI1686">
        <v>0</v>
      </c>
      <c r="CJ1686" s="17">
        <v>0</v>
      </c>
      <c r="CK1686">
        <v>0.78100000000000003</v>
      </c>
      <c r="CL1686">
        <v>345</v>
      </c>
      <c r="CM1686">
        <v>1</v>
      </c>
      <c r="CN1686">
        <v>0</v>
      </c>
      <c r="CO1686">
        <v>26</v>
      </c>
      <c r="CP1686" s="31" t="s">
        <v>80</v>
      </c>
    </row>
    <row r="1687" spans="1:94" x14ac:dyDescent="0.25">
      <c r="A1687">
        <v>1686</v>
      </c>
      <c r="B1687">
        <v>108</v>
      </c>
      <c r="C1687" s="23" t="s">
        <v>286</v>
      </c>
      <c r="D1687" s="12">
        <v>5.8</v>
      </c>
      <c r="E1687" s="13">
        <v>0.5</v>
      </c>
      <c r="F1687" s="7">
        <f t="shared" si="421"/>
        <v>11.6</v>
      </c>
      <c r="G1687" s="7">
        <f t="shared" si="414"/>
        <v>5.3</v>
      </c>
      <c r="H1687" s="15">
        <f t="shared" si="415"/>
        <v>6.3</v>
      </c>
      <c r="I1687" s="11">
        <f t="shared" si="416"/>
        <v>0.27764547416898383</v>
      </c>
      <c r="J1687" s="30">
        <f t="shared" si="417"/>
        <v>2.3934954669739984E-2</v>
      </c>
      <c r="K1687" s="30">
        <f t="shared" si="418"/>
        <v>41.779899473311325</v>
      </c>
      <c r="L1687" s="8">
        <v>0</v>
      </c>
      <c r="M1687" s="9">
        <v>0</v>
      </c>
      <c r="N1687" s="9">
        <v>0</v>
      </c>
      <c r="O1687" s="9">
        <v>1</v>
      </c>
      <c r="P1687" s="9">
        <v>0</v>
      </c>
      <c r="Q1687" s="8">
        <v>1627</v>
      </c>
      <c r="R1687" s="9">
        <v>15</v>
      </c>
      <c r="S1687" s="9">
        <f t="shared" si="419"/>
        <v>1611</v>
      </c>
      <c r="T1687" s="9">
        <f t="shared" si="420"/>
        <v>7</v>
      </c>
      <c r="U1687" s="7">
        <v>12.428000000000001</v>
      </c>
      <c r="V1687" s="7">
        <v>13.442</v>
      </c>
      <c r="W1687" s="9">
        <v>1</v>
      </c>
      <c r="X1687" s="9">
        <v>0</v>
      </c>
      <c r="Y1687" s="9">
        <v>0</v>
      </c>
      <c r="Z1687" s="9">
        <v>0</v>
      </c>
      <c r="AA1687" s="9">
        <v>1</v>
      </c>
      <c r="AB1687" s="27">
        <v>0</v>
      </c>
      <c r="AC1687" s="9">
        <v>0</v>
      </c>
      <c r="AD1687" s="9">
        <v>1</v>
      </c>
      <c r="AE1687" s="27">
        <v>0</v>
      </c>
      <c r="AF1687" s="9">
        <v>1</v>
      </c>
      <c r="AG1687" s="27">
        <v>0</v>
      </c>
      <c r="AH1687" s="19">
        <v>1996</v>
      </c>
      <c r="AI1687" s="30">
        <f t="shared" si="424"/>
        <v>5.1000000000000018E-2</v>
      </c>
      <c r="AJ1687" s="30">
        <v>0.56899999999999995</v>
      </c>
      <c r="AK1687" s="30">
        <v>0.27900000000000003</v>
      </c>
      <c r="AL1687" s="37">
        <v>0.10100000000000001</v>
      </c>
      <c r="AM1687" s="36">
        <f t="shared" si="425"/>
        <v>0.93900000000000006</v>
      </c>
      <c r="AN1687" s="17">
        <v>6.0999999999999999E-2</v>
      </c>
      <c r="AO1687" t="s">
        <v>89</v>
      </c>
      <c r="AP1687" s="34" t="s">
        <v>89</v>
      </c>
      <c r="AQ1687">
        <v>0.35</v>
      </c>
      <c r="AR1687" s="34">
        <v>0.65</v>
      </c>
      <c r="AS1687">
        <v>1</v>
      </c>
      <c r="AT1687" s="17">
        <v>0</v>
      </c>
      <c r="AU1687" t="s">
        <v>89</v>
      </c>
      <c r="AV1687" s="17" t="s">
        <v>89</v>
      </c>
      <c r="AW1687" s="17" t="s">
        <v>209</v>
      </c>
      <c r="AX1687">
        <v>1</v>
      </c>
      <c r="AY1687">
        <v>0</v>
      </c>
      <c r="AZ1687">
        <v>0</v>
      </c>
      <c r="BA1687">
        <v>0</v>
      </c>
      <c r="BB1687">
        <v>0</v>
      </c>
      <c r="BC1687">
        <v>0</v>
      </c>
      <c r="BD1687" s="17">
        <v>0</v>
      </c>
      <c r="BE1687">
        <v>1</v>
      </c>
      <c r="BF1687">
        <v>0</v>
      </c>
      <c r="BG1687" s="17">
        <v>0</v>
      </c>
      <c r="BH1687">
        <v>5678</v>
      </c>
      <c r="BI1687">
        <v>345</v>
      </c>
      <c r="BJ1687" s="23">
        <v>0.94099999999999995</v>
      </c>
      <c r="BK1687" s="23">
        <f t="shared" si="413"/>
        <v>31.87</v>
      </c>
      <c r="BL1687">
        <v>1</v>
      </c>
      <c r="BM1687">
        <v>0</v>
      </c>
      <c r="BN1687">
        <v>0</v>
      </c>
      <c r="BO1687">
        <v>0</v>
      </c>
      <c r="BP1687">
        <v>0</v>
      </c>
      <c r="BQ1687" s="17">
        <v>0</v>
      </c>
      <c r="BR1687">
        <v>0</v>
      </c>
      <c r="BS1687">
        <v>1</v>
      </c>
      <c r="BT1687">
        <v>0</v>
      </c>
      <c r="BU1687" s="17">
        <v>0</v>
      </c>
      <c r="BV1687">
        <v>0</v>
      </c>
      <c r="BW1687">
        <v>0</v>
      </c>
      <c r="BX1687" s="17">
        <v>0</v>
      </c>
      <c r="BY1687">
        <v>0</v>
      </c>
      <c r="BZ1687">
        <v>0</v>
      </c>
      <c r="CA1687">
        <v>1</v>
      </c>
      <c r="CB1687">
        <v>1</v>
      </c>
      <c r="CC1687">
        <v>0</v>
      </c>
      <c r="CD1687">
        <v>0</v>
      </c>
      <c r="CE1687">
        <v>0</v>
      </c>
      <c r="CF1687">
        <v>0</v>
      </c>
      <c r="CG1687">
        <v>1</v>
      </c>
      <c r="CH1687">
        <v>0</v>
      </c>
      <c r="CI1687">
        <v>1</v>
      </c>
      <c r="CJ1687" s="17">
        <v>0</v>
      </c>
      <c r="CK1687">
        <v>0.78100000000000003</v>
      </c>
      <c r="CL1687">
        <v>345</v>
      </c>
      <c r="CM1687">
        <v>1</v>
      </c>
      <c r="CN1687">
        <v>0</v>
      </c>
      <c r="CO1687">
        <v>26</v>
      </c>
      <c r="CP1687" s="31" t="s">
        <v>80</v>
      </c>
    </row>
    <row r="1688" spans="1:94" x14ac:dyDescent="0.25">
      <c r="A1688">
        <v>1687</v>
      </c>
      <c r="B1688">
        <v>108</v>
      </c>
      <c r="C1688" s="23" t="s">
        <v>286</v>
      </c>
      <c r="D1688" s="12">
        <v>5.6</v>
      </c>
      <c r="E1688" s="13">
        <v>0.9</v>
      </c>
      <c r="F1688" s="7">
        <f t="shared" si="421"/>
        <v>6.2222222222222214</v>
      </c>
      <c r="G1688" s="7">
        <f t="shared" si="414"/>
        <v>4.6999999999999993</v>
      </c>
      <c r="H1688" s="15">
        <f t="shared" si="415"/>
        <v>6.5</v>
      </c>
      <c r="I1688" s="11">
        <f t="shared" si="416"/>
        <v>0.30853174990488191</v>
      </c>
      <c r="J1688" s="30">
        <f t="shared" si="417"/>
        <v>4.9585459806141742E-2</v>
      </c>
      <c r="K1688" s="30">
        <f t="shared" si="418"/>
        <v>20.167202319179427</v>
      </c>
      <c r="L1688" s="8">
        <v>0</v>
      </c>
      <c r="M1688" s="9">
        <v>0</v>
      </c>
      <c r="N1688" s="9">
        <v>0</v>
      </c>
      <c r="O1688" s="9">
        <v>1</v>
      </c>
      <c r="P1688" s="9">
        <v>0</v>
      </c>
      <c r="Q1688" s="8">
        <v>384</v>
      </c>
      <c r="R1688" s="9">
        <v>15</v>
      </c>
      <c r="S1688" s="9">
        <f t="shared" si="419"/>
        <v>368</v>
      </c>
      <c r="T1688" s="9">
        <f t="shared" si="420"/>
        <v>7</v>
      </c>
      <c r="U1688" s="7">
        <v>12.428000000000001</v>
      </c>
      <c r="V1688" s="7">
        <v>13.442</v>
      </c>
      <c r="W1688" s="9">
        <v>1</v>
      </c>
      <c r="X1688" s="9">
        <v>0</v>
      </c>
      <c r="Y1688" s="9">
        <v>0</v>
      </c>
      <c r="Z1688" s="9">
        <v>0</v>
      </c>
      <c r="AA1688" s="9">
        <v>1</v>
      </c>
      <c r="AB1688" s="27">
        <v>0</v>
      </c>
      <c r="AC1688" s="9">
        <v>0</v>
      </c>
      <c r="AD1688" s="9">
        <v>1</v>
      </c>
      <c r="AE1688" s="27">
        <v>0</v>
      </c>
      <c r="AF1688" s="9">
        <v>1</v>
      </c>
      <c r="AG1688" s="27">
        <v>0</v>
      </c>
      <c r="AH1688" s="19">
        <v>1996</v>
      </c>
      <c r="AI1688" s="30">
        <f t="shared" si="424"/>
        <v>5.1000000000000018E-2</v>
      </c>
      <c r="AJ1688" s="30">
        <v>0.56899999999999995</v>
      </c>
      <c r="AK1688" s="30">
        <v>0.27900000000000003</v>
      </c>
      <c r="AL1688" s="37">
        <v>0.10100000000000001</v>
      </c>
      <c r="AM1688" s="36">
        <f t="shared" si="425"/>
        <v>0.93900000000000006</v>
      </c>
      <c r="AN1688" s="17">
        <v>6.0999999999999999E-2</v>
      </c>
      <c r="AO1688" t="s">
        <v>89</v>
      </c>
      <c r="AP1688" s="34" t="s">
        <v>89</v>
      </c>
      <c r="AQ1688">
        <v>0.35</v>
      </c>
      <c r="AR1688" s="34">
        <v>0.65</v>
      </c>
      <c r="AS1688">
        <v>1</v>
      </c>
      <c r="AT1688" s="17">
        <v>0</v>
      </c>
      <c r="AU1688" t="s">
        <v>89</v>
      </c>
      <c r="AV1688" s="17" t="s">
        <v>89</v>
      </c>
      <c r="AW1688" s="17" t="s">
        <v>209</v>
      </c>
      <c r="AX1688">
        <v>1</v>
      </c>
      <c r="AY1688">
        <v>0</v>
      </c>
      <c r="AZ1688">
        <v>0</v>
      </c>
      <c r="BA1688">
        <v>0</v>
      </c>
      <c r="BB1688">
        <v>0</v>
      </c>
      <c r="BC1688">
        <v>0</v>
      </c>
      <c r="BD1688" s="17">
        <v>0</v>
      </c>
      <c r="BE1688">
        <v>1</v>
      </c>
      <c r="BF1688">
        <v>0</v>
      </c>
      <c r="BG1688" s="17">
        <v>0</v>
      </c>
      <c r="BH1688">
        <v>5678</v>
      </c>
      <c r="BI1688">
        <v>345</v>
      </c>
      <c r="BJ1688" s="23">
        <v>0.94099999999999995</v>
      </c>
      <c r="BK1688" s="23">
        <f t="shared" si="413"/>
        <v>31.87</v>
      </c>
      <c r="BL1688">
        <v>1</v>
      </c>
      <c r="BM1688">
        <v>0</v>
      </c>
      <c r="BN1688">
        <v>0</v>
      </c>
      <c r="BO1688">
        <v>0</v>
      </c>
      <c r="BP1688">
        <v>0</v>
      </c>
      <c r="BQ1688" s="17">
        <v>0</v>
      </c>
      <c r="BR1688">
        <v>0</v>
      </c>
      <c r="BS1688">
        <v>1</v>
      </c>
      <c r="BT1688">
        <v>0</v>
      </c>
      <c r="BU1688" s="17">
        <v>0</v>
      </c>
      <c r="BV1688">
        <v>0</v>
      </c>
      <c r="BW1688">
        <v>0</v>
      </c>
      <c r="BX1688" s="17">
        <v>0</v>
      </c>
      <c r="BY1688">
        <v>0</v>
      </c>
      <c r="BZ1688">
        <v>0</v>
      </c>
      <c r="CA1688">
        <v>1</v>
      </c>
      <c r="CB1688">
        <v>1</v>
      </c>
      <c r="CC1688">
        <v>0</v>
      </c>
      <c r="CD1688">
        <v>0</v>
      </c>
      <c r="CE1688">
        <v>0</v>
      </c>
      <c r="CF1688">
        <v>0</v>
      </c>
      <c r="CG1688">
        <v>1</v>
      </c>
      <c r="CH1688">
        <v>0</v>
      </c>
      <c r="CI1688">
        <v>1</v>
      </c>
      <c r="CJ1688" s="17">
        <v>0</v>
      </c>
      <c r="CK1688">
        <v>0.78100000000000003</v>
      </c>
      <c r="CL1688">
        <v>345</v>
      </c>
      <c r="CM1688">
        <v>1</v>
      </c>
      <c r="CN1688">
        <v>0</v>
      </c>
      <c r="CO1688">
        <v>26</v>
      </c>
      <c r="CP1688" s="31" t="s">
        <v>80</v>
      </c>
    </row>
    <row r="1689" spans="1:94" x14ac:dyDescent="0.25">
      <c r="A1689">
        <v>1688</v>
      </c>
      <c r="B1689">
        <v>108</v>
      </c>
      <c r="C1689" s="23" t="s">
        <v>286</v>
      </c>
      <c r="D1689" s="12">
        <v>6.5</v>
      </c>
      <c r="E1689" s="13">
        <v>0.7</v>
      </c>
      <c r="F1689" s="7">
        <f t="shared" si="421"/>
        <v>9.2857142857142865</v>
      </c>
      <c r="G1689" s="7">
        <f t="shared" si="414"/>
        <v>5.8</v>
      </c>
      <c r="H1689" s="15">
        <f t="shared" si="415"/>
        <v>7.2</v>
      </c>
      <c r="I1689" s="11">
        <f t="shared" si="416"/>
        <v>0.38750245772493536</v>
      </c>
      <c r="J1689" s="30">
        <f t="shared" si="417"/>
        <v>4.1731033908839185E-2</v>
      </c>
      <c r="K1689" s="30">
        <f t="shared" si="418"/>
        <v>23.96298165495935</v>
      </c>
      <c r="L1689" s="8">
        <v>0</v>
      </c>
      <c r="M1689" s="9">
        <v>0</v>
      </c>
      <c r="N1689" s="9">
        <v>0</v>
      </c>
      <c r="O1689" s="9">
        <v>1</v>
      </c>
      <c r="P1689" s="9">
        <v>0</v>
      </c>
      <c r="Q1689" s="8">
        <v>504</v>
      </c>
      <c r="R1689" s="9">
        <v>15</v>
      </c>
      <c r="S1689" s="9">
        <f t="shared" si="419"/>
        <v>488</v>
      </c>
      <c r="T1689" s="9">
        <f t="shared" si="420"/>
        <v>7</v>
      </c>
      <c r="U1689" s="7">
        <v>12.428000000000001</v>
      </c>
      <c r="V1689" s="7">
        <v>13.442</v>
      </c>
      <c r="W1689" s="9">
        <v>1</v>
      </c>
      <c r="X1689" s="9">
        <v>0</v>
      </c>
      <c r="Y1689" s="9">
        <v>0</v>
      </c>
      <c r="Z1689" s="9">
        <v>0</v>
      </c>
      <c r="AA1689" s="9">
        <v>1</v>
      </c>
      <c r="AB1689" s="27">
        <v>0</v>
      </c>
      <c r="AC1689" s="9">
        <v>0</v>
      </c>
      <c r="AD1689" s="9">
        <v>1</v>
      </c>
      <c r="AE1689" s="27">
        <v>0</v>
      </c>
      <c r="AF1689" s="9">
        <v>1</v>
      </c>
      <c r="AG1689" s="27">
        <v>0</v>
      </c>
      <c r="AH1689" s="19">
        <v>1996</v>
      </c>
      <c r="AI1689" s="30">
        <f t="shared" si="424"/>
        <v>5.1000000000000018E-2</v>
      </c>
      <c r="AJ1689" s="30">
        <v>0.56899999999999995</v>
      </c>
      <c r="AK1689" s="30">
        <v>0.27900000000000003</v>
      </c>
      <c r="AL1689" s="37">
        <v>0.10100000000000001</v>
      </c>
      <c r="AM1689" s="36">
        <f t="shared" si="425"/>
        <v>0.93900000000000006</v>
      </c>
      <c r="AN1689" s="17">
        <v>6.0999999999999999E-2</v>
      </c>
      <c r="AO1689" t="s">
        <v>89</v>
      </c>
      <c r="AP1689" s="34" t="s">
        <v>89</v>
      </c>
      <c r="AQ1689">
        <v>0.35</v>
      </c>
      <c r="AR1689" s="34">
        <v>0.65</v>
      </c>
      <c r="AS1689">
        <v>1</v>
      </c>
      <c r="AT1689" s="17">
        <v>0</v>
      </c>
      <c r="AU1689" t="s">
        <v>89</v>
      </c>
      <c r="AV1689" s="17" t="s">
        <v>89</v>
      </c>
      <c r="AW1689" s="17" t="s">
        <v>209</v>
      </c>
      <c r="AX1689">
        <v>1</v>
      </c>
      <c r="AY1689">
        <v>0</v>
      </c>
      <c r="AZ1689">
        <v>0</v>
      </c>
      <c r="BA1689">
        <v>0</v>
      </c>
      <c r="BB1689">
        <v>0</v>
      </c>
      <c r="BC1689">
        <v>0</v>
      </c>
      <c r="BD1689" s="17">
        <v>0</v>
      </c>
      <c r="BE1689">
        <v>1</v>
      </c>
      <c r="BF1689">
        <v>0</v>
      </c>
      <c r="BG1689" s="17">
        <v>0</v>
      </c>
      <c r="BH1689">
        <v>5678</v>
      </c>
      <c r="BI1689">
        <v>345</v>
      </c>
      <c r="BJ1689" s="23">
        <v>0.94099999999999995</v>
      </c>
      <c r="BK1689" s="23">
        <f t="shared" si="413"/>
        <v>31.87</v>
      </c>
      <c r="BL1689">
        <v>1</v>
      </c>
      <c r="BM1689">
        <v>0</v>
      </c>
      <c r="BN1689">
        <v>0</v>
      </c>
      <c r="BO1689">
        <v>0</v>
      </c>
      <c r="BP1689">
        <v>0</v>
      </c>
      <c r="BQ1689" s="17">
        <v>0</v>
      </c>
      <c r="BR1689">
        <v>0</v>
      </c>
      <c r="BS1689">
        <v>1</v>
      </c>
      <c r="BT1689">
        <v>0</v>
      </c>
      <c r="BU1689" s="17">
        <v>0</v>
      </c>
      <c r="BV1689">
        <v>0</v>
      </c>
      <c r="BW1689">
        <v>0</v>
      </c>
      <c r="BX1689" s="17">
        <v>0</v>
      </c>
      <c r="BY1689">
        <v>0</v>
      </c>
      <c r="BZ1689">
        <v>0</v>
      </c>
      <c r="CA1689">
        <v>1</v>
      </c>
      <c r="CB1689">
        <v>1</v>
      </c>
      <c r="CC1689">
        <v>0</v>
      </c>
      <c r="CD1689">
        <v>0</v>
      </c>
      <c r="CE1689">
        <v>0</v>
      </c>
      <c r="CF1689">
        <v>0</v>
      </c>
      <c r="CG1689">
        <v>1</v>
      </c>
      <c r="CH1689">
        <v>0</v>
      </c>
      <c r="CI1689">
        <v>1</v>
      </c>
      <c r="CJ1689" s="17">
        <v>0</v>
      </c>
      <c r="CK1689">
        <v>0.78100000000000003</v>
      </c>
      <c r="CL1689">
        <v>345</v>
      </c>
      <c r="CM1689">
        <v>1</v>
      </c>
      <c r="CN1689">
        <v>0</v>
      </c>
      <c r="CO1689">
        <v>26</v>
      </c>
      <c r="CP1689" s="31" t="s">
        <v>80</v>
      </c>
    </row>
    <row r="1690" spans="1:94" x14ac:dyDescent="0.25">
      <c r="A1690">
        <v>1689</v>
      </c>
      <c r="B1690">
        <v>108</v>
      </c>
      <c r="C1690" s="23" t="s">
        <v>286</v>
      </c>
      <c r="D1690" s="12">
        <v>6.1</v>
      </c>
      <c r="E1690" s="13">
        <v>1</v>
      </c>
      <c r="F1690" s="7">
        <f t="shared" si="421"/>
        <v>6.1</v>
      </c>
      <c r="G1690" s="7">
        <f t="shared" si="414"/>
        <v>5.0999999999999996</v>
      </c>
      <c r="H1690" s="15">
        <f t="shared" si="415"/>
        <v>7.1</v>
      </c>
      <c r="I1690" s="11">
        <f t="shared" si="416"/>
        <v>0.24395901832709244</v>
      </c>
      <c r="J1690" s="30">
        <f t="shared" si="417"/>
        <v>3.9993281692965975E-2</v>
      </c>
      <c r="K1690" s="30">
        <f t="shared" si="418"/>
        <v>25.004199647259259</v>
      </c>
      <c r="L1690" s="8">
        <v>0</v>
      </c>
      <c r="M1690" s="9">
        <v>0</v>
      </c>
      <c r="N1690" s="9">
        <v>0</v>
      </c>
      <c r="O1690" s="9">
        <v>1</v>
      </c>
      <c r="P1690" s="9">
        <v>0</v>
      </c>
      <c r="Q1690" s="8">
        <v>604</v>
      </c>
      <c r="R1690" s="9">
        <v>15</v>
      </c>
      <c r="S1690" s="9">
        <f t="shared" si="419"/>
        <v>588</v>
      </c>
      <c r="T1690" s="9">
        <f t="shared" si="420"/>
        <v>7</v>
      </c>
      <c r="U1690" s="7">
        <v>12.428000000000001</v>
      </c>
      <c r="V1690" s="7">
        <v>13.442</v>
      </c>
      <c r="W1690" s="9">
        <v>1</v>
      </c>
      <c r="X1690" s="9">
        <v>0</v>
      </c>
      <c r="Y1690" s="9">
        <v>0</v>
      </c>
      <c r="Z1690" s="9">
        <v>0</v>
      </c>
      <c r="AA1690" s="9">
        <v>1</v>
      </c>
      <c r="AB1690" s="27">
        <v>0</v>
      </c>
      <c r="AC1690" s="9">
        <v>0</v>
      </c>
      <c r="AD1690" s="9">
        <v>1</v>
      </c>
      <c r="AE1690" s="27">
        <v>0</v>
      </c>
      <c r="AF1690" s="9">
        <v>1</v>
      </c>
      <c r="AG1690" s="27">
        <v>0</v>
      </c>
      <c r="AH1690" s="19">
        <v>1996</v>
      </c>
      <c r="AI1690" s="30">
        <f t="shared" si="424"/>
        <v>5.1000000000000018E-2</v>
      </c>
      <c r="AJ1690" s="30">
        <v>0.56899999999999995</v>
      </c>
      <c r="AK1690" s="30">
        <v>0.27900000000000003</v>
      </c>
      <c r="AL1690" s="37">
        <v>0.10100000000000001</v>
      </c>
      <c r="AM1690" s="36">
        <f t="shared" si="425"/>
        <v>0.93900000000000006</v>
      </c>
      <c r="AN1690" s="17">
        <v>6.0999999999999999E-2</v>
      </c>
      <c r="AO1690" t="s">
        <v>89</v>
      </c>
      <c r="AP1690" s="34" t="s">
        <v>89</v>
      </c>
      <c r="AQ1690">
        <v>0.35</v>
      </c>
      <c r="AR1690" s="34">
        <v>0.65</v>
      </c>
      <c r="AS1690">
        <v>1</v>
      </c>
      <c r="AT1690" s="17">
        <v>0</v>
      </c>
      <c r="AU1690" t="s">
        <v>89</v>
      </c>
      <c r="AV1690" s="17" t="s">
        <v>89</v>
      </c>
      <c r="AW1690" s="17" t="s">
        <v>209</v>
      </c>
      <c r="AX1690">
        <v>1</v>
      </c>
      <c r="AY1690">
        <v>0</v>
      </c>
      <c r="AZ1690">
        <v>0</v>
      </c>
      <c r="BA1690">
        <v>0</v>
      </c>
      <c r="BB1690">
        <v>0</v>
      </c>
      <c r="BC1690">
        <v>0</v>
      </c>
      <c r="BD1690" s="17">
        <v>0</v>
      </c>
      <c r="BE1690">
        <v>1</v>
      </c>
      <c r="BF1690">
        <v>0</v>
      </c>
      <c r="BG1690" s="17">
        <v>0</v>
      </c>
      <c r="BH1690">
        <v>5678</v>
      </c>
      <c r="BI1690">
        <v>345</v>
      </c>
      <c r="BJ1690" s="23">
        <v>0.94099999999999995</v>
      </c>
      <c r="BK1690" s="23">
        <f t="shared" si="413"/>
        <v>31.87</v>
      </c>
      <c r="BL1690">
        <v>1</v>
      </c>
      <c r="BM1690">
        <v>0</v>
      </c>
      <c r="BN1690">
        <v>0</v>
      </c>
      <c r="BO1690">
        <v>0</v>
      </c>
      <c r="BP1690">
        <v>0</v>
      </c>
      <c r="BQ1690" s="17">
        <v>0</v>
      </c>
      <c r="BR1690">
        <v>0</v>
      </c>
      <c r="BS1690">
        <v>1</v>
      </c>
      <c r="BT1690">
        <v>0</v>
      </c>
      <c r="BU1690" s="17">
        <v>0</v>
      </c>
      <c r="BV1690">
        <v>0</v>
      </c>
      <c r="BW1690">
        <v>0</v>
      </c>
      <c r="BX1690" s="17">
        <v>0</v>
      </c>
      <c r="BY1690">
        <v>0</v>
      </c>
      <c r="BZ1690">
        <v>0</v>
      </c>
      <c r="CA1690">
        <v>1</v>
      </c>
      <c r="CB1690">
        <v>1</v>
      </c>
      <c r="CC1690">
        <v>0</v>
      </c>
      <c r="CD1690">
        <v>0</v>
      </c>
      <c r="CE1690">
        <v>0</v>
      </c>
      <c r="CF1690">
        <v>0</v>
      </c>
      <c r="CG1690">
        <v>1</v>
      </c>
      <c r="CH1690">
        <v>0</v>
      </c>
      <c r="CI1690">
        <v>1</v>
      </c>
      <c r="CJ1690" s="17">
        <v>0</v>
      </c>
      <c r="CK1690">
        <v>0.78100000000000003</v>
      </c>
      <c r="CL1690">
        <v>345</v>
      </c>
      <c r="CM1690">
        <v>1</v>
      </c>
      <c r="CN1690">
        <v>0</v>
      </c>
      <c r="CO1690">
        <v>26</v>
      </c>
      <c r="CP1690" s="31" t="s">
        <v>80</v>
      </c>
    </row>
    <row r="1691" spans="1:94" x14ac:dyDescent="0.25">
      <c r="A1691">
        <v>1690</v>
      </c>
      <c r="B1691">
        <v>109</v>
      </c>
      <c r="C1691" s="23" t="s">
        <v>287</v>
      </c>
      <c r="D1691" s="12">
        <v>6.1</v>
      </c>
      <c r="E1691" s="13">
        <v>0.1</v>
      </c>
      <c r="F1691" s="7">
        <f t="shared" si="421"/>
        <v>60.999999999999993</v>
      </c>
      <c r="G1691" s="7">
        <f t="shared" si="414"/>
        <v>6</v>
      </c>
      <c r="H1691" s="15">
        <f t="shared" si="415"/>
        <v>6.1999999999999993</v>
      </c>
      <c r="I1691" s="11">
        <f t="shared" si="416"/>
        <v>0.25373533081748617</v>
      </c>
      <c r="J1691" s="30">
        <f t="shared" si="417"/>
        <v>4.1595955871719052E-3</v>
      </c>
      <c r="K1691" s="30">
        <f t="shared" si="418"/>
        <v>240.40798655618744</v>
      </c>
      <c r="L1691" s="8">
        <v>0</v>
      </c>
      <c r="M1691" s="9">
        <v>0</v>
      </c>
      <c r="N1691" s="9">
        <v>1</v>
      </c>
      <c r="O1691" s="9">
        <v>0</v>
      </c>
      <c r="P1691" s="9">
        <v>0</v>
      </c>
      <c r="Q1691" s="8">
        <v>54126</v>
      </c>
      <c r="R1691" s="9">
        <v>50</v>
      </c>
      <c r="S1691" s="9">
        <f t="shared" si="419"/>
        <v>54075</v>
      </c>
      <c r="T1691" s="9">
        <f t="shared" si="420"/>
        <v>2</v>
      </c>
      <c r="U1691" s="7" t="s">
        <v>89</v>
      </c>
      <c r="V1691" s="7" t="s">
        <v>89</v>
      </c>
      <c r="W1691" s="9">
        <v>1</v>
      </c>
      <c r="X1691" s="9">
        <v>0</v>
      </c>
      <c r="Y1691" s="9">
        <v>1</v>
      </c>
      <c r="Z1691" s="9">
        <v>0</v>
      </c>
      <c r="AA1691" s="9">
        <v>0</v>
      </c>
      <c r="AB1691" s="27">
        <v>0</v>
      </c>
      <c r="AC1691" s="9">
        <v>0</v>
      </c>
      <c r="AD1691" s="9">
        <v>1</v>
      </c>
      <c r="AE1691" s="27">
        <v>0</v>
      </c>
      <c r="AF1691" s="9">
        <v>0</v>
      </c>
      <c r="AG1691" s="27">
        <v>1</v>
      </c>
      <c r="AH1691" s="19">
        <v>1989</v>
      </c>
      <c r="AI1691" s="30" t="s">
        <v>89</v>
      </c>
      <c r="AJ1691" s="30" t="s">
        <v>89</v>
      </c>
      <c r="AK1691" s="30" t="s">
        <v>89</v>
      </c>
      <c r="AL1691" s="37" t="s">
        <v>89</v>
      </c>
      <c r="AM1691" s="36">
        <v>0.64</v>
      </c>
      <c r="AN1691" s="17">
        <v>0.36</v>
      </c>
      <c r="AO1691" t="s">
        <v>89</v>
      </c>
      <c r="AP1691" s="34" t="s">
        <v>89</v>
      </c>
      <c r="AQ1691" t="s">
        <v>89</v>
      </c>
      <c r="AR1691" s="34" t="s">
        <v>89</v>
      </c>
      <c r="AS1691">
        <v>1</v>
      </c>
      <c r="AT1691" s="17">
        <v>0</v>
      </c>
      <c r="AU1691" t="s">
        <v>89</v>
      </c>
      <c r="AV1691" s="17" t="s">
        <v>89</v>
      </c>
      <c r="AW1691" s="17" t="s">
        <v>208</v>
      </c>
      <c r="AX1691">
        <v>1</v>
      </c>
      <c r="AY1691">
        <v>0</v>
      </c>
      <c r="AZ1691">
        <v>0</v>
      </c>
      <c r="BA1691">
        <v>0</v>
      </c>
      <c r="BB1691">
        <v>0</v>
      </c>
      <c r="BC1691">
        <v>0</v>
      </c>
      <c r="BD1691" s="17">
        <v>0</v>
      </c>
      <c r="BE1691">
        <v>1</v>
      </c>
      <c r="BF1691">
        <v>0</v>
      </c>
      <c r="BG1691" s="17">
        <v>0</v>
      </c>
      <c r="BH1691">
        <v>16305</v>
      </c>
      <c r="BI1691">
        <v>1544</v>
      </c>
      <c r="BJ1691" s="23">
        <v>0.877</v>
      </c>
      <c r="BK1691" s="23">
        <v>44</v>
      </c>
      <c r="BL1691">
        <v>1</v>
      </c>
      <c r="BM1691">
        <v>0</v>
      </c>
      <c r="BN1691">
        <v>0</v>
      </c>
      <c r="BO1691">
        <v>0</v>
      </c>
      <c r="BP1691">
        <v>0</v>
      </c>
      <c r="BQ1691" s="17">
        <v>0</v>
      </c>
      <c r="BR1691">
        <v>0</v>
      </c>
      <c r="BS1691">
        <v>0</v>
      </c>
      <c r="BT1691">
        <v>1</v>
      </c>
      <c r="BU1691" s="17">
        <v>0</v>
      </c>
      <c r="BV1691">
        <v>0</v>
      </c>
      <c r="BW1691">
        <v>0</v>
      </c>
      <c r="BX1691" s="17">
        <v>0</v>
      </c>
      <c r="BY1691">
        <v>1</v>
      </c>
      <c r="BZ1691">
        <v>1</v>
      </c>
      <c r="CA1691">
        <v>0</v>
      </c>
      <c r="CB1691">
        <v>0</v>
      </c>
      <c r="CC1691">
        <v>0</v>
      </c>
      <c r="CD1691">
        <v>0</v>
      </c>
      <c r="CE1691">
        <v>1</v>
      </c>
      <c r="CF1691">
        <v>0</v>
      </c>
      <c r="CG1691">
        <v>0</v>
      </c>
      <c r="CH1691">
        <v>0</v>
      </c>
      <c r="CI1691">
        <v>1</v>
      </c>
      <c r="CJ1691" s="17">
        <v>1</v>
      </c>
      <c r="CK1691">
        <v>3.0070000000000001</v>
      </c>
      <c r="CL1691">
        <v>386</v>
      </c>
      <c r="CM1691">
        <v>1</v>
      </c>
      <c r="CN1691">
        <v>0</v>
      </c>
      <c r="CO1691">
        <v>26</v>
      </c>
      <c r="CP1691" s="31" t="s">
        <v>80</v>
      </c>
    </row>
    <row r="1692" spans="1:94" x14ac:dyDescent="0.25">
      <c r="A1692">
        <v>1691</v>
      </c>
      <c r="B1692">
        <v>109</v>
      </c>
      <c r="C1692" s="23" t="s">
        <v>287</v>
      </c>
      <c r="D1692" s="12">
        <v>7.4</v>
      </c>
      <c r="E1692" s="13">
        <v>0.1</v>
      </c>
      <c r="F1692" s="7">
        <f t="shared" si="421"/>
        <v>74</v>
      </c>
      <c r="G1692" s="7">
        <f t="shared" si="414"/>
        <v>7.3000000000000007</v>
      </c>
      <c r="H1692" s="15">
        <f t="shared" si="415"/>
        <v>7.5</v>
      </c>
      <c r="I1692" s="11">
        <f t="shared" si="416"/>
        <v>7.6116502259104865E-2</v>
      </c>
      <c r="J1692" s="30">
        <f t="shared" si="417"/>
        <v>1.0286013818797954E-3</v>
      </c>
      <c r="K1692" s="30">
        <f t="shared" si="418"/>
        <v>972.19391069888934</v>
      </c>
      <c r="L1692" s="8">
        <v>0</v>
      </c>
      <c r="M1692" s="9">
        <v>0</v>
      </c>
      <c r="N1692" s="9">
        <v>1</v>
      </c>
      <c r="O1692" s="9">
        <v>0</v>
      </c>
      <c r="P1692" s="9">
        <v>0</v>
      </c>
      <c r="Q1692" s="8">
        <v>939736</v>
      </c>
      <c r="R1692" s="9">
        <v>50</v>
      </c>
      <c r="S1692" s="9">
        <f t="shared" si="419"/>
        <v>939685</v>
      </c>
      <c r="T1692" s="9">
        <f t="shared" si="420"/>
        <v>2</v>
      </c>
      <c r="U1692" s="7" t="s">
        <v>89</v>
      </c>
      <c r="V1692" s="7" t="s">
        <v>89</v>
      </c>
      <c r="W1692" s="9">
        <v>1</v>
      </c>
      <c r="X1692" s="9">
        <v>0</v>
      </c>
      <c r="Y1692" s="9">
        <v>1</v>
      </c>
      <c r="Z1692" s="9">
        <v>0</v>
      </c>
      <c r="AA1692" s="9">
        <v>0</v>
      </c>
      <c r="AB1692" s="27">
        <v>0</v>
      </c>
      <c r="AC1692" s="9">
        <v>1</v>
      </c>
      <c r="AD1692" s="9">
        <v>0</v>
      </c>
      <c r="AE1692" s="27">
        <v>0</v>
      </c>
      <c r="AF1692" s="9">
        <v>0</v>
      </c>
      <c r="AG1692" s="27">
        <v>1</v>
      </c>
      <c r="AH1692" s="19">
        <v>1989</v>
      </c>
      <c r="AI1692" s="30" t="s">
        <v>89</v>
      </c>
      <c r="AJ1692" s="30" t="s">
        <v>89</v>
      </c>
      <c r="AK1692" s="30" t="s">
        <v>89</v>
      </c>
      <c r="AL1692" s="37" t="s">
        <v>89</v>
      </c>
      <c r="AM1692" s="36">
        <v>0.64</v>
      </c>
      <c r="AN1692" s="17">
        <v>0.36</v>
      </c>
      <c r="AO1692" t="s">
        <v>89</v>
      </c>
      <c r="AP1692" s="34" t="s">
        <v>89</v>
      </c>
      <c r="AQ1692" t="s">
        <v>89</v>
      </c>
      <c r="AR1692" s="34" t="s">
        <v>89</v>
      </c>
      <c r="AS1692">
        <v>1</v>
      </c>
      <c r="AT1692" s="17">
        <v>0</v>
      </c>
      <c r="AU1692" t="s">
        <v>89</v>
      </c>
      <c r="AV1692" s="17" t="s">
        <v>89</v>
      </c>
      <c r="AW1692" s="17" t="s">
        <v>208</v>
      </c>
      <c r="AX1692">
        <v>1</v>
      </c>
      <c r="AY1692">
        <v>0</v>
      </c>
      <c r="AZ1692">
        <v>0</v>
      </c>
      <c r="BA1692">
        <v>0</v>
      </c>
      <c r="BB1692">
        <v>0</v>
      </c>
      <c r="BC1692">
        <v>0</v>
      </c>
      <c r="BD1692" s="17">
        <v>0</v>
      </c>
      <c r="BE1692">
        <v>1</v>
      </c>
      <c r="BF1692">
        <v>0</v>
      </c>
      <c r="BG1692" s="17">
        <v>0</v>
      </c>
      <c r="BH1692">
        <v>16305</v>
      </c>
      <c r="BI1692">
        <v>1544</v>
      </c>
      <c r="BJ1692" s="23">
        <v>0.877</v>
      </c>
      <c r="BK1692" s="23">
        <v>44</v>
      </c>
      <c r="BL1692">
        <v>1</v>
      </c>
      <c r="BM1692">
        <v>0</v>
      </c>
      <c r="BN1692">
        <v>0</v>
      </c>
      <c r="BO1692">
        <v>0</v>
      </c>
      <c r="BP1692">
        <v>0</v>
      </c>
      <c r="BQ1692" s="17">
        <v>0</v>
      </c>
      <c r="BR1692">
        <v>0</v>
      </c>
      <c r="BS1692">
        <v>0</v>
      </c>
      <c r="BT1692">
        <v>1</v>
      </c>
      <c r="BU1692" s="17">
        <v>0</v>
      </c>
      <c r="BV1692">
        <v>0</v>
      </c>
      <c r="BW1692">
        <v>0</v>
      </c>
      <c r="BX1692" s="17">
        <v>0</v>
      </c>
      <c r="BY1692">
        <v>1</v>
      </c>
      <c r="BZ1692">
        <v>1</v>
      </c>
      <c r="CA1692">
        <v>0</v>
      </c>
      <c r="CB1692">
        <v>0</v>
      </c>
      <c r="CC1692">
        <v>0</v>
      </c>
      <c r="CD1692">
        <v>0</v>
      </c>
      <c r="CE1692">
        <v>1</v>
      </c>
      <c r="CF1692">
        <v>0</v>
      </c>
      <c r="CG1692">
        <v>0</v>
      </c>
      <c r="CH1692">
        <v>0</v>
      </c>
      <c r="CI1692">
        <v>1</v>
      </c>
      <c r="CJ1692" s="17">
        <v>1</v>
      </c>
      <c r="CK1692">
        <v>3.0070000000000001</v>
      </c>
      <c r="CL1692">
        <v>386</v>
      </c>
      <c r="CM1692">
        <v>1</v>
      </c>
      <c r="CN1692">
        <v>0</v>
      </c>
      <c r="CO1692">
        <v>26</v>
      </c>
      <c r="CP1692" s="31" t="s">
        <v>80</v>
      </c>
    </row>
    <row r="1693" spans="1:94" x14ac:dyDescent="0.25">
      <c r="A1693">
        <v>1692</v>
      </c>
      <c r="B1693">
        <v>110</v>
      </c>
      <c r="C1693" s="23" t="s">
        <v>288</v>
      </c>
      <c r="D1693" s="12">
        <v>9.1999999999999993</v>
      </c>
      <c r="E1693" s="13">
        <f>D1693/F1693</f>
        <v>0.38493723849372385</v>
      </c>
      <c r="F1693" s="7">
        <v>23.9</v>
      </c>
      <c r="G1693" s="7">
        <f t="shared" si="414"/>
        <v>8.815062761506276</v>
      </c>
      <c r="H1693" s="15">
        <f t="shared" si="415"/>
        <v>9.5849372384937226</v>
      </c>
      <c r="I1693" s="11">
        <f t="shared" si="416"/>
        <v>0.6610361650001465</v>
      </c>
      <c r="J1693" s="30">
        <f t="shared" si="417"/>
        <v>2.7658416945612826E-2</v>
      </c>
      <c r="K1693" s="30">
        <f t="shared" si="418"/>
        <v>36.155359215474547</v>
      </c>
      <c r="L1693" s="8">
        <v>0</v>
      </c>
      <c r="M1693" s="9">
        <v>0</v>
      </c>
      <c r="N1693" s="9">
        <v>0</v>
      </c>
      <c r="O1693" s="9">
        <v>1</v>
      </c>
      <c r="P1693" s="9">
        <v>0</v>
      </c>
      <c r="Q1693" s="8">
        <v>740</v>
      </c>
      <c r="R1693" s="9">
        <v>3</v>
      </c>
      <c r="S1693" s="9">
        <f t="shared" si="419"/>
        <v>736</v>
      </c>
      <c r="T1693" s="9">
        <f t="shared" si="420"/>
        <v>3</v>
      </c>
      <c r="U1693" s="7" t="s">
        <v>89</v>
      </c>
      <c r="V1693" s="7" t="s">
        <v>89</v>
      </c>
      <c r="W1693" s="9">
        <v>1</v>
      </c>
      <c r="X1693" s="9">
        <v>0</v>
      </c>
      <c r="Y1693" s="9">
        <v>0</v>
      </c>
      <c r="Z1693" s="9">
        <v>0</v>
      </c>
      <c r="AA1693" s="9">
        <v>0</v>
      </c>
      <c r="AB1693" s="27">
        <v>1</v>
      </c>
      <c r="AC1693" s="9">
        <v>0</v>
      </c>
      <c r="AD1693" s="9">
        <v>1</v>
      </c>
      <c r="AE1693" s="27">
        <v>0</v>
      </c>
      <c r="AF1693" s="9">
        <v>1</v>
      </c>
      <c r="AG1693" s="27">
        <v>0</v>
      </c>
      <c r="AH1693" s="19">
        <v>1960</v>
      </c>
      <c r="AI1693" s="30">
        <f t="shared" ref="AI1693:AJ1695" si="426">1*(1-$AL1693)/4</f>
        <v>0.245</v>
      </c>
      <c r="AJ1693" s="30">
        <f t="shared" si="426"/>
        <v>0.245</v>
      </c>
      <c r="AK1693" s="30">
        <f>2*(1-$AL1693)/4</f>
        <v>0.49</v>
      </c>
      <c r="AL1693" s="37">
        <v>0.02</v>
      </c>
      <c r="AM1693" s="36" t="s">
        <v>89</v>
      </c>
      <c r="AN1693" s="17" t="s">
        <v>89</v>
      </c>
      <c r="AO1693">
        <v>1</v>
      </c>
      <c r="AP1693" s="34">
        <v>0</v>
      </c>
      <c r="AQ1693">
        <v>1</v>
      </c>
      <c r="AR1693" s="34">
        <v>0</v>
      </c>
      <c r="AS1693">
        <v>1</v>
      </c>
      <c r="AT1693" s="17">
        <v>0</v>
      </c>
      <c r="AU1693">
        <v>0</v>
      </c>
      <c r="AV1693" s="17">
        <v>1</v>
      </c>
      <c r="AW1693" s="17" t="s">
        <v>11</v>
      </c>
      <c r="AX1693">
        <v>1</v>
      </c>
      <c r="AY1693">
        <v>0</v>
      </c>
      <c r="AZ1693">
        <v>0</v>
      </c>
      <c r="BA1693">
        <v>0</v>
      </c>
      <c r="BB1693">
        <v>0</v>
      </c>
      <c r="BC1693">
        <v>0</v>
      </c>
      <c r="BD1693" s="17">
        <v>0</v>
      </c>
      <c r="BE1693">
        <v>1</v>
      </c>
      <c r="BF1693">
        <v>0</v>
      </c>
      <c r="BG1693" s="17">
        <v>0</v>
      </c>
      <c r="BH1693">
        <v>3069</v>
      </c>
      <c r="BI1693">
        <v>524</v>
      </c>
      <c r="BJ1693" s="23">
        <v>0.33800000000000002</v>
      </c>
      <c r="BK1693" s="23" t="s">
        <v>89</v>
      </c>
      <c r="BL1693">
        <v>1</v>
      </c>
      <c r="BM1693">
        <v>0</v>
      </c>
      <c r="BN1693">
        <v>0</v>
      </c>
      <c r="BO1693">
        <v>0</v>
      </c>
      <c r="BP1693">
        <v>0</v>
      </c>
      <c r="BQ1693" s="17">
        <v>0</v>
      </c>
      <c r="BR1693">
        <v>0</v>
      </c>
      <c r="BS1693">
        <v>0</v>
      </c>
      <c r="BT1693">
        <v>0</v>
      </c>
      <c r="BU1693" s="17">
        <v>1</v>
      </c>
      <c r="BV1693">
        <v>0</v>
      </c>
      <c r="BW1693">
        <v>0</v>
      </c>
      <c r="BX1693" s="17">
        <v>0</v>
      </c>
      <c r="BY1693">
        <v>0</v>
      </c>
      <c r="BZ1693">
        <v>0</v>
      </c>
      <c r="CA1693">
        <v>1</v>
      </c>
      <c r="CB1693">
        <v>1</v>
      </c>
      <c r="CC1693">
        <v>0</v>
      </c>
      <c r="CD1693">
        <v>0</v>
      </c>
      <c r="CE1693">
        <v>0</v>
      </c>
      <c r="CF1693">
        <v>0</v>
      </c>
      <c r="CG1693">
        <v>0</v>
      </c>
      <c r="CH1693">
        <v>0</v>
      </c>
      <c r="CI1693">
        <v>0</v>
      </c>
      <c r="CJ1693" s="17">
        <v>0</v>
      </c>
      <c r="CK1693">
        <v>1.383</v>
      </c>
      <c r="CL1693">
        <v>55</v>
      </c>
      <c r="CM1693">
        <v>1</v>
      </c>
      <c r="CN1693">
        <v>0</v>
      </c>
      <c r="CO1693">
        <v>3</v>
      </c>
      <c r="CP1693" s="31" t="s">
        <v>80</v>
      </c>
    </row>
    <row r="1694" spans="1:94" x14ac:dyDescent="0.25">
      <c r="A1694">
        <v>1693</v>
      </c>
      <c r="B1694">
        <v>110</v>
      </c>
      <c r="C1694" s="23" t="s">
        <v>288</v>
      </c>
      <c r="D1694" s="12">
        <v>8.6</v>
      </c>
      <c r="E1694" s="13">
        <f>D1694/F1694</f>
        <v>0.32452830188679244</v>
      </c>
      <c r="F1694" s="7">
        <v>26.5</v>
      </c>
      <c r="G1694" s="7">
        <f t="shared" si="414"/>
        <v>8.2754716981132077</v>
      </c>
      <c r="H1694" s="15">
        <f t="shared" si="415"/>
        <v>8.9245283018867916</v>
      </c>
      <c r="I1694" s="11">
        <f t="shared" si="416"/>
        <v>0.65076003067065225</v>
      </c>
      <c r="J1694" s="30">
        <f t="shared" si="417"/>
        <v>2.4556982289458577E-2</v>
      </c>
      <c r="K1694" s="30">
        <f t="shared" si="418"/>
        <v>40.721615881494678</v>
      </c>
      <c r="L1694" s="8">
        <v>0</v>
      </c>
      <c r="M1694" s="9">
        <v>0</v>
      </c>
      <c r="N1694" s="9">
        <v>0</v>
      </c>
      <c r="O1694" s="9">
        <v>1</v>
      </c>
      <c r="P1694" s="9">
        <v>0</v>
      </c>
      <c r="Q1694" s="8">
        <v>960</v>
      </c>
      <c r="R1694" s="9">
        <v>3</v>
      </c>
      <c r="S1694" s="9">
        <f t="shared" si="419"/>
        <v>956</v>
      </c>
      <c r="T1694" s="9">
        <f t="shared" si="420"/>
        <v>3</v>
      </c>
      <c r="U1694" s="7" t="s">
        <v>89</v>
      </c>
      <c r="V1694" s="7" t="s">
        <v>89</v>
      </c>
      <c r="W1694" s="9">
        <v>1</v>
      </c>
      <c r="X1694" s="9">
        <v>0</v>
      </c>
      <c r="Y1694" s="9">
        <v>0</v>
      </c>
      <c r="Z1694" s="9">
        <v>0</v>
      </c>
      <c r="AA1694" s="9">
        <v>0</v>
      </c>
      <c r="AB1694" s="27">
        <v>1</v>
      </c>
      <c r="AC1694" s="9">
        <v>0</v>
      </c>
      <c r="AD1694" s="9">
        <v>1</v>
      </c>
      <c r="AE1694" s="27">
        <v>0</v>
      </c>
      <c r="AF1694" s="9">
        <v>1</v>
      </c>
      <c r="AG1694" s="27">
        <v>0</v>
      </c>
      <c r="AH1694" s="19">
        <v>1964</v>
      </c>
      <c r="AI1694" s="30">
        <f t="shared" si="426"/>
        <v>0.23749999999999999</v>
      </c>
      <c r="AJ1694" s="30">
        <f t="shared" si="426"/>
        <v>0.23749999999999999</v>
      </c>
      <c r="AK1694" s="30">
        <f>2*(1-$AL1694)/4</f>
        <v>0.47499999999999998</v>
      </c>
      <c r="AL1694" s="37">
        <v>0.05</v>
      </c>
      <c r="AM1694" s="36" t="s">
        <v>89</v>
      </c>
      <c r="AN1694" s="17" t="s">
        <v>89</v>
      </c>
      <c r="AO1694">
        <v>1</v>
      </c>
      <c r="AP1694" s="34">
        <v>0</v>
      </c>
      <c r="AQ1694">
        <v>1</v>
      </c>
      <c r="AR1694" s="34">
        <v>0</v>
      </c>
      <c r="AS1694">
        <v>1</v>
      </c>
      <c r="AT1694" s="17">
        <v>0</v>
      </c>
      <c r="AU1694">
        <v>0</v>
      </c>
      <c r="AV1694" s="17">
        <v>1</v>
      </c>
      <c r="AW1694" s="17" t="s">
        <v>11</v>
      </c>
      <c r="AX1694">
        <v>1</v>
      </c>
      <c r="AY1694">
        <v>0</v>
      </c>
      <c r="AZ1694">
        <v>0</v>
      </c>
      <c r="BA1694">
        <v>0</v>
      </c>
      <c r="BB1694">
        <v>0</v>
      </c>
      <c r="BC1694">
        <v>0</v>
      </c>
      <c r="BD1694" s="17">
        <v>0</v>
      </c>
      <c r="BE1694">
        <v>1</v>
      </c>
      <c r="BF1694">
        <v>0</v>
      </c>
      <c r="BG1694" s="17">
        <v>0</v>
      </c>
      <c r="BH1694">
        <v>3892</v>
      </c>
      <c r="BI1694">
        <v>649</v>
      </c>
      <c r="BJ1694" s="23">
        <v>0.34</v>
      </c>
      <c r="BK1694" s="23" t="s">
        <v>89</v>
      </c>
      <c r="BL1694">
        <v>1</v>
      </c>
      <c r="BM1694">
        <v>0</v>
      </c>
      <c r="BN1694">
        <v>0</v>
      </c>
      <c r="BO1694">
        <v>0</v>
      </c>
      <c r="BP1694">
        <v>0</v>
      </c>
      <c r="BQ1694" s="17">
        <v>0</v>
      </c>
      <c r="BR1694">
        <v>0</v>
      </c>
      <c r="BS1694">
        <v>0</v>
      </c>
      <c r="BT1694">
        <v>0</v>
      </c>
      <c r="BU1694" s="17">
        <v>1</v>
      </c>
      <c r="BV1694">
        <v>0</v>
      </c>
      <c r="BW1694">
        <v>0</v>
      </c>
      <c r="BX1694" s="17">
        <v>0</v>
      </c>
      <c r="BY1694">
        <v>0</v>
      </c>
      <c r="BZ1694">
        <v>0</v>
      </c>
      <c r="CA1694">
        <v>1</v>
      </c>
      <c r="CB1694">
        <v>1</v>
      </c>
      <c r="CC1694">
        <v>0</v>
      </c>
      <c r="CD1694">
        <v>0</v>
      </c>
      <c r="CE1694">
        <v>0</v>
      </c>
      <c r="CF1694">
        <v>0</v>
      </c>
      <c r="CG1694">
        <v>0</v>
      </c>
      <c r="CH1694">
        <v>0</v>
      </c>
      <c r="CI1694">
        <v>0</v>
      </c>
      <c r="CJ1694" s="17">
        <v>0</v>
      </c>
      <c r="CK1694">
        <v>1.383</v>
      </c>
      <c r="CL1694">
        <v>55</v>
      </c>
      <c r="CM1694">
        <v>1</v>
      </c>
      <c r="CN1694">
        <v>0</v>
      </c>
      <c r="CO1694">
        <v>3</v>
      </c>
      <c r="CP1694" s="31" t="s">
        <v>80</v>
      </c>
    </row>
    <row r="1695" spans="1:94" x14ac:dyDescent="0.25">
      <c r="A1695">
        <v>1694</v>
      </c>
      <c r="B1695">
        <v>110</v>
      </c>
      <c r="C1695" s="23" t="s">
        <v>288</v>
      </c>
      <c r="D1695" s="12">
        <v>5.8</v>
      </c>
      <c r="E1695" s="13">
        <f>D1695/F1695</f>
        <v>0.1277533039647577</v>
      </c>
      <c r="F1695" s="7">
        <v>45.4</v>
      </c>
      <c r="G1695" s="7">
        <f t="shared" si="414"/>
        <v>5.6722466960352422</v>
      </c>
      <c r="H1695" s="15">
        <f t="shared" si="415"/>
        <v>5.9277533039647574</v>
      </c>
      <c r="I1695" s="11">
        <f t="shared" si="416"/>
        <v>0.50230459585409293</v>
      </c>
      <c r="J1695" s="30">
        <f t="shared" si="417"/>
        <v>1.1063977882248744E-2</v>
      </c>
      <c r="K1695" s="30">
        <f t="shared" si="418"/>
        <v>90.383405556551139</v>
      </c>
      <c r="L1695" s="8">
        <v>0</v>
      </c>
      <c r="M1695" s="9">
        <v>0</v>
      </c>
      <c r="N1695" s="9">
        <v>0</v>
      </c>
      <c r="O1695" s="9">
        <v>1</v>
      </c>
      <c r="P1695" s="9">
        <v>0</v>
      </c>
      <c r="Q1695" s="8">
        <v>6112</v>
      </c>
      <c r="R1695" s="9">
        <v>3</v>
      </c>
      <c r="S1695" s="9">
        <f t="shared" si="419"/>
        <v>6108</v>
      </c>
      <c r="T1695" s="9">
        <f t="shared" si="420"/>
        <v>3</v>
      </c>
      <c r="U1695" s="7" t="s">
        <v>89</v>
      </c>
      <c r="V1695" s="7" t="s">
        <v>89</v>
      </c>
      <c r="W1695" s="9">
        <v>1</v>
      </c>
      <c r="X1695" s="9">
        <v>0</v>
      </c>
      <c r="Y1695" s="9">
        <v>0</v>
      </c>
      <c r="Z1695" s="9">
        <v>0</v>
      </c>
      <c r="AA1695" s="9">
        <v>0</v>
      </c>
      <c r="AB1695" s="27">
        <v>1</v>
      </c>
      <c r="AC1695" s="9">
        <v>0</v>
      </c>
      <c r="AD1695" s="9">
        <v>1</v>
      </c>
      <c r="AE1695" s="27">
        <v>0</v>
      </c>
      <c r="AF1695" s="9">
        <v>1</v>
      </c>
      <c r="AG1695" s="27">
        <v>0</v>
      </c>
      <c r="AH1695" s="19">
        <v>1977</v>
      </c>
      <c r="AI1695" s="30">
        <f t="shared" si="426"/>
        <v>0.23249999999999998</v>
      </c>
      <c r="AJ1695" s="30">
        <f t="shared" si="426"/>
        <v>0.23249999999999998</v>
      </c>
      <c r="AK1695" s="30">
        <f>2*(1-$AL1695)/4</f>
        <v>0.46499999999999997</v>
      </c>
      <c r="AL1695" s="37">
        <v>7.0000000000000007E-2</v>
      </c>
      <c r="AM1695" s="36" t="s">
        <v>89</v>
      </c>
      <c r="AN1695" s="17" t="s">
        <v>89</v>
      </c>
      <c r="AO1695">
        <v>1</v>
      </c>
      <c r="AP1695" s="34">
        <v>0</v>
      </c>
      <c r="AQ1695">
        <v>1</v>
      </c>
      <c r="AR1695" s="34">
        <v>0</v>
      </c>
      <c r="AS1695">
        <v>1</v>
      </c>
      <c r="AT1695" s="17">
        <v>0</v>
      </c>
      <c r="AU1695">
        <v>0</v>
      </c>
      <c r="AV1695" s="17">
        <v>1</v>
      </c>
      <c r="AW1695" s="17" t="s">
        <v>11</v>
      </c>
      <c r="AX1695">
        <v>1</v>
      </c>
      <c r="AY1695">
        <v>0</v>
      </c>
      <c r="AZ1695">
        <v>0</v>
      </c>
      <c r="BA1695">
        <v>0</v>
      </c>
      <c r="BB1695">
        <v>0</v>
      </c>
      <c r="BC1695">
        <v>0</v>
      </c>
      <c r="BD1695" s="17">
        <v>0</v>
      </c>
      <c r="BE1695">
        <v>1</v>
      </c>
      <c r="BF1695">
        <v>0</v>
      </c>
      <c r="BG1695" s="17">
        <v>0</v>
      </c>
      <c r="BH1695">
        <v>7743</v>
      </c>
      <c r="BI1695">
        <v>1092</v>
      </c>
      <c r="BJ1695" s="23">
        <v>0.68700000000000006</v>
      </c>
      <c r="BK1695" s="23" t="s">
        <v>89</v>
      </c>
      <c r="BL1695">
        <v>1</v>
      </c>
      <c r="BM1695">
        <v>0</v>
      </c>
      <c r="BN1695">
        <v>0</v>
      </c>
      <c r="BO1695">
        <v>0</v>
      </c>
      <c r="BP1695">
        <v>0</v>
      </c>
      <c r="BQ1695" s="17">
        <v>0</v>
      </c>
      <c r="BR1695">
        <v>0</v>
      </c>
      <c r="BS1695">
        <v>0</v>
      </c>
      <c r="BT1695">
        <v>0</v>
      </c>
      <c r="BU1695" s="17">
        <v>1</v>
      </c>
      <c r="BV1695">
        <v>0</v>
      </c>
      <c r="BW1695">
        <v>0</v>
      </c>
      <c r="BX1695" s="17">
        <v>0</v>
      </c>
      <c r="BY1695">
        <v>0</v>
      </c>
      <c r="BZ1695">
        <v>0</v>
      </c>
      <c r="CA1695">
        <v>1</v>
      </c>
      <c r="CB1695">
        <v>1</v>
      </c>
      <c r="CC1695">
        <v>0</v>
      </c>
      <c r="CD1695">
        <v>0</v>
      </c>
      <c r="CE1695">
        <v>0</v>
      </c>
      <c r="CF1695">
        <v>0</v>
      </c>
      <c r="CG1695">
        <v>0</v>
      </c>
      <c r="CH1695">
        <v>0</v>
      </c>
      <c r="CI1695">
        <v>0</v>
      </c>
      <c r="CJ1695" s="17">
        <v>0</v>
      </c>
      <c r="CK1695">
        <v>1.383</v>
      </c>
      <c r="CL1695">
        <v>55</v>
      </c>
      <c r="CM1695">
        <v>1</v>
      </c>
      <c r="CN1695">
        <v>0</v>
      </c>
      <c r="CO1695">
        <v>3</v>
      </c>
      <c r="CP1695" s="31" t="s">
        <v>80</v>
      </c>
    </row>
    <row r="1696" spans="1:94" x14ac:dyDescent="0.25">
      <c r="A1696">
        <v>1695</v>
      </c>
      <c r="B1696">
        <v>111</v>
      </c>
      <c r="C1696" s="23" t="s">
        <v>289</v>
      </c>
      <c r="D1696" s="12">
        <v>5.3</v>
      </c>
      <c r="E1696" s="13">
        <v>0.4</v>
      </c>
      <c r="F1696" s="7">
        <f t="shared" ref="F1696:F1725" si="427">D1696/E1696</f>
        <v>13.249999999999998</v>
      </c>
      <c r="G1696" s="7">
        <f t="shared" si="414"/>
        <v>4.8999999999999995</v>
      </c>
      <c r="H1696" s="15">
        <f t="shared" si="415"/>
        <v>5.7</v>
      </c>
      <c r="I1696" s="11">
        <f t="shared" si="416"/>
        <v>0.15784368964436979</v>
      </c>
      <c r="J1696" s="30">
        <f t="shared" si="417"/>
        <v>1.1912731293914704E-2</v>
      </c>
      <c r="K1696" s="30">
        <f t="shared" si="418"/>
        <v>83.943805608275824</v>
      </c>
      <c r="L1696" s="8">
        <v>0</v>
      </c>
      <c r="M1696" s="9">
        <v>0</v>
      </c>
      <c r="N1696" s="9">
        <v>0</v>
      </c>
      <c r="O1696" s="9">
        <v>0</v>
      </c>
      <c r="P1696" s="9">
        <v>1</v>
      </c>
      <c r="Q1696" s="8">
        <v>6873</v>
      </c>
      <c r="R1696" s="9">
        <v>1</v>
      </c>
      <c r="S1696" s="9">
        <f t="shared" si="419"/>
        <v>6871</v>
      </c>
      <c r="T1696" s="9">
        <f t="shared" si="420"/>
        <v>4</v>
      </c>
      <c r="U1696" s="7">
        <v>4.8049999999999997</v>
      </c>
      <c r="V1696" s="7">
        <v>20.7</v>
      </c>
      <c r="W1696" s="9">
        <v>1</v>
      </c>
      <c r="X1696" s="9">
        <v>0</v>
      </c>
      <c r="Y1696" s="9">
        <v>0</v>
      </c>
      <c r="Z1696" s="9">
        <v>0</v>
      </c>
      <c r="AA1696" s="9">
        <v>0</v>
      </c>
      <c r="AB1696" s="27">
        <v>1</v>
      </c>
      <c r="AC1696" s="9">
        <v>0</v>
      </c>
      <c r="AD1696" s="9">
        <v>1</v>
      </c>
      <c r="AE1696" s="27">
        <v>0</v>
      </c>
      <c r="AF1696" s="9">
        <v>0</v>
      </c>
      <c r="AG1696" s="27">
        <v>1</v>
      </c>
      <c r="AH1696" s="19">
        <v>1972</v>
      </c>
      <c r="AI1696" s="30" t="s">
        <v>89</v>
      </c>
      <c r="AJ1696" s="30" t="s">
        <v>89</v>
      </c>
      <c r="AK1696" s="30" t="s">
        <v>89</v>
      </c>
      <c r="AL1696" s="37" t="s">
        <v>89</v>
      </c>
      <c r="AM1696" s="36">
        <v>1</v>
      </c>
      <c r="AN1696" s="17">
        <v>0</v>
      </c>
      <c r="AO1696">
        <v>1</v>
      </c>
      <c r="AP1696" s="34">
        <v>0</v>
      </c>
      <c r="AQ1696" t="s">
        <v>89</v>
      </c>
      <c r="AR1696" s="34" t="s">
        <v>89</v>
      </c>
      <c r="AS1696">
        <v>0</v>
      </c>
      <c r="AT1696" s="17">
        <v>1</v>
      </c>
      <c r="AU1696" t="s">
        <v>89</v>
      </c>
      <c r="AV1696" s="17" t="s">
        <v>89</v>
      </c>
      <c r="AW1696" s="17" t="s">
        <v>153</v>
      </c>
      <c r="AX1696">
        <v>1</v>
      </c>
      <c r="AY1696">
        <v>0</v>
      </c>
      <c r="AZ1696">
        <v>0</v>
      </c>
      <c r="BA1696">
        <v>0</v>
      </c>
      <c r="BB1696">
        <v>0</v>
      </c>
      <c r="BC1696">
        <v>0</v>
      </c>
      <c r="BD1696" s="17">
        <v>0</v>
      </c>
      <c r="BE1696">
        <v>1</v>
      </c>
      <c r="BF1696">
        <v>0</v>
      </c>
      <c r="BG1696" s="17">
        <v>0</v>
      </c>
      <c r="BH1696" t="s">
        <v>89</v>
      </c>
      <c r="BI1696">
        <v>130</v>
      </c>
      <c r="BJ1696" s="61">
        <v>0.92400000000000004</v>
      </c>
      <c r="BK1696" s="61">
        <f>U1696+V1696+5</f>
        <v>30.504999999999999</v>
      </c>
      <c r="BL1696">
        <v>1</v>
      </c>
      <c r="BM1696">
        <v>0</v>
      </c>
      <c r="BN1696">
        <v>0</v>
      </c>
      <c r="BO1696">
        <v>0</v>
      </c>
      <c r="BP1696">
        <v>0</v>
      </c>
      <c r="BQ1696" s="17">
        <v>0</v>
      </c>
      <c r="BR1696">
        <v>0</v>
      </c>
      <c r="BS1696">
        <v>0</v>
      </c>
      <c r="BT1696">
        <v>1</v>
      </c>
      <c r="BU1696" s="17">
        <v>0</v>
      </c>
      <c r="BV1696">
        <v>0</v>
      </c>
      <c r="BW1696">
        <v>0</v>
      </c>
      <c r="BX1696" s="17">
        <v>0</v>
      </c>
      <c r="BY1696">
        <v>0</v>
      </c>
      <c r="BZ1696">
        <v>0</v>
      </c>
      <c r="CA1696">
        <v>0</v>
      </c>
      <c r="CB1696">
        <v>0</v>
      </c>
      <c r="CC1696">
        <v>0</v>
      </c>
      <c r="CD1696">
        <v>0</v>
      </c>
      <c r="CE1696">
        <v>0</v>
      </c>
      <c r="CF1696">
        <v>0</v>
      </c>
      <c r="CG1696">
        <v>0</v>
      </c>
      <c r="CH1696">
        <v>0</v>
      </c>
      <c r="CI1696">
        <v>0</v>
      </c>
      <c r="CJ1696" s="17">
        <v>0</v>
      </c>
      <c r="CK1696">
        <v>1.02</v>
      </c>
      <c r="CL1696">
        <v>251</v>
      </c>
      <c r="CM1696">
        <v>1</v>
      </c>
      <c r="CN1696">
        <v>0</v>
      </c>
      <c r="CO1696">
        <v>0</v>
      </c>
      <c r="CP1696" s="31" t="s">
        <v>80</v>
      </c>
    </row>
    <row r="1697" spans="1:94" x14ac:dyDescent="0.25">
      <c r="A1697">
        <v>1696</v>
      </c>
      <c r="B1697">
        <v>111</v>
      </c>
      <c r="C1697" s="23" t="s">
        <v>289</v>
      </c>
      <c r="D1697" s="12">
        <v>9.6999999999999993</v>
      </c>
      <c r="E1697" s="13">
        <v>0.3</v>
      </c>
      <c r="F1697" s="7">
        <f t="shared" si="427"/>
        <v>32.333333333333336</v>
      </c>
      <c r="G1697" s="7">
        <f t="shared" si="414"/>
        <v>9.3999999999999986</v>
      </c>
      <c r="H1697" s="15">
        <f t="shared" si="415"/>
        <v>10</v>
      </c>
      <c r="I1697" s="11">
        <f t="shared" si="416"/>
        <v>0.3634463084820575</v>
      </c>
      <c r="J1697" s="30">
        <f t="shared" si="417"/>
        <v>1.124060747882652E-2</v>
      </c>
      <c r="K1697" s="30">
        <f t="shared" si="418"/>
        <v>88.963163412979213</v>
      </c>
      <c r="L1697" s="8">
        <v>0</v>
      </c>
      <c r="M1697" s="9">
        <v>0</v>
      </c>
      <c r="N1697" s="9">
        <v>0</v>
      </c>
      <c r="O1697" s="9">
        <v>0</v>
      </c>
      <c r="P1697" s="9">
        <v>1</v>
      </c>
      <c r="Q1697" s="8">
        <v>6873</v>
      </c>
      <c r="R1697" s="9">
        <v>3</v>
      </c>
      <c r="S1697" s="9">
        <f t="shared" si="419"/>
        <v>6869</v>
      </c>
      <c r="T1697" s="9">
        <f t="shared" si="420"/>
        <v>4</v>
      </c>
      <c r="U1697" s="7">
        <v>4.8049999999999997</v>
      </c>
      <c r="V1697" s="7">
        <v>20.7</v>
      </c>
      <c r="W1697" s="9">
        <v>1</v>
      </c>
      <c r="X1697" s="9">
        <v>0</v>
      </c>
      <c r="Y1697" s="9">
        <v>0</v>
      </c>
      <c r="Z1697" s="9">
        <v>0</v>
      </c>
      <c r="AA1697" s="9">
        <v>0</v>
      </c>
      <c r="AB1697" s="27">
        <v>1</v>
      </c>
      <c r="AC1697" s="9">
        <v>0</v>
      </c>
      <c r="AD1697" s="9">
        <v>1</v>
      </c>
      <c r="AE1697" s="27">
        <v>0</v>
      </c>
      <c r="AF1697" s="9">
        <v>0</v>
      </c>
      <c r="AG1697" s="27">
        <v>1</v>
      </c>
      <c r="AH1697" s="19">
        <v>1972</v>
      </c>
      <c r="AI1697" s="30" t="s">
        <v>89</v>
      </c>
      <c r="AJ1697" s="30" t="s">
        <v>89</v>
      </c>
      <c r="AK1697" s="30" t="s">
        <v>89</v>
      </c>
      <c r="AL1697" s="37" t="s">
        <v>89</v>
      </c>
      <c r="AM1697" s="36">
        <v>1</v>
      </c>
      <c r="AN1697" s="17">
        <v>0</v>
      </c>
      <c r="AO1697">
        <v>1</v>
      </c>
      <c r="AP1697" s="34">
        <v>0</v>
      </c>
      <c r="AQ1697" t="s">
        <v>89</v>
      </c>
      <c r="AR1697" s="34" t="s">
        <v>89</v>
      </c>
      <c r="AS1697">
        <v>0</v>
      </c>
      <c r="AT1697" s="17">
        <v>1</v>
      </c>
      <c r="AU1697" t="s">
        <v>89</v>
      </c>
      <c r="AV1697" s="17" t="s">
        <v>89</v>
      </c>
      <c r="AW1697" s="17" t="s">
        <v>153</v>
      </c>
      <c r="AX1697">
        <v>1</v>
      </c>
      <c r="AY1697">
        <v>0</v>
      </c>
      <c r="AZ1697">
        <v>0</v>
      </c>
      <c r="BA1697">
        <v>0</v>
      </c>
      <c r="BB1697">
        <v>0</v>
      </c>
      <c r="BC1697">
        <v>0</v>
      </c>
      <c r="BD1697" s="17">
        <v>0</v>
      </c>
      <c r="BE1697">
        <v>1</v>
      </c>
      <c r="BF1697">
        <v>0</v>
      </c>
      <c r="BG1697" s="17">
        <v>0</v>
      </c>
      <c r="BH1697" t="s">
        <v>89</v>
      </c>
      <c r="BI1697">
        <v>130</v>
      </c>
      <c r="BJ1697" s="61">
        <v>0.92400000000000004</v>
      </c>
      <c r="BK1697" s="61">
        <f>U1697+V1697+5</f>
        <v>30.504999999999999</v>
      </c>
      <c r="BL1697">
        <v>1</v>
      </c>
      <c r="BM1697">
        <v>0</v>
      </c>
      <c r="BN1697">
        <v>0</v>
      </c>
      <c r="BO1697">
        <v>0</v>
      </c>
      <c r="BP1697">
        <v>0</v>
      </c>
      <c r="BQ1697" s="17">
        <v>0</v>
      </c>
      <c r="BR1697">
        <v>0</v>
      </c>
      <c r="BS1697">
        <v>0</v>
      </c>
      <c r="BT1697">
        <v>1</v>
      </c>
      <c r="BU1697" s="17">
        <v>0</v>
      </c>
      <c r="BV1697">
        <v>0</v>
      </c>
      <c r="BW1697">
        <v>0</v>
      </c>
      <c r="BX1697" s="17">
        <v>0</v>
      </c>
      <c r="BY1697">
        <v>0</v>
      </c>
      <c r="BZ1697">
        <v>0</v>
      </c>
      <c r="CA1697">
        <v>1</v>
      </c>
      <c r="CB1697">
        <v>1</v>
      </c>
      <c r="CC1697">
        <v>0</v>
      </c>
      <c r="CD1697">
        <v>0</v>
      </c>
      <c r="CE1697">
        <v>0</v>
      </c>
      <c r="CF1697">
        <v>0</v>
      </c>
      <c r="CG1697">
        <v>0</v>
      </c>
      <c r="CH1697">
        <v>0</v>
      </c>
      <c r="CI1697">
        <v>0</v>
      </c>
      <c r="CJ1697" s="17">
        <v>0</v>
      </c>
      <c r="CK1697">
        <v>1.02</v>
      </c>
      <c r="CL1697">
        <v>251</v>
      </c>
      <c r="CM1697">
        <v>1</v>
      </c>
      <c r="CN1697">
        <v>0</v>
      </c>
      <c r="CO1697">
        <v>0</v>
      </c>
      <c r="CP1697" s="31" t="s">
        <v>80</v>
      </c>
    </row>
    <row r="1698" spans="1:94" x14ac:dyDescent="0.25">
      <c r="A1698">
        <v>1697</v>
      </c>
      <c r="B1698">
        <v>111</v>
      </c>
      <c r="C1698" s="23" t="s">
        <v>289</v>
      </c>
      <c r="D1698" s="12">
        <v>5.3</v>
      </c>
      <c r="E1698" s="13">
        <v>0.3</v>
      </c>
      <c r="F1698" s="7">
        <f t="shared" si="427"/>
        <v>17.666666666666668</v>
      </c>
      <c r="G1698" s="7">
        <f t="shared" si="414"/>
        <v>5</v>
      </c>
      <c r="H1698" s="15">
        <f t="shared" si="415"/>
        <v>5.6</v>
      </c>
      <c r="I1698" s="11">
        <f t="shared" si="416"/>
        <v>0.20844828326515091</v>
      </c>
      <c r="J1698" s="30">
        <f t="shared" si="417"/>
        <v>1.1798959430102882E-2</v>
      </c>
      <c r="K1698" s="30">
        <f t="shared" si="418"/>
        <v>84.753236581921229</v>
      </c>
      <c r="L1698" s="8">
        <v>0</v>
      </c>
      <c r="M1698" s="9">
        <v>0</v>
      </c>
      <c r="N1698" s="9">
        <v>0</v>
      </c>
      <c r="O1698" s="9">
        <v>0</v>
      </c>
      <c r="P1698" s="9">
        <v>1</v>
      </c>
      <c r="Q1698" s="8">
        <v>6873</v>
      </c>
      <c r="R1698" s="9">
        <v>1</v>
      </c>
      <c r="S1698" s="9">
        <f t="shared" si="419"/>
        <v>6871</v>
      </c>
      <c r="T1698" s="9">
        <f t="shared" si="420"/>
        <v>4</v>
      </c>
      <c r="U1698" s="7">
        <v>4.8049999999999997</v>
      </c>
      <c r="V1698" s="7">
        <v>20.7</v>
      </c>
      <c r="W1698" s="9">
        <v>1</v>
      </c>
      <c r="X1698" s="9">
        <v>0</v>
      </c>
      <c r="Y1698" s="9">
        <v>0</v>
      </c>
      <c r="Z1698" s="9">
        <v>0</v>
      </c>
      <c r="AA1698" s="9">
        <v>0</v>
      </c>
      <c r="AB1698" s="27">
        <v>1</v>
      </c>
      <c r="AC1698" s="9">
        <v>0</v>
      </c>
      <c r="AD1698" s="9">
        <v>1</v>
      </c>
      <c r="AE1698" s="27">
        <v>0</v>
      </c>
      <c r="AF1698" s="9">
        <v>0</v>
      </c>
      <c r="AG1698" s="27">
        <v>1</v>
      </c>
      <c r="AH1698" s="19">
        <v>1972</v>
      </c>
      <c r="AI1698" s="30" t="s">
        <v>89</v>
      </c>
      <c r="AJ1698" s="30" t="s">
        <v>89</v>
      </c>
      <c r="AK1698" s="30" t="s">
        <v>89</v>
      </c>
      <c r="AL1698" s="37" t="s">
        <v>89</v>
      </c>
      <c r="AM1698" s="36">
        <v>1</v>
      </c>
      <c r="AN1698" s="17">
        <v>0</v>
      </c>
      <c r="AO1698">
        <v>1</v>
      </c>
      <c r="AP1698" s="34">
        <v>0</v>
      </c>
      <c r="AQ1698" t="s">
        <v>89</v>
      </c>
      <c r="AR1698" s="34" t="s">
        <v>89</v>
      </c>
      <c r="AS1698">
        <v>0</v>
      </c>
      <c r="AT1698" s="17">
        <v>1</v>
      </c>
      <c r="AU1698" t="s">
        <v>89</v>
      </c>
      <c r="AV1698" s="17" t="s">
        <v>89</v>
      </c>
      <c r="AW1698" s="17" t="s">
        <v>153</v>
      </c>
      <c r="AX1698">
        <v>1</v>
      </c>
      <c r="AY1698">
        <v>0</v>
      </c>
      <c r="AZ1698">
        <v>0</v>
      </c>
      <c r="BA1698">
        <v>0</v>
      </c>
      <c r="BB1698">
        <v>0</v>
      </c>
      <c r="BC1698">
        <v>0</v>
      </c>
      <c r="BD1698" s="17">
        <v>0</v>
      </c>
      <c r="BE1698">
        <v>1</v>
      </c>
      <c r="BF1698">
        <v>0</v>
      </c>
      <c r="BG1698" s="17">
        <v>0</v>
      </c>
      <c r="BH1698" t="s">
        <v>89</v>
      </c>
      <c r="BI1698">
        <v>130</v>
      </c>
      <c r="BJ1698" s="61">
        <v>0.92400000000000004</v>
      </c>
      <c r="BK1698" s="61">
        <f>U1698+V1698+5</f>
        <v>30.504999999999999</v>
      </c>
      <c r="BL1698">
        <v>1</v>
      </c>
      <c r="BM1698">
        <v>0</v>
      </c>
      <c r="BN1698">
        <v>0</v>
      </c>
      <c r="BO1698">
        <v>0</v>
      </c>
      <c r="BP1698">
        <v>0</v>
      </c>
      <c r="BQ1698" s="17">
        <v>0</v>
      </c>
      <c r="BR1698">
        <v>0</v>
      </c>
      <c r="BS1698">
        <v>0</v>
      </c>
      <c r="BT1698">
        <v>1</v>
      </c>
      <c r="BU1698" s="17">
        <v>0</v>
      </c>
      <c r="BV1698">
        <v>0</v>
      </c>
      <c r="BW1698">
        <v>0</v>
      </c>
      <c r="BX1698" s="17">
        <v>0</v>
      </c>
      <c r="BY1698">
        <v>0</v>
      </c>
      <c r="BZ1698">
        <v>0</v>
      </c>
      <c r="CA1698">
        <v>0</v>
      </c>
      <c r="CB1698">
        <v>0</v>
      </c>
      <c r="CC1698">
        <v>0</v>
      </c>
      <c r="CD1698">
        <v>0</v>
      </c>
      <c r="CE1698">
        <v>0</v>
      </c>
      <c r="CF1698">
        <v>0</v>
      </c>
      <c r="CG1698">
        <v>0</v>
      </c>
      <c r="CH1698">
        <v>0</v>
      </c>
      <c r="CI1698">
        <v>0</v>
      </c>
      <c r="CJ1698" s="17">
        <v>0</v>
      </c>
      <c r="CK1698">
        <v>1.02</v>
      </c>
      <c r="CL1698">
        <v>251</v>
      </c>
      <c r="CM1698">
        <v>1</v>
      </c>
      <c r="CN1698">
        <v>0</v>
      </c>
      <c r="CO1698">
        <v>0</v>
      </c>
      <c r="CP1698" s="31" t="s">
        <v>80</v>
      </c>
    </row>
    <row r="1699" spans="1:94" x14ac:dyDescent="0.25">
      <c r="A1699">
        <v>1698</v>
      </c>
      <c r="B1699">
        <v>111</v>
      </c>
      <c r="C1699" s="23" t="s">
        <v>289</v>
      </c>
      <c r="D1699" s="12">
        <v>8.5</v>
      </c>
      <c r="E1699" s="13">
        <v>0.2</v>
      </c>
      <c r="F1699" s="7">
        <f t="shared" si="427"/>
        <v>42.5</v>
      </c>
      <c r="G1699" s="7">
        <f t="shared" si="414"/>
        <v>8.3000000000000007</v>
      </c>
      <c r="H1699" s="15">
        <f t="shared" si="415"/>
        <v>8.6999999999999993</v>
      </c>
      <c r="I1699" s="11">
        <f t="shared" si="416"/>
        <v>0.45629733318860771</v>
      </c>
      <c r="J1699" s="30">
        <f t="shared" si="417"/>
        <v>1.0736407839731947E-2</v>
      </c>
      <c r="K1699" s="30">
        <f t="shared" si="418"/>
        <v>93.14102211163457</v>
      </c>
      <c r="L1699" s="8">
        <v>0</v>
      </c>
      <c r="M1699" s="9">
        <v>0</v>
      </c>
      <c r="N1699" s="9">
        <v>0</v>
      </c>
      <c r="O1699" s="9">
        <v>0</v>
      </c>
      <c r="P1699" s="9">
        <v>1</v>
      </c>
      <c r="Q1699" s="8">
        <v>6873</v>
      </c>
      <c r="R1699" s="9">
        <v>3</v>
      </c>
      <c r="S1699" s="9">
        <f t="shared" si="419"/>
        <v>6869</v>
      </c>
      <c r="T1699" s="9">
        <f t="shared" si="420"/>
        <v>4</v>
      </c>
      <c r="U1699" s="7">
        <v>4.8049999999999997</v>
      </c>
      <c r="V1699" s="7">
        <v>20.7</v>
      </c>
      <c r="W1699" s="9">
        <v>1</v>
      </c>
      <c r="X1699" s="9">
        <v>0</v>
      </c>
      <c r="Y1699" s="9">
        <v>0</v>
      </c>
      <c r="Z1699" s="9">
        <v>0</v>
      </c>
      <c r="AA1699" s="9">
        <v>0</v>
      </c>
      <c r="AB1699" s="27">
        <v>1</v>
      </c>
      <c r="AC1699" s="9">
        <v>0</v>
      </c>
      <c r="AD1699" s="9">
        <v>1</v>
      </c>
      <c r="AE1699" s="27">
        <v>0</v>
      </c>
      <c r="AF1699" s="9">
        <v>0</v>
      </c>
      <c r="AG1699" s="27">
        <v>1</v>
      </c>
      <c r="AH1699" s="19">
        <v>1972</v>
      </c>
      <c r="AI1699" s="30" t="s">
        <v>89</v>
      </c>
      <c r="AJ1699" s="30" t="s">
        <v>89</v>
      </c>
      <c r="AK1699" s="30" t="s">
        <v>89</v>
      </c>
      <c r="AL1699" s="37" t="s">
        <v>89</v>
      </c>
      <c r="AM1699" s="36">
        <v>1</v>
      </c>
      <c r="AN1699" s="17">
        <v>0</v>
      </c>
      <c r="AO1699">
        <v>1</v>
      </c>
      <c r="AP1699" s="34">
        <v>0</v>
      </c>
      <c r="AQ1699" t="s">
        <v>89</v>
      </c>
      <c r="AR1699" s="34" t="s">
        <v>89</v>
      </c>
      <c r="AS1699">
        <v>0</v>
      </c>
      <c r="AT1699" s="17">
        <v>1</v>
      </c>
      <c r="AU1699" t="s">
        <v>89</v>
      </c>
      <c r="AV1699" s="17" t="s">
        <v>89</v>
      </c>
      <c r="AW1699" s="17" t="s">
        <v>153</v>
      </c>
      <c r="AX1699">
        <v>1</v>
      </c>
      <c r="AY1699">
        <v>0</v>
      </c>
      <c r="AZ1699">
        <v>0</v>
      </c>
      <c r="BA1699">
        <v>0</v>
      </c>
      <c r="BB1699">
        <v>0</v>
      </c>
      <c r="BC1699">
        <v>0</v>
      </c>
      <c r="BD1699" s="17">
        <v>0</v>
      </c>
      <c r="BE1699">
        <v>1</v>
      </c>
      <c r="BF1699">
        <v>0</v>
      </c>
      <c r="BG1699" s="17">
        <v>0</v>
      </c>
      <c r="BH1699" t="s">
        <v>89</v>
      </c>
      <c r="BI1699">
        <v>130</v>
      </c>
      <c r="BJ1699" s="61">
        <v>0.92400000000000004</v>
      </c>
      <c r="BK1699" s="61">
        <f>U1699+V1699+5</f>
        <v>30.504999999999999</v>
      </c>
      <c r="BL1699">
        <v>1</v>
      </c>
      <c r="BM1699">
        <v>0</v>
      </c>
      <c r="BN1699">
        <v>0</v>
      </c>
      <c r="BO1699">
        <v>0</v>
      </c>
      <c r="BP1699">
        <v>0</v>
      </c>
      <c r="BQ1699" s="17">
        <v>0</v>
      </c>
      <c r="BR1699">
        <v>0</v>
      </c>
      <c r="BS1699">
        <v>0</v>
      </c>
      <c r="BT1699">
        <v>1</v>
      </c>
      <c r="BU1699" s="17">
        <v>0</v>
      </c>
      <c r="BV1699">
        <v>0</v>
      </c>
      <c r="BW1699">
        <v>0</v>
      </c>
      <c r="BX1699" s="17">
        <v>0</v>
      </c>
      <c r="BY1699">
        <v>0</v>
      </c>
      <c r="BZ1699">
        <v>0</v>
      </c>
      <c r="CA1699">
        <v>1</v>
      </c>
      <c r="CB1699">
        <v>1</v>
      </c>
      <c r="CC1699">
        <v>0</v>
      </c>
      <c r="CD1699">
        <v>0</v>
      </c>
      <c r="CE1699">
        <v>0</v>
      </c>
      <c r="CF1699">
        <v>0</v>
      </c>
      <c r="CG1699">
        <v>0</v>
      </c>
      <c r="CH1699">
        <v>0</v>
      </c>
      <c r="CI1699">
        <v>0</v>
      </c>
      <c r="CJ1699" s="17">
        <v>0</v>
      </c>
      <c r="CK1699">
        <v>1.02</v>
      </c>
      <c r="CL1699">
        <v>251</v>
      </c>
      <c r="CM1699">
        <v>1</v>
      </c>
      <c r="CN1699">
        <v>0</v>
      </c>
      <c r="CO1699">
        <v>0</v>
      </c>
      <c r="CP1699" s="31" t="s">
        <v>80</v>
      </c>
    </row>
    <row r="1700" spans="1:94" x14ac:dyDescent="0.25">
      <c r="A1700">
        <v>1699</v>
      </c>
      <c r="B1700">
        <v>112</v>
      </c>
      <c r="C1700" s="23" t="s">
        <v>290</v>
      </c>
      <c r="D1700" s="12">
        <v>6.32</v>
      </c>
      <c r="E1700" s="13">
        <v>0.03</v>
      </c>
      <c r="F1700" s="7">
        <f t="shared" si="427"/>
        <v>210.66666666666669</v>
      </c>
      <c r="G1700" s="7">
        <f t="shared" si="414"/>
        <v>6.29</v>
      </c>
      <c r="H1700" s="15">
        <f t="shared" si="415"/>
        <v>6.3500000000000005</v>
      </c>
      <c r="I1700" s="11">
        <f t="shared" si="416"/>
        <v>0.75763965071381756</v>
      </c>
      <c r="J1700" s="30">
        <f t="shared" si="417"/>
        <v>3.5963907470592596E-3</v>
      </c>
      <c r="K1700" s="30">
        <f t="shared" si="418"/>
        <v>278.05654900477435</v>
      </c>
      <c r="L1700" s="8">
        <v>0</v>
      </c>
      <c r="M1700" s="9">
        <v>0</v>
      </c>
      <c r="N1700" s="9">
        <v>0</v>
      </c>
      <c r="O1700" s="9">
        <v>1</v>
      </c>
      <c r="P1700" s="9">
        <v>0</v>
      </c>
      <c r="Q1700" s="8">
        <v>32951</v>
      </c>
      <c r="R1700" s="9">
        <v>15</v>
      </c>
      <c r="S1700" s="9">
        <f t="shared" si="419"/>
        <v>32935</v>
      </c>
      <c r="T1700" s="9">
        <f t="shared" si="420"/>
        <v>24</v>
      </c>
      <c r="U1700" s="7">
        <v>13.56</v>
      </c>
      <c r="V1700" s="7">
        <f t="shared" ref="V1700:V1731" si="428">BK1700-U1700-6</f>
        <v>25.439999999999998</v>
      </c>
      <c r="W1700" s="9">
        <v>1</v>
      </c>
      <c r="X1700" s="9">
        <v>0</v>
      </c>
      <c r="Y1700" s="9">
        <v>0</v>
      </c>
      <c r="Z1700" s="9">
        <v>1</v>
      </c>
      <c r="AA1700" s="9">
        <v>0</v>
      </c>
      <c r="AB1700" s="27">
        <v>0</v>
      </c>
      <c r="AC1700" s="9">
        <v>0</v>
      </c>
      <c r="AD1700" s="9">
        <v>0</v>
      </c>
      <c r="AE1700" s="27">
        <v>1</v>
      </c>
      <c r="AF1700" s="9">
        <v>1</v>
      </c>
      <c r="AG1700" s="27">
        <v>0</v>
      </c>
      <c r="AH1700" s="19">
        <v>1980</v>
      </c>
      <c r="AI1700" s="30">
        <f t="shared" ref="AI1700:AJ1719" si="429">(1-$AK1700-$AL1700)/2</f>
        <v>0.11499999999999999</v>
      </c>
      <c r="AJ1700" s="30">
        <f t="shared" si="429"/>
        <v>0.11499999999999999</v>
      </c>
      <c r="AK1700" s="30">
        <f t="shared" ref="AK1700:AK1743" si="430">0.77-AL1700</f>
        <v>0.53</v>
      </c>
      <c r="AL1700" s="37">
        <v>0.24</v>
      </c>
      <c r="AM1700" s="36" t="s">
        <v>89</v>
      </c>
      <c r="AN1700" s="17" t="s">
        <v>89</v>
      </c>
      <c r="AO1700">
        <v>1</v>
      </c>
      <c r="AP1700" s="34">
        <v>0</v>
      </c>
      <c r="AQ1700" t="s">
        <v>89</v>
      </c>
      <c r="AR1700" s="34" t="s">
        <v>89</v>
      </c>
      <c r="AS1700">
        <v>0</v>
      </c>
      <c r="AT1700" s="17">
        <v>1</v>
      </c>
      <c r="AU1700" t="s">
        <v>89</v>
      </c>
      <c r="AV1700" s="17" t="s">
        <v>89</v>
      </c>
      <c r="AW1700" s="17" t="s">
        <v>131</v>
      </c>
      <c r="AX1700">
        <v>1</v>
      </c>
      <c r="AY1700">
        <v>0</v>
      </c>
      <c r="AZ1700">
        <v>0</v>
      </c>
      <c r="BA1700">
        <v>0</v>
      </c>
      <c r="BB1700">
        <v>0</v>
      </c>
      <c r="BC1700">
        <v>0</v>
      </c>
      <c r="BD1700" s="17">
        <v>0</v>
      </c>
      <c r="BE1700">
        <v>1</v>
      </c>
      <c r="BF1700">
        <v>0</v>
      </c>
      <c r="BG1700" s="17">
        <v>0</v>
      </c>
      <c r="BH1700">
        <v>19291</v>
      </c>
      <c r="BI1700">
        <v>1766</v>
      </c>
      <c r="BJ1700" s="23">
        <v>0.91900000000000004</v>
      </c>
      <c r="BK1700" s="23">
        <v>45</v>
      </c>
      <c r="BL1700">
        <v>1</v>
      </c>
      <c r="BM1700">
        <v>0</v>
      </c>
      <c r="BN1700">
        <v>0</v>
      </c>
      <c r="BO1700">
        <v>0</v>
      </c>
      <c r="BP1700">
        <v>0</v>
      </c>
      <c r="BQ1700" s="17">
        <v>0</v>
      </c>
      <c r="BR1700">
        <v>0</v>
      </c>
      <c r="BS1700">
        <v>0</v>
      </c>
      <c r="BT1700">
        <v>0</v>
      </c>
      <c r="BU1700" s="17">
        <v>1</v>
      </c>
      <c r="BV1700">
        <v>0</v>
      </c>
      <c r="BW1700">
        <v>0</v>
      </c>
      <c r="BX1700" s="17">
        <v>0</v>
      </c>
      <c r="BY1700">
        <v>0</v>
      </c>
      <c r="BZ1700">
        <v>0</v>
      </c>
      <c r="CA1700">
        <v>0</v>
      </c>
      <c r="CB1700">
        <v>0</v>
      </c>
      <c r="CC1700">
        <v>1</v>
      </c>
      <c r="CD1700">
        <v>0</v>
      </c>
      <c r="CE1700">
        <v>0</v>
      </c>
      <c r="CF1700">
        <v>1</v>
      </c>
      <c r="CG1700">
        <v>0</v>
      </c>
      <c r="CH1700">
        <v>0</v>
      </c>
      <c r="CI1700">
        <v>1</v>
      </c>
      <c r="CJ1700" s="17">
        <v>1</v>
      </c>
      <c r="CK1700">
        <v>2.4889999999999999</v>
      </c>
      <c r="CL1700">
        <v>9699</v>
      </c>
      <c r="CM1700">
        <v>1</v>
      </c>
      <c r="CN1700">
        <v>0</v>
      </c>
      <c r="CO1700">
        <v>18</v>
      </c>
      <c r="CP1700" s="31" t="s">
        <v>80</v>
      </c>
    </row>
    <row r="1701" spans="1:94" x14ac:dyDescent="0.25">
      <c r="A1701">
        <v>1700</v>
      </c>
      <c r="B1701">
        <v>112</v>
      </c>
      <c r="C1701" s="23" t="s">
        <v>290</v>
      </c>
      <c r="D1701" s="12">
        <v>9.9</v>
      </c>
      <c r="E1701" s="13">
        <v>2.0699999999999998</v>
      </c>
      <c r="F1701" s="7">
        <f t="shared" si="427"/>
        <v>4.7826086956521747</v>
      </c>
      <c r="G1701" s="7">
        <f t="shared" si="414"/>
        <v>7.83</v>
      </c>
      <c r="H1701" s="15">
        <f t="shared" si="415"/>
        <v>11.97</v>
      </c>
      <c r="I1701" s="11">
        <f t="shared" si="416"/>
        <v>2.6344214808169595E-2</v>
      </c>
      <c r="J1701" s="30">
        <f t="shared" si="417"/>
        <v>5.5083358235263691E-3</v>
      </c>
      <c r="K1701" s="30">
        <f t="shared" si="418"/>
        <v>181.54303441866264</v>
      </c>
      <c r="L1701" s="8">
        <v>0</v>
      </c>
      <c r="M1701" s="9">
        <v>0</v>
      </c>
      <c r="N1701" s="9">
        <v>0</v>
      </c>
      <c r="O1701" s="9">
        <v>1</v>
      </c>
      <c r="P1701" s="9">
        <v>0</v>
      </c>
      <c r="Q1701" s="8">
        <v>32951</v>
      </c>
      <c r="R1701" s="9">
        <v>15</v>
      </c>
      <c r="S1701" s="9">
        <f t="shared" si="419"/>
        <v>32935</v>
      </c>
      <c r="T1701" s="9">
        <f t="shared" si="420"/>
        <v>24</v>
      </c>
      <c r="U1701" s="7">
        <v>13.56</v>
      </c>
      <c r="V1701" s="7">
        <f t="shared" si="428"/>
        <v>25.439999999999998</v>
      </c>
      <c r="W1701" s="9">
        <v>1</v>
      </c>
      <c r="X1701" s="9">
        <v>0</v>
      </c>
      <c r="Y1701" s="9">
        <v>0</v>
      </c>
      <c r="Z1701" s="9">
        <v>1</v>
      </c>
      <c r="AA1701" s="9">
        <v>0</v>
      </c>
      <c r="AB1701" s="27">
        <v>0</v>
      </c>
      <c r="AC1701" s="9">
        <v>0</v>
      </c>
      <c r="AD1701" s="9">
        <v>0</v>
      </c>
      <c r="AE1701" s="27">
        <v>1</v>
      </c>
      <c r="AF1701" s="9">
        <v>1</v>
      </c>
      <c r="AG1701" s="27">
        <v>0</v>
      </c>
      <c r="AH1701" s="19">
        <v>1980</v>
      </c>
      <c r="AI1701" s="30">
        <f t="shared" si="429"/>
        <v>0.11499999999999999</v>
      </c>
      <c r="AJ1701" s="30">
        <f t="shared" si="429"/>
        <v>0.11499999999999999</v>
      </c>
      <c r="AK1701" s="30">
        <f t="shared" si="430"/>
        <v>0.53</v>
      </c>
      <c r="AL1701" s="37">
        <v>0.24</v>
      </c>
      <c r="AM1701" s="36" t="s">
        <v>89</v>
      </c>
      <c r="AN1701" s="17" t="s">
        <v>89</v>
      </c>
      <c r="AO1701">
        <v>1</v>
      </c>
      <c r="AP1701" s="34">
        <v>0</v>
      </c>
      <c r="AQ1701" t="s">
        <v>89</v>
      </c>
      <c r="AR1701" s="34" t="s">
        <v>89</v>
      </c>
      <c r="AS1701">
        <v>0</v>
      </c>
      <c r="AT1701" s="17">
        <v>1</v>
      </c>
      <c r="AU1701" t="s">
        <v>89</v>
      </c>
      <c r="AV1701" s="17" t="s">
        <v>89</v>
      </c>
      <c r="AW1701" s="17" t="s">
        <v>131</v>
      </c>
      <c r="AX1701">
        <v>1</v>
      </c>
      <c r="AY1701">
        <v>0</v>
      </c>
      <c r="AZ1701">
        <v>0</v>
      </c>
      <c r="BA1701">
        <v>0</v>
      </c>
      <c r="BB1701">
        <v>0</v>
      </c>
      <c r="BC1701">
        <v>0</v>
      </c>
      <c r="BD1701" s="17">
        <v>0</v>
      </c>
      <c r="BE1701">
        <v>1</v>
      </c>
      <c r="BF1701">
        <v>0</v>
      </c>
      <c r="BG1701" s="17">
        <v>0</v>
      </c>
      <c r="BH1701">
        <v>19291</v>
      </c>
      <c r="BI1701">
        <v>1766</v>
      </c>
      <c r="BJ1701" s="23">
        <v>0.91900000000000004</v>
      </c>
      <c r="BK1701" s="23">
        <v>45</v>
      </c>
      <c r="BL1701">
        <v>0</v>
      </c>
      <c r="BM1701">
        <v>0</v>
      </c>
      <c r="BN1701">
        <v>1</v>
      </c>
      <c r="BO1701">
        <v>0</v>
      </c>
      <c r="BP1701">
        <v>0</v>
      </c>
      <c r="BQ1701" s="17">
        <v>0</v>
      </c>
      <c r="BR1701">
        <v>0</v>
      </c>
      <c r="BS1701">
        <v>0</v>
      </c>
      <c r="BT1701">
        <v>0</v>
      </c>
      <c r="BU1701" s="17">
        <v>1</v>
      </c>
      <c r="BV1701">
        <v>0</v>
      </c>
      <c r="BW1701">
        <v>0</v>
      </c>
      <c r="BX1701" s="17">
        <v>1</v>
      </c>
      <c r="BY1701">
        <v>0</v>
      </c>
      <c r="BZ1701">
        <v>0</v>
      </c>
      <c r="CA1701">
        <v>0</v>
      </c>
      <c r="CB1701">
        <v>0</v>
      </c>
      <c r="CC1701">
        <v>1</v>
      </c>
      <c r="CD1701">
        <v>0</v>
      </c>
      <c r="CE1701">
        <v>0</v>
      </c>
      <c r="CF1701">
        <v>1</v>
      </c>
      <c r="CG1701">
        <v>0</v>
      </c>
      <c r="CH1701">
        <v>0</v>
      </c>
      <c r="CI1701">
        <v>1</v>
      </c>
      <c r="CJ1701" s="17">
        <v>1</v>
      </c>
      <c r="CK1701">
        <v>2.4889999999999999</v>
      </c>
      <c r="CL1701">
        <v>9699</v>
      </c>
      <c r="CM1701">
        <v>1</v>
      </c>
      <c r="CN1701">
        <v>0</v>
      </c>
      <c r="CO1701">
        <v>18</v>
      </c>
      <c r="CP1701" s="31" t="s">
        <v>80</v>
      </c>
    </row>
    <row r="1702" spans="1:94" x14ac:dyDescent="0.25">
      <c r="A1702">
        <v>1701</v>
      </c>
      <c r="B1702">
        <v>112</v>
      </c>
      <c r="C1702" s="23" t="s">
        <v>290</v>
      </c>
      <c r="D1702" s="12">
        <v>9.99</v>
      </c>
      <c r="E1702" s="13">
        <v>2.1</v>
      </c>
      <c r="F1702" s="7">
        <f t="shared" si="427"/>
        <v>4.7571428571428571</v>
      </c>
      <c r="G1702" s="7">
        <f t="shared" si="414"/>
        <v>7.8900000000000006</v>
      </c>
      <c r="H1702" s="15">
        <f t="shared" si="415"/>
        <v>12.09</v>
      </c>
      <c r="I1702" s="11">
        <f t="shared" si="416"/>
        <v>2.6204036994891093E-2</v>
      </c>
      <c r="J1702" s="30">
        <f t="shared" si="417"/>
        <v>5.508356125052182E-3</v>
      </c>
      <c r="K1702" s="30">
        <f t="shared" si="418"/>
        <v>181.54236532601217</v>
      </c>
      <c r="L1702" s="8">
        <v>0</v>
      </c>
      <c r="M1702" s="9">
        <v>0</v>
      </c>
      <c r="N1702" s="9">
        <v>0</v>
      </c>
      <c r="O1702" s="9">
        <v>1</v>
      </c>
      <c r="P1702" s="9">
        <v>0</v>
      </c>
      <c r="Q1702" s="8">
        <v>32951</v>
      </c>
      <c r="R1702" s="9">
        <v>15</v>
      </c>
      <c r="S1702" s="9">
        <f t="shared" si="419"/>
        <v>32935</v>
      </c>
      <c r="T1702" s="9">
        <f t="shared" si="420"/>
        <v>24</v>
      </c>
      <c r="U1702" s="7">
        <v>13.56</v>
      </c>
      <c r="V1702" s="7">
        <f t="shared" si="428"/>
        <v>25.439999999999998</v>
      </c>
      <c r="W1702" s="9">
        <v>1</v>
      </c>
      <c r="X1702" s="9">
        <v>0</v>
      </c>
      <c r="Y1702" s="9">
        <v>0</v>
      </c>
      <c r="Z1702" s="9">
        <v>1</v>
      </c>
      <c r="AA1702" s="9">
        <v>0</v>
      </c>
      <c r="AB1702" s="27">
        <v>0</v>
      </c>
      <c r="AC1702" s="9">
        <v>0</v>
      </c>
      <c r="AD1702" s="9">
        <v>0</v>
      </c>
      <c r="AE1702" s="27">
        <v>1</v>
      </c>
      <c r="AF1702" s="9">
        <v>1</v>
      </c>
      <c r="AG1702" s="27">
        <v>0</v>
      </c>
      <c r="AH1702" s="19">
        <v>1980</v>
      </c>
      <c r="AI1702" s="30">
        <f t="shared" si="429"/>
        <v>0.11499999999999999</v>
      </c>
      <c r="AJ1702" s="30">
        <f t="shared" si="429"/>
        <v>0.11499999999999999</v>
      </c>
      <c r="AK1702" s="30">
        <f t="shared" si="430"/>
        <v>0.53</v>
      </c>
      <c r="AL1702" s="37">
        <v>0.24</v>
      </c>
      <c r="AM1702" s="36" t="s">
        <v>89</v>
      </c>
      <c r="AN1702" s="17" t="s">
        <v>89</v>
      </c>
      <c r="AO1702">
        <v>1</v>
      </c>
      <c r="AP1702" s="34">
        <v>0</v>
      </c>
      <c r="AQ1702" t="s">
        <v>89</v>
      </c>
      <c r="AR1702" s="34" t="s">
        <v>89</v>
      </c>
      <c r="AS1702">
        <v>0</v>
      </c>
      <c r="AT1702" s="17">
        <v>1</v>
      </c>
      <c r="AU1702" t="s">
        <v>89</v>
      </c>
      <c r="AV1702" s="17" t="s">
        <v>89</v>
      </c>
      <c r="AW1702" s="17" t="s">
        <v>131</v>
      </c>
      <c r="AX1702">
        <v>1</v>
      </c>
      <c r="AY1702">
        <v>0</v>
      </c>
      <c r="AZ1702">
        <v>0</v>
      </c>
      <c r="BA1702">
        <v>0</v>
      </c>
      <c r="BB1702">
        <v>0</v>
      </c>
      <c r="BC1702">
        <v>0</v>
      </c>
      <c r="BD1702" s="17">
        <v>0</v>
      </c>
      <c r="BE1702">
        <v>1</v>
      </c>
      <c r="BF1702">
        <v>0</v>
      </c>
      <c r="BG1702" s="17">
        <v>0</v>
      </c>
      <c r="BH1702">
        <v>19291</v>
      </c>
      <c r="BI1702">
        <v>1766</v>
      </c>
      <c r="BJ1702" s="23">
        <v>0.91900000000000004</v>
      </c>
      <c r="BK1702" s="23">
        <v>45</v>
      </c>
      <c r="BL1702">
        <v>0</v>
      </c>
      <c r="BM1702">
        <v>0</v>
      </c>
      <c r="BN1702">
        <v>1</v>
      </c>
      <c r="BO1702">
        <v>0</v>
      </c>
      <c r="BP1702">
        <v>0</v>
      </c>
      <c r="BQ1702" s="17">
        <v>0</v>
      </c>
      <c r="BR1702">
        <v>0</v>
      </c>
      <c r="BS1702">
        <v>0</v>
      </c>
      <c r="BT1702">
        <v>0</v>
      </c>
      <c r="BU1702" s="17">
        <v>1</v>
      </c>
      <c r="BV1702">
        <v>0</v>
      </c>
      <c r="BW1702">
        <v>0</v>
      </c>
      <c r="BX1702" s="17">
        <v>1</v>
      </c>
      <c r="BY1702">
        <v>0</v>
      </c>
      <c r="BZ1702">
        <v>0</v>
      </c>
      <c r="CA1702">
        <v>0</v>
      </c>
      <c r="CB1702">
        <v>0</v>
      </c>
      <c r="CC1702">
        <v>1</v>
      </c>
      <c r="CD1702">
        <v>0</v>
      </c>
      <c r="CE1702">
        <v>0</v>
      </c>
      <c r="CF1702">
        <v>1</v>
      </c>
      <c r="CG1702">
        <v>0</v>
      </c>
      <c r="CH1702">
        <v>0</v>
      </c>
      <c r="CI1702">
        <v>1</v>
      </c>
      <c r="CJ1702" s="17">
        <v>1</v>
      </c>
      <c r="CK1702">
        <v>2.4889999999999999</v>
      </c>
      <c r="CL1702">
        <v>9699</v>
      </c>
      <c r="CM1702">
        <v>1</v>
      </c>
      <c r="CN1702">
        <v>0</v>
      </c>
      <c r="CO1702">
        <v>18</v>
      </c>
      <c r="CP1702" s="31" t="s">
        <v>80</v>
      </c>
    </row>
    <row r="1703" spans="1:94" x14ac:dyDescent="0.25">
      <c r="A1703">
        <v>1702</v>
      </c>
      <c r="B1703">
        <v>112</v>
      </c>
      <c r="C1703" s="23" t="s">
        <v>290</v>
      </c>
      <c r="D1703" s="12">
        <v>6.32</v>
      </c>
      <c r="E1703" s="13">
        <v>0.03</v>
      </c>
      <c r="F1703" s="7">
        <f t="shared" si="427"/>
        <v>210.66666666666669</v>
      </c>
      <c r="G1703" s="7">
        <f t="shared" si="414"/>
        <v>6.29</v>
      </c>
      <c r="H1703" s="15">
        <f t="shared" si="415"/>
        <v>6.3500000000000005</v>
      </c>
      <c r="I1703" s="11">
        <f t="shared" si="416"/>
        <v>0.75763965071381756</v>
      </c>
      <c r="J1703" s="30">
        <f t="shared" si="417"/>
        <v>3.5963907470592596E-3</v>
      </c>
      <c r="K1703" s="30">
        <f t="shared" si="418"/>
        <v>278.05654900477435</v>
      </c>
      <c r="L1703" s="8">
        <v>0</v>
      </c>
      <c r="M1703" s="9">
        <v>0</v>
      </c>
      <c r="N1703" s="9">
        <v>0</v>
      </c>
      <c r="O1703" s="9">
        <v>1</v>
      </c>
      <c r="P1703" s="9">
        <v>0</v>
      </c>
      <c r="Q1703" s="8">
        <v>32951</v>
      </c>
      <c r="R1703" s="9">
        <v>15</v>
      </c>
      <c r="S1703" s="9">
        <f t="shared" si="419"/>
        <v>32935</v>
      </c>
      <c r="T1703" s="9">
        <f t="shared" si="420"/>
        <v>24</v>
      </c>
      <c r="U1703" s="7">
        <v>13.56</v>
      </c>
      <c r="V1703" s="7">
        <f t="shared" si="428"/>
        <v>25.439999999999998</v>
      </c>
      <c r="W1703" s="9">
        <v>1</v>
      </c>
      <c r="X1703" s="9">
        <v>0</v>
      </c>
      <c r="Y1703" s="9">
        <v>0</v>
      </c>
      <c r="Z1703" s="9">
        <v>1</v>
      </c>
      <c r="AA1703" s="9">
        <v>0</v>
      </c>
      <c r="AB1703" s="27">
        <v>0</v>
      </c>
      <c r="AC1703" s="9">
        <v>0</v>
      </c>
      <c r="AD1703" s="9">
        <v>0</v>
      </c>
      <c r="AE1703" s="27">
        <v>1</v>
      </c>
      <c r="AF1703" s="9">
        <v>1</v>
      </c>
      <c r="AG1703" s="27">
        <v>0</v>
      </c>
      <c r="AH1703" s="19">
        <v>1980</v>
      </c>
      <c r="AI1703" s="30">
        <f t="shared" si="429"/>
        <v>0.11499999999999999</v>
      </c>
      <c r="AJ1703" s="30">
        <f t="shared" si="429"/>
        <v>0.11499999999999999</v>
      </c>
      <c r="AK1703" s="30">
        <f t="shared" si="430"/>
        <v>0.53</v>
      </c>
      <c r="AL1703" s="37">
        <v>0.24</v>
      </c>
      <c r="AM1703" s="36" t="s">
        <v>89</v>
      </c>
      <c r="AN1703" s="17" t="s">
        <v>89</v>
      </c>
      <c r="AO1703">
        <v>1</v>
      </c>
      <c r="AP1703" s="34">
        <v>0</v>
      </c>
      <c r="AQ1703" t="s">
        <v>89</v>
      </c>
      <c r="AR1703" s="34" t="s">
        <v>89</v>
      </c>
      <c r="AS1703">
        <v>0</v>
      </c>
      <c r="AT1703" s="17">
        <v>1</v>
      </c>
      <c r="AU1703" t="s">
        <v>89</v>
      </c>
      <c r="AV1703" s="17" t="s">
        <v>89</v>
      </c>
      <c r="AW1703" s="17" t="s">
        <v>131</v>
      </c>
      <c r="AX1703">
        <v>1</v>
      </c>
      <c r="AY1703">
        <v>0</v>
      </c>
      <c r="AZ1703">
        <v>0</v>
      </c>
      <c r="BA1703">
        <v>0</v>
      </c>
      <c r="BB1703">
        <v>0</v>
      </c>
      <c r="BC1703">
        <v>0</v>
      </c>
      <c r="BD1703" s="17">
        <v>0</v>
      </c>
      <c r="BE1703">
        <v>1</v>
      </c>
      <c r="BF1703">
        <v>0</v>
      </c>
      <c r="BG1703" s="17">
        <v>0</v>
      </c>
      <c r="BH1703">
        <v>19291</v>
      </c>
      <c r="BI1703">
        <v>1766</v>
      </c>
      <c r="BJ1703" s="23">
        <v>0.91900000000000004</v>
      </c>
      <c r="BK1703" s="23">
        <v>45</v>
      </c>
      <c r="BL1703">
        <v>1</v>
      </c>
      <c r="BM1703">
        <v>0</v>
      </c>
      <c r="BN1703">
        <v>0</v>
      </c>
      <c r="BO1703">
        <v>0</v>
      </c>
      <c r="BP1703">
        <v>0</v>
      </c>
      <c r="BQ1703" s="17">
        <v>0</v>
      </c>
      <c r="BR1703">
        <v>0</v>
      </c>
      <c r="BS1703">
        <v>0</v>
      </c>
      <c r="BT1703">
        <v>0</v>
      </c>
      <c r="BU1703" s="17">
        <v>1</v>
      </c>
      <c r="BV1703">
        <v>0</v>
      </c>
      <c r="BW1703">
        <v>0</v>
      </c>
      <c r="BX1703" s="17">
        <v>0</v>
      </c>
      <c r="BY1703">
        <v>0</v>
      </c>
      <c r="BZ1703">
        <v>0</v>
      </c>
      <c r="CA1703">
        <v>0</v>
      </c>
      <c r="CB1703">
        <v>0</v>
      </c>
      <c r="CC1703">
        <v>1</v>
      </c>
      <c r="CD1703">
        <v>0</v>
      </c>
      <c r="CE1703">
        <v>0</v>
      </c>
      <c r="CF1703">
        <v>1</v>
      </c>
      <c r="CG1703">
        <v>0</v>
      </c>
      <c r="CH1703">
        <v>0</v>
      </c>
      <c r="CI1703">
        <v>1</v>
      </c>
      <c r="CJ1703" s="17">
        <v>1</v>
      </c>
      <c r="CK1703">
        <v>2.4889999999999999</v>
      </c>
      <c r="CL1703">
        <v>9699</v>
      </c>
      <c r="CM1703">
        <v>1</v>
      </c>
      <c r="CN1703">
        <v>0</v>
      </c>
      <c r="CO1703">
        <v>18</v>
      </c>
      <c r="CP1703" s="31" t="s">
        <v>80</v>
      </c>
    </row>
    <row r="1704" spans="1:94" x14ac:dyDescent="0.25">
      <c r="A1704">
        <v>1703</v>
      </c>
      <c r="B1704">
        <v>112</v>
      </c>
      <c r="C1704" s="23" t="s">
        <v>290</v>
      </c>
      <c r="D1704" s="12">
        <v>8.06</v>
      </c>
      <c r="E1704" s="13">
        <v>1.64</v>
      </c>
      <c r="F1704" s="7">
        <f t="shared" si="427"/>
        <v>4.9146341463414638</v>
      </c>
      <c r="G1704" s="7">
        <f t="shared" si="414"/>
        <v>6.4200000000000008</v>
      </c>
      <c r="H1704" s="15">
        <f t="shared" si="415"/>
        <v>9.7000000000000011</v>
      </c>
      <c r="I1704" s="11">
        <f t="shared" si="416"/>
        <v>2.7070929533723035E-2</v>
      </c>
      <c r="J1704" s="30">
        <f t="shared" si="417"/>
        <v>5.5082288381272677E-3</v>
      </c>
      <c r="K1704" s="30">
        <f t="shared" si="418"/>
        <v>181.54656049838121</v>
      </c>
      <c r="L1704" s="8">
        <v>0</v>
      </c>
      <c r="M1704" s="9">
        <v>0</v>
      </c>
      <c r="N1704" s="9">
        <v>0</v>
      </c>
      <c r="O1704" s="9">
        <v>1</v>
      </c>
      <c r="P1704" s="9">
        <v>0</v>
      </c>
      <c r="Q1704" s="8">
        <v>32951</v>
      </c>
      <c r="R1704" s="9">
        <v>15</v>
      </c>
      <c r="S1704" s="9">
        <f t="shared" si="419"/>
        <v>32935</v>
      </c>
      <c r="T1704" s="9">
        <f t="shared" si="420"/>
        <v>24</v>
      </c>
      <c r="U1704" s="7">
        <v>13.56</v>
      </c>
      <c r="V1704" s="7">
        <f t="shared" si="428"/>
        <v>25.439999999999998</v>
      </c>
      <c r="W1704" s="9">
        <v>1</v>
      </c>
      <c r="X1704" s="9">
        <v>0</v>
      </c>
      <c r="Y1704" s="9">
        <v>0</v>
      </c>
      <c r="Z1704" s="9">
        <v>1</v>
      </c>
      <c r="AA1704" s="9">
        <v>0</v>
      </c>
      <c r="AB1704" s="27">
        <v>0</v>
      </c>
      <c r="AC1704" s="9">
        <v>0</v>
      </c>
      <c r="AD1704" s="9">
        <v>0</v>
      </c>
      <c r="AE1704" s="27">
        <v>1</v>
      </c>
      <c r="AF1704" s="9">
        <v>1</v>
      </c>
      <c r="AG1704" s="27">
        <v>0</v>
      </c>
      <c r="AH1704" s="19">
        <v>1980</v>
      </c>
      <c r="AI1704" s="30">
        <f t="shared" si="429"/>
        <v>0.11499999999999999</v>
      </c>
      <c r="AJ1704" s="30">
        <f t="shared" si="429"/>
        <v>0.11499999999999999</v>
      </c>
      <c r="AK1704" s="30">
        <f t="shared" si="430"/>
        <v>0.53</v>
      </c>
      <c r="AL1704" s="37">
        <v>0.24</v>
      </c>
      <c r="AM1704" s="36" t="s">
        <v>89</v>
      </c>
      <c r="AN1704" s="17" t="s">
        <v>89</v>
      </c>
      <c r="AO1704">
        <v>1</v>
      </c>
      <c r="AP1704" s="34">
        <v>0</v>
      </c>
      <c r="AQ1704" t="s">
        <v>89</v>
      </c>
      <c r="AR1704" s="34" t="s">
        <v>89</v>
      </c>
      <c r="AS1704">
        <v>0</v>
      </c>
      <c r="AT1704" s="17">
        <v>1</v>
      </c>
      <c r="AU1704" t="s">
        <v>89</v>
      </c>
      <c r="AV1704" s="17" t="s">
        <v>89</v>
      </c>
      <c r="AW1704" s="17" t="s">
        <v>131</v>
      </c>
      <c r="AX1704">
        <v>1</v>
      </c>
      <c r="AY1704">
        <v>0</v>
      </c>
      <c r="AZ1704">
        <v>0</v>
      </c>
      <c r="BA1704">
        <v>0</v>
      </c>
      <c r="BB1704">
        <v>0</v>
      </c>
      <c r="BC1704">
        <v>0</v>
      </c>
      <c r="BD1704" s="17">
        <v>0</v>
      </c>
      <c r="BE1704">
        <v>1</v>
      </c>
      <c r="BF1704">
        <v>0</v>
      </c>
      <c r="BG1704" s="17">
        <v>0</v>
      </c>
      <c r="BH1704">
        <v>19291</v>
      </c>
      <c r="BI1704">
        <v>1766</v>
      </c>
      <c r="BJ1704" s="23">
        <v>0.91900000000000004</v>
      </c>
      <c r="BK1704" s="23">
        <v>45</v>
      </c>
      <c r="BL1704">
        <v>0</v>
      </c>
      <c r="BM1704">
        <v>0</v>
      </c>
      <c r="BN1704">
        <v>1</v>
      </c>
      <c r="BO1704">
        <v>0</v>
      </c>
      <c r="BP1704">
        <v>0</v>
      </c>
      <c r="BQ1704" s="17">
        <v>0</v>
      </c>
      <c r="BR1704">
        <v>0</v>
      </c>
      <c r="BS1704">
        <v>0</v>
      </c>
      <c r="BT1704">
        <v>0</v>
      </c>
      <c r="BU1704" s="17">
        <v>1</v>
      </c>
      <c r="BV1704">
        <v>0</v>
      </c>
      <c r="BW1704">
        <v>0</v>
      </c>
      <c r="BX1704" s="17">
        <v>1</v>
      </c>
      <c r="BY1704">
        <v>0</v>
      </c>
      <c r="BZ1704">
        <v>0</v>
      </c>
      <c r="CA1704">
        <v>0</v>
      </c>
      <c r="CB1704">
        <v>0</v>
      </c>
      <c r="CC1704">
        <v>1</v>
      </c>
      <c r="CD1704">
        <v>0</v>
      </c>
      <c r="CE1704">
        <v>0</v>
      </c>
      <c r="CF1704">
        <v>1</v>
      </c>
      <c r="CG1704">
        <v>0</v>
      </c>
      <c r="CH1704">
        <v>0</v>
      </c>
      <c r="CI1704">
        <v>1</v>
      </c>
      <c r="CJ1704" s="17">
        <v>1</v>
      </c>
      <c r="CK1704">
        <v>2.4889999999999999</v>
      </c>
      <c r="CL1704">
        <v>9699</v>
      </c>
      <c r="CM1704">
        <v>1</v>
      </c>
      <c r="CN1704">
        <v>0</v>
      </c>
      <c r="CO1704">
        <v>18</v>
      </c>
      <c r="CP1704" s="31" t="s">
        <v>80</v>
      </c>
    </row>
    <row r="1705" spans="1:94" x14ac:dyDescent="0.25">
      <c r="A1705">
        <v>1704</v>
      </c>
      <c r="B1705">
        <v>112</v>
      </c>
      <c r="C1705" s="23" t="s">
        <v>290</v>
      </c>
      <c r="D1705" s="12">
        <v>8.3800000000000008</v>
      </c>
      <c r="E1705" s="13">
        <v>1.79</v>
      </c>
      <c r="F1705" s="7">
        <f t="shared" si="427"/>
        <v>4.6815642458100566</v>
      </c>
      <c r="G1705" s="7">
        <f t="shared" si="414"/>
        <v>6.5900000000000007</v>
      </c>
      <c r="H1705" s="15">
        <f t="shared" si="415"/>
        <v>10.170000000000002</v>
      </c>
      <c r="I1705" s="11">
        <f t="shared" si="416"/>
        <v>2.578800217901411E-2</v>
      </c>
      <c r="J1705" s="30">
        <f t="shared" si="417"/>
        <v>5.5084157399087411E-3</v>
      </c>
      <c r="K1705" s="30">
        <f t="shared" si="418"/>
        <v>181.54040058286654</v>
      </c>
      <c r="L1705" s="8">
        <v>0</v>
      </c>
      <c r="M1705" s="9">
        <v>0</v>
      </c>
      <c r="N1705" s="9">
        <v>0</v>
      </c>
      <c r="O1705" s="9">
        <v>1</v>
      </c>
      <c r="P1705" s="9">
        <v>0</v>
      </c>
      <c r="Q1705" s="8">
        <v>32951</v>
      </c>
      <c r="R1705" s="9">
        <v>15</v>
      </c>
      <c r="S1705" s="9">
        <f t="shared" si="419"/>
        <v>32935</v>
      </c>
      <c r="T1705" s="9">
        <f t="shared" si="420"/>
        <v>24</v>
      </c>
      <c r="U1705" s="7">
        <v>13.56</v>
      </c>
      <c r="V1705" s="7">
        <f t="shared" si="428"/>
        <v>25.439999999999998</v>
      </c>
      <c r="W1705" s="9">
        <v>1</v>
      </c>
      <c r="X1705" s="9">
        <v>0</v>
      </c>
      <c r="Y1705" s="9">
        <v>0</v>
      </c>
      <c r="Z1705" s="9">
        <v>1</v>
      </c>
      <c r="AA1705" s="9">
        <v>0</v>
      </c>
      <c r="AB1705" s="27">
        <v>0</v>
      </c>
      <c r="AC1705" s="9">
        <v>0</v>
      </c>
      <c r="AD1705" s="9">
        <v>0</v>
      </c>
      <c r="AE1705" s="27">
        <v>1</v>
      </c>
      <c r="AF1705" s="9">
        <v>1</v>
      </c>
      <c r="AG1705" s="27">
        <v>0</v>
      </c>
      <c r="AH1705" s="19">
        <v>1980</v>
      </c>
      <c r="AI1705" s="30">
        <f t="shared" si="429"/>
        <v>0.11499999999999999</v>
      </c>
      <c r="AJ1705" s="30">
        <f t="shared" si="429"/>
        <v>0.11499999999999999</v>
      </c>
      <c r="AK1705" s="30">
        <f t="shared" si="430"/>
        <v>0.53</v>
      </c>
      <c r="AL1705" s="37">
        <v>0.24</v>
      </c>
      <c r="AM1705" s="36" t="s">
        <v>89</v>
      </c>
      <c r="AN1705" s="17" t="s">
        <v>89</v>
      </c>
      <c r="AO1705">
        <v>1</v>
      </c>
      <c r="AP1705" s="34">
        <v>0</v>
      </c>
      <c r="AQ1705" t="s">
        <v>89</v>
      </c>
      <c r="AR1705" s="34" t="s">
        <v>89</v>
      </c>
      <c r="AS1705">
        <v>0</v>
      </c>
      <c r="AT1705" s="17">
        <v>1</v>
      </c>
      <c r="AU1705" t="s">
        <v>89</v>
      </c>
      <c r="AV1705" s="17" t="s">
        <v>89</v>
      </c>
      <c r="AW1705" s="17" t="s">
        <v>131</v>
      </c>
      <c r="AX1705">
        <v>1</v>
      </c>
      <c r="AY1705">
        <v>0</v>
      </c>
      <c r="AZ1705">
        <v>0</v>
      </c>
      <c r="BA1705">
        <v>0</v>
      </c>
      <c r="BB1705">
        <v>0</v>
      </c>
      <c r="BC1705">
        <v>0</v>
      </c>
      <c r="BD1705" s="17">
        <v>0</v>
      </c>
      <c r="BE1705">
        <v>1</v>
      </c>
      <c r="BF1705">
        <v>0</v>
      </c>
      <c r="BG1705" s="17">
        <v>0</v>
      </c>
      <c r="BH1705">
        <v>19291</v>
      </c>
      <c r="BI1705">
        <v>1766</v>
      </c>
      <c r="BJ1705" s="23">
        <v>0.91900000000000004</v>
      </c>
      <c r="BK1705" s="23">
        <v>45</v>
      </c>
      <c r="BL1705">
        <v>0</v>
      </c>
      <c r="BM1705">
        <v>0</v>
      </c>
      <c r="BN1705">
        <v>1</v>
      </c>
      <c r="BO1705">
        <v>0</v>
      </c>
      <c r="BP1705">
        <v>0</v>
      </c>
      <c r="BQ1705" s="17">
        <v>0</v>
      </c>
      <c r="BR1705">
        <v>0</v>
      </c>
      <c r="BS1705">
        <v>0</v>
      </c>
      <c r="BT1705">
        <v>0</v>
      </c>
      <c r="BU1705" s="17">
        <v>1</v>
      </c>
      <c r="BV1705">
        <v>0</v>
      </c>
      <c r="BW1705">
        <v>0</v>
      </c>
      <c r="BX1705" s="17">
        <v>1</v>
      </c>
      <c r="BY1705">
        <v>0</v>
      </c>
      <c r="BZ1705">
        <v>0</v>
      </c>
      <c r="CA1705">
        <v>0</v>
      </c>
      <c r="CB1705">
        <v>0</v>
      </c>
      <c r="CC1705">
        <v>1</v>
      </c>
      <c r="CD1705">
        <v>0</v>
      </c>
      <c r="CE1705">
        <v>0</v>
      </c>
      <c r="CF1705">
        <v>1</v>
      </c>
      <c r="CG1705">
        <v>0</v>
      </c>
      <c r="CH1705">
        <v>0</v>
      </c>
      <c r="CI1705">
        <v>1</v>
      </c>
      <c r="CJ1705" s="17">
        <v>1</v>
      </c>
      <c r="CK1705">
        <v>2.4889999999999999</v>
      </c>
      <c r="CL1705">
        <v>9699</v>
      </c>
      <c r="CM1705">
        <v>1</v>
      </c>
      <c r="CN1705">
        <v>0</v>
      </c>
      <c r="CO1705">
        <v>18</v>
      </c>
      <c r="CP1705" s="31" t="s">
        <v>80</v>
      </c>
    </row>
    <row r="1706" spans="1:94" x14ac:dyDescent="0.25">
      <c r="A1706">
        <v>1705</v>
      </c>
      <c r="B1706">
        <v>112</v>
      </c>
      <c r="C1706" s="23" t="s">
        <v>290</v>
      </c>
      <c r="D1706" s="12">
        <v>6.32</v>
      </c>
      <c r="E1706" s="13">
        <v>0.03</v>
      </c>
      <c r="F1706" s="7">
        <f t="shared" si="427"/>
        <v>210.66666666666669</v>
      </c>
      <c r="G1706" s="7">
        <f t="shared" si="414"/>
        <v>6.29</v>
      </c>
      <c r="H1706" s="15">
        <f t="shared" si="415"/>
        <v>6.3500000000000005</v>
      </c>
      <c r="I1706" s="11">
        <f t="shared" si="416"/>
        <v>0.75764945023518704</v>
      </c>
      <c r="J1706" s="30">
        <f t="shared" si="417"/>
        <v>3.5964372637746216E-3</v>
      </c>
      <c r="K1706" s="30">
        <f t="shared" si="418"/>
        <v>278.05295259076905</v>
      </c>
      <c r="L1706" s="8">
        <v>0</v>
      </c>
      <c r="M1706" s="9">
        <v>0</v>
      </c>
      <c r="N1706" s="9">
        <v>0</v>
      </c>
      <c r="O1706" s="9">
        <v>1</v>
      </c>
      <c r="P1706" s="9">
        <v>0</v>
      </c>
      <c r="Q1706" s="8">
        <v>32951</v>
      </c>
      <c r="R1706" s="9">
        <v>17</v>
      </c>
      <c r="S1706" s="9">
        <f t="shared" si="419"/>
        <v>32933</v>
      </c>
      <c r="T1706" s="9">
        <f t="shared" si="420"/>
        <v>24</v>
      </c>
      <c r="U1706" s="7">
        <v>13.56</v>
      </c>
      <c r="V1706" s="7">
        <f t="shared" si="428"/>
        <v>25.439999999999998</v>
      </c>
      <c r="W1706" s="9">
        <v>1</v>
      </c>
      <c r="X1706" s="9">
        <v>0</v>
      </c>
      <c r="Y1706" s="9">
        <v>0</v>
      </c>
      <c r="Z1706" s="9">
        <v>1</v>
      </c>
      <c r="AA1706" s="9">
        <v>0</v>
      </c>
      <c r="AB1706" s="27">
        <v>0</v>
      </c>
      <c r="AC1706" s="9">
        <v>0</v>
      </c>
      <c r="AD1706" s="9">
        <v>0</v>
      </c>
      <c r="AE1706" s="27">
        <v>1</v>
      </c>
      <c r="AF1706" s="9">
        <v>1</v>
      </c>
      <c r="AG1706" s="27">
        <v>0</v>
      </c>
      <c r="AH1706" s="19">
        <v>1980</v>
      </c>
      <c r="AI1706" s="30">
        <f t="shared" si="429"/>
        <v>0.11499999999999999</v>
      </c>
      <c r="AJ1706" s="30">
        <f t="shared" si="429"/>
        <v>0.11499999999999999</v>
      </c>
      <c r="AK1706" s="30">
        <f t="shared" si="430"/>
        <v>0.53</v>
      </c>
      <c r="AL1706" s="37">
        <v>0.24</v>
      </c>
      <c r="AM1706" s="36" t="s">
        <v>89</v>
      </c>
      <c r="AN1706" s="17" t="s">
        <v>89</v>
      </c>
      <c r="AO1706">
        <v>1</v>
      </c>
      <c r="AP1706" s="34">
        <v>0</v>
      </c>
      <c r="AQ1706" t="s">
        <v>89</v>
      </c>
      <c r="AR1706" s="34" t="s">
        <v>89</v>
      </c>
      <c r="AS1706">
        <v>0</v>
      </c>
      <c r="AT1706" s="17">
        <v>1</v>
      </c>
      <c r="AU1706" t="s">
        <v>89</v>
      </c>
      <c r="AV1706" s="17" t="s">
        <v>89</v>
      </c>
      <c r="AW1706" s="17" t="s">
        <v>131</v>
      </c>
      <c r="AX1706">
        <v>1</v>
      </c>
      <c r="AY1706">
        <v>0</v>
      </c>
      <c r="AZ1706">
        <v>0</v>
      </c>
      <c r="BA1706">
        <v>0</v>
      </c>
      <c r="BB1706">
        <v>0</v>
      </c>
      <c r="BC1706">
        <v>0</v>
      </c>
      <c r="BD1706" s="17">
        <v>0</v>
      </c>
      <c r="BE1706">
        <v>1</v>
      </c>
      <c r="BF1706">
        <v>0</v>
      </c>
      <c r="BG1706" s="17">
        <v>0</v>
      </c>
      <c r="BH1706">
        <v>19291</v>
      </c>
      <c r="BI1706">
        <v>1766</v>
      </c>
      <c r="BJ1706" s="23">
        <v>0.91900000000000004</v>
      </c>
      <c r="BK1706" s="23">
        <v>45</v>
      </c>
      <c r="BL1706">
        <v>1</v>
      </c>
      <c r="BM1706">
        <v>0</v>
      </c>
      <c r="BN1706">
        <v>0</v>
      </c>
      <c r="BO1706">
        <v>0</v>
      </c>
      <c r="BP1706">
        <v>0</v>
      </c>
      <c r="BQ1706" s="17">
        <v>0</v>
      </c>
      <c r="BR1706">
        <v>0</v>
      </c>
      <c r="BS1706">
        <v>0</v>
      </c>
      <c r="BT1706">
        <v>0</v>
      </c>
      <c r="BU1706" s="17">
        <v>1</v>
      </c>
      <c r="BV1706">
        <v>0</v>
      </c>
      <c r="BW1706">
        <v>0</v>
      </c>
      <c r="BX1706" s="17">
        <v>0</v>
      </c>
      <c r="BY1706">
        <v>1</v>
      </c>
      <c r="BZ1706">
        <v>1</v>
      </c>
      <c r="CA1706">
        <v>0</v>
      </c>
      <c r="CB1706">
        <v>0</v>
      </c>
      <c r="CC1706">
        <v>1</v>
      </c>
      <c r="CD1706">
        <v>0</v>
      </c>
      <c r="CE1706">
        <v>0</v>
      </c>
      <c r="CF1706">
        <v>1</v>
      </c>
      <c r="CG1706">
        <v>0</v>
      </c>
      <c r="CH1706">
        <v>0</v>
      </c>
      <c r="CI1706">
        <v>1</v>
      </c>
      <c r="CJ1706" s="17">
        <v>1</v>
      </c>
      <c r="CK1706">
        <v>2.4889999999999999</v>
      </c>
      <c r="CL1706">
        <v>9699</v>
      </c>
      <c r="CM1706">
        <v>1</v>
      </c>
      <c r="CN1706">
        <v>0</v>
      </c>
      <c r="CO1706">
        <v>18</v>
      </c>
      <c r="CP1706" s="31" t="s">
        <v>80</v>
      </c>
    </row>
    <row r="1707" spans="1:94" x14ac:dyDescent="0.25">
      <c r="A1707">
        <v>1706</v>
      </c>
      <c r="B1707">
        <v>112</v>
      </c>
      <c r="C1707" s="23" t="s">
        <v>290</v>
      </c>
      <c r="D1707" s="12">
        <v>6</v>
      </c>
      <c r="E1707" s="13">
        <v>2.9</v>
      </c>
      <c r="F1707" s="7">
        <f t="shared" si="427"/>
        <v>2.0689655172413794</v>
      </c>
      <c r="G1707" s="7">
        <f t="shared" si="414"/>
        <v>3.1</v>
      </c>
      <c r="H1707" s="15">
        <f t="shared" si="415"/>
        <v>8.9</v>
      </c>
      <c r="I1707" s="11">
        <f t="shared" si="416"/>
        <v>1.140011894205145E-2</v>
      </c>
      <c r="J1707" s="30">
        <f t="shared" si="417"/>
        <v>5.5100574886582003E-3</v>
      </c>
      <c r="K1707" s="30">
        <f t="shared" si="418"/>
        <v>181.48630972696407</v>
      </c>
      <c r="L1707" s="8">
        <v>0</v>
      </c>
      <c r="M1707" s="9">
        <v>0</v>
      </c>
      <c r="N1707" s="9">
        <v>0</v>
      </c>
      <c r="O1707" s="9">
        <v>1</v>
      </c>
      <c r="P1707" s="9">
        <v>0</v>
      </c>
      <c r="Q1707" s="8">
        <v>32951</v>
      </c>
      <c r="R1707" s="9">
        <v>17</v>
      </c>
      <c r="S1707" s="9">
        <f t="shared" si="419"/>
        <v>32933</v>
      </c>
      <c r="T1707" s="9">
        <f t="shared" si="420"/>
        <v>24</v>
      </c>
      <c r="U1707" s="7">
        <v>13.56</v>
      </c>
      <c r="V1707" s="7">
        <f t="shared" si="428"/>
        <v>25.439999999999998</v>
      </c>
      <c r="W1707" s="9">
        <v>1</v>
      </c>
      <c r="X1707" s="9">
        <v>0</v>
      </c>
      <c r="Y1707" s="9">
        <v>0</v>
      </c>
      <c r="Z1707" s="9">
        <v>1</v>
      </c>
      <c r="AA1707" s="9">
        <v>0</v>
      </c>
      <c r="AB1707" s="27">
        <v>0</v>
      </c>
      <c r="AC1707" s="9">
        <v>0</v>
      </c>
      <c r="AD1707" s="9">
        <v>0</v>
      </c>
      <c r="AE1707" s="27">
        <v>1</v>
      </c>
      <c r="AF1707" s="9">
        <v>1</v>
      </c>
      <c r="AG1707" s="27">
        <v>0</v>
      </c>
      <c r="AH1707" s="19">
        <v>1980</v>
      </c>
      <c r="AI1707" s="30">
        <f t="shared" si="429"/>
        <v>0.11499999999999999</v>
      </c>
      <c r="AJ1707" s="30">
        <f t="shared" si="429"/>
        <v>0.11499999999999999</v>
      </c>
      <c r="AK1707" s="30">
        <f t="shared" si="430"/>
        <v>0.53</v>
      </c>
      <c r="AL1707" s="37">
        <v>0.24</v>
      </c>
      <c r="AM1707" s="36" t="s">
        <v>89</v>
      </c>
      <c r="AN1707" s="17" t="s">
        <v>89</v>
      </c>
      <c r="AO1707">
        <v>1</v>
      </c>
      <c r="AP1707" s="34">
        <v>0</v>
      </c>
      <c r="AQ1707" t="s">
        <v>89</v>
      </c>
      <c r="AR1707" s="34" t="s">
        <v>89</v>
      </c>
      <c r="AS1707">
        <v>0</v>
      </c>
      <c r="AT1707" s="17">
        <v>1</v>
      </c>
      <c r="AU1707" t="s">
        <v>89</v>
      </c>
      <c r="AV1707" s="17" t="s">
        <v>89</v>
      </c>
      <c r="AW1707" s="17" t="s">
        <v>131</v>
      </c>
      <c r="AX1707">
        <v>1</v>
      </c>
      <c r="AY1707">
        <v>0</v>
      </c>
      <c r="AZ1707">
        <v>0</v>
      </c>
      <c r="BA1707">
        <v>0</v>
      </c>
      <c r="BB1707">
        <v>0</v>
      </c>
      <c r="BC1707">
        <v>0</v>
      </c>
      <c r="BD1707" s="17">
        <v>0</v>
      </c>
      <c r="BE1707">
        <v>1</v>
      </c>
      <c r="BF1707">
        <v>0</v>
      </c>
      <c r="BG1707" s="17">
        <v>0</v>
      </c>
      <c r="BH1707">
        <v>19291</v>
      </c>
      <c r="BI1707">
        <v>1766</v>
      </c>
      <c r="BJ1707" s="23">
        <v>0.91900000000000004</v>
      </c>
      <c r="BK1707" s="23">
        <v>45</v>
      </c>
      <c r="BL1707">
        <v>0</v>
      </c>
      <c r="BM1707">
        <v>0</v>
      </c>
      <c r="BN1707">
        <v>1</v>
      </c>
      <c r="BO1707">
        <v>0</v>
      </c>
      <c r="BP1707">
        <v>0</v>
      </c>
      <c r="BQ1707" s="17">
        <v>0</v>
      </c>
      <c r="BR1707">
        <v>0</v>
      </c>
      <c r="BS1707">
        <v>0</v>
      </c>
      <c r="BT1707">
        <v>0</v>
      </c>
      <c r="BU1707" s="17">
        <v>1</v>
      </c>
      <c r="BV1707">
        <v>0</v>
      </c>
      <c r="BW1707">
        <v>0</v>
      </c>
      <c r="BX1707" s="17">
        <v>1</v>
      </c>
      <c r="BY1707">
        <v>1</v>
      </c>
      <c r="BZ1707">
        <v>1</v>
      </c>
      <c r="CA1707">
        <v>0</v>
      </c>
      <c r="CB1707">
        <v>0</v>
      </c>
      <c r="CC1707">
        <v>1</v>
      </c>
      <c r="CD1707">
        <v>0</v>
      </c>
      <c r="CE1707">
        <v>0</v>
      </c>
      <c r="CF1707">
        <v>1</v>
      </c>
      <c r="CG1707">
        <v>0</v>
      </c>
      <c r="CH1707">
        <v>0</v>
      </c>
      <c r="CI1707">
        <v>1</v>
      </c>
      <c r="CJ1707" s="17">
        <v>1</v>
      </c>
      <c r="CK1707">
        <v>2.4889999999999999</v>
      </c>
      <c r="CL1707">
        <v>9699</v>
      </c>
      <c r="CM1707">
        <v>1</v>
      </c>
      <c r="CN1707">
        <v>0</v>
      </c>
      <c r="CO1707">
        <v>18</v>
      </c>
      <c r="CP1707" s="31" t="s">
        <v>80</v>
      </c>
    </row>
    <row r="1708" spans="1:94" x14ac:dyDescent="0.25">
      <c r="A1708">
        <v>1707</v>
      </c>
      <c r="B1708">
        <v>112</v>
      </c>
      <c r="C1708" s="23" t="s">
        <v>290</v>
      </c>
      <c r="D1708" s="12">
        <v>5.74</v>
      </c>
      <c r="E1708" s="13">
        <v>3.85</v>
      </c>
      <c r="F1708" s="7">
        <f t="shared" si="427"/>
        <v>1.490909090909091</v>
      </c>
      <c r="G1708" s="7">
        <f t="shared" si="414"/>
        <v>1.8900000000000001</v>
      </c>
      <c r="H1708" s="15">
        <f t="shared" si="415"/>
        <v>9.59</v>
      </c>
      <c r="I1708" s="11">
        <f t="shared" si="416"/>
        <v>8.2152514356558723E-3</v>
      </c>
      <c r="J1708" s="30">
        <f t="shared" si="417"/>
        <v>5.5102296214764998E-3</v>
      </c>
      <c r="K1708" s="30">
        <f t="shared" si="418"/>
        <v>181.48064031713508</v>
      </c>
      <c r="L1708" s="8">
        <v>0</v>
      </c>
      <c r="M1708" s="9">
        <v>0</v>
      </c>
      <c r="N1708" s="9">
        <v>0</v>
      </c>
      <c r="O1708" s="9">
        <v>1</v>
      </c>
      <c r="P1708" s="9">
        <v>0</v>
      </c>
      <c r="Q1708" s="8">
        <v>32951</v>
      </c>
      <c r="R1708" s="9">
        <v>17</v>
      </c>
      <c r="S1708" s="9">
        <f t="shared" si="419"/>
        <v>32933</v>
      </c>
      <c r="T1708" s="9">
        <f t="shared" si="420"/>
        <v>24</v>
      </c>
      <c r="U1708" s="7">
        <v>13.56</v>
      </c>
      <c r="V1708" s="7">
        <f t="shared" si="428"/>
        <v>25.439999999999998</v>
      </c>
      <c r="W1708" s="9">
        <v>1</v>
      </c>
      <c r="X1708" s="9">
        <v>0</v>
      </c>
      <c r="Y1708" s="9">
        <v>0</v>
      </c>
      <c r="Z1708" s="9">
        <v>1</v>
      </c>
      <c r="AA1708" s="9">
        <v>0</v>
      </c>
      <c r="AB1708" s="27">
        <v>0</v>
      </c>
      <c r="AC1708" s="9">
        <v>0</v>
      </c>
      <c r="AD1708" s="9">
        <v>0</v>
      </c>
      <c r="AE1708" s="27">
        <v>1</v>
      </c>
      <c r="AF1708" s="9">
        <v>1</v>
      </c>
      <c r="AG1708" s="27">
        <v>0</v>
      </c>
      <c r="AH1708" s="19">
        <v>1980</v>
      </c>
      <c r="AI1708" s="30">
        <f t="shared" si="429"/>
        <v>0.11499999999999999</v>
      </c>
      <c r="AJ1708" s="30">
        <f t="shared" si="429"/>
        <v>0.11499999999999999</v>
      </c>
      <c r="AK1708" s="30">
        <f t="shared" si="430"/>
        <v>0.53</v>
      </c>
      <c r="AL1708" s="37">
        <v>0.24</v>
      </c>
      <c r="AM1708" s="36" t="s">
        <v>89</v>
      </c>
      <c r="AN1708" s="17" t="s">
        <v>89</v>
      </c>
      <c r="AO1708">
        <v>1</v>
      </c>
      <c r="AP1708" s="34">
        <v>0</v>
      </c>
      <c r="AQ1708" t="s">
        <v>89</v>
      </c>
      <c r="AR1708" s="34" t="s">
        <v>89</v>
      </c>
      <c r="AS1708">
        <v>0</v>
      </c>
      <c r="AT1708" s="17">
        <v>1</v>
      </c>
      <c r="AU1708" t="s">
        <v>89</v>
      </c>
      <c r="AV1708" s="17" t="s">
        <v>89</v>
      </c>
      <c r="AW1708" s="17" t="s">
        <v>131</v>
      </c>
      <c r="AX1708">
        <v>1</v>
      </c>
      <c r="AY1708">
        <v>0</v>
      </c>
      <c r="AZ1708">
        <v>0</v>
      </c>
      <c r="BA1708">
        <v>0</v>
      </c>
      <c r="BB1708">
        <v>0</v>
      </c>
      <c r="BC1708">
        <v>0</v>
      </c>
      <c r="BD1708" s="17">
        <v>0</v>
      </c>
      <c r="BE1708">
        <v>1</v>
      </c>
      <c r="BF1708">
        <v>0</v>
      </c>
      <c r="BG1708" s="17">
        <v>0</v>
      </c>
      <c r="BH1708">
        <v>19291</v>
      </c>
      <c r="BI1708">
        <v>1766</v>
      </c>
      <c r="BJ1708" s="23">
        <v>0.91900000000000004</v>
      </c>
      <c r="BK1708" s="23">
        <v>45</v>
      </c>
      <c r="BL1708">
        <v>0</v>
      </c>
      <c r="BM1708">
        <v>0</v>
      </c>
      <c r="BN1708">
        <v>1</v>
      </c>
      <c r="BO1708">
        <v>0</v>
      </c>
      <c r="BP1708">
        <v>0</v>
      </c>
      <c r="BQ1708" s="17">
        <v>0</v>
      </c>
      <c r="BR1708">
        <v>0</v>
      </c>
      <c r="BS1708">
        <v>0</v>
      </c>
      <c r="BT1708">
        <v>0</v>
      </c>
      <c r="BU1708" s="17">
        <v>1</v>
      </c>
      <c r="BV1708">
        <v>0</v>
      </c>
      <c r="BW1708">
        <v>0</v>
      </c>
      <c r="BX1708" s="17">
        <v>1</v>
      </c>
      <c r="BY1708">
        <v>1</v>
      </c>
      <c r="BZ1708">
        <v>1</v>
      </c>
      <c r="CA1708">
        <v>0</v>
      </c>
      <c r="CB1708">
        <v>0</v>
      </c>
      <c r="CC1708">
        <v>1</v>
      </c>
      <c r="CD1708">
        <v>0</v>
      </c>
      <c r="CE1708">
        <v>0</v>
      </c>
      <c r="CF1708">
        <v>1</v>
      </c>
      <c r="CG1708">
        <v>0</v>
      </c>
      <c r="CH1708">
        <v>0</v>
      </c>
      <c r="CI1708">
        <v>1</v>
      </c>
      <c r="CJ1708" s="17">
        <v>1</v>
      </c>
      <c r="CK1708">
        <v>2.4889999999999999</v>
      </c>
      <c r="CL1708">
        <v>9699</v>
      </c>
      <c r="CM1708">
        <v>1</v>
      </c>
      <c r="CN1708">
        <v>0</v>
      </c>
      <c r="CO1708">
        <v>18</v>
      </c>
      <c r="CP1708" s="31" t="s">
        <v>80</v>
      </c>
    </row>
    <row r="1709" spans="1:94" x14ac:dyDescent="0.25">
      <c r="A1709">
        <v>1708</v>
      </c>
      <c r="B1709">
        <v>112</v>
      </c>
      <c r="C1709" s="23" t="s">
        <v>290</v>
      </c>
      <c r="D1709" s="12">
        <v>6.28</v>
      </c>
      <c r="E1709" s="13">
        <v>0.03</v>
      </c>
      <c r="F1709" s="7">
        <f t="shared" si="427"/>
        <v>209.33333333333334</v>
      </c>
      <c r="G1709" s="7">
        <f t="shared" si="414"/>
        <v>6.25</v>
      </c>
      <c r="H1709" s="15">
        <f t="shared" si="415"/>
        <v>6.3100000000000005</v>
      </c>
      <c r="I1709" s="11">
        <f t="shared" si="416"/>
        <v>0.75562026731144771</v>
      </c>
      <c r="J1709" s="30">
        <f t="shared" si="417"/>
        <v>3.6096509584941771E-3</v>
      </c>
      <c r="K1709" s="30">
        <f t="shared" si="418"/>
        <v>277.03509605182597</v>
      </c>
      <c r="L1709" s="8">
        <v>0</v>
      </c>
      <c r="M1709" s="9">
        <v>0</v>
      </c>
      <c r="N1709" s="9">
        <v>0</v>
      </c>
      <c r="O1709" s="9">
        <v>1</v>
      </c>
      <c r="P1709" s="9">
        <v>0</v>
      </c>
      <c r="Q1709" s="8">
        <v>32951</v>
      </c>
      <c r="R1709" s="9">
        <v>22</v>
      </c>
      <c r="S1709" s="9">
        <f t="shared" si="419"/>
        <v>32928</v>
      </c>
      <c r="T1709" s="9">
        <f t="shared" si="420"/>
        <v>24</v>
      </c>
      <c r="U1709" s="7">
        <v>13.56</v>
      </c>
      <c r="V1709" s="7">
        <f t="shared" si="428"/>
        <v>25.439999999999998</v>
      </c>
      <c r="W1709" s="9">
        <v>1</v>
      </c>
      <c r="X1709" s="9">
        <v>0</v>
      </c>
      <c r="Y1709" s="9">
        <v>0</v>
      </c>
      <c r="Z1709" s="9">
        <v>1</v>
      </c>
      <c r="AA1709" s="9">
        <v>0</v>
      </c>
      <c r="AB1709" s="27">
        <v>0</v>
      </c>
      <c r="AC1709" s="9">
        <v>0</v>
      </c>
      <c r="AD1709" s="9">
        <v>0</v>
      </c>
      <c r="AE1709" s="27">
        <v>1</v>
      </c>
      <c r="AF1709" s="9">
        <v>1</v>
      </c>
      <c r="AG1709" s="27">
        <v>0</v>
      </c>
      <c r="AH1709" s="19">
        <v>1980</v>
      </c>
      <c r="AI1709" s="30">
        <f t="shared" si="429"/>
        <v>0.11499999999999999</v>
      </c>
      <c r="AJ1709" s="30">
        <f t="shared" si="429"/>
        <v>0.11499999999999999</v>
      </c>
      <c r="AK1709" s="30">
        <f t="shared" si="430"/>
        <v>0.53</v>
      </c>
      <c r="AL1709" s="37">
        <v>0.24</v>
      </c>
      <c r="AM1709" s="36" t="s">
        <v>89</v>
      </c>
      <c r="AN1709" s="17" t="s">
        <v>89</v>
      </c>
      <c r="AO1709">
        <v>1</v>
      </c>
      <c r="AP1709" s="34">
        <v>0</v>
      </c>
      <c r="AQ1709" t="s">
        <v>89</v>
      </c>
      <c r="AR1709" s="34" t="s">
        <v>89</v>
      </c>
      <c r="AS1709">
        <v>0</v>
      </c>
      <c r="AT1709" s="17">
        <v>1</v>
      </c>
      <c r="AU1709" t="s">
        <v>89</v>
      </c>
      <c r="AV1709" s="17" t="s">
        <v>89</v>
      </c>
      <c r="AW1709" s="17" t="s">
        <v>131</v>
      </c>
      <c r="AX1709">
        <v>1</v>
      </c>
      <c r="AY1709">
        <v>0</v>
      </c>
      <c r="AZ1709">
        <v>0</v>
      </c>
      <c r="BA1709">
        <v>0</v>
      </c>
      <c r="BB1709">
        <v>0</v>
      </c>
      <c r="BC1709">
        <v>0</v>
      </c>
      <c r="BD1709" s="17">
        <v>0</v>
      </c>
      <c r="BE1709">
        <v>1</v>
      </c>
      <c r="BF1709">
        <v>0</v>
      </c>
      <c r="BG1709" s="17">
        <v>0</v>
      </c>
      <c r="BH1709">
        <v>19291</v>
      </c>
      <c r="BI1709">
        <v>1766</v>
      </c>
      <c r="BJ1709" s="23">
        <v>0.91900000000000004</v>
      </c>
      <c r="BK1709" s="23">
        <v>45</v>
      </c>
      <c r="BL1709">
        <v>1</v>
      </c>
      <c r="BM1709">
        <v>0</v>
      </c>
      <c r="BN1709">
        <v>0</v>
      </c>
      <c r="BO1709">
        <v>0</v>
      </c>
      <c r="BP1709">
        <v>0</v>
      </c>
      <c r="BQ1709" s="17">
        <v>0</v>
      </c>
      <c r="BR1709">
        <v>0</v>
      </c>
      <c r="BS1709">
        <v>0</v>
      </c>
      <c r="BT1709">
        <v>0</v>
      </c>
      <c r="BU1709" s="17">
        <v>1</v>
      </c>
      <c r="BV1709">
        <v>0</v>
      </c>
      <c r="BW1709">
        <v>0</v>
      </c>
      <c r="BX1709" s="17">
        <v>0</v>
      </c>
      <c r="BY1709">
        <v>1</v>
      </c>
      <c r="BZ1709">
        <v>1</v>
      </c>
      <c r="CA1709">
        <v>0</v>
      </c>
      <c r="CB1709">
        <v>0</v>
      </c>
      <c r="CC1709">
        <v>1</v>
      </c>
      <c r="CD1709">
        <v>0</v>
      </c>
      <c r="CE1709">
        <v>0</v>
      </c>
      <c r="CF1709">
        <v>1</v>
      </c>
      <c r="CG1709">
        <v>0</v>
      </c>
      <c r="CH1709">
        <v>0</v>
      </c>
      <c r="CI1709">
        <v>1</v>
      </c>
      <c r="CJ1709" s="17">
        <v>1</v>
      </c>
      <c r="CK1709">
        <v>2.4889999999999999</v>
      </c>
      <c r="CL1709">
        <v>9699</v>
      </c>
      <c r="CM1709">
        <v>1</v>
      </c>
      <c r="CN1709">
        <v>0</v>
      </c>
      <c r="CO1709">
        <v>18</v>
      </c>
      <c r="CP1709" s="31" t="s">
        <v>80</v>
      </c>
    </row>
    <row r="1710" spans="1:94" x14ac:dyDescent="0.25">
      <c r="A1710">
        <v>1709</v>
      </c>
      <c r="B1710">
        <v>112</v>
      </c>
      <c r="C1710" s="23" t="s">
        <v>290</v>
      </c>
      <c r="D1710" s="12">
        <v>8.11</v>
      </c>
      <c r="E1710" s="13">
        <v>10.9</v>
      </c>
      <c r="F1710" s="7">
        <f t="shared" si="427"/>
        <v>0.74403669724770638</v>
      </c>
      <c r="G1710" s="7">
        <f t="shared" si="414"/>
        <v>-2.7900000000000009</v>
      </c>
      <c r="H1710" s="15">
        <f t="shared" si="415"/>
        <v>19.009999999999998</v>
      </c>
      <c r="I1710" s="11">
        <f t="shared" si="416"/>
        <v>4.1002282075984038E-3</v>
      </c>
      <c r="J1710" s="30">
        <f t="shared" si="417"/>
        <v>5.5107876033073499E-3</v>
      </c>
      <c r="K1710" s="30">
        <f t="shared" si="418"/>
        <v>181.46226492195794</v>
      </c>
      <c r="L1710" s="8">
        <v>0</v>
      </c>
      <c r="M1710" s="9">
        <v>0</v>
      </c>
      <c r="N1710" s="9">
        <v>0</v>
      </c>
      <c r="O1710" s="9">
        <v>1</v>
      </c>
      <c r="P1710" s="9">
        <v>0</v>
      </c>
      <c r="Q1710" s="8">
        <v>32951</v>
      </c>
      <c r="R1710" s="9">
        <v>22</v>
      </c>
      <c r="S1710" s="9">
        <f t="shared" si="419"/>
        <v>32928</v>
      </c>
      <c r="T1710" s="9">
        <f t="shared" si="420"/>
        <v>24</v>
      </c>
      <c r="U1710" s="7">
        <v>13.56</v>
      </c>
      <c r="V1710" s="7">
        <f t="shared" si="428"/>
        <v>25.439999999999998</v>
      </c>
      <c r="W1710" s="9">
        <v>1</v>
      </c>
      <c r="X1710" s="9">
        <v>0</v>
      </c>
      <c r="Y1710" s="9">
        <v>0</v>
      </c>
      <c r="Z1710" s="9">
        <v>1</v>
      </c>
      <c r="AA1710" s="9">
        <v>0</v>
      </c>
      <c r="AB1710" s="27">
        <v>0</v>
      </c>
      <c r="AC1710" s="9">
        <v>0</v>
      </c>
      <c r="AD1710" s="9">
        <v>0</v>
      </c>
      <c r="AE1710" s="27">
        <v>1</v>
      </c>
      <c r="AF1710" s="9">
        <v>1</v>
      </c>
      <c r="AG1710" s="27">
        <v>0</v>
      </c>
      <c r="AH1710" s="19">
        <v>1980</v>
      </c>
      <c r="AI1710" s="30">
        <f t="shared" si="429"/>
        <v>0.11499999999999999</v>
      </c>
      <c r="AJ1710" s="30">
        <f t="shared" si="429"/>
        <v>0.11499999999999999</v>
      </c>
      <c r="AK1710" s="30">
        <f t="shared" si="430"/>
        <v>0.53</v>
      </c>
      <c r="AL1710" s="37">
        <v>0.24</v>
      </c>
      <c r="AM1710" s="36" t="s">
        <v>89</v>
      </c>
      <c r="AN1710" s="17" t="s">
        <v>89</v>
      </c>
      <c r="AO1710">
        <v>1</v>
      </c>
      <c r="AP1710" s="34">
        <v>0</v>
      </c>
      <c r="AQ1710" t="s">
        <v>89</v>
      </c>
      <c r="AR1710" s="34" t="s">
        <v>89</v>
      </c>
      <c r="AS1710">
        <v>0</v>
      </c>
      <c r="AT1710" s="17">
        <v>1</v>
      </c>
      <c r="AU1710" t="s">
        <v>89</v>
      </c>
      <c r="AV1710" s="17" t="s">
        <v>89</v>
      </c>
      <c r="AW1710" s="17" t="s">
        <v>131</v>
      </c>
      <c r="AX1710">
        <v>1</v>
      </c>
      <c r="AY1710">
        <v>0</v>
      </c>
      <c r="AZ1710">
        <v>0</v>
      </c>
      <c r="BA1710">
        <v>0</v>
      </c>
      <c r="BB1710">
        <v>0</v>
      </c>
      <c r="BC1710">
        <v>0</v>
      </c>
      <c r="BD1710" s="17">
        <v>0</v>
      </c>
      <c r="BE1710">
        <v>1</v>
      </c>
      <c r="BF1710">
        <v>0</v>
      </c>
      <c r="BG1710" s="17">
        <v>0</v>
      </c>
      <c r="BH1710">
        <v>19291</v>
      </c>
      <c r="BI1710">
        <v>1766</v>
      </c>
      <c r="BJ1710" s="23">
        <v>0.91900000000000004</v>
      </c>
      <c r="BK1710" s="23">
        <v>45</v>
      </c>
      <c r="BL1710">
        <v>0</v>
      </c>
      <c r="BM1710">
        <v>0</v>
      </c>
      <c r="BN1710">
        <v>1</v>
      </c>
      <c r="BO1710">
        <v>0</v>
      </c>
      <c r="BP1710">
        <v>0</v>
      </c>
      <c r="BQ1710" s="17">
        <v>0</v>
      </c>
      <c r="BR1710">
        <v>0</v>
      </c>
      <c r="BS1710">
        <v>0</v>
      </c>
      <c r="BT1710">
        <v>0</v>
      </c>
      <c r="BU1710" s="17">
        <v>1</v>
      </c>
      <c r="BV1710">
        <v>0</v>
      </c>
      <c r="BW1710">
        <v>0</v>
      </c>
      <c r="BX1710" s="17">
        <v>1</v>
      </c>
      <c r="BY1710">
        <v>1</v>
      </c>
      <c r="BZ1710">
        <v>1</v>
      </c>
      <c r="CA1710">
        <v>0</v>
      </c>
      <c r="CB1710">
        <v>0</v>
      </c>
      <c r="CC1710">
        <v>1</v>
      </c>
      <c r="CD1710">
        <v>0</v>
      </c>
      <c r="CE1710">
        <v>0</v>
      </c>
      <c r="CF1710">
        <v>1</v>
      </c>
      <c r="CG1710">
        <v>0</v>
      </c>
      <c r="CH1710">
        <v>0</v>
      </c>
      <c r="CI1710">
        <v>1</v>
      </c>
      <c r="CJ1710" s="17">
        <v>1</v>
      </c>
      <c r="CK1710">
        <v>2.4889999999999999</v>
      </c>
      <c r="CL1710">
        <v>9699</v>
      </c>
      <c r="CM1710">
        <v>1</v>
      </c>
      <c r="CN1710">
        <v>0</v>
      </c>
      <c r="CO1710">
        <v>18</v>
      </c>
      <c r="CP1710" s="31" t="s">
        <v>80</v>
      </c>
    </row>
    <row r="1711" spans="1:94" x14ac:dyDescent="0.25">
      <c r="A1711">
        <v>1710</v>
      </c>
      <c r="B1711">
        <v>112</v>
      </c>
      <c r="C1711" s="23" t="s">
        <v>290</v>
      </c>
      <c r="D1711" s="12">
        <v>9.82</v>
      </c>
      <c r="E1711" s="13">
        <v>15.3</v>
      </c>
      <c r="F1711" s="7">
        <f t="shared" si="427"/>
        <v>0.64183006535947706</v>
      </c>
      <c r="G1711" s="7">
        <f t="shared" si="414"/>
        <v>-5.48</v>
      </c>
      <c r="H1711" s="15">
        <f t="shared" si="415"/>
        <v>25.12</v>
      </c>
      <c r="I1711" s="11">
        <f t="shared" si="416"/>
        <v>3.5369967749566277E-3</v>
      </c>
      <c r="J1711" s="30">
        <f t="shared" si="417"/>
        <v>5.5107994558896535E-3</v>
      </c>
      <c r="K1711" s="30">
        <f t="shared" si="418"/>
        <v>181.4618746344058</v>
      </c>
      <c r="L1711" s="8">
        <v>0</v>
      </c>
      <c r="M1711" s="9">
        <v>0</v>
      </c>
      <c r="N1711" s="9">
        <v>0</v>
      </c>
      <c r="O1711" s="9">
        <v>1</v>
      </c>
      <c r="P1711" s="9">
        <v>0</v>
      </c>
      <c r="Q1711" s="8">
        <v>32951</v>
      </c>
      <c r="R1711" s="9">
        <v>22</v>
      </c>
      <c r="S1711" s="9">
        <f t="shared" si="419"/>
        <v>32928</v>
      </c>
      <c r="T1711" s="9">
        <f t="shared" si="420"/>
        <v>24</v>
      </c>
      <c r="U1711" s="7">
        <v>13.56</v>
      </c>
      <c r="V1711" s="7">
        <f t="shared" si="428"/>
        <v>25.439999999999998</v>
      </c>
      <c r="W1711" s="9">
        <v>1</v>
      </c>
      <c r="X1711" s="9">
        <v>0</v>
      </c>
      <c r="Y1711" s="9">
        <v>0</v>
      </c>
      <c r="Z1711" s="9">
        <v>1</v>
      </c>
      <c r="AA1711" s="9">
        <v>0</v>
      </c>
      <c r="AB1711" s="27">
        <v>0</v>
      </c>
      <c r="AC1711" s="9">
        <v>0</v>
      </c>
      <c r="AD1711" s="9">
        <v>0</v>
      </c>
      <c r="AE1711" s="27">
        <v>1</v>
      </c>
      <c r="AF1711" s="9">
        <v>1</v>
      </c>
      <c r="AG1711" s="27">
        <v>0</v>
      </c>
      <c r="AH1711" s="19">
        <v>1980</v>
      </c>
      <c r="AI1711" s="30">
        <f t="shared" si="429"/>
        <v>0.11499999999999999</v>
      </c>
      <c r="AJ1711" s="30">
        <f t="shared" si="429"/>
        <v>0.11499999999999999</v>
      </c>
      <c r="AK1711" s="30">
        <f t="shared" si="430"/>
        <v>0.53</v>
      </c>
      <c r="AL1711" s="37">
        <v>0.24</v>
      </c>
      <c r="AM1711" s="36" t="s">
        <v>89</v>
      </c>
      <c r="AN1711" s="17" t="s">
        <v>89</v>
      </c>
      <c r="AO1711">
        <v>1</v>
      </c>
      <c r="AP1711" s="34">
        <v>0</v>
      </c>
      <c r="AQ1711" t="s">
        <v>89</v>
      </c>
      <c r="AR1711" s="34" t="s">
        <v>89</v>
      </c>
      <c r="AS1711">
        <v>0</v>
      </c>
      <c r="AT1711" s="17">
        <v>1</v>
      </c>
      <c r="AU1711" t="s">
        <v>89</v>
      </c>
      <c r="AV1711" s="17" t="s">
        <v>89</v>
      </c>
      <c r="AW1711" s="17" t="s">
        <v>131</v>
      </c>
      <c r="AX1711">
        <v>1</v>
      </c>
      <c r="AY1711">
        <v>0</v>
      </c>
      <c r="AZ1711">
        <v>0</v>
      </c>
      <c r="BA1711">
        <v>0</v>
      </c>
      <c r="BB1711">
        <v>0</v>
      </c>
      <c r="BC1711">
        <v>0</v>
      </c>
      <c r="BD1711" s="17">
        <v>0</v>
      </c>
      <c r="BE1711">
        <v>1</v>
      </c>
      <c r="BF1711">
        <v>0</v>
      </c>
      <c r="BG1711" s="17">
        <v>0</v>
      </c>
      <c r="BH1711">
        <v>19291</v>
      </c>
      <c r="BI1711">
        <v>1766</v>
      </c>
      <c r="BJ1711" s="23">
        <v>0.91900000000000004</v>
      </c>
      <c r="BK1711" s="23">
        <v>45</v>
      </c>
      <c r="BL1711">
        <v>0</v>
      </c>
      <c r="BM1711">
        <v>0</v>
      </c>
      <c r="BN1711">
        <v>1</v>
      </c>
      <c r="BO1711">
        <v>0</v>
      </c>
      <c r="BP1711">
        <v>0</v>
      </c>
      <c r="BQ1711" s="17">
        <v>0</v>
      </c>
      <c r="BR1711">
        <v>0</v>
      </c>
      <c r="BS1711">
        <v>0</v>
      </c>
      <c r="BT1711">
        <v>0</v>
      </c>
      <c r="BU1711" s="17">
        <v>1</v>
      </c>
      <c r="BV1711">
        <v>0</v>
      </c>
      <c r="BW1711">
        <v>0</v>
      </c>
      <c r="BX1711" s="17">
        <v>1</v>
      </c>
      <c r="BY1711">
        <v>1</v>
      </c>
      <c r="BZ1711">
        <v>1</v>
      </c>
      <c r="CA1711">
        <v>0</v>
      </c>
      <c r="CB1711">
        <v>0</v>
      </c>
      <c r="CC1711">
        <v>1</v>
      </c>
      <c r="CD1711">
        <v>0</v>
      </c>
      <c r="CE1711">
        <v>0</v>
      </c>
      <c r="CF1711">
        <v>1</v>
      </c>
      <c r="CG1711">
        <v>0</v>
      </c>
      <c r="CH1711">
        <v>0</v>
      </c>
      <c r="CI1711">
        <v>1</v>
      </c>
      <c r="CJ1711" s="17">
        <v>1</v>
      </c>
      <c r="CK1711">
        <v>2.4889999999999999</v>
      </c>
      <c r="CL1711">
        <v>9699</v>
      </c>
      <c r="CM1711">
        <v>1</v>
      </c>
      <c r="CN1711">
        <v>0</v>
      </c>
      <c r="CO1711">
        <v>18</v>
      </c>
      <c r="CP1711" s="31" t="s">
        <v>80</v>
      </c>
    </row>
    <row r="1712" spans="1:94" x14ac:dyDescent="0.25">
      <c r="A1712">
        <v>1711</v>
      </c>
      <c r="B1712">
        <v>112</v>
      </c>
      <c r="C1712" s="23" t="s">
        <v>290</v>
      </c>
      <c r="D1712" s="12">
        <v>5.2</v>
      </c>
      <c r="E1712" s="13">
        <v>0.03</v>
      </c>
      <c r="F1712" s="7">
        <f t="shared" si="427"/>
        <v>173.33333333333334</v>
      </c>
      <c r="G1712" s="7">
        <f t="shared" si="414"/>
        <v>5.17</v>
      </c>
      <c r="H1712" s="15">
        <f t="shared" si="415"/>
        <v>5.23</v>
      </c>
      <c r="I1712" s="11">
        <f t="shared" si="416"/>
        <v>0.61778244302538587</v>
      </c>
      <c r="J1712" s="30">
        <f t="shared" si="417"/>
        <v>3.5641294789926104E-3</v>
      </c>
      <c r="K1712" s="30">
        <f t="shared" si="418"/>
        <v>280.57342077332351</v>
      </c>
      <c r="L1712" s="8">
        <v>0</v>
      </c>
      <c r="M1712" s="9">
        <v>0</v>
      </c>
      <c r="N1712" s="9">
        <v>0</v>
      </c>
      <c r="O1712" s="9">
        <v>1</v>
      </c>
      <c r="P1712" s="9">
        <v>0</v>
      </c>
      <c r="Q1712" s="8">
        <v>48693</v>
      </c>
      <c r="R1712" s="9">
        <v>15</v>
      </c>
      <c r="S1712" s="9">
        <f t="shared" si="419"/>
        <v>48677</v>
      </c>
      <c r="T1712" s="9">
        <f t="shared" si="420"/>
        <v>24</v>
      </c>
      <c r="U1712" s="7">
        <v>13.56</v>
      </c>
      <c r="V1712" s="7">
        <f t="shared" si="428"/>
        <v>15.439999999999998</v>
      </c>
      <c r="W1712" s="9">
        <v>1</v>
      </c>
      <c r="X1712" s="9">
        <v>0</v>
      </c>
      <c r="Y1712" s="9">
        <v>0</v>
      </c>
      <c r="Z1712" s="9">
        <v>1</v>
      </c>
      <c r="AA1712" s="9">
        <v>0</v>
      </c>
      <c r="AB1712" s="27">
        <v>0</v>
      </c>
      <c r="AC1712" s="9">
        <v>0</v>
      </c>
      <c r="AD1712" s="9">
        <v>0</v>
      </c>
      <c r="AE1712" s="27">
        <v>1</v>
      </c>
      <c r="AF1712" s="9">
        <v>1</v>
      </c>
      <c r="AG1712" s="27">
        <v>0</v>
      </c>
      <c r="AH1712" s="19">
        <v>1980</v>
      </c>
      <c r="AI1712" s="30">
        <f t="shared" si="429"/>
        <v>0.11499999999999999</v>
      </c>
      <c r="AJ1712" s="30">
        <f t="shared" si="429"/>
        <v>0.11499999999999999</v>
      </c>
      <c r="AK1712" s="30">
        <f t="shared" si="430"/>
        <v>0.53</v>
      </c>
      <c r="AL1712" s="37">
        <v>0.24</v>
      </c>
      <c r="AM1712" s="36" t="s">
        <v>89</v>
      </c>
      <c r="AN1712" s="17" t="s">
        <v>89</v>
      </c>
      <c r="AO1712">
        <v>1</v>
      </c>
      <c r="AP1712" s="34">
        <v>0</v>
      </c>
      <c r="AQ1712" t="s">
        <v>89</v>
      </c>
      <c r="AR1712" s="34" t="s">
        <v>89</v>
      </c>
      <c r="AS1712">
        <v>0</v>
      </c>
      <c r="AT1712" s="17">
        <v>1</v>
      </c>
      <c r="AU1712" t="s">
        <v>89</v>
      </c>
      <c r="AV1712" s="17" t="s">
        <v>89</v>
      </c>
      <c r="AW1712" s="17" t="s">
        <v>131</v>
      </c>
      <c r="AX1712">
        <v>1</v>
      </c>
      <c r="AY1712">
        <v>0</v>
      </c>
      <c r="AZ1712">
        <v>0</v>
      </c>
      <c r="BA1712">
        <v>0</v>
      </c>
      <c r="BB1712">
        <v>0</v>
      </c>
      <c r="BC1712">
        <v>0</v>
      </c>
      <c r="BD1712" s="17">
        <v>0</v>
      </c>
      <c r="BE1712">
        <v>1</v>
      </c>
      <c r="BF1712">
        <v>0</v>
      </c>
      <c r="BG1712" s="17">
        <v>0</v>
      </c>
      <c r="BH1712">
        <v>19291</v>
      </c>
      <c r="BI1712">
        <v>1766</v>
      </c>
      <c r="BJ1712" s="23">
        <v>0.91900000000000004</v>
      </c>
      <c r="BK1712" s="23">
        <v>35</v>
      </c>
      <c r="BL1712">
        <v>1</v>
      </c>
      <c r="BM1712">
        <v>0</v>
      </c>
      <c r="BN1712">
        <v>0</v>
      </c>
      <c r="BO1712">
        <v>0</v>
      </c>
      <c r="BP1712">
        <v>0</v>
      </c>
      <c r="BQ1712" s="17">
        <v>0</v>
      </c>
      <c r="BR1712">
        <v>0</v>
      </c>
      <c r="BS1712">
        <v>0</v>
      </c>
      <c r="BT1712">
        <v>0</v>
      </c>
      <c r="BU1712" s="17">
        <v>1</v>
      </c>
      <c r="BV1712">
        <v>0</v>
      </c>
      <c r="BW1712">
        <v>0</v>
      </c>
      <c r="BX1712" s="17">
        <v>0</v>
      </c>
      <c r="BY1712">
        <v>0</v>
      </c>
      <c r="BZ1712">
        <v>0</v>
      </c>
      <c r="CA1712">
        <v>0</v>
      </c>
      <c r="CB1712">
        <v>0</v>
      </c>
      <c r="CC1712">
        <v>1</v>
      </c>
      <c r="CD1712">
        <v>0</v>
      </c>
      <c r="CE1712">
        <v>0</v>
      </c>
      <c r="CF1712">
        <v>1</v>
      </c>
      <c r="CG1712">
        <v>0</v>
      </c>
      <c r="CH1712">
        <v>0</v>
      </c>
      <c r="CI1712">
        <v>1</v>
      </c>
      <c r="CJ1712" s="17">
        <v>1</v>
      </c>
      <c r="CK1712">
        <v>2.4889999999999999</v>
      </c>
      <c r="CL1712">
        <v>9699</v>
      </c>
      <c r="CM1712">
        <v>1</v>
      </c>
      <c r="CN1712">
        <v>0</v>
      </c>
      <c r="CO1712">
        <v>18</v>
      </c>
      <c r="CP1712" s="31" t="s">
        <v>80</v>
      </c>
    </row>
    <row r="1713" spans="1:94" x14ac:dyDescent="0.25">
      <c r="A1713">
        <v>1712</v>
      </c>
      <c r="B1713">
        <v>112</v>
      </c>
      <c r="C1713" s="23" t="s">
        <v>290</v>
      </c>
      <c r="D1713" s="12">
        <v>-7.34</v>
      </c>
      <c r="E1713" s="13">
        <v>2.73</v>
      </c>
      <c r="F1713" s="7">
        <f t="shared" si="427"/>
        <v>-2.6886446886446884</v>
      </c>
      <c r="G1713" s="7">
        <f t="shared" si="414"/>
        <v>-10.07</v>
      </c>
      <c r="H1713" s="15">
        <f t="shared" si="415"/>
        <v>-4.6099999999999994</v>
      </c>
      <c r="I1713" s="11">
        <f t="shared" si="416"/>
        <v>-1.2185385282258781E-2</v>
      </c>
      <c r="J1713" s="30">
        <f t="shared" si="417"/>
        <v>4.5321664605676394E-3</v>
      </c>
      <c r="K1713" s="30">
        <f t="shared" si="418"/>
        <v>220.64502897246919</v>
      </c>
      <c r="L1713" s="8">
        <v>0</v>
      </c>
      <c r="M1713" s="9">
        <v>0</v>
      </c>
      <c r="N1713" s="9">
        <v>0</v>
      </c>
      <c r="O1713" s="9">
        <v>1</v>
      </c>
      <c r="P1713" s="9">
        <v>0</v>
      </c>
      <c r="Q1713" s="8">
        <v>48693</v>
      </c>
      <c r="R1713" s="9">
        <v>15</v>
      </c>
      <c r="S1713" s="9">
        <f t="shared" si="419"/>
        <v>48677</v>
      </c>
      <c r="T1713" s="9">
        <f t="shared" si="420"/>
        <v>24</v>
      </c>
      <c r="U1713" s="7">
        <v>13.56</v>
      </c>
      <c r="V1713" s="7">
        <f t="shared" si="428"/>
        <v>15.439999999999998</v>
      </c>
      <c r="W1713" s="9">
        <v>1</v>
      </c>
      <c r="X1713" s="9">
        <v>0</v>
      </c>
      <c r="Y1713" s="9">
        <v>0</v>
      </c>
      <c r="Z1713" s="9">
        <v>1</v>
      </c>
      <c r="AA1713" s="9">
        <v>0</v>
      </c>
      <c r="AB1713" s="27">
        <v>0</v>
      </c>
      <c r="AC1713" s="9">
        <v>0</v>
      </c>
      <c r="AD1713" s="9">
        <v>0</v>
      </c>
      <c r="AE1713" s="27">
        <v>1</v>
      </c>
      <c r="AF1713" s="9">
        <v>1</v>
      </c>
      <c r="AG1713" s="27">
        <v>0</v>
      </c>
      <c r="AH1713" s="19">
        <v>1980</v>
      </c>
      <c r="AI1713" s="30">
        <f t="shared" si="429"/>
        <v>0.11499999999999999</v>
      </c>
      <c r="AJ1713" s="30">
        <f t="shared" si="429"/>
        <v>0.11499999999999999</v>
      </c>
      <c r="AK1713" s="30">
        <f t="shared" si="430"/>
        <v>0.53</v>
      </c>
      <c r="AL1713" s="37">
        <v>0.24</v>
      </c>
      <c r="AM1713" s="36" t="s">
        <v>89</v>
      </c>
      <c r="AN1713" s="17" t="s">
        <v>89</v>
      </c>
      <c r="AO1713">
        <v>1</v>
      </c>
      <c r="AP1713" s="34">
        <v>0</v>
      </c>
      <c r="AQ1713" t="s">
        <v>89</v>
      </c>
      <c r="AR1713" s="34" t="s">
        <v>89</v>
      </c>
      <c r="AS1713">
        <v>0</v>
      </c>
      <c r="AT1713" s="17">
        <v>1</v>
      </c>
      <c r="AU1713" t="s">
        <v>89</v>
      </c>
      <c r="AV1713" s="17" t="s">
        <v>89</v>
      </c>
      <c r="AW1713" s="17" t="s">
        <v>131</v>
      </c>
      <c r="AX1713">
        <v>1</v>
      </c>
      <c r="AY1713">
        <v>0</v>
      </c>
      <c r="AZ1713">
        <v>0</v>
      </c>
      <c r="BA1713">
        <v>0</v>
      </c>
      <c r="BB1713">
        <v>0</v>
      </c>
      <c r="BC1713">
        <v>0</v>
      </c>
      <c r="BD1713" s="17">
        <v>0</v>
      </c>
      <c r="BE1713">
        <v>1</v>
      </c>
      <c r="BF1713">
        <v>0</v>
      </c>
      <c r="BG1713" s="17">
        <v>0</v>
      </c>
      <c r="BH1713">
        <v>19291</v>
      </c>
      <c r="BI1713">
        <v>1766</v>
      </c>
      <c r="BJ1713" s="23">
        <v>0.91900000000000004</v>
      </c>
      <c r="BK1713" s="23">
        <v>35</v>
      </c>
      <c r="BL1713">
        <v>0</v>
      </c>
      <c r="BM1713">
        <v>0</v>
      </c>
      <c r="BN1713">
        <v>1</v>
      </c>
      <c r="BO1713">
        <v>0</v>
      </c>
      <c r="BP1713">
        <v>0</v>
      </c>
      <c r="BQ1713" s="17">
        <v>0</v>
      </c>
      <c r="BR1713">
        <v>0</v>
      </c>
      <c r="BS1713">
        <v>0</v>
      </c>
      <c r="BT1713">
        <v>0</v>
      </c>
      <c r="BU1713" s="17">
        <v>1</v>
      </c>
      <c r="BV1713">
        <v>0</v>
      </c>
      <c r="BW1713">
        <v>0</v>
      </c>
      <c r="BX1713" s="17">
        <v>1</v>
      </c>
      <c r="BY1713">
        <v>0</v>
      </c>
      <c r="BZ1713">
        <v>0</v>
      </c>
      <c r="CA1713">
        <v>0</v>
      </c>
      <c r="CB1713">
        <v>0</v>
      </c>
      <c r="CC1713">
        <v>1</v>
      </c>
      <c r="CD1713">
        <v>0</v>
      </c>
      <c r="CE1713">
        <v>0</v>
      </c>
      <c r="CF1713">
        <v>1</v>
      </c>
      <c r="CG1713">
        <v>0</v>
      </c>
      <c r="CH1713">
        <v>0</v>
      </c>
      <c r="CI1713">
        <v>1</v>
      </c>
      <c r="CJ1713" s="17">
        <v>1</v>
      </c>
      <c r="CK1713">
        <v>2.4889999999999999</v>
      </c>
      <c r="CL1713">
        <v>9699</v>
      </c>
      <c r="CM1713">
        <v>1</v>
      </c>
      <c r="CN1713">
        <v>0</v>
      </c>
      <c r="CO1713">
        <v>18</v>
      </c>
      <c r="CP1713" s="31" t="s">
        <v>80</v>
      </c>
    </row>
    <row r="1714" spans="1:94" x14ac:dyDescent="0.25">
      <c r="A1714">
        <v>1713</v>
      </c>
      <c r="B1714">
        <v>112</v>
      </c>
      <c r="C1714" s="23" t="s">
        <v>290</v>
      </c>
      <c r="D1714" s="12">
        <v>-9.02</v>
      </c>
      <c r="E1714" s="13">
        <v>3.01</v>
      </c>
      <c r="F1714" s="7">
        <f t="shared" si="427"/>
        <v>-2.9966777408637872</v>
      </c>
      <c r="G1714" s="7">
        <f t="shared" si="414"/>
        <v>-12.03</v>
      </c>
      <c r="H1714" s="15">
        <f t="shared" si="415"/>
        <v>-6.01</v>
      </c>
      <c r="I1714" s="11">
        <f t="shared" si="416"/>
        <v>-1.358119808129961E-2</v>
      </c>
      <c r="J1714" s="30">
        <f t="shared" si="417"/>
        <v>4.5320849473072982E-3</v>
      </c>
      <c r="K1714" s="30">
        <f t="shared" si="418"/>
        <v>220.64899745406183</v>
      </c>
      <c r="L1714" s="8">
        <v>0</v>
      </c>
      <c r="M1714" s="9">
        <v>0</v>
      </c>
      <c r="N1714" s="9">
        <v>0</v>
      </c>
      <c r="O1714" s="9">
        <v>1</v>
      </c>
      <c r="P1714" s="9">
        <v>0</v>
      </c>
      <c r="Q1714" s="8">
        <v>48693</v>
      </c>
      <c r="R1714" s="9">
        <v>15</v>
      </c>
      <c r="S1714" s="9">
        <f t="shared" si="419"/>
        <v>48677</v>
      </c>
      <c r="T1714" s="9">
        <f t="shared" si="420"/>
        <v>24</v>
      </c>
      <c r="U1714" s="7">
        <v>13.56</v>
      </c>
      <c r="V1714" s="7">
        <f t="shared" si="428"/>
        <v>15.439999999999998</v>
      </c>
      <c r="W1714" s="9">
        <v>1</v>
      </c>
      <c r="X1714" s="9">
        <v>0</v>
      </c>
      <c r="Y1714" s="9">
        <v>0</v>
      </c>
      <c r="Z1714" s="9">
        <v>1</v>
      </c>
      <c r="AA1714" s="9">
        <v>0</v>
      </c>
      <c r="AB1714" s="27">
        <v>0</v>
      </c>
      <c r="AC1714" s="9">
        <v>0</v>
      </c>
      <c r="AD1714" s="9">
        <v>0</v>
      </c>
      <c r="AE1714" s="27">
        <v>1</v>
      </c>
      <c r="AF1714" s="9">
        <v>1</v>
      </c>
      <c r="AG1714" s="27">
        <v>0</v>
      </c>
      <c r="AH1714" s="19">
        <v>1980</v>
      </c>
      <c r="AI1714" s="30">
        <f t="shared" si="429"/>
        <v>0.11499999999999999</v>
      </c>
      <c r="AJ1714" s="30">
        <f t="shared" si="429"/>
        <v>0.11499999999999999</v>
      </c>
      <c r="AK1714" s="30">
        <f t="shared" si="430"/>
        <v>0.53</v>
      </c>
      <c r="AL1714" s="37">
        <v>0.24</v>
      </c>
      <c r="AM1714" s="36" t="s">
        <v>89</v>
      </c>
      <c r="AN1714" s="17" t="s">
        <v>89</v>
      </c>
      <c r="AO1714">
        <v>1</v>
      </c>
      <c r="AP1714" s="34">
        <v>0</v>
      </c>
      <c r="AQ1714" t="s">
        <v>89</v>
      </c>
      <c r="AR1714" s="34" t="s">
        <v>89</v>
      </c>
      <c r="AS1714">
        <v>0</v>
      </c>
      <c r="AT1714" s="17">
        <v>1</v>
      </c>
      <c r="AU1714" t="s">
        <v>89</v>
      </c>
      <c r="AV1714" s="17" t="s">
        <v>89</v>
      </c>
      <c r="AW1714" s="17" t="s">
        <v>131</v>
      </c>
      <c r="AX1714">
        <v>1</v>
      </c>
      <c r="AY1714">
        <v>0</v>
      </c>
      <c r="AZ1714">
        <v>0</v>
      </c>
      <c r="BA1714">
        <v>0</v>
      </c>
      <c r="BB1714">
        <v>0</v>
      </c>
      <c r="BC1714">
        <v>0</v>
      </c>
      <c r="BD1714" s="17">
        <v>0</v>
      </c>
      <c r="BE1714">
        <v>1</v>
      </c>
      <c r="BF1714">
        <v>0</v>
      </c>
      <c r="BG1714" s="17">
        <v>0</v>
      </c>
      <c r="BH1714">
        <v>19291</v>
      </c>
      <c r="BI1714">
        <v>1766</v>
      </c>
      <c r="BJ1714" s="23">
        <v>0.91900000000000004</v>
      </c>
      <c r="BK1714" s="23">
        <v>35</v>
      </c>
      <c r="BL1714">
        <v>0</v>
      </c>
      <c r="BM1714">
        <v>0</v>
      </c>
      <c r="BN1714">
        <v>1</v>
      </c>
      <c r="BO1714">
        <v>0</v>
      </c>
      <c r="BP1714">
        <v>0</v>
      </c>
      <c r="BQ1714" s="17">
        <v>0</v>
      </c>
      <c r="BR1714">
        <v>0</v>
      </c>
      <c r="BS1714">
        <v>0</v>
      </c>
      <c r="BT1714">
        <v>0</v>
      </c>
      <c r="BU1714" s="17">
        <v>1</v>
      </c>
      <c r="BV1714">
        <v>0</v>
      </c>
      <c r="BW1714">
        <v>0</v>
      </c>
      <c r="BX1714" s="17">
        <v>1</v>
      </c>
      <c r="BY1714">
        <v>0</v>
      </c>
      <c r="BZ1714">
        <v>0</v>
      </c>
      <c r="CA1714">
        <v>0</v>
      </c>
      <c r="CB1714">
        <v>0</v>
      </c>
      <c r="CC1714">
        <v>1</v>
      </c>
      <c r="CD1714">
        <v>0</v>
      </c>
      <c r="CE1714">
        <v>0</v>
      </c>
      <c r="CF1714">
        <v>1</v>
      </c>
      <c r="CG1714">
        <v>0</v>
      </c>
      <c r="CH1714">
        <v>0</v>
      </c>
      <c r="CI1714">
        <v>1</v>
      </c>
      <c r="CJ1714" s="17">
        <v>1</v>
      </c>
      <c r="CK1714">
        <v>2.4889999999999999</v>
      </c>
      <c r="CL1714">
        <v>9699</v>
      </c>
      <c r="CM1714">
        <v>1</v>
      </c>
      <c r="CN1714">
        <v>0</v>
      </c>
      <c r="CO1714">
        <v>18</v>
      </c>
      <c r="CP1714" s="31" t="s">
        <v>80</v>
      </c>
    </row>
    <row r="1715" spans="1:94" x14ac:dyDescent="0.25">
      <c r="A1715">
        <v>1714</v>
      </c>
      <c r="B1715">
        <v>112</v>
      </c>
      <c r="C1715" s="23" t="s">
        <v>290</v>
      </c>
      <c r="D1715" s="12">
        <v>5.2</v>
      </c>
      <c r="E1715" s="13">
        <v>0.03</v>
      </c>
      <c r="F1715" s="7">
        <f t="shared" si="427"/>
        <v>173.33333333333334</v>
      </c>
      <c r="G1715" s="7">
        <f t="shared" si="414"/>
        <v>5.17</v>
      </c>
      <c r="H1715" s="15">
        <f t="shared" si="415"/>
        <v>5.23</v>
      </c>
      <c r="I1715" s="11">
        <f t="shared" si="416"/>
        <v>0.61778244302538587</v>
      </c>
      <c r="J1715" s="30">
        <f t="shared" si="417"/>
        <v>3.5641294789926104E-3</v>
      </c>
      <c r="K1715" s="30">
        <f t="shared" si="418"/>
        <v>280.57342077332351</v>
      </c>
      <c r="L1715" s="8">
        <v>0</v>
      </c>
      <c r="M1715" s="9">
        <v>0</v>
      </c>
      <c r="N1715" s="9">
        <v>0</v>
      </c>
      <c r="O1715" s="9">
        <v>1</v>
      </c>
      <c r="P1715" s="9">
        <v>0</v>
      </c>
      <c r="Q1715" s="8">
        <v>48693</v>
      </c>
      <c r="R1715" s="9">
        <v>15</v>
      </c>
      <c r="S1715" s="9">
        <f t="shared" si="419"/>
        <v>48677</v>
      </c>
      <c r="T1715" s="9">
        <f t="shared" si="420"/>
        <v>24</v>
      </c>
      <c r="U1715" s="7">
        <v>13.56</v>
      </c>
      <c r="V1715" s="7">
        <f t="shared" si="428"/>
        <v>15.439999999999998</v>
      </c>
      <c r="W1715" s="9">
        <v>1</v>
      </c>
      <c r="X1715" s="9">
        <v>0</v>
      </c>
      <c r="Y1715" s="9">
        <v>0</v>
      </c>
      <c r="Z1715" s="9">
        <v>1</v>
      </c>
      <c r="AA1715" s="9">
        <v>0</v>
      </c>
      <c r="AB1715" s="27">
        <v>0</v>
      </c>
      <c r="AC1715" s="9">
        <v>0</v>
      </c>
      <c r="AD1715" s="9">
        <v>0</v>
      </c>
      <c r="AE1715" s="27">
        <v>1</v>
      </c>
      <c r="AF1715" s="9">
        <v>1</v>
      </c>
      <c r="AG1715" s="27">
        <v>0</v>
      </c>
      <c r="AH1715" s="19">
        <v>1980</v>
      </c>
      <c r="AI1715" s="30">
        <f t="shared" si="429"/>
        <v>0.11499999999999999</v>
      </c>
      <c r="AJ1715" s="30">
        <f t="shared" si="429"/>
        <v>0.11499999999999999</v>
      </c>
      <c r="AK1715" s="30">
        <f t="shared" si="430"/>
        <v>0.53</v>
      </c>
      <c r="AL1715" s="37">
        <v>0.24</v>
      </c>
      <c r="AM1715" s="36" t="s">
        <v>89</v>
      </c>
      <c r="AN1715" s="17" t="s">
        <v>89</v>
      </c>
      <c r="AO1715">
        <v>1</v>
      </c>
      <c r="AP1715" s="34">
        <v>0</v>
      </c>
      <c r="AQ1715" t="s">
        <v>89</v>
      </c>
      <c r="AR1715" s="34" t="s">
        <v>89</v>
      </c>
      <c r="AS1715">
        <v>0</v>
      </c>
      <c r="AT1715" s="17">
        <v>1</v>
      </c>
      <c r="AU1715" t="s">
        <v>89</v>
      </c>
      <c r="AV1715" s="17" t="s">
        <v>89</v>
      </c>
      <c r="AW1715" s="17" t="s">
        <v>131</v>
      </c>
      <c r="AX1715">
        <v>1</v>
      </c>
      <c r="AY1715">
        <v>0</v>
      </c>
      <c r="AZ1715">
        <v>0</v>
      </c>
      <c r="BA1715">
        <v>0</v>
      </c>
      <c r="BB1715">
        <v>0</v>
      </c>
      <c r="BC1715">
        <v>0</v>
      </c>
      <c r="BD1715" s="17">
        <v>0</v>
      </c>
      <c r="BE1715">
        <v>1</v>
      </c>
      <c r="BF1715">
        <v>0</v>
      </c>
      <c r="BG1715" s="17">
        <v>0</v>
      </c>
      <c r="BH1715">
        <v>19291</v>
      </c>
      <c r="BI1715">
        <v>1766</v>
      </c>
      <c r="BJ1715" s="23">
        <v>0.91900000000000004</v>
      </c>
      <c r="BK1715" s="23">
        <v>35</v>
      </c>
      <c r="BL1715">
        <v>1</v>
      </c>
      <c r="BM1715">
        <v>0</v>
      </c>
      <c r="BN1715">
        <v>0</v>
      </c>
      <c r="BO1715">
        <v>0</v>
      </c>
      <c r="BP1715">
        <v>0</v>
      </c>
      <c r="BQ1715" s="17">
        <v>0</v>
      </c>
      <c r="BR1715">
        <v>0</v>
      </c>
      <c r="BS1715">
        <v>0</v>
      </c>
      <c r="BT1715">
        <v>0</v>
      </c>
      <c r="BU1715" s="17">
        <v>1</v>
      </c>
      <c r="BV1715">
        <v>0</v>
      </c>
      <c r="BW1715">
        <v>0</v>
      </c>
      <c r="BX1715" s="17">
        <v>0</v>
      </c>
      <c r="BY1715">
        <v>0</v>
      </c>
      <c r="BZ1715">
        <v>0</v>
      </c>
      <c r="CA1715">
        <v>0</v>
      </c>
      <c r="CB1715">
        <v>0</v>
      </c>
      <c r="CC1715">
        <v>1</v>
      </c>
      <c r="CD1715">
        <v>0</v>
      </c>
      <c r="CE1715">
        <v>0</v>
      </c>
      <c r="CF1715">
        <v>1</v>
      </c>
      <c r="CG1715">
        <v>0</v>
      </c>
      <c r="CH1715">
        <v>0</v>
      </c>
      <c r="CI1715">
        <v>1</v>
      </c>
      <c r="CJ1715" s="17">
        <v>1</v>
      </c>
      <c r="CK1715">
        <v>2.4889999999999999</v>
      </c>
      <c r="CL1715">
        <v>9699</v>
      </c>
      <c r="CM1715">
        <v>1</v>
      </c>
      <c r="CN1715">
        <v>0</v>
      </c>
      <c r="CO1715">
        <v>18</v>
      </c>
      <c r="CP1715" s="31" t="s">
        <v>80</v>
      </c>
    </row>
    <row r="1716" spans="1:94" x14ac:dyDescent="0.25">
      <c r="A1716">
        <v>1715</v>
      </c>
      <c r="B1716">
        <v>112</v>
      </c>
      <c r="C1716" s="23" t="s">
        <v>290</v>
      </c>
      <c r="D1716" s="12">
        <v>3.93</v>
      </c>
      <c r="E1716" s="13">
        <v>1.45</v>
      </c>
      <c r="F1716" s="7">
        <f t="shared" si="427"/>
        <v>2.7103448275862072</v>
      </c>
      <c r="G1716" s="7">
        <f t="shared" si="414"/>
        <v>2.4800000000000004</v>
      </c>
      <c r="H1716" s="15">
        <f t="shared" si="415"/>
        <v>5.38</v>
      </c>
      <c r="I1716" s="11">
        <f t="shared" si="416"/>
        <v>1.2283719143754509E-2</v>
      </c>
      <c r="J1716" s="30">
        <f t="shared" si="417"/>
        <v>4.5321610072376678E-3</v>
      </c>
      <c r="K1716" s="30">
        <f t="shared" si="418"/>
        <v>220.64529446395278</v>
      </c>
      <c r="L1716" s="8">
        <v>0</v>
      </c>
      <c r="M1716" s="9">
        <v>0</v>
      </c>
      <c r="N1716" s="9">
        <v>0</v>
      </c>
      <c r="O1716" s="9">
        <v>1</v>
      </c>
      <c r="P1716" s="9">
        <v>0</v>
      </c>
      <c r="Q1716" s="8">
        <v>48693</v>
      </c>
      <c r="R1716" s="9">
        <v>15</v>
      </c>
      <c r="S1716" s="9">
        <f t="shared" si="419"/>
        <v>48677</v>
      </c>
      <c r="T1716" s="9">
        <f t="shared" si="420"/>
        <v>24</v>
      </c>
      <c r="U1716" s="7">
        <v>13.56</v>
      </c>
      <c r="V1716" s="7">
        <f t="shared" si="428"/>
        <v>15.439999999999998</v>
      </c>
      <c r="W1716" s="9">
        <v>1</v>
      </c>
      <c r="X1716" s="9">
        <v>0</v>
      </c>
      <c r="Y1716" s="9">
        <v>0</v>
      </c>
      <c r="Z1716" s="9">
        <v>1</v>
      </c>
      <c r="AA1716" s="9">
        <v>0</v>
      </c>
      <c r="AB1716" s="27">
        <v>0</v>
      </c>
      <c r="AC1716" s="9">
        <v>0</v>
      </c>
      <c r="AD1716" s="9">
        <v>0</v>
      </c>
      <c r="AE1716" s="27">
        <v>1</v>
      </c>
      <c r="AF1716" s="9">
        <v>1</v>
      </c>
      <c r="AG1716" s="27">
        <v>0</v>
      </c>
      <c r="AH1716" s="19">
        <v>1980</v>
      </c>
      <c r="AI1716" s="30">
        <f t="shared" si="429"/>
        <v>0.11499999999999999</v>
      </c>
      <c r="AJ1716" s="30">
        <f t="shared" si="429"/>
        <v>0.11499999999999999</v>
      </c>
      <c r="AK1716" s="30">
        <f t="shared" si="430"/>
        <v>0.53</v>
      </c>
      <c r="AL1716" s="37">
        <v>0.24</v>
      </c>
      <c r="AM1716" s="36" t="s">
        <v>89</v>
      </c>
      <c r="AN1716" s="17" t="s">
        <v>89</v>
      </c>
      <c r="AO1716">
        <v>1</v>
      </c>
      <c r="AP1716" s="34">
        <v>0</v>
      </c>
      <c r="AQ1716" t="s">
        <v>89</v>
      </c>
      <c r="AR1716" s="34" t="s">
        <v>89</v>
      </c>
      <c r="AS1716">
        <v>0</v>
      </c>
      <c r="AT1716" s="17">
        <v>1</v>
      </c>
      <c r="AU1716" t="s">
        <v>89</v>
      </c>
      <c r="AV1716" s="17" t="s">
        <v>89</v>
      </c>
      <c r="AW1716" s="17" t="s">
        <v>131</v>
      </c>
      <c r="AX1716">
        <v>1</v>
      </c>
      <c r="AY1716">
        <v>0</v>
      </c>
      <c r="AZ1716">
        <v>0</v>
      </c>
      <c r="BA1716">
        <v>0</v>
      </c>
      <c r="BB1716">
        <v>0</v>
      </c>
      <c r="BC1716">
        <v>0</v>
      </c>
      <c r="BD1716" s="17">
        <v>0</v>
      </c>
      <c r="BE1716">
        <v>1</v>
      </c>
      <c r="BF1716">
        <v>0</v>
      </c>
      <c r="BG1716" s="17">
        <v>0</v>
      </c>
      <c r="BH1716">
        <v>19291</v>
      </c>
      <c r="BI1716">
        <v>1766</v>
      </c>
      <c r="BJ1716" s="23">
        <v>0.91900000000000004</v>
      </c>
      <c r="BK1716" s="23">
        <v>35</v>
      </c>
      <c r="BL1716">
        <v>0</v>
      </c>
      <c r="BM1716">
        <v>0</v>
      </c>
      <c r="BN1716">
        <v>1</v>
      </c>
      <c r="BO1716">
        <v>0</v>
      </c>
      <c r="BP1716">
        <v>0</v>
      </c>
      <c r="BQ1716" s="17">
        <v>0</v>
      </c>
      <c r="BR1716">
        <v>0</v>
      </c>
      <c r="BS1716">
        <v>0</v>
      </c>
      <c r="BT1716">
        <v>0</v>
      </c>
      <c r="BU1716" s="17">
        <v>1</v>
      </c>
      <c r="BV1716">
        <v>0</v>
      </c>
      <c r="BW1716">
        <v>0</v>
      </c>
      <c r="BX1716" s="17">
        <v>1</v>
      </c>
      <c r="BY1716">
        <v>0</v>
      </c>
      <c r="BZ1716">
        <v>0</v>
      </c>
      <c r="CA1716">
        <v>0</v>
      </c>
      <c r="CB1716">
        <v>0</v>
      </c>
      <c r="CC1716">
        <v>1</v>
      </c>
      <c r="CD1716">
        <v>0</v>
      </c>
      <c r="CE1716">
        <v>0</v>
      </c>
      <c r="CF1716">
        <v>1</v>
      </c>
      <c r="CG1716">
        <v>0</v>
      </c>
      <c r="CH1716">
        <v>0</v>
      </c>
      <c r="CI1716">
        <v>1</v>
      </c>
      <c r="CJ1716" s="17">
        <v>1</v>
      </c>
      <c r="CK1716">
        <v>2.4889999999999999</v>
      </c>
      <c r="CL1716">
        <v>9699</v>
      </c>
      <c r="CM1716">
        <v>1</v>
      </c>
      <c r="CN1716">
        <v>0</v>
      </c>
      <c r="CO1716">
        <v>18</v>
      </c>
      <c r="CP1716" s="31" t="s">
        <v>80</v>
      </c>
    </row>
    <row r="1717" spans="1:94" x14ac:dyDescent="0.25">
      <c r="A1717">
        <v>1716</v>
      </c>
      <c r="B1717">
        <v>112</v>
      </c>
      <c r="C1717" s="23" t="s">
        <v>290</v>
      </c>
      <c r="D1717" s="12">
        <v>2.86</v>
      </c>
      <c r="E1717" s="13">
        <v>1.97</v>
      </c>
      <c r="F1717" s="7">
        <f t="shared" si="427"/>
        <v>1.4517766497461928</v>
      </c>
      <c r="G1717" s="7">
        <f t="shared" si="414"/>
        <v>0.8899999999999999</v>
      </c>
      <c r="H1717" s="15">
        <f t="shared" si="415"/>
        <v>4.83</v>
      </c>
      <c r="I1717" s="11">
        <f t="shared" si="416"/>
        <v>6.5800395306039993E-3</v>
      </c>
      <c r="J1717" s="30">
        <f t="shared" si="417"/>
        <v>4.5324048514999585E-3</v>
      </c>
      <c r="K1717" s="30">
        <f t="shared" si="418"/>
        <v>220.63342370420838</v>
      </c>
      <c r="L1717" s="8">
        <v>0</v>
      </c>
      <c r="M1717" s="9">
        <v>0</v>
      </c>
      <c r="N1717" s="9">
        <v>0</v>
      </c>
      <c r="O1717" s="9">
        <v>1</v>
      </c>
      <c r="P1717" s="9">
        <v>0</v>
      </c>
      <c r="Q1717" s="8">
        <v>48693</v>
      </c>
      <c r="R1717" s="9">
        <v>15</v>
      </c>
      <c r="S1717" s="9">
        <f t="shared" si="419"/>
        <v>48677</v>
      </c>
      <c r="T1717" s="9">
        <f t="shared" si="420"/>
        <v>24</v>
      </c>
      <c r="U1717" s="7">
        <v>13.56</v>
      </c>
      <c r="V1717" s="7">
        <f t="shared" si="428"/>
        <v>15.439999999999998</v>
      </c>
      <c r="W1717" s="9">
        <v>1</v>
      </c>
      <c r="X1717" s="9">
        <v>0</v>
      </c>
      <c r="Y1717" s="9">
        <v>0</v>
      </c>
      <c r="Z1717" s="9">
        <v>1</v>
      </c>
      <c r="AA1717" s="9">
        <v>0</v>
      </c>
      <c r="AB1717" s="27">
        <v>0</v>
      </c>
      <c r="AC1717" s="9">
        <v>0</v>
      </c>
      <c r="AD1717" s="9">
        <v>0</v>
      </c>
      <c r="AE1717" s="27">
        <v>1</v>
      </c>
      <c r="AF1717" s="9">
        <v>1</v>
      </c>
      <c r="AG1717" s="27">
        <v>0</v>
      </c>
      <c r="AH1717" s="19">
        <v>1980</v>
      </c>
      <c r="AI1717" s="30">
        <f t="shared" si="429"/>
        <v>0.11499999999999999</v>
      </c>
      <c r="AJ1717" s="30">
        <f t="shared" si="429"/>
        <v>0.11499999999999999</v>
      </c>
      <c r="AK1717" s="30">
        <f t="shared" si="430"/>
        <v>0.53</v>
      </c>
      <c r="AL1717" s="37">
        <v>0.24</v>
      </c>
      <c r="AM1717" s="36" t="s">
        <v>89</v>
      </c>
      <c r="AN1717" s="17" t="s">
        <v>89</v>
      </c>
      <c r="AO1717">
        <v>1</v>
      </c>
      <c r="AP1717" s="34">
        <v>0</v>
      </c>
      <c r="AQ1717" t="s">
        <v>89</v>
      </c>
      <c r="AR1717" s="34" t="s">
        <v>89</v>
      </c>
      <c r="AS1717">
        <v>0</v>
      </c>
      <c r="AT1717" s="17">
        <v>1</v>
      </c>
      <c r="AU1717" t="s">
        <v>89</v>
      </c>
      <c r="AV1717" s="17" t="s">
        <v>89</v>
      </c>
      <c r="AW1717" s="17" t="s">
        <v>131</v>
      </c>
      <c r="AX1717">
        <v>1</v>
      </c>
      <c r="AY1717">
        <v>0</v>
      </c>
      <c r="AZ1717">
        <v>0</v>
      </c>
      <c r="BA1717">
        <v>0</v>
      </c>
      <c r="BB1717">
        <v>0</v>
      </c>
      <c r="BC1717">
        <v>0</v>
      </c>
      <c r="BD1717" s="17">
        <v>0</v>
      </c>
      <c r="BE1717">
        <v>1</v>
      </c>
      <c r="BF1717">
        <v>0</v>
      </c>
      <c r="BG1717" s="17">
        <v>0</v>
      </c>
      <c r="BH1717">
        <v>19291</v>
      </c>
      <c r="BI1717">
        <v>1766</v>
      </c>
      <c r="BJ1717" s="23">
        <v>0.91900000000000004</v>
      </c>
      <c r="BK1717" s="23">
        <v>35</v>
      </c>
      <c r="BL1717">
        <v>0</v>
      </c>
      <c r="BM1717">
        <v>0</v>
      </c>
      <c r="BN1717">
        <v>1</v>
      </c>
      <c r="BO1717">
        <v>0</v>
      </c>
      <c r="BP1717">
        <v>0</v>
      </c>
      <c r="BQ1717" s="17">
        <v>0</v>
      </c>
      <c r="BR1717">
        <v>0</v>
      </c>
      <c r="BS1717">
        <v>0</v>
      </c>
      <c r="BT1717">
        <v>0</v>
      </c>
      <c r="BU1717" s="17">
        <v>1</v>
      </c>
      <c r="BV1717">
        <v>0</v>
      </c>
      <c r="BW1717">
        <v>0</v>
      </c>
      <c r="BX1717" s="17">
        <v>1</v>
      </c>
      <c r="BY1717">
        <v>0</v>
      </c>
      <c r="BZ1717">
        <v>0</v>
      </c>
      <c r="CA1717">
        <v>0</v>
      </c>
      <c r="CB1717">
        <v>0</v>
      </c>
      <c r="CC1717">
        <v>1</v>
      </c>
      <c r="CD1717">
        <v>0</v>
      </c>
      <c r="CE1717">
        <v>0</v>
      </c>
      <c r="CF1717">
        <v>1</v>
      </c>
      <c r="CG1717">
        <v>0</v>
      </c>
      <c r="CH1717">
        <v>0</v>
      </c>
      <c r="CI1717">
        <v>1</v>
      </c>
      <c r="CJ1717" s="17">
        <v>1</v>
      </c>
      <c r="CK1717">
        <v>2.4889999999999999</v>
      </c>
      <c r="CL1717">
        <v>9699</v>
      </c>
      <c r="CM1717">
        <v>1</v>
      </c>
      <c r="CN1717">
        <v>0</v>
      </c>
      <c r="CO1717">
        <v>18</v>
      </c>
      <c r="CP1717" s="31" t="s">
        <v>80</v>
      </c>
    </row>
    <row r="1718" spans="1:94" x14ac:dyDescent="0.25">
      <c r="A1718">
        <v>1717</v>
      </c>
      <c r="B1718">
        <v>112</v>
      </c>
      <c r="C1718" s="23" t="s">
        <v>290</v>
      </c>
      <c r="D1718" s="12">
        <v>5.2</v>
      </c>
      <c r="E1718" s="13">
        <v>0.03</v>
      </c>
      <c r="F1718" s="7">
        <f t="shared" si="427"/>
        <v>173.33333333333334</v>
      </c>
      <c r="G1718" s="7">
        <f t="shared" si="414"/>
        <v>5.17</v>
      </c>
      <c r="H1718" s="15">
        <f t="shared" si="415"/>
        <v>5.23</v>
      </c>
      <c r="I1718" s="11">
        <f t="shared" si="416"/>
        <v>0.61779029087699966</v>
      </c>
      <c r="J1718" s="30">
        <f t="shared" si="417"/>
        <v>3.5641747550596136E-3</v>
      </c>
      <c r="K1718" s="30">
        <f t="shared" si="418"/>
        <v>280.56985662120661</v>
      </c>
      <c r="L1718" s="8">
        <v>0</v>
      </c>
      <c r="M1718" s="9">
        <v>0</v>
      </c>
      <c r="N1718" s="9">
        <v>0</v>
      </c>
      <c r="O1718" s="9">
        <v>1</v>
      </c>
      <c r="P1718" s="9">
        <v>0</v>
      </c>
      <c r="Q1718" s="8">
        <v>48693</v>
      </c>
      <c r="R1718" s="9">
        <v>17</v>
      </c>
      <c r="S1718" s="9">
        <f t="shared" si="419"/>
        <v>48675</v>
      </c>
      <c r="T1718" s="9">
        <f t="shared" si="420"/>
        <v>24</v>
      </c>
      <c r="U1718" s="7">
        <v>13.56</v>
      </c>
      <c r="V1718" s="7">
        <f t="shared" si="428"/>
        <v>15.439999999999998</v>
      </c>
      <c r="W1718" s="9">
        <v>1</v>
      </c>
      <c r="X1718" s="9">
        <v>0</v>
      </c>
      <c r="Y1718" s="9">
        <v>0</v>
      </c>
      <c r="Z1718" s="9">
        <v>1</v>
      </c>
      <c r="AA1718" s="9">
        <v>0</v>
      </c>
      <c r="AB1718" s="27">
        <v>0</v>
      </c>
      <c r="AC1718" s="9">
        <v>0</v>
      </c>
      <c r="AD1718" s="9">
        <v>0</v>
      </c>
      <c r="AE1718" s="27">
        <v>1</v>
      </c>
      <c r="AF1718" s="9">
        <v>1</v>
      </c>
      <c r="AG1718" s="27">
        <v>0</v>
      </c>
      <c r="AH1718" s="19">
        <v>1980</v>
      </c>
      <c r="AI1718" s="30">
        <f t="shared" si="429"/>
        <v>0.11499999999999999</v>
      </c>
      <c r="AJ1718" s="30">
        <f t="shared" si="429"/>
        <v>0.11499999999999999</v>
      </c>
      <c r="AK1718" s="30">
        <f t="shared" si="430"/>
        <v>0.53</v>
      </c>
      <c r="AL1718" s="37">
        <v>0.24</v>
      </c>
      <c r="AM1718" s="36" t="s">
        <v>89</v>
      </c>
      <c r="AN1718" s="17" t="s">
        <v>89</v>
      </c>
      <c r="AO1718">
        <v>1</v>
      </c>
      <c r="AP1718" s="34">
        <v>0</v>
      </c>
      <c r="AQ1718" t="s">
        <v>89</v>
      </c>
      <c r="AR1718" s="34" t="s">
        <v>89</v>
      </c>
      <c r="AS1718">
        <v>0</v>
      </c>
      <c r="AT1718" s="17">
        <v>1</v>
      </c>
      <c r="AU1718" t="s">
        <v>89</v>
      </c>
      <c r="AV1718" s="17" t="s">
        <v>89</v>
      </c>
      <c r="AW1718" s="17" t="s">
        <v>131</v>
      </c>
      <c r="AX1718">
        <v>1</v>
      </c>
      <c r="AY1718">
        <v>0</v>
      </c>
      <c r="AZ1718">
        <v>0</v>
      </c>
      <c r="BA1718">
        <v>0</v>
      </c>
      <c r="BB1718">
        <v>0</v>
      </c>
      <c r="BC1718">
        <v>0</v>
      </c>
      <c r="BD1718" s="17">
        <v>0</v>
      </c>
      <c r="BE1718">
        <v>1</v>
      </c>
      <c r="BF1718">
        <v>0</v>
      </c>
      <c r="BG1718" s="17">
        <v>0</v>
      </c>
      <c r="BH1718">
        <v>19291</v>
      </c>
      <c r="BI1718">
        <v>1766</v>
      </c>
      <c r="BJ1718" s="23">
        <v>0.91900000000000004</v>
      </c>
      <c r="BK1718" s="23">
        <v>35</v>
      </c>
      <c r="BL1718">
        <v>1</v>
      </c>
      <c r="BM1718">
        <v>0</v>
      </c>
      <c r="BN1718">
        <v>0</v>
      </c>
      <c r="BO1718">
        <v>0</v>
      </c>
      <c r="BP1718">
        <v>0</v>
      </c>
      <c r="BQ1718" s="17">
        <v>0</v>
      </c>
      <c r="BR1718">
        <v>0</v>
      </c>
      <c r="BS1718">
        <v>0</v>
      </c>
      <c r="BT1718">
        <v>0</v>
      </c>
      <c r="BU1718" s="17">
        <v>1</v>
      </c>
      <c r="BV1718">
        <v>0</v>
      </c>
      <c r="BW1718">
        <v>0</v>
      </c>
      <c r="BX1718" s="17">
        <v>0</v>
      </c>
      <c r="BY1718">
        <v>1</v>
      </c>
      <c r="BZ1718">
        <v>1</v>
      </c>
      <c r="CA1718">
        <v>0</v>
      </c>
      <c r="CB1718">
        <v>0</v>
      </c>
      <c r="CC1718">
        <v>1</v>
      </c>
      <c r="CD1718">
        <v>0</v>
      </c>
      <c r="CE1718">
        <v>0</v>
      </c>
      <c r="CF1718">
        <v>1</v>
      </c>
      <c r="CG1718">
        <v>0</v>
      </c>
      <c r="CH1718">
        <v>0</v>
      </c>
      <c r="CI1718">
        <v>1</v>
      </c>
      <c r="CJ1718" s="17">
        <v>1</v>
      </c>
      <c r="CK1718">
        <v>2.4889999999999999</v>
      </c>
      <c r="CL1718">
        <v>9699</v>
      </c>
      <c r="CM1718">
        <v>1</v>
      </c>
      <c r="CN1718">
        <v>0</v>
      </c>
      <c r="CO1718">
        <v>18</v>
      </c>
      <c r="CP1718" s="31" t="s">
        <v>80</v>
      </c>
    </row>
    <row r="1719" spans="1:94" x14ac:dyDescent="0.25">
      <c r="A1719">
        <v>1718</v>
      </c>
      <c r="B1719">
        <v>112</v>
      </c>
      <c r="C1719" s="23" t="s">
        <v>290</v>
      </c>
      <c r="D1719" s="12">
        <v>7.79</v>
      </c>
      <c r="E1719" s="13">
        <v>2.39</v>
      </c>
      <c r="F1719" s="7">
        <f t="shared" si="427"/>
        <v>3.2594142259414225</v>
      </c>
      <c r="G1719" s="7">
        <f t="shared" si="414"/>
        <v>5.4</v>
      </c>
      <c r="H1719" s="15">
        <f t="shared" si="415"/>
        <v>10.18</v>
      </c>
      <c r="I1719" s="11">
        <f t="shared" si="416"/>
        <v>1.4771996203140144E-2</v>
      </c>
      <c r="J1719" s="30">
        <f t="shared" si="417"/>
        <v>4.5321015308735493E-3</v>
      </c>
      <c r="K1719" s="30">
        <f t="shared" si="418"/>
        <v>220.64819006984007</v>
      </c>
      <c r="L1719" s="8">
        <v>0</v>
      </c>
      <c r="M1719" s="9">
        <v>0</v>
      </c>
      <c r="N1719" s="9">
        <v>0</v>
      </c>
      <c r="O1719" s="9">
        <v>1</v>
      </c>
      <c r="P1719" s="9">
        <v>0</v>
      </c>
      <c r="Q1719" s="8">
        <v>48693</v>
      </c>
      <c r="R1719" s="9">
        <v>17</v>
      </c>
      <c r="S1719" s="9">
        <f t="shared" si="419"/>
        <v>48675</v>
      </c>
      <c r="T1719" s="9">
        <f t="shared" si="420"/>
        <v>24</v>
      </c>
      <c r="U1719" s="7">
        <v>13.56</v>
      </c>
      <c r="V1719" s="7">
        <f t="shared" si="428"/>
        <v>15.439999999999998</v>
      </c>
      <c r="W1719" s="9">
        <v>1</v>
      </c>
      <c r="X1719" s="9">
        <v>0</v>
      </c>
      <c r="Y1719" s="9">
        <v>0</v>
      </c>
      <c r="Z1719" s="9">
        <v>1</v>
      </c>
      <c r="AA1719" s="9">
        <v>0</v>
      </c>
      <c r="AB1719" s="27">
        <v>0</v>
      </c>
      <c r="AC1719" s="9">
        <v>0</v>
      </c>
      <c r="AD1719" s="9">
        <v>0</v>
      </c>
      <c r="AE1719" s="27">
        <v>1</v>
      </c>
      <c r="AF1719" s="9">
        <v>1</v>
      </c>
      <c r="AG1719" s="27">
        <v>0</v>
      </c>
      <c r="AH1719" s="19">
        <v>1980</v>
      </c>
      <c r="AI1719" s="30">
        <f t="shared" si="429"/>
        <v>0.11499999999999999</v>
      </c>
      <c r="AJ1719" s="30">
        <f t="shared" si="429"/>
        <v>0.11499999999999999</v>
      </c>
      <c r="AK1719" s="30">
        <f t="shared" si="430"/>
        <v>0.53</v>
      </c>
      <c r="AL1719" s="37">
        <v>0.24</v>
      </c>
      <c r="AM1719" s="36" t="s">
        <v>89</v>
      </c>
      <c r="AN1719" s="17" t="s">
        <v>89</v>
      </c>
      <c r="AO1719">
        <v>1</v>
      </c>
      <c r="AP1719" s="34">
        <v>0</v>
      </c>
      <c r="AQ1719" t="s">
        <v>89</v>
      </c>
      <c r="AR1719" s="34" t="s">
        <v>89</v>
      </c>
      <c r="AS1719">
        <v>0</v>
      </c>
      <c r="AT1719" s="17">
        <v>1</v>
      </c>
      <c r="AU1719" t="s">
        <v>89</v>
      </c>
      <c r="AV1719" s="17" t="s">
        <v>89</v>
      </c>
      <c r="AW1719" s="17" t="s">
        <v>131</v>
      </c>
      <c r="AX1719">
        <v>1</v>
      </c>
      <c r="AY1719">
        <v>0</v>
      </c>
      <c r="AZ1719">
        <v>0</v>
      </c>
      <c r="BA1719">
        <v>0</v>
      </c>
      <c r="BB1719">
        <v>0</v>
      </c>
      <c r="BC1719">
        <v>0</v>
      </c>
      <c r="BD1719" s="17">
        <v>0</v>
      </c>
      <c r="BE1719">
        <v>1</v>
      </c>
      <c r="BF1719">
        <v>0</v>
      </c>
      <c r="BG1719" s="17">
        <v>0</v>
      </c>
      <c r="BH1719">
        <v>19291</v>
      </c>
      <c r="BI1719">
        <v>1766</v>
      </c>
      <c r="BJ1719" s="23">
        <v>0.91900000000000004</v>
      </c>
      <c r="BK1719" s="23">
        <v>35</v>
      </c>
      <c r="BL1719">
        <v>0</v>
      </c>
      <c r="BM1719">
        <v>0</v>
      </c>
      <c r="BN1719">
        <v>1</v>
      </c>
      <c r="BO1719">
        <v>0</v>
      </c>
      <c r="BP1719">
        <v>0</v>
      </c>
      <c r="BQ1719" s="17">
        <v>0</v>
      </c>
      <c r="BR1719">
        <v>0</v>
      </c>
      <c r="BS1719">
        <v>0</v>
      </c>
      <c r="BT1719">
        <v>0</v>
      </c>
      <c r="BU1719" s="17">
        <v>1</v>
      </c>
      <c r="BV1719">
        <v>0</v>
      </c>
      <c r="BW1719">
        <v>0</v>
      </c>
      <c r="BX1719" s="17">
        <v>1</v>
      </c>
      <c r="BY1719">
        <v>1</v>
      </c>
      <c r="BZ1719">
        <v>1</v>
      </c>
      <c r="CA1719">
        <v>0</v>
      </c>
      <c r="CB1719">
        <v>0</v>
      </c>
      <c r="CC1719">
        <v>1</v>
      </c>
      <c r="CD1719">
        <v>0</v>
      </c>
      <c r="CE1719">
        <v>0</v>
      </c>
      <c r="CF1719">
        <v>1</v>
      </c>
      <c r="CG1719">
        <v>0</v>
      </c>
      <c r="CH1719">
        <v>0</v>
      </c>
      <c r="CI1719">
        <v>1</v>
      </c>
      <c r="CJ1719" s="17">
        <v>1</v>
      </c>
      <c r="CK1719">
        <v>2.4889999999999999</v>
      </c>
      <c r="CL1719">
        <v>9699</v>
      </c>
      <c r="CM1719">
        <v>1</v>
      </c>
      <c r="CN1719">
        <v>0</v>
      </c>
      <c r="CO1719">
        <v>18</v>
      </c>
      <c r="CP1719" s="31" t="s">
        <v>80</v>
      </c>
    </row>
    <row r="1720" spans="1:94" x14ac:dyDescent="0.25">
      <c r="A1720">
        <v>1719</v>
      </c>
      <c r="B1720">
        <v>112</v>
      </c>
      <c r="C1720" s="23" t="s">
        <v>290</v>
      </c>
      <c r="D1720" s="12">
        <v>12.43</v>
      </c>
      <c r="E1720" s="13">
        <v>4.2</v>
      </c>
      <c r="F1720" s="7">
        <f t="shared" si="427"/>
        <v>2.9595238095238092</v>
      </c>
      <c r="G1720" s="7">
        <f t="shared" si="414"/>
        <v>8.23</v>
      </c>
      <c r="H1720" s="15">
        <f t="shared" si="415"/>
        <v>16.63</v>
      </c>
      <c r="I1720" s="11">
        <f t="shared" si="416"/>
        <v>1.3413119298402835E-2</v>
      </c>
      <c r="J1720" s="30">
        <f t="shared" si="417"/>
        <v>4.5321883389615372E-3</v>
      </c>
      <c r="K1720" s="30">
        <f t="shared" si="418"/>
        <v>220.64396384487642</v>
      </c>
      <c r="L1720" s="8">
        <v>0</v>
      </c>
      <c r="M1720" s="9">
        <v>0</v>
      </c>
      <c r="N1720" s="9">
        <v>0</v>
      </c>
      <c r="O1720" s="9">
        <v>1</v>
      </c>
      <c r="P1720" s="9">
        <v>0</v>
      </c>
      <c r="Q1720" s="8">
        <v>48693</v>
      </c>
      <c r="R1720" s="9">
        <v>17</v>
      </c>
      <c r="S1720" s="9">
        <f t="shared" si="419"/>
        <v>48675</v>
      </c>
      <c r="T1720" s="9">
        <f t="shared" si="420"/>
        <v>24</v>
      </c>
      <c r="U1720" s="7">
        <v>13.56</v>
      </c>
      <c r="V1720" s="7">
        <f t="shared" si="428"/>
        <v>15.439999999999998</v>
      </c>
      <c r="W1720" s="9">
        <v>1</v>
      </c>
      <c r="X1720" s="9">
        <v>0</v>
      </c>
      <c r="Y1720" s="9">
        <v>0</v>
      </c>
      <c r="Z1720" s="9">
        <v>1</v>
      </c>
      <c r="AA1720" s="9">
        <v>0</v>
      </c>
      <c r="AB1720" s="27">
        <v>0</v>
      </c>
      <c r="AC1720" s="9">
        <v>0</v>
      </c>
      <c r="AD1720" s="9">
        <v>0</v>
      </c>
      <c r="AE1720" s="27">
        <v>1</v>
      </c>
      <c r="AF1720" s="9">
        <v>1</v>
      </c>
      <c r="AG1720" s="27">
        <v>0</v>
      </c>
      <c r="AH1720" s="19">
        <v>1980</v>
      </c>
      <c r="AI1720" s="30">
        <f t="shared" ref="AI1720:AJ1731" si="431">(1-$AK1720-$AL1720)/2</f>
        <v>0.11499999999999999</v>
      </c>
      <c r="AJ1720" s="30">
        <f t="shared" si="431"/>
        <v>0.11499999999999999</v>
      </c>
      <c r="AK1720" s="30">
        <f t="shared" si="430"/>
        <v>0.53</v>
      </c>
      <c r="AL1720" s="37">
        <v>0.24</v>
      </c>
      <c r="AM1720" s="36" t="s">
        <v>89</v>
      </c>
      <c r="AN1720" s="17" t="s">
        <v>89</v>
      </c>
      <c r="AO1720">
        <v>1</v>
      </c>
      <c r="AP1720" s="34">
        <v>0</v>
      </c>
      <c r="AQ1720" t="s">
        <v>89</v>
      </c>
      <c r="AR1720" s="34" t="s">
        <v>89</v>
      </c>
      <c r="AS1720">
        <v>0</v>
      </c>
      <c r="AT1720" s="17">
        <v>1</v>
      </c>
      <c r="AU1720" t="s">
        <v>89</v>
      </c>
      <c r="AV1720" s="17" t="s">
        <v>89</v>
      </c>
      <c r="AW1720" s="17" t="s">
        <v>131</v>
      </c>
      <c r="AX1720">
        <v>1</v>
      </c>
      <c r="AY1720">
        <v>0</v>
      </c>
      <c r="AZ1720">
        <v>0</v>
      </c>
      <c r="BA1720">
        <v>0</v>
      </c>
      <c r="BB1720">
        <v>0</v>
      </c>
      <c r="BC1720">
        <v>0</v>
      </c>
      <c r="BD1720" s="17">
        <v>0</v>
      </c>
      <c r="BE1720">
        <v>1</v>
      </c>
      <c r="BF1720">
        <v>0</v>
      </c>
      <c r="BG1720" s="17">
        <v>0</v>
      </c>
      <c r="BH1720">
        <v>19291</v>
      </c>
      <c r="BI1720">
        <v>1766</v>
      </c>
      <c r="BJ1720" s="23">
        <v>0.91900000000000004</v>
      </c>
      <c r="BK1720" s="23">
        <v>35</v>
      </c>
      <c r="BL1720">
        <v>0</v>
      </c>
      <c r="BM1720">
        <v>0</v>
      </c>
      <c r="BN1720">
        <v>1</v>
      </c>
      <c r="BO1720">
        <v>0</v>
      </c>
      <c r="BP1720">
        <v>0</v>
      </c>
      <c r="BQ1720" s="17">
        <v>0</v>
      </c>
      <c r="BR1720">
        <v>0</v>
      </c>
      <c r="BS1720">
        <v>0</v>
      </c>
      <c r="BT1720">
        <v>0</v>
      </c>
      <c r="BU1720" s="17">
        <v>1</v>
      </c>
      <c r="BV1720">
        <v>0</v>
      </c>
      <c r="BW1720">
        <v>0</v>
      </c>
      <c r="BX1720" s="17">
        <v>1</v>
      </c>
      <c r="BY1720">
        <v>1</v>
      </c>
      <c r="BZ1720">
        <v>1</v>
      </c>
      <c r="CA1720">
        <v>0</v>
      </c>
      <c r="CB1720">
        <v>0</v>
      </c>
      <c r="CC1720">
        <v>1</v>
      </c>
      <c r="CD1720">
        <v>0</v>
      </c>
      <c r="CE1720">
        <v>0</v>
      </c>
      <c r="CF1720">
        <v>1</v>
      </c>
      <c r="CG1720">
        <v>0</v>
      </c>
      <c r="CH1720">
        <v>0</v>
      </c>
      <c r="CI1720">
        <v>1</v>
      </c>
      <c r="CJ1720" s="17">
        <v>1</v>
      </c>
      <c r="CK1720">
        <v>2.4889999999999999</v>
      </c>
      <c r="CL1720">
        <v>9699</v>
      </c>
      <c r="CM1720">
        <v>1</v>
      </c>
      <c r="CN1720">
        <v>0</v>
      </c>
      <c r="CO1720">
        <v>18</v>
      </c>
      <c r="CP1720" s="31" t="s">
        <v>80</v>
      </c>
    </row>
    <row r="1721" spans="1:94" x14ac:dyDescent="0.25">
      <c r="A1721">
        <v>1720</v>
      </c>
      <c r="B1721">
        <v>112</v>
      </c>
      <c r="C1721" s="23" t="s">
        <v>290</v>
      </c>
      <c r="D1721" s="12">
        <v>5.16</v>
      </c>
      <c r="E1721" s="13">
        <v>0.03</v>
      </c>
      <c r="F1721" s="7">
        <f t="shared" si="427"/>
        <v>172</v>
      </c>
      <c r="G1721" s="7">
        <f t="shared" si="414"/>
        <v>5.13</v>
      </c>
      <c r="H1721" s="15">
        <f t="shared" si="415"/>
        <v>5.19</v>
      </c>
      <c r="I1721" s="11">
        <f t="shared" si="416"/>
        <v>0.61485848961458678</v>
      </c>
      <c r="J1721" s="30">
        <f t="shared" si="417"/>
        <v>3.5747586605499228E-3</v>
      </c>
      <c r="K1721" s="30">
        <f t="shared" si="418"/>
        <v>279.73916422267371</v>
      </c>
      <c r="L1721" s="8">
        <v>0</v>
      </c>
      <c r="M1721" s="9">
        <v>0</v>
      </c>
      <c r="N1721" s="9">
        <v>0</v>
      </c>
      <c r="O1721" s="9">
        <v>1</v>
      </c>
      <c r="P1721" s="9">
        <v>0</v>
      </c>
      <c r="Q1721" s="8">
        <v>48693</v>
      </c>
      <c r="R1721" s="9">
        <v>22</v>
      </c>
      <c r="S1721" s="9">
        <f t="shared" si="419"/>
        <v>48670</v>
      </c>
      <c r="T1721" s="9">
        <f t="shared" si="420"/>
        <v>24</v>
      </c>
      <c r="U1721" s="7">
        <v>13.56</v>
      </c>
      <c r="V1721" s="7">
        <f t="shared" si="428"/>
        <v>15.439999999999998</v>
      </c>
      <c r="W1721" s="9">
        <v>1</v>
      </c>
      <c r="X1721" s="9">
        <v>0</v>
      </c>
      <c r="Y1721" s="9">
        <v>0</v>
      </c>
      <c r="Z1721" s="9">
        <v>1</v>
      </c>
      <c r="AA1721" s="9">
        <v>0</v>
      </c>
      <c r="AB1721" s="27">
        <v>0</v>
      </c>
      <c r="AC1721" s="9">
        <v>0</v>
      </c>
      <c r="AD1721" s="9">
        <v>0</v>
      </c>
      <c r="AE1721" s="27">
        <v>1</v>
      </c>
      <c r="AF1721" s="9">
        <v>1</v>
      </c>
      <c r="AG1721" s="27">
        <v>0</v>
      </c>
      <c r="AH1721" s="19">
        <v>1980</v>
      </c>
      <c r="AI1721" s="30">
        <f t="shared" si="431"/>
        <v>0.11499999999999999</v>
      </c>
      <c r="AJ1721" s="30">
        <f t="shared" si="431"/>
        <v>0.11499999999999999</v>
      </c>
      <c r="AK1721" s="30">
        <f t="shared" si="430"/>
        <v>0.53</v>
      </c>
      <c r="AL1721" s="37">
        <v>0.24</v>
      </c>
      <c r="AM1721" s="36" t="s">
        <v>89</v>
      </c>
      <c r="AN1721" s="17" t="s">
        <v>89</v>
      </c>
      <c r="AO1721">
        <v>1</v>
      </c>
      <c r="AP1721" s="34">
        <v>0</v>
      </c>
      <c r="AQ1721" t="s">
        <v>89</v>
      </c>
      <c r="AR1721" s="34" t="s">
        <v>89</v>
      </c>
      <c r="AS1721">
        <v>0</v>
      </c>
      <c r="AT1721" s="17">
        <v>1</v>
      </c>
      <c r="AU1721" t="s">
        <v>89</v>
      </c>
      <c r="AV1721" s="17" t="s">
        <v>89</v>
      </c>
      <c r="AW1721" s="17" t="s">
        <v>131</v>
      </c>
      <c r="AX1721">
        <v>1</v>
      </c>
      <c r="AY1721">
        <v>0</v>
      </c>
      <c r="AZ1721">
        <v>0</v>
      </c>
      <c r="BA1721">
        <v>0</v>
      </c>
      <c r="BB1721">
        <v>0</v>
      </c>
      <c r="BC1721">
        <v>0</v>
      </c>
      <c r="BD1721" s="17">
        <v>0</v>
      </c>
      <c r="BE1721">
        <v>1</v>
      </c>
      <c r="BF1721">
        <v>0</v>
      </c>
      <c r="BG1721" s="17">
        <v>0</v>
      </c>
      <c r="BH1721">
        <v>19291</v>
      </c>
      <c r="BI1721">
        <v>1766</v>
      </c>
      <c r="BJ1721" s="23">
        <v>0.91900000000000004</v>
      </c>
      <c r="BK1721" s="23">
        <v>35</v>
      </c>
      <c r="BL1721">
        <v>1</v>
      </c>
      <c r="BM1721">
        <v>0</v>
      </c>
      <c r="BN1721">
        <v>0</v>
      </c>
      <c r="BO1721">
        <v>0</v>
      </c>
      <c r="BP1721">
        <v>0</v>
      </c>
      <c r="BQ1721" s="17">
        <v>0</v>
      </c>
      <c r="BR1721">
        <v>0</v>
      </c>
      <c r="BS1721">
        <v>0</v>
      </c>
      <c r="BT1721">
        <v>0</v>
      </c>
      <c r="BU1721" s="17">
        <v>1</v>
      </c>
      <c r="BV1721">
        <v>0</v>
      </c>
      <c r="BW1721">
        <v>0</v>
      </c>
      <c r="BX1721" s="17">
        <v>0</v>
      </c>
      <c r="BY1721">
        <v>1</v>
      </c>
      <c r="BZ1721">
        <v>1</v>
      </c>
      <c r="CA1721">
        <v>0</v>
      </c>
      <c r="CB1721">
        <v>0</v>
      </c>
      <c r="CC1721">
        <v>1</v>
      </c>
      <c r="CD1721">
        <v>0</v>
      </c>
      <c r="CE1721">
        <v>0</v>
      </c>
      <c r="CF1721">
        <v>1</v>
      </c>
      <c r="CG1721">
        <v>0</v>
      </c>
      <c r="CH1721">
        <v>0</v>
      </c>
      <c r="CI1721">
        <v>1</v>
      </c>
      <c r="CJ1721" s="17">
        <v>1</v>
      </c>
      <c r="CK1721">
        <v>2.4889999999999999</v>
      </c>
      <c r="CL1721">
        <v>9699</v>
      </c>
      <c r="CM1721">
        <v>1</v>
      </c>
      <c r="CN1721">
        <v>0</v>
      </c>
      <c r="CO1721">
        <v>18</v>
      </c>
      <c r="CP1721" s="31" t="s">
        <v>80</v>
      </c>
    </row>
    <row r="1722" spans="1:94" x14ac:dyDescent="0.25">
      <c r="A1722">
        <v>1721</v>
      </c>
      <c r="B1722">
        <v>112</v>
      </c>
      <c r="C1722" s="23" t="s">
        <v>290</v>
      </c>
      <c r="D1722" s="12">
        <v>6.66</v>
      </c>
      <c r="E1722" s="13">
        <v>1.1299999999999999</v>
      </c>
      <c r="F1722" s="7">
        <f t="shared" si="427"/>
        <v>5.893805309734514</v>
      </c>
      <c r="G1722" s="7">
        <f t="shared" si="414"/>
        <v>5.53</v>
      </c>
      <c r="H1722" s="15">
        <f t="shared" si="415"/>
        <v>7.79</v>
      </c>
      <c r="I1722" s="11">
        <f t="shared" si="416"/>
        <v>2.6706082401135096E-2</v>
      </c>
      <c r="J1722" s="30">
        <f t="shared" si="417"/>
        <v>4.5312121791715705E-3</v>
      </c>
      <c r="K1722" s="30">
        <f t="shared" si="418"/>
        <v>220.69149721053833</v>
      </c>
      <c r="L1722" s="8">
        <v>0</v>
      </c>
      <c r="M1722" s="9">
        <v>0</v>
      </c>
      <c r="N1722" s="9">
        <v>0</v>
      </c>
      <c r="O1722" s="9">
        <v>1</v>
      </c>
      <c r="P1722" s="9">
        <v>0</v>
      </c>
      <c r="Q1722" s="8">
        <v>48693</v>
      </c>
      <c r="R1722" s="9">
        <v>22</v>
      </c>
      <c r="S1722" s="9">
        <f t="shared" si="419"/>
        <v>48670</v>
      </c>
      <c r="T1722" s="9">
        <f t="shared" si="420"/>
        <v>24</v>
      </c>
      <c r="U1722" s="7">
        <v>13.56</v>
      </c>
      <c r="V1722" s="7">
        <f t="shared" si="428"/>
        <v>15.439999999999998</v>
      </c>
      <c r="W1722" s="9">
        <v>1</v>
      </c>
      <c r="X1722" s="9">
        <v>0</v>
      </c>
      <c r="Y1722" s="9">
        <v>0</v>
      </c>
      <c r="Z1722" s="9">
        <v>1</v>
      </c>
      <c r="AA1722" s="9">
        <v>0</v>
      </c>
      <c r="AB1722" s="27">
        <v>0</v>
      </c>
      <c r="AC1722" s="9">
        <v>0</v>
      </c>
      <c r="AD1722" s="9">
        <v>0</v>
      </c>
      <c r="AE1722" s="27">
        <v>1</v>
      </c>
      <c r="AF1722" s="9">
        <v>1</v>
      </c>
      <c r="AG1722" s="27">
        <v>0</v>
      </c>
      <c r="AH1722" s="19">
        <v>1980</v>
      </c>
      <c r="AI1722" s="30">
        <f t="shared" si="431"/>
        <v>0.11499999999999999</v>
      </c>
      <c r="AJ1722" s="30">
        <f t="shared" si="431"/>
        <v>0.11499999999999999</v>
      </c>
      <c r="AK1722" s="30">
        <f t="shared" si="430"/>
        <v>0.53</v>
      </c>
      <c r="AL1722" s="37">
        <v>0.24</v>
      </c>
      <c r="AM1722" s="36" t="s">
        <v>89</v>
      </c>
      <c r="AN1722" s="17" t="s">
        <v>89</v>
      </c>
      <c r="AO1722">
        <v>1</v>
      </c>
      <c r="AP1722" s="34">
        <v>0</v>
      </c>
      <c r="AQ1722" t="s">
        <v>89</v>
      </c>
      <c r="AR1722" s="34" t="s">
        <v>89</v>
      </c>
      <c r="AS1722">
        <v>0</v>
      </c>
      <c r="AT1722" s="17">
        <v>1</v>
      </c>
      <c r="AU1722" t="s">
        <v>89</v>
      </c>
      <c r="AV1722" s="17" t="s">
        <v>89</v>
      </c>
      <c r="AW1722" s="17" t="s">
        <v>131</v>
      </c>
      <c r="AX1722">
        <v>1</v>
      </c>
      <c r="AY1722">
        <v>0</v>
      </c>
      <c r="AZ1722">
        <v>0</v>
      </c>
      <c r="BA1722">
        <v>0</v>
      </c>
      <c r="BB1722">
        <v>0</v>
      </c>
      <c r="BC1722">
        <v>0</v>
      </c>
      <c r="BD1722" s="17">
        <v>0</v>
      </c>
      <c r="BE1722">
        <v>1</v>
      </c>
      <c r="BF1722">
        <v>0</v>
      </c>
      <c r="BG1722" s="17">
        <v>0</v>
      </c>
      <c r="BH1722">
        <v>19291</v>
      </c>
      <c r="BI1722">
        <v>1766</v>
      </c>
      <c r="BJ1722" s="23">
        <v>0.91900000000000004</v>
      </c>
      <c r="BK1722" s="23">
        <v>35</v>
      </c>
      <c r="BL1722">
        <v>0</v>
      </c>
      <c r="BM1722">
        <v>0</v>
      </c>
      <c r="BN1722">
        <v>1</v>
      </c>
      <c r="BO1722">
        <v>0</v>
      </c>
      <c r="BP1722">
        <v>0</v>
      </c>
      <c r="BQ1722" s="17">
        <v>0</v>
      </c>
      <c r="BR1722">
        <v>0</v>
      </c>
      <c r="BS1722">
        <v>0</v>
      </c>
      <c r="BT1722">
        <v>0</v>
      </c>
      <c r="BU1722" s="17">
        <v>1</v>
      </c>
      <c r="BV1722">
        <v>0</v>
      </c>
      <c r="BW1722">
        <v>0</v>
      </c>
      <c r="BX1722" s="17">
        <v>1</v>
      </c>
      <c r="BY1722">
        <v>1</v>
      </c>
      <c r="BZ1722">
        <v>1</v>
      </c>
      <c r="CA1722">
        <v>0</v>
      </c>
      <c r="CB1722">
        <v>0</v>
      </c>
      <c r="CC1722">
        <v>1</v>
      </c>
      <c r="CD1722">
        <v>0</v>
      </c>
      <c r="CE1722">
        <v>0</v>
      </c>
      <c r="CF1722">
        <v>1</v>
      </c>
      <c r="CG1722">
        <v>0</v>
      </c>
      <c r="CH1722">
        <v>0</v>
      </c>
      <c r="CI1722">
        <v>1</v>
      </c>
      <c r="CJ1722" s="17">
        <v>1</v>
      </c>
      <c r="CK1722">
        <v>2.4889999999999999</v>
      </c>
      <c r="CL1722">
        <v>9699</v>
      </c>
      <c r="CM1722">
        <v>1</v>
      </c>
      <c r="CN1722">
        <v>0</v>
      </c>
      <c r="CO1722">
        <v>18</v>
      </c>
      <c r="CP1722" s="31" t="s">
        <v>80</v>
      </c>
    </row>
    <row r="1723" spans="1:94" x14ac:dyDescent="0.25">
      <c r="A1723">
        <v>1722</v>
      </c>
      <c r="B1723">
        <v>112</v>
      </c>
      <c r="C1723" s="23" t="s">
        <v>290</v>
      </c>
      <c r="D1723" s="12">
        <v>8.7799999999999994</v>
      </c>
      <c r="E1723" s="13">
        <v>1.78</v>
      </c>
      <c r="F1723" s="7">
        <f t="shared" si="427"/>
        <v>4.9325842696629207</v>
      </c>
      <c r="G1723" s="7">
        <f t="shared" si="414"/>
        <v>6.9999999999999991</v>
      </c>
      <c r="H1723" s="15">
        <f t="shared" si="415"/>
        <v>10.559999999999999</v>
      </c>
      <c r="I1723" s="11">
        <f t="shared" si="416"/>
        <v>2.2352974081976926E-2</v>
      </c>
      <c r="J1723" s="30">
        <f t="shared" si="417"/>
        <v>4.5316963400818836E-3</v>
      </c>
      <c r="K1723" s="30">
        <f t="shared" si="418"/>
        <v>220.66791880012218</v>
      </c>
      <c r="L1723" s="8">
        <v>0</v>
      </c>
      <c r="M1723" s="9">
        <v>0</v>
      </c>
      <c r="N1723" s="9">
        <v>0</v>
      </c>
      <c r="O1723" s="9">
        <v>1</v>
      </c>
      <c r="P1723" s="9">
        <v>0</v>
      </c>
      <c r="Q1723" s="8">
        <v>48693</v>
      </c>
      <c r="R1723" s="9">
        <v>22</v>
      </c>
      <c r="S1723" s="9">
        <f t="shared" si="419"/>
        <v>48670</v>
      </c>
      <c r="T1723" s="9">
        <f t="shared" si="420"/>
        <v>24</v>
      </c>
      <c r="U1723" s="7">
        <v>13.56</v>
      </c>
      <c r="V1723" s="7">
        <f t="shared" si="428"/>
        <v>15.439999999999998</v>
      </c>
      <c r="W1723" s="9">
        <v>1</v>
      </c>
      <c r="X1723" s="9">
        <v>0</v>
      </c>
      <c r="Y1723" s="9">
        <v>0</v>
      </c>
      <c r="Z1723" s="9">
        <v>1</v>
      </c>
      <c r="AA1723" s="9">
        <v>0</v>
      </c>
      <c r="AB1723" s="27">
        <v>0</v>
      </c>
      <c r="AC1723" s="9">
        <v>0</v>
      </c>
      <c r="AD1723" s="9">
        <v>0</v>
      </c>
      <c r="AE1723" s="27">
        <v>1</v>
      </c>
      <c r="AF1723" s="9">
        <v>1</v>
      </c>
      <c r="AG1723" s="27">
        <v>0</v>
      </c>
      <c r="AH1723" s="19">
        <v>1980</v>
      </c>
      <c r="AI1723" s="30">
        <f t="shared" si="431"/>
        <v>0.11499999999999999</v>
      </c>
      <c r="AJ1723" s="30">
        <f t="shared" si="431"/>
        <v>0.11499999999999999</v>
      </c>
      <c r="AK1723" s="30">
        <f t="shared" si="430"/>
        <v>0.53</v>
      </c>
      <c r="AL1723" s="37">
        <v>0.24</v>
      </c>
      <c r="AM1723" s="36" t="s">
        <v>89</v>
      </c>
      <c r="AN1723" s="17" t="s">
        <v>89</v>
      </c>
      <c r="AO1723">
        <v>1</v>
      </c>
      <c r="AP1723" s="34">
        <v>0</v>
      </c>
      <c r="AQ1723" t="s">
        <v>89</v>
      </c>
      <c r="AR1723" s="34" t="s">
        <v>89</v>
      </c>
      <c r="AS1723">
        <v>0</v>
      </c>
      <c r="AT1723" s="17">
        <v>1</v>
      </c>
      <c r="AU1723" t="s">
        <v>89</v>
      </c>
      <c r="AV1723" s="17" t="s">
        <v>89</v>
      </c>
      <c r="AW1723" s="17" t="s">
        <v>131</v>
      </c>
      <c r="AX1723">
        <v>1</v>
      </c>
      <c r="AY1723">
        <v>0</v>
      </c>
      <c r="AZ1723">
        <v>0</v>
      </c>
      <c r="BA1723">
        <v>0</v>
      </c>
      <c r="BB1723">
        <v>0</v>
      </c>
      <c r="BC1723">
        <v>0</v>
      </c>
      <c r="BD1723" s="17">
        <v>0</v>
      </c>
      <c r="BE1723">
        <v>1</v>
      </c>
      <c r="BF1723">
        <v>0</v>
      </c>
      <c r="BG1723" s="17">
        <v>0</v>
      </c>
      <c r="BH1723">
        <v>19291</v>
      </c>
      <c r="BI1723">
        <v>1766</v>
      </c>
      <c r="BJ1723" s="23">
        <v>0.91900000000000004</v>
      </c>
      <c r="BK1723" s="23">
        <v>35</v>
      </c>
      <c r="BL1723">
        <v>0</v>
      </c>
      <c r="BM1723">
        <v>0</v>
      </c>
      <c r="BN1723">
        <v>1</v>
      </c>
      <c r="BO1723">
        <v>0</v>
      </c>
      <c r="BP1723">
        <v>0</v>
      </c>
      <c r="BQ1723" s="17">
        <v>0</v>
      </c>
      <c r="BR1723">
        <v>0</v>
      </c>
      <c r="BS1723">
        <v>0</v>
      </c>
      <c r="BT1723">
        <v>0</v>
      </c>
      <c r="BU1723" s="17">
        <v>1</v>
      </c>
      <c r="BV1723">
        <v>0</v>
      </c>
      <c r="BW1723">
        <v>0</v>
      </c>
      <c r="BX1723" s="17">
        <v>1</v>
      </c>
      <c r="BY1723">
        <v>1</v>
      </c>
      <c r="BZ1723">
        <v>1</v>
      </c>
      <c r="CA1723">
        <v>0</v>
      </c>
      <c r="CB1723">
        <v>0</v>
      </c>
      <c r="CC1723">
        <v>1</v>
      </c>
      <c r="CD1723">
        <v>0</v>
      </c>
      <c r="CE1723">
        <v>0</v>
      </c>
      <c r="CF1723">
        <v>1</v>
      </c>
      <c r="CG1723">
        <v>0</v>
      </c>
      <c r="CH1723">
        <v>0</v>
      </c>
      <c r="CI1723">
        <v>1</v>
      </c>
      <c r="CJ1723" s="17">
        <v>1</v>
      </c>
      <c r="CK1723">
        <v>2.4889999999999999</v>
      </c>
      <c r="CL1723">
        <v>9699</v>
      </c>
      <c r="CM1723">
        <v>1</v>
      </c>
      <c r="CN1723">
        <v>0</v>
      </c>
      <c r="CO1723">
        <v>18</v>
      </c>
      <c r="CP1723" s="31" t="s">
        <v>80</v>
      </c>
    </row>
    <row r="1724" spans="1:94" x14ac:dyDescent="0.25">
      <c r="A1724">
        <v>1723</v>
      </c>
      <c r="B1724">
        <v>113</v>
      </c>
      <c r="C1724" s="23" t="s">
        <v>291</v>
      </c>
      <c r="D1724" s="12">
        <v>7.3</v>
      </c>
      <c r="E1724" s="13">
        <v>0.05</v>
      </c>
      <c r="F1724" s="7">
        <f t="shared" si="427"/>
        <v>146</v>
      </c>
      <c r="G1724" s="7">
        <f t="shared" si="414"/>
        <v>7.25</v>
      </c>
      <c r="H1724" s="15">
        <f t="shared" si="415"/>
        <v>7.35</v>
      </c>
      <c r="I1724" s="11">
        <f t="shared" si="416"/>
        <v>0.18377549223456921</v>
      </c>
      <c r="J1724" s="30">
        <f t="shared" si="417"/>
        <v>1.2587362481819809E-3</v>
      </c>
      <c r="K1724" s="30">
        <f t="shared" si="418"/>
        <v>794.44760683131267</v>
      </c>
      <c r="L1724" s="8">
        <v>0</v>
      </c>
      <c r="M1724" s="9">
        <v>0</v>
      </c>
      <c r="N1724" s="9">
        <v>0</v>
      </c>
      <c r="O1724" s="9">
        <v>1</v>
      </c>
      <c r="P1724" s="9">
        <v>0</v>
      </c>
      <c r="Q1724" s="8">
        <v>609852</v>
      </c>
      <c r="R1724" s="9">
        <v>20</v>
      </c>
      <c r="S1724" s="9">
        <f t="shared" si="419"/>
        <v>609831</v>
      </c>
      <c r="T1724" s="9">
        <f t="shared" si="420"/>
        <v>8</v>
      </c>
      <c r="U1724" s="7">
        <v>9.5</v>
      </c>
      <c r="V1724" s="7">
        <f t="shared" si="428"/>
        <v>29</v>
      </c>
      <c r="W1724" s="9">
        <v>1</v>
      </c>
      <c r="X1724" s="9">
        <v>0</v>
      </c>
      <c r="Y1724" s="9">
        <v>0</v>
      </c>
      <c r="Z1724" s="9">
        <v>1</v>
      </c>
      <c r="AA1724" s="9">
        <v>0</v>
      </c>
      <c r="AB1724" s="27">
        <v>0</v>
      </c>
      <c r="AC1724" s="9">
        <v>0</v>
      </c>
      <c r="AD1724" s="9">
        <v>0</v>
      </c>
      <c r="AE1724" s="27">
        <v>1</v>
      </c>
      <c r="AF1724" s="9">
        <v>0</v>
      </c>
      <c r="AG1724" s="27">
        <v>1</v>
      </c>
      <c r="AH1724" s="19">
        <v>1970</v>
      </c>
      <c r="AI1724" s="30">
        <f t="shared" si="431"/>
        <v>0.11499999999999999</v>
      </c>
      <c r="AJ1724" s="30">
        <f t="shared" si="431"/>
        <v>0.11499999999999999</v>
      </c>
      <c r="AK1724" s="30">
        <f t="shared" si="430"/>
        <v>0.53</v>
      </c>
      <c r="AL1724" s="37">
        <v>0.24</v>
      </c>
      <c r="AM1724" s="36" t="s">
        <v>89</v>
      </c>
      <c r="AN1724" s="17" t="s">
        <v>89</v>
      </c>
      <c r="AO1724">
        <v>1</v>
      </c>
      <c r="AP1724" s="34">
        <v>0</v>
      </c>
      <c r="AQ1724" t="s">
        <v>89</v>
      </c>
      <c r="AR1724" s="34" t="s">
        <v>89</v>
      </c>
      <c r="AS1724">
        <v>0</v>
      </c>
      <c r="AT1724" s="17">
        <v>1</v>
      </c>
      <c r="AU1724" t="s">
        <v>89</v>
      </c>
      <c r="AV1724" s="17" t="s">
        <v>89</v>
      </c>
      <c r="AW1724" s="17" t="s">
        <v>131</v>
      </c>
      <c r="AX1724">
        <v>1</v>
      </c>
      <c r="AY1724">
        <v>0</v>
      </c>
      <c r="AZ1724">
        <v>0</v>
      </c>
      <c r="BA1724">
        <v>0</v>
      </c>
      <c r="BB1724">
        <v>0</v>
      </c>
      <c r="BC1724">
        <v>0</v>
      </c>
      <c r="BD1724" s="17">
        <v>0</v>
      </c>
      <c r="BE1724">
        <v>1</v>
      </c>
      <c r="BF1724">
        <v>0</v>
      </c>
      <c r="BG1724" s="17">
        <v>0</v>
      </c>
      <c r="BH1724">
        <v>15553</v>
      </c>
      <c r="BI1724">
        <v>1935</v>
      </c>
      <c r="BJ1724" s="61">
        <v>0.89700000000000002</v>
      </c>
      <c r="BK1724" s="61">
        <v>44.5</v>
      </c>
      <c r="BL1724">
        <v>1</v>
      </c>
      <c r="BM1724">
        <v>0</v>
      </c>
      <c r="BN1724">
        <v>1</v>
      </c>
      <c r="BO1724">
        <v>0</v>
      </c>
      <c r="BP1724">
        <v>0</v>
      </c>
      <c r="BQ1724" s="17">
        <v>0</v>
      </c>
      <c r="BR1724">
        <v>0</v>
      </c>
      <c r="BS1724">
        <v>0</v>
      </c>
      <c r="BT1724">
        <v>0</v>
      </c>
      <c r="BU1724" s="17">
        <v>1</v>
      </c>
      <c r="BV1724">
        <v>0</v>
      </c>
      <c r="BW1724">
        <v>0</v>
      </c>
      <c r="BX1724">
        <v>1</v>
      </c>
      <c r="BY1724">
        <v>0</v>
      </c>
      <c r="BZ1724">
        <v>0</v>
      </c>
      <c r="CA1724">
        <v>0</v>
      </c>
      <c r="CB1724">
        <v>0</v>
      </c>
      <c r="CC1724">
        <v>0</v>
      </c>
      <c r="CD1724">
        <v>0</v>
      </c>
      <c r="CE1724">
        <v>0</v>
      </c>
      <c r="CF1724">
        <v>0</v>
      </c>
      <c r="CG1724">
        <v>0</v>
      </c>
      <c r="CH1724">
        <v>0</v>
      </c>
      <c r="CI1724">
        <v>1</v>
      </c>
      <c r="CJ1724" s="17">
        <v>1</v>
      </c>
      <c r="CK1724">
        <v>3.879</v>
      </c>
      <c r="CL1724">
        <v>264</v>
      </c>
      <c r="CM1724">
        <v>1</v>
      </c>
      <c r="CN1724">
        <v>0</v>
      </c>
      <c r="CO1724">
        <v>35</v>
      </c>
      <c r="CP1724" s="31" t="s">
        <v>80</v>
      </c>
    </row>
    <row r="1725" spans="1:94" x14ac:dyDescent="0.25">
      <c r="A1725">
        <v>1724</v>
      </c>
      <c r="B1725">
        <v>113</v>
      </c>
      <c r="C1725" s="23" t="s">
        <v>291</v>
      </c>
      <c r="D1725" s="12">
        <v>7.3</v>
      </c>
      <c r="E1725" s="13">
        <v>0.05</v>
      </c>
      <c r="F1725" s="7">
        <f t="shared" si="427"/>
        <v>146</v>
      </c>
      <c r="G1725" s="7">
        <f t="shared" si="414"/>
        <v>7.25</v>
      </c>
      <c r="H1725" s="15">
        <f t="shared" si="415"/>
        <v>7.35</v>
      </c>
      <c r="I1725" s="11">
        <f t="shared" si="416"/>
        <v>0.18377549223456921</v>
      </c>
      <c r="J1725" s="30">
        <f t="shared" si="417"/>
        <v>1.2587362481819809E-3</v>
      </c>
      <c r="K1725" s="30">
        <f t="shared" si="418"/>
        <v>794.44760683131267</v>
      </c>
      <c r="L1725" s="8">
        <v>0</v>
      </c>
      <c r="M1725" s="9">
        <v>0</v>
      </c>
      <c r="N1725" s="9">
        <v>0</v>
      </c>
      <c r="O1725" s="9">
        <v>1</v>
      </c>
      <c r="P1725" s="9">
        <v>0</v>
      </c>
      <c r="Q1725" s="8">
        <v>609852</v>
      </c>
      <c r="R1725" s="9">
        <v>20</v>
      </c>
      <c r="S1725" s="9">
        <f t="shared" si="419"/>
        <v>609831</v>
      </c>
      <c r="T1725" s="9">
        <f t="shared" si="420"/>
        <v>8</v>
      </c>
      <c r="U1725" s="7">
        <v>9.5</v>
      </c>
      <c r="V1725" s="7">
        <f t="shared" si="428"/>
        <v>29</v>
      </c>
      <c r="W1725" s="9">
        <v>1</v>
      </c>
      <c r="X1725" s="9">
        <v>0</v>
      </c>
      <c r="Y1725" s="9">
        <v>0</v>
      </c>
      <c r="Z1725" s="9">
        <v>1</v>
      </c>
      <c r="AA1725" s="9">
        <v>0</v>
      </c>
      <c r="AB1725" s="27">
        <v>0</v>
      </c>
      <c r="AC1725" s="9">
        <v>0</v>
      </c>
      <c r="AD1725" s="9">
        <v>0</v>
      </c>
      <c r="AE1725" s="27">
        <v>1</v>
      </c>
      <c r="AF1725" s="9">
        <v>0</v>
      </c>
      <c r="AG1725" s="27">
        <v>1</v>
      </c>
      <c r="AH1725" s="19">
        <v>1970</v>
      </c>
      <c r="AI1725" s="30">
        <f t="shared" si="431"/>
        <v>0.11499999999999999</v>
      </c>
      <c r="AJ1725" s="30">
        <f t="shared" si="431"/>
        <v>0.11499999999999999</v>
      </c>
      <c r="AK1725" s="30">
        <f t="shared" si="430"/>
        <v>0.53</v>
      </c>
      <c r="AL1725" s="37">
        <v>0.24</v>
      </c>
      <c r="AM1725" s="36" t="s">
        <v>89</v>
      </c>
      <c r="AN1725" s="17" t="s">
        <v>89</v>
      </c>
      <c r="AO1725">
        <v>1</v>
      </c>
      <c r="AP1725" s="34">
        <v>0</v>
      </c>
      <c r="AQ1725" t="s">
        <v>89</v>
      </c>
      <c r="AR1725" s="34" t="s">
        <v>89</v>
      </c>
      <c r="AS1725">
        <v>0</v>
      </c>
      <c r="AT1725" s="17">
        <v>1</v>
      </c>
      <c r="AU1725" t="s">
        <v>89</v>
      </c>
      <c r="AV1725" s="17" t="s">
        <v>89</v>
      </c>
      <c r="AW1725" s="17" t="s">
        <v>131</v>
      </c>
      <c r="AX1725">
        <v>1</v>
      </c>
      <c r="AY1725">
        <v>0</v>
      </c>
      <c r="AZ1725">
        <v>0</v>
      </c>
      <c r="BA1725">
        <v>0</v>
      </c>
      <c r="BB1725">
        <v>0</v>
      </c>
      <c r="BC1725">
        <v>0</v>
      </c>
      <c r="BD1725" s="17">
        <v>0</v>
      </c>
      <c r="BE1725">
        <v>1</v>
      </c>
      <c r="BF1725">
        <v>0</v>
      </c>
      <c r="BG1725" s="17">
        <v>0</v>
      </c>
      <c r="BH1725">
        <v>15553</v>
      </c>
      <c r="BI1725">
        <v>1935</v>
      </c>
      <c r="BJ1725" s="61">
        <v>0.89700000000000002</v>
      </c>
      <c r="BK1725" s="61">
        <v>44.5</v>
      </c>
      <c r="BL1725">
        <v>1</v>
      </c>
      <c r="BM1725">
        <v>0</v>
      </c>
      <c r="BN1725">
        <v>1</v>
      </c>
      <c r="BO1725">
        <v>0</v>
      </c>
      <c r="BP1725">
        <v>0</v>
      </c>
      <c r="BQ1725" s="17">
        <v>0</v>
      </c>
      <c r="BR1725">
        <v>0</v>
      </c>
      <c r="BS1725">
        <v>0</v>
      </c>
      <c r="BT1725">
        <v>0</v>
      </c>
      <c r="BU1725" s="17">
        <v>1</v>
      </c>
      <c r="BV1725">
        <v>0</v>
      </c>
      <c r="BW1725">
        <v>0</v>
      </c>
      <c r="BX1725">
        <v>1</v>
      </c>
      <c r="BY1725">
        <v>0</v>
      </c>
      <c r="BZ1725">
        <v>0</v>
      </c>
      <c r="CA1725">
        <v>0</v>
      </c>
      <c r="CB1725">
        <v>0</v>
      </c>
      <c r="CC1725">
        <v>0</v>
      </c>
      <c r="CD1725">
        <v>0</v>
      </c>
      <c r="CE1725">
        <v>0</v>
      </c>
      <c r="CF1725">
        <v>0</v>
      </c>
      <c r="CG1725">
        <v>0</v>
      </c>
      <c r="CH1725">
        <v>0</v>
      </c>
      <c r="CI1725">
        <v>1</v>
      </c>
      <c r="CJ1725" s="17">
        <v>1</v>
      </c>
      <c r="CK1725">
        <v>3.879</v>
      </c>
      <c r="CL1725">
        <v>264</v>
      </c>
      <c r="CM1725">
        <v>1</v>
      </c>
      <c r="CN1725">
        <v>0</v>
      </c>
      <c r="CO1725">
        <v>35</v>
      </c>
      <c r="CP1725" s="31" t="s">
        <v>80</v>
      </c>
    </row>
    <row r="1726" spans="1:94" x14ac:dyDescent="0.25">
      <c r="A1726">
        <v>1725</v>
      </c>
      <c r="B1726">
        <v>113</v>
      </c>
      <c r="C1726" s="23" t="s">
        <v>291</v>
      </c>
      <c r="D1726" s="12">
        <v>6.3</v>
      </c>
      <c r="E1726" s="13">
        <v>0.04</v>
      </c>
      <c r="F1726" s="7">
        <f t="shared" ref="F1726:F1743" si="432">D1726/E1726</f>
        <v>157.5</v>
      </c>
      <c r="G1726" s="7">
        <f t="shared" si="414"/>
        <v>6.26</v>
      </c>
      <c r="H1726" s="15">
        <f t="shared" si="415"/>
        <v>6.34</v>
      </c>
      <c r="I1726" s="11">
        <f t="shared" si="416"/>
        <v>0.10640023712619714</v>
      </c>
      <c r="J1726" s="30">
        <f t="shared" si="417"/>
        <v>6.75557061118712E-4</v>
      </c>
      <c r="K1726" s="30">
        <f t="shared" si="418"/>
        <v>1480.2598589436923</v>
      </c>
      <c r="L1726" s="8">
        <v>0</v>
      </c>
      <c r="M1726" s="9">
        <v>0</v>
      </c>
      <c r="N1726" s="9">
        <v>0</v>
      </c>
      <c r="O1726" s="9">
        <v>1</v>
      </c>
      <c r="P1726" s="9">
        <v>0</v>
      </c>
      <c r="Q1726" s="8">
        <v>2166387</v>
      </c>
      <c r="R1726" s="9">
        <v>23</v>
      </c>
      <c r="S1726" s="9">
        <f t="shared" si="419"/>
        <v>2166363</v>
      </c>
      <c r="T1726" s="9">
        <f t="shared" si="420"/>
        <v>8</v>
      </c>
      <c r="U1726" s="7">
        <v>9.5</v>
      </c>
      <c r="V1726" s="7">
        <f t="shared" si="428"/>
        <v>24</v>
      </c>
      <c r="W1726" s="9">
        <v>1</v>
      </c>
      <c r="X1726" s="9">
        <v>0</v>
      </c>
      <c r="Y1726" s="9">
        <v>0</v>
      </c>
      <c r="Z1726" s="9">
        <v>1</v>
      </c>
      <c r="AA1726" s="9">
        <v>0</v>
      </c>
      <c r="AB1726" s="27">
        <v>0</v>
      </c>
      <c r="AC1726" s="9">
        <v>0</v>
      </c>
      <c r="AD1726" s="9">
        <v>0</v>
      </c>
      <c r="AE1726" s="27">
        <v>1</v>
      </c>
      <c r="AF1726" s="9">
        <v>0</v>
      </c>
      <c r="AG1726" s="27">
        <v>1</v>
      </c>
      <c r="AH1726" s="19">
        <v>1970</v>
      </c>
      <c r="AI1726" s="30">
        <f t="shared" si="431"/>
        <v>0.11499999999999999</v>
      </c>
      <c r="AJ1726" s="30">
        <f t="shared" si="431"/>
        <v>0.11499999999999999</v>
      </c>
      <c r="AK1726" s="30">
        <f t="shared" si="430"/>
        <v>0.53</v>
      </c>
      <c r="AL1726" s="37">
        <v>0.24</v>
      </c>
      <c r="AM1726" s="36" t="s">
        <v>89</v>
      </c>
      <c r="AN1726" s="17" t="s">
        <v>89</v>
      </c>
      <c r="AO1726">
        <v>1</v>
      </c>
      <c r="AP1726" s="34">
        <v>0</v>
      </c>
      <c r="AQ1726" t="s">
        <v>89</v>
      </c>
      <c r="AR1726" s="34" t="s">
        <v>89</v>
      </c>
      <c r="AS1726">
        <v>0</v>
      </c>
      <c r="AT1726" s="17">
        <v>1</v>
      </c>
      <c r="AU1726" t="s">
        <v>89</v>
      </c>
      <c r="AV1726" s="17" t="s">
        <v>89</v>
      </c>
      <c r="AW1726" s="17" t="s">
        <v>131</v>
      </c>
      <c r="AX1726">
        <v>1</v>
      </c>
      <c r="AY1726">
        <v>0</v>
      </c>
      <c r="AZ1726">
        <v>0</v>
      </c>
      <c r="BA1726">
        <v>0</v>
      </c>
      <c r="BB1726">
        <v>0</v>
      </c>
      <c r="BC1726">
        <v>0</v>
      </c>
      <c r="BD1726" s="17">
        <v>0</v>
      </c>
      <c r="BE1726">
        <v>1</v>
      </c>
      <c r="BF1726">
        <v>0</v>
      </c>
      <c r="BG1726" s="17">
        <v>0</v>
      </c>
      <c r="BH1726">
        <v>15553</v>
      </c>
      <c r="BI1726">
        <v>1935</v>
      </c>
      <c r="BJ1726" s="61">
        <v>0.89700000000000002</v>
      </c>
      <c r="BK1726" s="61">
        <v>39.5</v>
      </c>
      <c r="BL1726">
        <v>1</v>
      </c>
      <c r="BM1726">
        <v>0</v>
      </c>
      <c r="BN1726">
        <v>1</v>
      </c>
      <c r="BO1726">
        <v>0</v>
      </c>
      <c r="BP1726">
        <v>0</v>
      </c>
      <c r="BQ1726" s="17">
        <v>0</v>
      </c>
      <c r="BR1726">
        <v>0</v>
      </c>
      <c r="BS1726">
        <v>0</v>
      </c>
      <c r="BT1726">
        <v>0</v>
      </c>
      <c r="BU1726" s="17">
        <v>1</v>
      </c>
      <c r="BV1726">
        <v>0</v>
      </c>
      <c r="BW1726">
        <v>0</v>
      </c>
      <c r="BX1726">
        <v>1</v>
      </c>
      <c r="BY1726">
        <v>1</v>
      </c>
      <c r="BZ1726">
        <v>1</v>
      </c>
      <c r="CA1726">
        <v>0</v>
      </c>
      <c r="CB1726">
        <v>0</v>
      </c>
      <c r="CC1726">
        <v>0</v>
      </c>
      <c r="CD1726">
        <v>0</v>
      </c>
      <c r="CE1726">
        <v>0</v>
      </c>
      <c r="CF1726">
        <v>0</v>
      </c>
      <c r="CG1726">
        <v>0</v>
      </c>
      <c r="CH1726">
        <v>0</v>
      </c>
      <c r="CI1726">
        <v>1</v>
      </c>
      <c r="CJ1726" s="17">
        <v>1</v>
      </c>
      <c r="CK1726">
        <v>3.879</v>
      </c>
      <c r="CL1726">
        <v>264</v>
      </c>
      <c r="CM1726">
        <v>1</v>
      </c>
      <c r="CN1726">
        <v>0</v>
      </c>
      <c r="CO1726">
        <v>35</v>
      </c>
      <c r="CP1726" s="31" t="s">
        <v>80</v>
      </c>
    </row>
    <row r="1727" spans="1:94" x14ac:dyDescent="0.25">
      <c r="A1727">
        <v>1726</v>
      </c>
      <c r="B1727">
        <v>113</v>
      </c>
      <c r="C1727" s="23" t="s">
        <v>291</v>
      </c>
      <c r="D1727" s="12">
        <v>6.3</v>
      </c>
      <c r="E1727" s="13">
        <v>0.04</v>
      </c>
      <c r="F1727" s="7">
        <f t="shared" si="432"/>
        <v>157.5</v>
      </c>
      <c r="G1727" s="7">
        <f t="shared" si="414"/>
        <v>6.26</v>
      </c>
      <c r="H1727" s="15">
        <f t="shared" si="415"/>
        <v>6.34</v>
      </c>
      <c r="I1727" s="11">
        <f t="shared" si="416"/>
        <v>0.10640023712619714</v>
      </c>
      <c r="J1727" s="30">
        <f t="shared" si="417"/>
        <v>6.75557061118712E-4</v>
      </c>
      <c r="K1727" s="30">
        <f t="shared" ref="K1727:K1755" si="433">IFERROR(1/J1727, "X")</f>
        <v>1480.2598589436923</v>
      </c>
      <c r="L1727" s="8">
        <v>0</v>
      </c>
      <c r="M1727" s="9">
        <v>0</v>
      </c>
      <c r="N1727" s="9">
        <v>0</v>
      </c>
      <c r="O1727" s="9">
        <v>1</v>
      </c>
      <c r="P1727" s="9">
        <v>0</v>
      </c>
      <c r="Q1727" s="8">
        <v>2166387</v>
      </c>
      <c r="R1727" s="9">
        <v>23</v>
      </c>
      <c r="S1727" s="9">
        <f t="shared" ref="S1727:S1755" si="434">Q1727-R1727-1</f>
        <v>2166363</v>
      </c>
      <c r="T1727" s="9">
        <f t="shared" si="420"/>
        <v>8</v>
      </c>
      <c r="U1727" s="7">
        <v>9.5</v>
      </c>
      <c r="V1727" s="7">
        <f t="shared" si="428"/>
        <v>24</v>
      </c>
      <c r="W1727" s="9">
        <v>1</v>
      </c>
      <c r="X1727" s="9">
        <v>0</v>
      </c>
      <c r="Y1727" s="9">
        <v>0</v>
      </c>
      <c r="Z1727" s="9">
        <v>1</v>
      </c>
      <c r="AA1727" s="9">
        <v>0</v>
      </c>
      <c r="AB1727" s="27">
        <v>0</v>
      </c>
      <c r="AC1727" s="9">
        <v>0</v>
      </c>
      <c r="AD1727" s="9">
        <v>0</v>
      </c>
      <c r="AE1727" s="27">
        <v>1</v>
      </c>
      <c r="AF1727" s="9">
        <v>0</v>
      </c>
      <c r="AG1727" s="27">
        <v>1</v>
      </c>
      <c r="AH1727" s="19">
        <v>1970</v>
      </c>
      <c r="AI1727" s="30">
        <f t="shared" si="431"/>
        <v>0.11499999999999999</v>
      </c>
      <c r="AJ1727" s="30">
        <f t="shared" si="431"/>
        <v>0.11499999999999999</v>
      </c>
      <c r="AK1727" s="30">
        <f t="shared" si="430"/>
        <v>0.53</v>
      </c>
      <c r="AL1727" s="37">
        <v>0.24</v>
      </c>
      <c r="AM1727" s="36" t="s">
        <v>89</v>
      </c>
      <c r="AN1727" s="17" t="s">
        <v>89</v>
      </c>
      <c r="AO1727">
        <v>1</v>
      </c>
      <c r="AP1727" s="34">
        <v>0</v>
      </c>
      <c r="AQ1727" t="s">
        <v>89</v>
      </c>
      <c r="AR1727" s="34" t="s">
        <v>89</v>
      </c>
      <c r="AS1727">
        <v>0</v>
      </c>
      <c r="AT1727" s="17">
        <v>1</v>
      </c>
      <c r="AU1727" t="s">
        <v>89</v>
      </c>
      <c r="AV1727" s="17" t="s">
        <v>89</v>
      </c>
      <c r="AW1727" s="17" t="s">
        <v>131</v>
      </c>
      <c r="AX1727">
        <v>1</v>
      </c>
      <c r="AY1727">
        <v>0</v>
      </c>
      <c r="AZ1727">
        <v>0</v>
      </c>
      <c r="BA1727">
        <v>0</v>
      </c>
      <c r="BB1727">
        <v>0</v>
      </c>
      <c r="BC1727">
        <v>0</v>
      </c>
      <c r="BD1727" s="17">
        <v>0</v>
      </c>
      <c r="BE1727">
        <v>1</v>
      </c>
      <c r="BF1727">
        <v>0</v>
      </c>
      <c r="BG1727" s="17">
        <v>0</v>
      </c>
      <c r="BH1727">
        <v>15553</v>
      </c>
      <c r="BI1727">
        <v>1935</v>
      </c>
      <c r="BJ1727" s="61">
        <v>0.89700000000000002</v>
      </c>
      <c r="BK1727" s="61">
        <v>39.5</v>
      </c>
      <c r="BL1727">
        <v>1</v>
      </c>
      <c r="BM1727">
        <v>0</v>
      </c>
      <c r="BN1727">
        <v>1</v>
      </c>
      <c r="BO1727">
        <v>0</v>
      </c>
      <c r="BP1727">
        <v>0</v>
      </c>
      <c r="BQ1727" s="17">
        <v>0</v>
      </c>
      <c r="BR1727">
        <v>0</v>
      </c>
      <c r="BS1727">
        <v>0</v>
      </c>
      <c r="BT1727">
        <v>0</v>
      </c>
      <c r="BU1727" s="17">
        <v>1</v>
      </c>
      <c r="BV1727">
        <v>0</v>
      </c>
      <c r="BW1727">
        <v>0</v>
      </c>
      <c r="BX1727">
        <v>1</v>
      </c>
      <c r="BY1727">
        <v>1</v>
      </c>
      <c r="BZ1727">
        <v>1</v>
      </c>
      <c r="CA1727">
        <v>0</v>
      </c>
      <c r="CB1727">
        <v>0</v>
      </c>
      <c r="CC1727">
        <v>0</v>
      </c>
      <c r="CD1727">
        <v>0</v>
      </c>
      <c r="CE1727">
        <v>0</v>
      </c>
      <c r="CF1727">
        <v>0</v>
      </c>
      <c r="CG1727">
        <v>0</v>
      </c>
      <c r="CH1727">
        <v>0</v>
      </c>
      <c r="CI1727">
        <v>1</v>
      </c>
      <c r="CJ1727" s="17">
        <v>1</v>
      </c>
      <c r="CK1727">
        <v>3.879</v>
      </c>
      <c r="CL1727">
        <v>264</v>
      </c>
      <c r="CM1727">
        <v>1</v>
      </c>
      <c r="CN1727">
        <v>0</v>
      </c>
      <c r="CO1727">
        <v>35</v>
      </c>
      <c r="CP1727" s="31" t="s">
        <v>80</v>
      </c>
    </row>
    <row r="1728" spans="1:94" x14ac:dyDescent="0.25">
      <c r="A1728">
        <v>1727</v>
      </c>
      <c r="B1728">
        <v>113</v>
      </c>
      <c r="C1728" s="23" t="s">
        <v>291</v>
      </c>
      <c r="D1728" s="12">
        <v>6.8</v>
      </c>
      <c r="E1728" s="13">
        <v>0.03</v>
      </c>
      <c r="F1728" s="7">
        <f t="shared" si="432"/>
        <v>226.66666666666666</v>
      </c>
      <c r="G1728" s="7">
        <f t="shared" si="414"/>
        <v>6.77</v>
      </c>
      <c r="H1728" s="15">
        <f t="shared" si="415"/>
        <v>6.83</v>
      </c>
      <c r="I1728" s="11">
        <f t="shared" si="416"/>
        <v>0.11733876834915015</v>
      </c>
      <c r="J1728" s="30">
        <f t="shared" si="417"/>
        <v>5.1767103683448602E-4</v>
      </c>
      <c r="K1728" s="30">
        <f t="shared" si="433"/>
        <v>1931.7287019086759</v>
      </c>
      <c r="L1728" s="8">
        <v>0</v>
      </c>
      <c r="M1728" s="9">
        <v>0</v>
      </c>
      <c r="N1728" s="9">
        <v>0</v>
      </c>
      <c r="O1728" s="9">
        <v>1</v>
      </c>
      <c r="P1728" s="9">
        <v>0</v>
      </c>
      <c r="Q1728" s="8">
        <v>3680223</v>
      </c>
      <c r="R1728" s="9">
        <v>24</v>
      </c>
      <c r="S1728" s="9">
        <f t="shared" si="434"/>
        <v>3680198</v>
      </c>
      <c r="T1728" s="9">
        <f t="shared" si="420"/>
        <v>8</v>
      </c>
      <c r="U1728" s="7">
        <v>9.5</v>
      </c>
      <c r="V1728" s="7">
        <f t="shared" si="428"/>
        <v>24</v>
      </c>
      <c r="W1728" s="9">
        <v>1</v>
      </c>
      <c r="X1728" s="9">
        <v>0</v>
      </c>
      <c r="Y1728" s="9">
        <v>0</v>
      </c>
      <c r="Z1728" s="9">
        <v>1</v>
      </c>
      <c r="AA1728" s="9">
        <v>0</v>
      </c>
      <c r="AB1728" s="27">
        <v>0</v>
      </c>
      <c r="AC1728" s="9">
        <v>0</v>
      </c>
      <c r="AD1728" s="9">
        <v>0</v>
      </c>
      <c r="AE1728" s="27">
        <v>1</v>
      </c>
      <c r="AF1728" s="9">
        <v>0</v>
      </c>
      <c r="AG1728" s="27">
        <v>1</v>
      </c>
      <c r="AH1728" s="19">
        <v>1970</v>
      </c>
      <c r="AI1728" s="30">
        <f t="shared" si="431"/>
        <v>0.11499999999999999</v>
      </c>
      <c r="AJ1728" s="30">
        <f t="shared" si="431"/>
        <v>0.11499999999999999</v>
      </c>
      <c r="AK1728" s="30">
        <f t="shared" si="430"/>
        <v>0.53</v>
      </c>
      <c r="AL1728" s="37">
        <v>0.24</v>
      </c>
      <c r="AM1728" s="36" t="s">
        <v>89</v>
      </c>
      <c r="AN1728" s="17" t="s">
        <v>89</v>
      </c>
      <c r="AO1728">
        <v>0.58799999999999997</v>
      </c>
      <c r="AP1728" s="34">
        <f t="shared" ref="AP1728:AP1731" si="435">1-AO1728</f>
        <v>0.41200000000000003</v>
      </c>
      <c r="AQ1728" t="s">
        <v>89</v>
      </c>
      <c r="AR1728" s="34" t="s">
        <v>89</v>
      </c>
      <c r="AS1728">
        <v>0</v>
      </c>
      <c r="AT1728" s="17">
        <v>1</v>
      </c>
      <c r="AU1728" t="s">
        <v>89</v>
      </c>
      <c r="AV1728" s="17" t="s">
        <v>89</v>
      </c>
      <c r="AW1728" s="17" t="s">
        <v>131</v>
      </c>
      <c r="AX1728">
        <v>1</v>
      </c>
      <c r="AY1728">
        <v>0</v>
      </c>
      <c r="AZ1728">
        <v>0</v>
      </c>
      <c r="BA1728">
        <v>0</v>
      </c>
      <c r="BB1728">
        <v>0</v>
      </c>
      <c r="BC1728">
        <v>0</v>
      </c>
      <c r="BD1728" s="17">
        <v>0</v>
      </c>
      <c r="BE1728">
        <v>1</v>
      </c>
      <c r="BF1728">
        <v>0</v>
      </c>
      <c r="BG1728" s="17">
        <v>0</v>
      </c>
      <c r="BH1728">
        <v>15553</v>
      </c>
      <c r="BI1728">
        <v>1935</v>
      </c>
      <c r="BJ1728" s="61">
        <v>0.89700000000000002</v>
      </c>
      <c r="BK1728" s="61">
        <v>39.5</v>
      </c>
      <c r="BL1728">
        <v>1</v>
      </c>
      <c r="BM1728">
        <v>0</v>
      </c>
      <c r="BN1728">
        <v>1</v>
      </c>
      <c r="BO1728">
        <v>0</v>
      </c>
      <c r="BP1728">
        <v>0</v>
      </c>
      <c r="BQ1728" s="17">
        <v>0</v>
      </c>
      <c r="BR1728">
        <v>0</v>
      </c>
      <c r="BS1728">
        <v>0</v>
      </c>
      <c r="BT1728">
        <v>0</v>
      </c>
      <c r="BU1728" s="17">
        <v>1</v>
      </c>
      <c r="BV1728">
        <v>0</v>
      </c>
      <c r="BW1728">
        <v>0</v>
      </c>
      <c r="BX1728">
        <v>1</v>
      </c>
      <c r="BY1728">
        <v>1</v>
      </c>
      <c r="BZ1728">
        <v>1</v>
      </c>
      <c r="CA1728">
        <v>0</v>
      </c>
      <c r="CB1728">
        <v>0</v>
      </c>
      <c r="CC1728">
        <v>0</v>
      </c>
      <c r="CD1728">
        <v>0</v>
      </c>
      <c r="CE1728">
        <v>1</v>
      </c>
      <c r="CF1728">
        <v>0</v>
      </c>
      <c r="CG1728">
        <v>0</v>
      </c>
      <c r="CH1728">
        <v>0</v>
      </c>
      <c r="CI1728">
        <v>1</v>
      </c>
      <c r="CJ1728" s="17">
        <v>1</v>
      </c>
      <c r="CK1728">
        <v>3.879</v>
      </c>
      <c r="CL1728">
        <v>264</v>
      </c>
      <c r="CM1728">
        <v>1</v>
      </c>
      <c r="CN1728">
        <v>0</v>
      </c>
      <c r="CO1728">
        <v>35</v>
      </c>
      <c r="CP1728" s="31" t="s">
        <v>80</v>
      </c>
    </row>
    <row r="1729" spans="1:94" x14ac:dyDescent="0.25">
      <c r="A1729">
        <v>1728</v>
      </c>
      <c r="B1729">
        <v>113</v>
      </c>
      <c r="C1729" s="23" t="s">
        <v>291</v>
      </c>
      <c r="D1729" s="12">
        <v>6.8</v>
      </c>
      <c r="E1729" s="13">
        <v>0.03</v>
      </c>
      <c r="F1729" s="7">
        <f t="shared" si="432"/>
        <v>226.66666666666666</v>
      </c>
      <c r="G1729" s="7">
        <f t="shared" si="414"/>
        <v>6.77</v>
      </c>
      <c r="H1729" s="15">
        <f t="shared" si="415"/>
        <v>6.83</v>
      </c>
      <c r="I1729" s="11">
        <f t="shared" si="416"/>
        <v>0.11733876834915015</v>
      </c>
      <c r="J1729" s="30">
        <f t="shared" si="417"/>
        <v>5.1767103683448602E-4</v>
      </c>
      <c r="K1729" s="30">
        <f t="shared" si="433"/>
        <v>1931.7287019086759</v>
      </c>
      <c r="L1729" s="8">
        <v>0</v>
      </c>
      <c r="M1729" s="9">
        <v>0</v>
      </c>
      <c r="N1729" s="9">
        <v>0</v>
      </c>
      <c r="O1729" s="9">
        <v>1</v>
      </c>
      <c r="P1729" s="9">
        <v>0</v>
      </c>
      <c r="Q1729" s="8">
        <v>3680223</v>
      </c>
      <c r="R1729" s="9">
        <v>24</v>
      </c>
      <c r="S1729" s="9">
        <f t="shared" si="434"/>
        <v>3680198</v>
      </c>
      <c r="T1729" s="9">
        <f t="shared" si="420"/>
        <v>8</v>
      </c>
      <c r="U1729" s="7">
        <v>9.5</v>
      </c>
      <c r="V1729" s="7">
        <f t="shared" si="428"/>
        <v>24</v>
      </c>
      <c r="W1729" s="9">
        <v>1</v>
      </c>
      <c r="X1729" s="9">
        <v>0</v>
      </c>
      <c r="Y1729" s="9">
        <v>0</v>
      </c>
      <c r="Z1729" s="9">
        <v>1</v>
      </c>
      <c r="AA1729" s="9">
        <v>0</v>
      </c>
      <c r="AB1729" s="27">
        <v>0</v>
      </c>
      <c r="AC1729" s="9">
        <v>0</v>
      </c>
      <c r="AD1729" s="9">
        <v>0</v>
      </c>
      <c r="AE1729" s="27">
        <v>1</v>
      </c>
      <c r="AF1729" s="9">
        <v>0</v>
      </c>
      <c r="AG1729" s="27">
        <v>1</v>
      </c>
      <c r="AH1729" s="19">
        <v>1970</v>
      </c>
      <c r="AI1729" s="30">
        <f t="shared" si="431"/>
        <v>0.11499999999999999</v>
      </c>
      <c r="AJ1729" s="30">
        <f t="shared" si="431"/>
        <v>0.11499999999999999</v>
      </c>
      <c r="AK1729" s="30">
        <f t="shared" si="430"/>
        <v>0.53</v>
      </c>
      <c r="AL1729" s="37">
        <v>0.24</v>
      </c>
      <c r="AM1729" s="36" t="s">
        <v>89</v>
      </c>
      <c r="AN1729" s="17" t="s">
        <v>89</v>
      </c>
      <c r="AO1729">
        <v>0.58799999999999997</v>
      </c>
      <c r="AP1729" s="34">
        <f t="shared" si="435"/>
        <v>0.41200000000000003</v>
      </c>
      <c r="AQ1729" t="s">
        <v>89</v>
      </c>
      <c r="AR1729" s="34" t="s">
        <v>89</v>
      </c>
      <c r="AS1729">
        <v>0</v>
      </c>
      <c r="AT1729" s="17">
        <v>1</v>
      </c>
      <c r="AU1729" t="s">
        <v>89</v>
      </c>
      <c r="AV1729" s="17" t="s">
        <v>89</v>
      </c>
      <c r="AW1729" s="17" t="s">
        <v>131</v>
      </c>
      <c r="AX1729">
        <v>1</v>
      </c>
      <c r="AY1729">
        <v>0</v>
      </c>
      <c r="AZ1729">
        <v>0</v>
      </c>
      <c r="BA1729">
        <v>0</v>
      </c>
      <c r="BB1729">
        <v>0</v>
      </c>
      <c r="BC1729">
        <v>0</v>
      </c>
      <c r="BD1729" s="17">
        <v>0</v>
      </c>
      <c r="BE1729">
        <v>1</v>
      </c>
      <c r="BF1729">
        <v>0</v>
      </c>
      <c r="BG1729" s="17">
        <v>0</v>
      </c>
      <c r="BH1729">
        <v>15553</v>
      </c>
      <c r="BI1729">
        <v>1935</v>
      </c>
      <c r="BJ1729" s="61">
        <v>0.89700000000000002</v>
      </c>
      <c r="BK1729" s="61">
        <v>39.5</v>
      </c>
      <c r="BL1729">
        <v>1</v>
      </c>
      <c r="BM1729">
        <v>0</v>
      </c>
      <c r="BN1729">
        <v>1</v>
      </c>
      <c r="BO1729">
        <v>0</v>
      </c>
      <c r="BP1729">
        <v>0</v>
      </c>
      <c r="BQ1729" s="17">
        <v>0</v>
      </c>
      <c r="BR1729">
        <v>0</v>
      </c>
      <c r="BS1729">
        <v>0</v>
      </c>
      <c r="BT1729">
        <v>0</v>
      </c>
      <c r="BU1729" s="17">
        <v>1</v>
      </c>
      <c r="BV1729">
        <v>0</v>
      </c>
      <c r="BW1729">
        <v>0</v>
      </c>
      <c r="BX1729">
        <v>1</v>
      </c>
      <c r="BY1729">
        <v>1</v>
      </c>
      <c r="BZ1729">
        <v>1</v>
      </c>
      <c r="CA1729">
        <v>0</v>
      </c>
      <c r="CB1729">
        <v>0</v>
      </c>
      <c r="CC1729">
        <v>0</v>
      </c>
      <c r="CD1729">
        <v>0</v>
      </c>
      <c r="CE1729">
        <v>1</v>
      </c>
      <c r="CF1729">
        <v>0</v>
      </c>
      <c r="CG1729">
        <v>0</v>
      </c>
      <c r="CH1729">
        <v>0</v>
      </c>
      <c r="CI1729">
        <v>1</v>
      </c>
      <c r="CJ1729" s="17">
        <v>1</v>
      </c>
      <c r="CK1729">
        <v>3.879</v>
      </c>
      <c r="CL1729">
        <v>264</v>
      </c>
      <c r="CM1729">
        <v>1</v>
      </c>
      <c r="CN1729">
        <v>0</v>
      </c>
      <c r="CO1729">
        <v>35</v>
      </c>
      <c r="CP1729" s="31" t="s">
        <v>80</v>
      </c>
    </row>
    <row r="1730" spans="1:94" x14ac:dyDescent="0.25">
      <c r="A1730">
        <v>1729</v>
      </c>
      <c r="B1730">
        <v>113</v>
      </c>
      <c r="C1730" s="23" t="s">
        <v>291</v>
      </c>
      <c r="D1730" s="12">
        <v>6.7</v>
      </c>
      <c r="E1730" s="13">
        <v>0.04</v>
      </c>
      <c r="F1730" s="7">
        <f t="shared" si="432"/>
        <v>167.5</v>
      </c>
      <c r="G1730" s="7">
        <f t="shared" ref="G1730:G1755" si="436">D1730-E1730</f>
        <v>6.66</v>
      </c>
      <c r="H1730" s="15">
        <f t="shared" ref="H1730:H1755" si="437">D1730+E1730</f>
        <v>6.74</v>
      </c>
      <c r="I1730" s="11">
        <f t="shared" ref="I1730:I1755" si="438">IFERROR(F1730/SQRT(F1730^2+S1730), "X")</f>
        <v>0.10399578596577695</v>
      </c>
      <c r="J1730" s="30">
        <f t="shared" ref="J1730:J1793" si="439">IFERROR(SQRT((1-I1730^2)/S1730), "X")</f>
        <v>6.2087036397478774E-4</v>
      </c>
      <c r="K1730" s="30">
        <f t="shared" si="433"/>
        <v>1610.6421855893382</v>
      </c>
      <c r="L1730" s="8">
        <v>0</v>
      </c>
      <c r="M1730" s="9">
        <v>0</v>
      </c>
      <c r="N1730" s="9">
        <v>0</v>
      </c>
      <c r="O1730" s="9">
        <v>1</v>
      </c>
      <c r="P1730" s="9">
        <v>0</v>
      </c>
      <c r="Q1730" s="8">
        <v>2566127</v>
      </c>
      <c r="R1730" s="9">
        <v>14</v>
      </c>
      <c r="S1730" s="9">
        <f t="shared" si="434"/>
        <v>2566112</v>
      </c>
      <c r="T1730" s="9">
        <f t="shared" ref="T1730:T1755" si="440">COUNTIF(B:B,B1730)</f>
        <v>8</v>
      </c>
      <c r="U1730" s="7">
        <v>9.5</v>
      </c>
      <c r="V1730" s="7">
        <f t="shared" si="428"/>
        <v>24</v>
      </c>
      <c r="W1730" s="9">
        <v>1</v>
      </c>
      <c r="X1730" s="9">
        <v>0</v>
      </c>
      <c r="Y1730" s="9">
        <v>0</v>
      </c>
      <c r="Z1730" s="9">
        <v>1</v>
      </c>
      <c r="AA1730" s="9">
        <v>0</v>
      </c>
      <c r="AB1730" s="27">
        <v>0</v>
      </c>
      <c r="AC1730" s="9">
        <v>0</v>
      </c>
      <c r="AD1730" s="9">
        <v>0</v>
      </c>
      <c r="AE1730" s="27">
        <v>1</v>
      </c>
      <c r="AF1730" s="9">
        <v>0</v>
      </c>
      <c r="AG1730" s="27">
        <v>1</v>
      </c>
      <c r="AH1730" s="19">
        <v>1970</v>
      </c>
      <c r="AI1730" s="30">
        <f t="shared" si="431"/>
        <v>0.11499999999999999</v>
      </c>
      <c r="AJ1730" s="30">
        <f t="shared" si="431"/>
        <v>0.11499999999999999</v>
      </c>
      <c r="AK1730" s="30">
        <f t="shared" si="430"/>
        <v>0.53</v>
      </c>
      <c r="AL1730" s="37">
        <v>0.24</v>
      </c>
      <c r="AM1730" s="36" t="s">
        <v>89</v>
      </c>
      <c r="AN1730" s="17" t="s">
        <v>89</v>
      </c>
      <c r="AO1730">
        <v>0.58799999999999997</v>
      </c>
      <c r="AP1730" s="34">
        <f t="shared" si="435"/>
        <v>0.41200000000000003</v>
      </c>
      <c r="AQ1730" t="s">
        <v>89</v>
      </c>
      <c r="AR1730" s="34" t="s">
        <v>89</v>
      </c>
      <c r="AS1730">
        <v>0</v>
      </c>
      <c r="AT1730" s="17">
        <v>1</v>
      </c>
      <c r="AU1730" t="s">
        <v>89</v>
      </c>
      <c r="AV1730" s="17" t="s">
        <v>89</v>
      </c>
      <c r="AW1730" s="17" t="s">
        <v>131</v>
      </c>
      <c r="AX1730">
        <v>1</v>
      </c>
      <c r="AY1730">
        <v>0</v>
      </c>
      <c r="AZ1730">
        <v>0</v>
      </c>
      <c r="BA1730">
        <v>0</v>
      </c>
      <c r="BB1730">
        <v>0</v>
      </c>
      <c r="BC1730">
        <v>0</v>
      </c>
      <c r="BD1730" s="17">
        <v>0</v>
      </c>
      <c r="BE1730">
        <v>1</v>
      </c>
      <c r="BF1730">
        <v>0</v>
      </c>
      <c r="BG1730" s="17">
        <v>0</v>
      </c>
      <c r="BH1730">
        <v>15553</v>
      </c>
      <c r="BI1730">
        <v>1935</v>
      </c>
      <c r="BJ1730" s="61">
        <v>0.89700000000000002</v>
      </c>
      <c r="BK1730" s="61">
        <v>39.5</v>
      </c>
      <c r="BL1730">
        <v>1</v>
      </c>
      <c r="BM1730">
        <v>0</v>
      </c>
      <c r="BN1730">
        <v>1</v>
      </c>
      <c r="BO1730">
        <v>0</v>
      </c>
      <c r="BP1730">
        <v>0</v>
      </c>
      <c r="BQ1730" s="17">
        <v>0</v>
      </c>
      <c r="BR1730">
        <v>0</v>
      </c>
      <c r="BS1730">
        <v>0</v>
      </c>
      <c r="BT1730">
        <v>0</v>
      </c>
      <c r="BU1730" s="17">
        <v>1</v>
      </c>
      <c r="BV1730">
        <v>0</v>
      </c>
      <c r="BW1730">
        <v>0</v>
      </c>
      <c r="BX1730">
        <v>1</v>
      </c>
      <c r="BY1730">
        <v>1</v>
      </c>
      <c r="BZ1730">
        <v>1</v>
      </c>
      <c r="CA1730">
        <v>0</v>
      </c>
      <c r="CB1730">
        <v>0</v>
      </c>
      <c r="CC1730">
        <v>0</v>
      </c>
      <c r="CD1730">
        <v>0</v>
      </c>
      <c r="CE1730">
        <v>1</v>
      </c>
      <c r="CF1730">
        <v>0</v>
      </c>
      <c r="CG1730">
        <v>0</v>
      </c>
      <c r="CH1730">
        <v>0</v>
      </c>
      <c r="CI1730">
        <v>1</v>
      </c>
      <c r="CJ1730" s="17">
        <v>1</v>
      </c>
      <c r="CK1730">
        <v>3.879</v>
      </c>
      <c r="CL1730">
        <v>264</v>
      </c>
      <c r="CM1730">
        <v>1</v>
      </c>
      <c r="CN1730">
        <v>0</v>
      </c>
      <c r="CO1730">
        <v>35</v>
      </c>
      <c r="CP1730" s="31" t="s">
        <v>80</v>
      </c>
    </row>
    <row r="1731" spans="1:94" s="131" customFormat="1" x14ac:dyDescent="0.25">
      <c r="A1731" s="131">
        <v>1730</v>
      </c>
      <c r="B1731" s="131">
        <v>113</v>
      </c>
      <c r="C1731" s="132" t="s">
        <v>291</v>
      </c>
      <c r="D1731" s="133">
        <v>6.9</v>
      </c>
      <c r="E1731" s="134">
        <v>0.04</v>
      </c>
      <c r="F1731" s="135">
        <f t="shared" si="432"/>
        <v>172.5</v>
      </c>
      <c r="G1731" s="135">
        <f t="shared" si="436"/>
        <v>6.86</v>
      </c>
      <c r="H1731" s="136">
        <f t="shared" si="437"/>
        <v>6.94</v>
      </c>
      <c r="I1731" s="137">
        <f t="shared" si="438"/>
        <v>0.16128982905152403</v>
      </c>
      <c r="J1731" s="138">
        <f t="shared" si="439"/>
        <v>9.3501350174796539E-4</v>
      </c>
      <c r="K1731" s="138">
        <f t="shared" si="433"/>
        <v>1069.5032725522628</v>
      </c>
      <c r="L1731" s="139">
        <v>0</v>
      </c>
      <c r="M1731" s="140">
        <v>0</v>
      </c>
      <c r="N1731" s="140">
        <v>0</v>
      </c>
      <c r="O1731" s="140">
        <v>1</v>
      </c>
      <c r="P1731" s="140">
        <v>0</v>
      </c>
      <c r="Q1731" s="139">
        <v>1114096</v>
      </c>
      <c r="R1731" s="140">
        <v>14</v>
      </c>
      <c r="S1731" s="140">
        <f t="shared" si="434"/>
        <v>1114081</v>
      </c>
      <c r="T1731" s="140">
        <f t="shared" si="440"/>
        <v>8</v>
      </c>
      <c r="U1731" s="135">
        <v>9.5</v>
      </c>
      <c r="V1731" s="135">
        <f t="shared" si="428"/>
        <v>24</v>
      </c>
      <c r="W1731" s="140">
        <v>1</v>
      </c>
      <c r="X1731" s="140">
        <v>0</v>
      </c>
      <c r="Y1731" s="140">
        <v>0</v>
      </c>
      <c r="Z1731" s="140">
        <v>1</v>
      </c>
      <c r="AA1731" s="140">
        <v>0</v>
      </c>
      <c r="AB1731" s="141">
        <v>0</v>
      </c>
      <c r="AC1731" s="140">
        <v>0</v>
      </c>
      <c r="AD1731" s="140">
        <v>0</v>
      </c>
      <c r="AE1731" s="141">
        <v>1</v>
      </c>
      <c r="AF1731" s="140">
        <v>0</v>
      </c>
      <c r="AG1731" s="141">
        <v>1</v>
      </c>
      <c r="AH1731" s="142">
        <v>1970</v>
      </c>
      <c r="AI1731" s="138">
        <f t="shared" si="431"/>
        <v>0.11499999999999999</v>
      </c>
      <c r="AJ1731" s="138">
        <f t="shared" si="431"/>
        <v>0.11499999999999999</v>
      </c>
      <c r="AK1731" s="138">
        <f t="shared" si="430"/>
        <v>0.53</v>
      </c>
      <c r="AL1731" s="143">
        <v>0.24</v>
      </c>
      <c r="AM1731" s="144" t="s">
        <v>89</v>
      </c>
      <c r="AN1731" s="145" t="s">
        <v>89</v>
      </c>
      <c r="AO1731" s="131">
        <v>0.58799999999999997</v>
      </c>
      <c r="AP1731" s="146">
        <f t="shared" si="435"/>
        <v>0.41200000000000003</v>
      </c>
      <c r="AQ1731" s="131" t="s">
        <v>89</v>
      </c>
      <c r="AR1731" s="146" t="s">
        <v>89</v>
      </c>
      <c r="AS1731" s="131">
        <v>0</v>
      </c>
      <c r="AT1731" s="145">
        <v>1</v>
      </c>
      <c r="AU1731" s="131" t="s">
        <v>89</v>
      </c>
      <c r="AV1731" s="145" t="s">
        <v>89</v>
      </c>
      <c r="AW1731" s="145" t="s">
        <v>131</v>
      </c>
      <c r="AX1731" s="131">
        <v>1</v>
      </c>
      <c r="AY1731" s="131">
        <v>0</v>
      </c>
      <c r="AZ1731" s="131">
        <v>0</v>
      </c>
      <c r="BA1731" s="131">
        <v>0</v>
      </c>
      <c r="BB1731" s="131">
        <v>0</v>
      </c>
      <c r="BC1731" s="131">
        <v>0</v>
      </c>
      <c r="BD1731" s="145">
        <v>0</v>
      </c>
      <c r="BE1731" s="131">
        <v>1</v>
      </c>
      <c r="BF1731" s="131">
        <v>0</v>
      </c>
      <c r="BG1731" s="145">
        <v>0</v>
      </c>
      <c r="BH1731" s="131">
        <v>15553</v>
      </c>
      <c r="BI1731" s="131">
        <v>1935</v>
      </c>
      <c r="BJ1731" s="147">
        <v>0.89700000000000002</v>
      </c>
      <c r="BK1731" s="147">
        <v>39.5</v>
      </c>
      <c r="BL1731" s="131">
        <v>1</v>
      </c>
      <c r="BM1731" s="131">
        <v>0</v>
      </c>
      <c r="BN1731" s="131">
        <v>1</v>
      </c>
      <c r="BO1731" s="131">
        <v>0</v>
      </c>
      <c r="BP1731" s="131">
        <v>0</v>
      </c>
      <c r="BQ1731" s="145">
        <v>0</v>
      </c>
      <c r="BR1731" s="131">
        <v>0</v>
      </c>
      <c r="BS1731" s="131">
        <v>0</v>
      </c>
      <c r="BT1731" s="131">
        <v>0</v>
      </c>
      <c r="BU1731" s="145">
        <v>1</v>
      </c>
      <c r="BV1731" s="131">
        <v>0</v>
      </c>
      <c r="BW1731" s="131">
        <v>0</v>
      </c>
      <c r="BX1731" s="131">
        <v>1</v>
      </c>
      <c r="BY1731" s="131">
        <v>1</v>
      </c>
      <c r="BZ1731" s="131">
        <v>1</v>
      </c>
      <c r="CA1731" s="131">
        <v>0</v>
      </c>
      <c r="CB1731" s="131">
        <v>0</v>
      </c>
      <c r="CC1731" s="131">
        <v>0</v>
      </c>
      <c r="CD1731" s="131">
        <v>0</v>
      </c>
      <c r="CE1731" s="131">
        <v>1</v>
      </c>
      <c r="CF1731" s="131">
        <v>0</v>
      </c>
      <c r="CG1731" s="131">
        <v>0</v>
      </c>
      <c r="CH1731" s="131">
        <v>0</v>
      </c>
      <c r="CI1731" s="131">
        <v>1</v>
      </c>
      <c r="CJ1731" s="145">
        <v>1</v>
      </c>
      <c r="CK1731" s="131">
        <v>3.879</v>
      </c>
      <c r="CL1731" s="131">
        <v>264</v>
      </c>
      <c r="CM1731" s="131">
        <v>1</v>
      </c>
      <c r="CN1731" s="131">
        <v>0</v>
      </c>
      <c r="CO1731" s="131">
        <v>35</v>
      </c>
      <c r="CP1731" s="148" t="s">
        <v>80</v>
      </c>
    </row>
    <row r="1732" spans="1:94" x14ac:dyDescent="0.25">
      <c r="A1732">
        <v>1731</v>
      </c>
      <c r="B1732">
        <v>114</v>
      </c>
      <c r="C1732" s="23" t="s">
        <v>292</v>
      </c>
      <c r="D1732" s="12">
        <v>7.9</v>
      </c>
      <c r="E1732" s="13">
        <v>1.5</v>
      </c>
      <c r="F1732" s="7">
        <f t="shared" si="432"/>
        <v>5.2666666666666666</v>
      </c>
      <c r="G1732" s="7">
        <f t="shared" si="436"/>
        <v>6.4</v>
      </c>
      <c r="H1732" s="15">
        <f t="shared" si="437"/>
        <v>9.4</v>
      </c>
      <c r="I1732" s="11">
        <f t="shared" si="438"/>
        <v>5.7437595794937547E-2</v>
      </c>
      <c r="J1732" s="30">
        <f t="shared" si="439"/>
        <v>1.0905872619291939E-2</v>
      </c>
      <c r="K1732" s="30">
        <f t="shared" si="433"/>
        <v>91.693717220853131</v>
      </c>
      <c r="L1732" s="8">
        <v>0</v>
      </c>
      <c r="M1732" s="9">
        <v>0</v>
      </c>
      <c r="N1732" s="9">
        <v>0</v>
      </c>
      <c r="O1732" s="9">
        <v>1</v>
      </c>
      <c r="P1732" s="9">
        <v>0</v>
      </c>
      <c r="Q1732" s="8">
        <v>8394</v>
      </c>
      <c r="R1732" s="9">
        <v>13</v>
      </c>
      <c r="S1732" s="9">
        <f t="shared" si="434"/>
        <v>8380</v>
      </c>
      <c r="T1732" s="9">
        <f t="shared" si="440"/>
        <v>12</v>
      </c>
      <c r="U1732" s="7">
        <v>13.856999999999999</v>
      </c>
      <c r="V1732" s="7">
        <v>5.8230000000000004</v>
      </c>
      <c r="W1732" s="9">
        <v>1</v>
      </c>
      <c r="X1732" s="9">
        <v>0</v>
      </c>
      <c r="Y1732" s="9">
        <v>0</v>
      </c>
      <c r="Z1732" s="9">
        <v>1</v>
      </c>
      <c r="AA1732" s="9">
        <v>0</v>
      </c>
      <c r="AB1732" s="27">
        <v>0</v>
      </c>
      <c r="AC1732" s="9">
        <v>0</v>
      </c>
      <c r="AD1732" s="9">
        <v>0</v>
      </c>
      <c r="AE1732" s="27">
        <v>1</v>
      </c>
      <c r="AF1732" s="9">
        <v>0</v>
      </c>
      <c r="AG1732" s="27">
        <v>1</v>
      </c>
      <c r="AH1732" s="19">
        <v>1983</v>
      </c>
      <c r="AI1732" s="30">
        <f t="shared" ref="AI1732:AJ1743" si="441">(1-$AK1732-$AL1732)/2</f>
        <v>0.11499999999999999</v>
      </c>
      <c r="AJ1732" s="30">
        <f t="shared" si="441"/>
        <v>0.11499999999999999</v>
      </c>
      <c r="AK1732" s="30">
        <f t="shared" si="430"/>
        <v>0.22599999999999998</v>
      </c>
      <c r="AL1732" s="37">
        <v>0.54400000000000004</v>
      </c>
      <c r="AM1732" s="36" t="s">
        <v>89</v>
      </c>
      <c r="AN1732" s="17" t="s">
        <v>89</v>
      </c>
      <c r="AO1732">
        <v>1</v>
      </c>
      <c r="AP1732" s="34">
        <v>0</v>
      </c>
      <c r="AQ1732" t="s">
        <v>89</v>
      </c>
      <c r="AR1732" s="34" t="s">
        <v>89</v>
      </c>
      <c r="AS1732">
        <v>0</v>
      </c>
      <c r="AT1732" s="17">
        <v>1</v>
      </c>
      <c r="AU1732" t="s">
        <v>89</v>
      </c>
      <c r="AV1732" s="17" t="s">
        <v>89</v>
      </c>
      <c r="AW1732" s="17" t="s">
        <v>131</v>
      </c>
      <c r="AX1732">
        <v>1</v>
      </c>
      <c r="AY1732">
        <v>0</v>
      </c>
      <c r="AZ1732">
        <v>0</v>
      </c>
      <c r="BA1732">
        <v>0</v>
      </c>
      <c r="BB1732">
        <v>0</v>
      </c>
      <c r="BC1732">
        <v>0</v>
      </c>
      <c r="BD1732" s="17">
        <v>0</v>
      </c>
      <c r="BE1732">
        <v>1</v>
      </c>
      <c r="BF1732">
        <v>0</v>
      </c>
      <c r="BG1732" s="17">
        <v>0</v>
      </c>
      <c r="BH1732">
        <v>20379</v>
      </c>
      <c r="BI1732">
        <v>1579</v>
      </c>
      <c r="BJ1732" s="23">
        <v>0.91900000000000004</v>
      </c>
      <c r="BK1732" s="23">
        <v>25.257000000000001</v>
      </c>
      <c r="BL1732">
        <v>1</v>
      </c>
      <c r="BM1732">
        <v>0</v>
      </c>
      <c r="BN1732">
        <v>0</v>
      </c>
      <c r="BO1732">
        <v>0</v>
      </c>
      <c r="BP1732">
        <v>0</v>
      </c>
      <c r="BQ1732">
        <v>0</v>
      </c>
      <c r="BR1732">
        <v>1</v>
      </c>
      <c r="BS1732">
        <v>0</v>
      </c>
      <c r="BT1732">
        <v>0</v>
      </c>
      <c r="BU1732" s="17">
        <v>0</v>
      </c>
      <c r="BV1732">
        <v>0</v>
      </c>
      <c r="BW1732">
        <v>0</v>
      </c>
      <c r="BX1732">
        <v>0</v>
      </c>
      <c r="BY1732">
        <v>0</v>
      </c>
      <c r="BZ1732">
        <v>0</v>
      </c>
      <c r="CA1732">
        <v>1</v>
      </c>
      <c r="CB1732">
        <v>1</v>
      </c>
      <c r="CC1732">
        <v>0</v>
      </c>
      <c r="CD1732">
        <v>0</v>
      </c>
      <c r="CE1732">
        <v>0</v>
      </c>
      <c r="CF1732">
        <v>0</v>
      </c>
      <c r="CG1732">
        <v>0</v>
      </c>
      <c r="CH1732">
        <v>0</v>
      </c>
      <c r="CI1732">
        <v>0</v>
      </c>
      <c r="CJ1732" s="17">
        <v>1</v>
      </c>
      <c r="CK1732">
        <v>3.0070000000000001</v>
      </c>
      <c r="CL1732">
        <v>261</v>
      </c>
      <c r="CM1732">
        <v>1</v>
      </c>
      <c r="CN1732">
        <v>0</v>
      </c>
      <c r="CO1732">
        <v>22</v>
      </c>
      <c r="CP1732" s="31" t="s">
        <v>80</v>
      </c>
    </row>
    <row r="1733" spans="1:94" x14ac:dyDescent="0.25">
      <c r="A1733">
        <v>1732</v>
      </c>
      <c r="B1733">
        <v>114</v>
      </c>
      <c r="C1733" s="23" t="s">
        <v>292</v>
      </c>
      <c r="D1733" s="12">
        <v>8.3000000000000007</v>
      </c>
      <c r="E1733" s="13">
        <v>1</v>
      </c>
      <c r="F1733" s="7">
        <f t="shared" si="432"/>
        <v>8.3000000000000007</v>
      </c>
      <c r="G1733" s="7">
        <f t="shared" si="436"/>
        <v>7.3000000000000007</v>
      </c>
      <c r="H1733" s="15">
        <f t="shared" si="437"/>
        <v>9.3000000000000007</v>
      </c>
      <c r="I1733" s="11">
        <f t="shared" si="438"/>
        <v>9.0298027686575244E-2</v>
      </c>
      <c r="J1733" s="30">
        <f t="shared" si="439"/>
        <v>1.0879280444165692E-2</v>
      </c>
      <c r="K1733" s="30">
        <f t="shared" si="433"/>
        <v>91.917843751907043</v>
      </c>
      <c r="L1733" s="8">
        <v>0</v>
      </c>
      <c r="M1733" s="9">
        <v>0</v>
      </c>
      <c r="N1733" s="9">
        <v>0</v>
      </c>
      <c r="O1733" s="9">
        <v>1</v>
      </c>
      <c r="P1733" s="9">
        <v>0</v>
      </c>
      <c r="Q1733" s="8">
        <v>8394</v>
      </c>
      <c r="R1733" s="9">
        <v>13</v>
      </c>
      <c r="S1733" s="9">
        <f t="shared" si="434"/>
        <v>8380</v>
      </c>
      <c r="T1733" s="9">
        <f t="shared" si="440"/>
        <v>12</v>
      </c>
      <c r="U1733" s="7">
        <v>13.856999999999999</v>
      </c>
      <c r="V1733" s="7">
        <v>5.8230000000000004</v>
      </c>
      <c r="W1733" s="9">
        <v>1</v>
      </c>
      <c r="X1733" s="9">
        <v>0</v>
      </c>
      <c r="Y1733" s="9">
        <v>0</v>
      </c>
      <c r="Z1733" s="9">
        <v>1</v>
      </c>
      <c r="AA1733" s="9">
        <v>0</v>
      </c>
      <c r="AB1733" s="27">
        <v>0</v>
      </c>
      <c r="AC1733" s="9">
        <v>0</v>
      </c>
      <c r="AD1733" s="9">
        <v>0</v>
      </c>
      <c r="AE1733" s="27">
        <v>1</v>
      </c>
      <c r="AF1733" s="9">
        <v>0</v>
      </c>
      <c r="AG1733" s="27">
        <v>1</v>
      </c>
      <c r="AH1733" s="19">
        <v>1986</v>
      </c>
      <c r="AI1733" s="30">
        <f t="shared" si="441"/>
        <v>0.11499999999999999</v>
      </c>
      <c r="AJ1733" s="30">
        <f t="shared" si="441"/>
        <v>0.11499999999999999</v>
      </c>
      <c r="AK1733" s="30">
        <f t="shared" si="430"/>
        <v>0.22599999999999998</v>
      </c>
      <c r="AL1733" s="37">
        <v>0.54400000000000004</v>
      </c>
      <c r="AM1733" s="36" t="s">
        <v>89</v>
      </c>
      <c r="AN1733" s="17" t="s">
        <v>89</v>
      </c>
      <c r="AO1733">
        <v>1</v>
      </c>
      <c r="AP1733" s="34">
        <v>0</v>
      </c>
      <c r="AQ1733" t="s">
        <v>89</v>
      </c>
      <c r="AR1733" s="34" t="s">
        <v>89</v>
      </c>
      <c r="AS1733">
        <v>0</v>
      </c>
      <c r="AT1733" s="17">
        <v>1</v>
      </c>
      <c r="AU1733" t="s">
        <v>89</v>
      </c>
      <c r="AV1733" s="17" t="s">
        <v>89</v>
      </c>
      <c r="AW1733" s="17" t="s">
        <v>131</v>
      </c>
      <c r="AX1733">
        <v>1</v>
      </c>
      <c r="AY1733">
        <v>0</v>
      </c>
      <c r="AZ1733">
        <v>0</v>
      </c>
      <c r="BA1733">
        <v>0</v>
      </c>
      <c r="BB1733">
        <v>0</v>
      </c>
      <c r="BC1733">
        <v>0</v>
      </c>
      <c r="BD1733" s="17">
        <v>0</v>
      </c>
      <c r="BE1733">
        <v>1</v>
      </c>
      <c r="BF1733">
        <v>0</v>
      </c>
      <c r="BG1733" s="17">
        <v>0</v>
      </c>
      <c r="BH1733">
        <v>22873</v>
      </c>
      <c r="BI1733">
        <v>1435</v>
      </c>
      <c r="BJ1733" s="23">
        <v>0.91900000000000004</v>
      </c>
      <c r="BK1733" s="23">
        <v>25.257000000000001</v>
      </c>
      <c r="BL1733">
        <v>1</v>
      </c>
      <c r="BM1733">
        <v>0</v>
      </c>
      <c r="BN1733">
        <v>0</v>
      </c>
      <c r="BO1733">
        <v>0</v>
      </c>
      <c r="BP1733">
        <v>0</v>
      </c>
      <c r="BQ1733">
        <v>0</v>
      </c>
      <c r="BR1733">
        <v>1</v>
      </c>
      <c r="BS1733">
        <v>0</v>
      </c>
      <c r="BT1733">
        <v>0</v>
      </c>
      <c r="BU1733" s="17">
        <v>0</v>
      </c>
      <c r="BV1733">
        <v>0</v>
      </c>
      <c r="BW1733">
        <v>0</v>
      </c>
      <c r="BX1733">
        <v>0</v>
      </c>
      <c r="BY1733">
        <v>0</v>
      </c>
      <c r="BZ1733">
        <v>0</v>
      </c>
      <c r="CA1733">
        <v>1</v>
      </c>
      <c r="CB1733">
        <v>1</v>
      </c>
      <c r="CC1733">
        <v>0</v>
      </c>
      <c r="CD1733">
        <v>0</v>
      </c>
      <c r="CE1733">
        <v>0</v>
      </c>
      <c r="CF1733">
        <v>0</v>
      </c>
      <c r="CG1733">
        <v>0</v>
      </c>
      <c r="CH1733">
        <v>0</v>
      </c>
      <c r="CI1733">
        <v>0</v>
      </c>
      <c r="CJ1733" s="17">
        <v>1</v>
      </c>
      <c r="CK1733">
        <v>3.0070000000000001</v>
      </c>
      <c r="CL1733">
        <v>261</v>
      </c>
      <c r="CM1733">
        <v>1</v>
      </c>
      <c r="CN1733">
        <v>0</v>
      </c>
      <c r="CO1733">
        <v>22</v>
      </c>
      <c r="CP1733" s="31" t="s">
        <v>80</v>
      </c>
    </row>
    <row r="1734" spans="1:94" x14ac:dyDescent="0.25">
      <c r="A1734">
        <v>1733</v>
      </c>
      <c r="B1734">
        <v>114</v>
      </c>
      <c r="C1734" s="23" t="s">
        <v>292</v>
      </c>
      <c r="D1734" s="12">
        <v>10.7</v>
      </c>
      <c r="E1734" s="13">
        <v>0.9</v>
      </c>
      <c r="F1734" s="7">
        <f t="shared" si="432"/>
        <v>11.888888888888888</v>
      </c>
      <c r="G1734" s="7">
        <f t="shared" si="436"/>
        <v>9.7999999999999989</v>
      </c>
      <c r="H1734" s="15">
        <f t="shared" si="437"/>
        <v>11.6</v>
      </c>
      <c r="I1734" s="11">
        <f t="shared" si="438"/>
        <v>0.12879149265312193</v>
      </c>
      <c r="J1734" s="30">
        <f t="shared" si="439"/>
        <v>1.083292928858035E-2</v>
      </c>
      <c r="K1734" s="30">
        <f t="shared" si="433"/>
        <v>92.311135184290436</v>
      </c>
      <c r="L1734" s="8">
        <v>0</v>
      </c>
      <c r="M1734" s="9">
        <v>0</v>
      </c>
      <c r="N1734" s="9">
        <v>0</v>
      </c>
      <c r="O1734" s="9">
        <v>1</v>
      </c>
      <c r="P1734" s="9">
        <v>0</v>
      </c>
      <c r="Q1734" s="8">
        <v>8394</v>
      </c>
      <c r="R1734" s="9">
        <v>13</v>
      </c>
      <c r="S1734" s="9">
        <f t="shared" si="434"/>
        <v>8380</v>
      </c>
      <c r="T1734" s="9">
        <f t="shared" si="440"/>
        <v>12</v>
      </c>
      <c r="U1734" s="7">
        <v>13.856999999999999</v>
      </c>
      <c r="V1734" s="7">
        <v>5.8230000000000004</v>
      </c>
      <c r="W1734" s="9">
        <v>1</v>
      </c>
      <c r="X1734" s="9">
        <v>0</v>
      </c>
      <c r="Y1734" s="9">
        <v>0</v>
      </c>
      <c r="Z1734" s="9">
        <v>1</v>
      </c>
      <c r="AA1734" s="9">
        <v>0</v>
      </c>
      <c r="AB1734" s="27">
        <v>0</v>
      </c>
      <c r="AC1734" s="9">
        <v>0</v>
      </c>
      <c r="AD1734" s="9">
        <v>0</v>
      </c>
      <c r="AE1734" s="27">
        <v>1</v>
      </c>
      <c r="AF1734" s="9">
        <v>0</v>
      </c>
      <c r="AG1734" s="27">
        <v>1</v>
      </c>
      <c r="AH1734" s="19">
        <v>1989</v>
      </c>
      <c r="AI1734" s="30">
        <f t="shared" si="441"/>
        <v>0.11499999999999999</v>
      </c>
      <c r="AJ1734" s="30">
        <f t="shared" si="441"/>
        <v>0.11499999999999999</v>
      </c>
      <c r="AK1734" s="30">
        <f t="shared" si="430"/>
        <v>0.22599999999999998</v>
      </c>
      <c r="AL1734" s="37">
        <v>0.54400000000000004</v>
      </c>
      <c r="AM1734" s="36" t="s">
        <v>89</v>
      </c>
      <c r="AN1734" s="17" t="s">
        <v>89</v>
      </c>
      <c r="AO1734">
        <v>1</v>
      </c>
      <c r="AP1734" s="34">
        <v>0</v>
      </c>
      <c r="AQ1734" t="s">
        <v>89</v>
      </c>
      <c r="AR1734" s="34" t="s">
        <v>89</v>
      </c>
      <c r="AS1734">
        <v>0</v>
      </c>
      <c r="AT1734" s="17">
        <v>1</v>
      </c>
      <c r="AU1734" t="s">
        <v>89</v>
      </c>
      <c r="AV1734" s="17" t="s">
        <v>89</v>
      </c>
      <c r="AW1734" s="17" t="s">
        <v>131</v>
      </c>
      <c r="AX1734">
        <v>1</v>
      </c>
      <c r="AY1734">
        <v>0</v>
      </c>
      <c r="AZ1734">
        <v>0</v>
      </c>
      <c r="BA1734">
        <v>0</v>
      </c>
      <c r="BB1734">
        <v>0</v>
      </c>
      <c r="BC1734">
        <v>0</v>
      </c>
      <c r="BD1734" s="17">
        <v>0</v>
      </c>
      <c r="BE1734">
        <v>1</v>
      </c>
      <c r="BF1734">
        <v>0</v>
      </c>
      <c r="BG1734" s="17">
        <v>0</v>
      </c>
      <c r="BH1734">
        <v>24669</v>
      </c>
      <c r="BI1734">
        <v>1269</v>
      </c>
      <c r="BJ1734" s="23">
        <v>0.91900000000000004</v>
      </c>
      <c r="BK1734" s="23">
        <v>25.257000000000001</v>
      </c>
      <c r="BL1734">
        <v>1</v>
      </c>
      <c r="BM1734">
        <v>0</v>
      </c>
      <c r="BN1734">
        <v>0</v>
      </c>
      <c r="BO1734">
        <v>0</v>
      </c>
      <c r="BP1734">
        <v>0</v>
      </c>
      <c r="BQ1734">
        <v>0</v>
      </c>
      <c r="BR1734">
        <v>1</v>
      </c>
      <c r="BS1734">
        <v>0</v>
      </c>
      <c r="BT1734">
        <v>0</v>
      </c>
      <c r="BU1734" s="17">
        <v>0</v>
      </c>
      <c r="BV1734">
        <v>0</v>
      </c>
      <c r="BW1734">
        <v>0</v>
      </c>
      <c r="BX1734">
        <v>0</v>
      </c>
      <c r="BY1734">
        <v>0</v>
      </c>
      <c r="BZ1734">
        <v>0</v>
      </c>
      <c r="CA1734">
        <v>1</v>
      </c>
      <c r="CB1734">
        <v>1</v>
      </c>
      <c r="CC1734">
        <v>0</v>
      </c>
      <c r="CD1734">
        <v>0</v>
      </c>
      <c r="CE1734">
        <v>0</v>
      </c>
      <c r="CF1734">
        <v>0</v>
      </c>
      <c r="CG1734">
        <v>0</v>
      </c>
      <c r="CH1734">
        <v>0</v>
      </c>
      <c r="CI1734">
        <v>0</v>
      </c>
      <c r="CJ1734" s="17">
        <v>1</v>
      </c>
      <c r="CK1734">
        <v>3.0070000000000001</v>
      </c>
      <c r="CL1734">
        <v>261</v>
      </c>
      <c r="CM1734">
        <v>1</v>
      </c>
      <c r="CN1734">
        <v>0</v>
      </c>
      <c r="CO1734">
        <v>22</v>
      </c>
      <c r="CP1734" s="31" t="s">
        <v>80</v>
      </c>
    </row>
    <row r="1735" spans="1:94" x14ac:dyDescent="0.25">
      <c r="A1735">
        <v>1734</v>
      </c>
      <c r="B1735">
        <v>114</v>
      </c>
      <c r="C1735" s="23" t="s">
        <v>292</v>
      </c>
      <c r="D1735" s="12">
        <v>15.9</v>
      </c>
      <c r="E1735" s="13">
        <v>6.9</v>
      </c>
      <c r="F1735" s="7">
        <f t="shared" si="432"/>
        <v>2.3043478260869565</v>
      </c>
      <c r="G1735" s="7">
        <f t="shared" si="436"/>
        <v>9</v>
      </c>
      <c r="H1735" s="15">
        <f t="shared" si="437"/>
        <v>22.8</v>
      </c>
      <c r="I1735" s="11">
        <f t="shared" si="438"/>
        <v>2.5164509616236667E-2</v>
      </c>
      <c r="J1735" s="30">
        <f t="shared" si="439"/>
        <v>1.0920447569310253E-2</v>
      </c>
      <c r="K1735" s="30">
        <f t="shared" si="433"/>
        <v>91.571338413848636</v>
      </c>
      <c r="L1735" s="8">
        <v>0</v>
      </c>
      <c r="M1735" s="9">
        <v>0</v>
      </c>
      <c r="N1735" s="9">
        <v>0</v>
      </c>
      <c r="O1735" s="9">
        <v>1</v>
      </c>
      <c r="P1735" s="9">
        <v>0</v>
      </c>
      <c r="Q1735" s="8">
        <v>8394</v>
      </c>
      <c r="R1735" s="9">
        <v>13</v>
      </c>
      <c r="S1735" s="9">
        <f t="shared" si="434"/>
        <v>8380</v>
      </c>
      <c r="T1735" s="9">
        <f t="shared" si="440"/>
        <v>12</v>
      </c>
      <c r="U1735" s="7">
        <v>13.856999999999999</v>
      </c>
      <c r="V1735" s="7">
        <v>5.8230000000000004</v>
      </c>
      <c r="W1735" s="9">
        <v>1</v>
      </c>
      <c r="X1735" s="9">
        <v>0</v>
      </c>
      <c r="Y1735" s="9">
        <v>0</v>
      </c>
      <c r="Z1735" s="9">
        <v>1</v>
      </c>
      <c r="AA1735" s="9">
        <v>0</v>
      </c>
      <c r="AB1735" s="27">
        <v>0</v>
      </c>
      <c r="AC1735" s="9">
        <v>0</v>
      </c>
      <c r="AD1735" s="9">
        <v>0</v>
      </c>
      <c r="AE1735" s="27">
        <v>1</v>
      </c>
      <c r="AF1735" s="9">
        <v>0</v>
      </c>
      <c r="AG1735" s="27">
        <v>1</v>
      </c>
      <c r="AH1735" s="19">
        <v>1983</v>
      </c>
      <c r="AI1735" s="30">
        <f t="shared" si="441"/>
        <v>0.11499999999999999</v>
      </c>
      <c r="AJ1735" s="30">
        <f t="shared" si="441"/>
        <v>0.11499999999999999</v>
      </c>
      <c r="AK1735" s="30">
        <f t="shared" si="430"/>
        <v>0.22599999999999998</v>
      </c>
      <c r="AL1735" s="37">
        <v>0.54400000000000004</v>
      </c>
      <c r="AM1735" s="36" t="s">
        <v>89</v>
      </c>
      <c r="AN1735" s="17" t="s">
        <v>89</v>
      </c>
      <c r="AO1735">
        <v>1</v>
      </c>
      <c r="AP1735" s="34">
        <v>0</v>
      </c>
      <c r="AQ1735" t="s">
        <v>89</v>
      </c>
      <c r="AR1735" s="34" t="s">
        <v>89</v>
      </c>
      <c r="AS1735">
        <v>0</v>
      </c>
      <c r="AT1735" s="17">
        <v>1</v>
      </c>
      <c r="AU1735" t="s">
        <v>89</v>
      </c>
      <c r="AV1735" s="17" t="s">
        <v>89</v>
      </c>
      <c r="AW1735" s="17" t="s">
        <v>131</v>
      </c>
      <c r="AX1735">
        <v>1</v>
      </c>
      <c r="AY1735">
        <v>0</v>
      </c>
      <c r="AZ1735">
        <v>0</v>
      </c>
      <c r="BA1735">
        <v>0</v>
      </c>
      <c r="BB1735">
        <v>0</v>
      </c>
      <c r="BC1735">
        <v>0</v>
      </c>
      <c r="BD1735" s="17">
        <v>0</v>
      </c>
      <c r="BE1735">
        <v>1</v>
      </c>
      <c r="BF1735">
        <v>0</v>
      </c>
      <c r="BG1735" s="17">
        <v>0</v>
      </c>
      <c r="BH1735">
        <v>20379</v>
      </c>
      <c r="BI1735">
        <v>1579</v>
      </c>
      <c r="BJ1735" s="23">
        <v>0.91900000000000004</v>
      </c>
      <c r="BK1735" s="23">
        <v>25.257000000000001</v>
      </c>
      <c r="BL1735">
        <v>0</v>
      </c>
      <c r="BM1735">
        <v>0</v>
      </c>
      <c r="BN1735">
        <v>0</v>
      </c>
      <c r="BO1735">
        <v>0</v>
      </c>
      <c r="BP1735">
        <v>0</v>
      </c>
      <c r="BQ1735">
        <v>1</v>
      </c>
      <c r="BR1735">
        <v>1</v>
      </c>
      <c r="BS1735">
        <v>0</v>
      </c>
      <c r="BT1735">
        <v>0</v>
      </c>
      <c r="BU1735" s="17">
        <v>0</v>
      </c>
      <c r="BV1735">
        <v>1</v>
      </c>
      <c r="BW1735">
        <v>0</v>
      </c>
      <c r="BX1735">
        <v>0</v>
      </c>
      <c r="BY1735">
        <v>0</v>
      </c>
      <c r="BZ1735">
        <v>0</v>
      </c>
      <c r="CA1735">
        <v>1</v>
      </c>
      <c r="CB1735">
        <v>1</v>
      </c>
      <c r="CC1735">
        <v>0</v>
      </c>
      <c r="CD1735">
        <v>0</v>
      </c>
      <c r="CE1735">
        <v>0</v>
      </c>
      <c r="CF1735">
        <v>0</v>
      </c>
      <c r="CG1735">
        <v>0</v>
      </c>
      <c r="CH1735">
        <v>0</v>
      </c>
      <c r="CI1735">
        <v>0</v>
      </c>
      <c r="CJ1735" s="17">
        <v>1</v>
      </c>
      <c r="CK1735">
        <v>3.0070000000000001</v>
      </c>
      <c r="CL1735">
        <v>261</v>
      </c>
      <c r="CM1735">
        <v>1</v>
      </c>
      <c r="CN1735">
        <v>0</v>
      </c>
      <c r="CO1735">
        <v>22</v>
      </c>
      <c r="CP1735" s="31" t="s">
        <v>80</v>
      </c>
    </row>
    <row r="1736" spans="1:94" x14ac:dyDescent="0.25">
      <c r="A1736">
        <v>1735</v>
      </c>
      <c r="B1736">
        <v>114</v>
      </c>
      <c r="C1736" s="23" t="s">
        <v>292</v>
      </c>
      <c r="D1736" s="12">
        <v>12.5</v>
      </c>
      <c r="E1736" s="13">
        <v>3.4</v>
      </c>
      <c r="F1736" s="7">
        <f t="shared" si="432"/>
        <v>3.6764705882352944</v>
      </c>
      <c r="G1736" s="7">
        <f t="shared" si="436"/>
        <v>9.1</v>
      </c>
      <c r="H1736" s="15">
        <f t="shared" si="437"/>
        <v>15.9</v>
      </c>
      <c r="I1736" s="11">
        <f t="shared" si="438"/>
        <v>4.0129072623231642E-2</v>
      </c>
      <c r="J1736" s="30">
        <f t="shared" si="439"/>
        <v>1.0915107753519006E-2</v>
      </c>
      <c r="K1736" s="30">
        <f t="shared" si="433"/>
        <v>91.616136329721741</v>
      </c>
      <c r="L1736" s="8">
        <v>0</v>
      </c>
      <c r="M1736" s="9">
        <v>0</v>
      </c>
      <c r="N1736" s="9">
        <v>0</v>
      </c>
      <c r="O1736" s="9">
        <v>1</v>
      </c>
      <c r="P1736" s="9">
        <v>0</v>
      </c>
      <c r="Q1736" s="8">
        <v>8394</v>
      </c>
      <c r="R1736" s="9">
        <v>13</v>
      </c>
      <c r="S1736" s="9">
        <f t="shared" si="434"/>
        <v>8380</v>
      </c>
      <c r="T1736" s="9">
        <f t="shared" si="440"/>
        <v>12</v>
      </c>
      <c r="U1736" s="7">
        <v>13.856999999999999</v>
      </c>
      <c r="V1736" s="7">
        <v>5.8230000000000004</v>
      </c>
      <c r="W1736" s="9">
        <v>1</v>
      </c>
      <c r="X1736" s="9">
        <v>0</v>
      </c>
      <c r="Y1736" s="9">
        <v>0</v>
      </c>
      <c r="Z1736" s="9">
        <v>1</v>
      </c>
      <c r="AA1736" s="9">
        <v>0</v>
      </c>
      <c r="AB1736" s="27">
        <v>0</v>
      </c>
      <c r="AC1736" s="9">
        <v>0</v>
      </c>
      <c r="AD1736" s="9">
        <v>0</v>
      </c>
      <c r="AE1736" s="27">
        <v>1</v>
      </c>
      <c r="AF1736" s="9">
        <v>0</v>
      </c>
      <c r="AG1736" s="27">
        <v>1</v>
      </c>
      <c r="AH1736" s="19">
        <v>1986</v>
      </c>
      <c r="AI1736" s="30">
        <f t="shared" si="441"/>
        <v>0.11499999999999999</v>
      </c>
      <c r="AJ1736" s="30">
        <f t="shared" si="441"/>
        <v>0.11499999999999999</v>
      </c>
      <c r="AK1736" s="30">
        <f t="shared" si="430"/>
        <v>0.22599999999999998</v>
      </c>
      <c r="AL1736" s="37">
        <v>0.54400000000000004</v>
      </c>
      <c r="AM1736" s="36" t="s">
        <v>89</v>
      </c>
      <c r="AN1736" s="17" t="s">
        <v>89</v>
      </c>
      <c r="AO1736">
        <v>1</v>
      </c>
      <c r="AP1736" s="34">
        <v>0</v>
      </c>
      <c r="AQ1736" t="s">
        <v>89</v>
      </c>
      <c r="AR1736" s="34" t="s">
        <v>89</v>
      </c>
      <c r="AS1736">
        <v>0</v>
      </c>
      <c r="AT1736" s="17">
        <v>1</v>
      </c>
      <c r="AU1736" t="s">
        <v>89</v>
      </c>
      <c r="AV1736" s="17" t="s">
        <v>89</v>
      </c>
      <c r="AW1736" s="17" t="s">
        <v>131</v>
      </c>
      <c r="AX1736">
        <v>1</v>
      </c>
      <c r="AY1736">
        <v>0</v>
      </c>
      <c r="AZ1736">
        <v>0</v>
      </c>
      <c r="BA1736">
        <v>0</v>
      </c>
      <c r="BB1736">
        <v>0</v>
      </c>
      <c r="BC1736">
        <v>0</v>
      </c>
      <c r="BD1736" s="17">
        <v>0</v>
      </c>
      <c r="BE1736">
        <v>1</v>
      </c>
      <c r="BF1736">
        <v>0</v>
      </c>
      <c r="BG1736" s="17">
        <v>0</v>
      </c>
      <c r="BH1736">
        <v>22873</v>
      </c>
      <c r="BI1736">
        <v>1435</v>
      </c>
      <c r="BJ1736" s="23">
        <v>0.91900000000000004</v>
      </c>
      <c r="BK1736" s="23">
        <v>25.257000000000001</v>
      </c>
      <c r="BL1736">
        <v>0</v>
      </c>
      <c r="BM1736">
        <v>0</v>
      </c>
      <c r="BN1736">
        <v>0</v>
      </c>
      <c r="BO1736">
        <v>0</v>
      </c>
      <c r="BP1736">
        <v>0</v>
      </c>
      <c r="BQ1736">
        <v>1</v>
      </c>
      <c r="BR1736">
        <v>1</v>
      </c>
      <c r="BS1736">
        <v>0</v>
      </c>
      <c r="BT1736">
        <v>0</v>
      </c>
      <c r="BU1736" s="17">
        <v>0</v>
      </c>
      <c r="BV1736">
        <v>1</v>
      </c>
      <c r="BW1736">
        <v>0</v>
      </c>
      <c r="BX1736">
        <v>0</v>
      </c>
      <c r="BY1736">
        <v>0</v>
      </c>
      <c r="BZ1736">
        <v>0</v>
      </c>
      <c r="CA1736">
        <v>1</v>
      </c>
      <c r="CB1736">
        <v>1</v>
      </c>
      <c r="CC1736">
        <v>0</v>
      </c>
      <c r="CD1736">
        <v>0</v>
      </c>
      <c r="CE1736">
        <v>0</v>
      </c>
      <c r="CF1736">
        <v>0</v>
      </c>
      <c r="CG1736">
        <v>0</v>
      </c>
      <c r="CH1736">
        <v>0</v>
      </c>
      <c r="CI1736">
        <v>0</v>
      </c>
      <c r="CJ1736" s="17">
        <v>1</v>
      </c>
      <c r="CK1736">
        <v>3.0070000000000001</v>
      </c>
      <c r="CL1736">
        <v>261</v>
      </c>
      <c r="CM1736">
        <v>1</v>
      </c>
      <c r="CN1736">
        <v>0</v>
      </c>
      <c r="CO1736">
        <v>22</v>
      </c>
      <c r="CP1736" s="31" t="s">
        <v>80</v>
      </c>
    </row>
    <row r="1737" spans="1:94" x14ac:dyDescent="0.25">
      <c r="A1737">
        <v>1736</v>
      </c>
      <c r="B1737">
        <v>114</v>
      </c>
      <c r="C1737" s="23" t="s">
        <v>292</v>
      </c>
      <c r="D1737" s="12">
        <v>13.3</v>
      </c>
      <c r="E1737" s="13">
        <v>2.5</v>
      </c>
      <c r="F1737" s="7">
        <f t="shared" si="432"/>
        <v>5.32</v>
      </c>
      <c r="G1737" s="7">
        <f t="shared" si="436"/>
        <v>10.8</v>
      </c>
      <c r="H1737" s="15">
        <f t="shared" si="437"/>
        <v>15.8</v>
      </c>
      <c r="I1737" s="11">
        <f t="shared" si="438"/>
        <v>5.8017294289597149E-2</v>
      </c>
      <c r="J1737" s="30">
        <f t="shared" si="439"/>
        <v>1.0905506445412997E-2</v>
      </c>
      <c r="K1737" s="30">
        <f t="shared" si="433"/>
        <v>91.696796018181573</v>
      </c>
      <c r="L1737" s="8">
        <v>0</v>
      </c>
      <c r="M1737" s="9">
        <v>0</v>
      </c>
      <c r="N1737" s="9">
        <v>0</v>
      </c>
      <c r="O1737" s="9">
        <v>1</v>
      </c>
      <c r="P1737" s="9">
        <v>0</v>
      </c>
      <c r="Q1737" s="8">
        <v>8394</v>
      </c>
      <c r="R1737" s="9">
        <v>13</v>
      </c>
      <c r="S1737" s="9">
        <f t="shared" si="434"/>
        <v>8380</v>
      </c>
      <c r="T1737" s="9">
        <f t="shared" si="440"/>
        <v>12</v>
      </c>
      <c r="U1737" s="7">
        <v>13.856999999999999</v>
      </c>
      <c r="V1737" s="7">
        <v>5.8230000000000004</v>
      </c>
      <c r="W1737" s="9">
        <v>1</v>
      </c>
      <c r="X1737" s="9">
        <v>0</v>
      </c>
      <c r="Y1737" s="9">
        <v>0</v>
      </c>
      <c r="Z1737" s="9">
        <v>1</v>
      </c>
      <c r="AA1737" s="9">
        <v>0</v>
      </c>
      <c r="AB1737" s="27">
        <v>0</v>
      </c>
      <c r="AC1737" s="9">
        <v>0</v>
      </c>
      <c r="AD1737" s="9">
        <v>0</v>
      </c>
      <c r="AE1737" s="27">
        <v>1</v>
      </c>
      <c r="AF1737" s="9">
        <v>0</v>
      </c>
      <c r="AG1737" s="27">
        <v>1</v>
      </c>
      <c r="AH1737" s="19">
        <v>1989</v>
      </c>
      <c r="AI1737" s="30">
        <f t="shared" si="441"/>
        <v>0.11499999999999999</v>
      </c>
      <c r="AJ1737" s="30">
        <f t="shared" si="441"/>
        <v>0.11499999999999999</v>
      </c>
      <c r="AK1737" s="30">
        <f t="shared" si="430"/>
        <v>0.22599999999999998</v>
      </c>
      <c r="AL1737" s="37">
        <v>0.54400000000000004</v>
      </c>
      <c r="AM1737" s="36" t="s">
        <v>89</v>
      </c>
      <c r="AN1737" s="17" t="s">
        <v>89</v>
      </c>
      <c r="AO1737">
        <v>1</v>
      </c>
      <c r="AP1737" s="34">
        <v>0</v>
      </c>
      <c r="AQ1737" t="s">
        <v>89</v>
      </c>
      <c r="AR1737" s="34" t="s">
        <v>89</v>
      </c>
      <c r="AS1737">
        <v>0</v>
      </c>
      <c r="AT1737" s="17">
        <v>1</v>
      </c>
      <c r="AU1737" t="s">
        <v>89</v>
      </c>
      <c r="AV1737" s="17" t="s">
        <v>89</v>
      </c>
      <c r="AW1737" s="17" t="s">
        <v>131</v>
      </c>
      <c r="AX1737">
        <v>1</v>
      </c>
      <c r="AY1737">
        <v>0</v>
      </c>
      <c r="AZ1737">
        <v>0</v>
      </c>
      <c r="BA1737">
        <v>0</v>
      </c>
      <c r="BB1737">
        <v>0</v>
      </c>
      <c r="BC1737">
        <v>0</v>
      </c>
      <c r="BD1737" s="17">
        <v>0</v>
      </c>
      <c r="BE1737">
        <v>1</v>
      </c>
      <c r="BF1737">
        <v>0</v>
      </c>
      <c r="BG1737" s="17">
        <v>0</v>
      </c>
      <c r="BH1737">
        <v>24669</v>
      </c>
      <c r="BI1737">
        <v>1269</v>
      </c>
      <c r="BJ1737" s="23">
        <v>0.91900000000000004</v>
      </c>
      <c r="BK1737" s="23">
        <v>25.257000000000001</v>
      </c>
      <c r="BL1737">
        <v>0</v>
      </c>
      <c r="BM1737">
        <v>0</v>
      </c>
      <c r="BN1737">
        <v>0</v>
      </c>
      <c r="BO1737">
        <v>0</v>
      </c>
      <c r="BP1737">
        <v>0</v>
      </c>
      <c r="BQ1737">
        <v>1</v>
      </c>
      <c r="BR1737">
        <v>1</v>
      </c>
      <c r="BS1737">
        <v>0</v>
      </c>
      <c r="BT1737">
        <v>0</v>
      </c>
      <c r="BU1737" s="17">
        <v>0</v>
      </c>
      <c r="BV1737">
        <v>1</v>
      </c>
      <c r="BW1737">
        <v>0</v>
      </c>
      <c r="BX1737">
        <v>0</v>
      </c>
      <c r="BY1737">
        <v>0</v>
      </c>
      <c r="BZ1737">
        <v>0</v>
      </c>
      <c r="CA1737">
        <v>1</v>
      </c>
      <c r="CB1737">
        <v>1</v>
      </c>
      <c r="CC1737">
        <v>0</v>
      </c>
      <c r="CD1737">
        <v>0</v>
      </c>
      <c r="CE1737">
        <v>0</v>
      </c>
      <c r="CF1737">
        <v>0</v>
      </c>
      <c r="CG1737">
        <v>0</v>
      </c>
      <c r="CH1737">
        <v>0</v>
      </c>
      <c r="CI1737">
        <v>0</v>
      </c>
      <c r="CJ1737" s="17">
        <v>1</v>
      </c>
      <c r="CK1737">
        <v>3.0070000000000001</v>
      </c>
      <c r="CL1737">
        <v>261</v>
      </c>
      <c r="CM1737">
        <v>1</v>
      </c>
      <c r="CN1737">
        <v>0</v>
      </c>
      <c r="CO1737">
        <v>22</v>
      </c>
      <c r="CP1737" s="31" t="s">
        <v>80</v>
      </c>
    </row>
    <row r="1738" spans="1:94" x14ac:dyDescent="0.25">
      <c r="A1738">
        <v>1737</v>
      </c>
      <c r="B1738">
        <v>114</v>
      </c>
      <c r="C1738" s="23" t="s">
        <v>292</v>
      </c>
      <c r="D1738" s="12">
        <v>5.4</v>
      </c>
      <c r="E1738" s="13">
        <v>1.9</v>
      </c>
      <c r="F1738" s="7">
        <f t="shared" si="432"/>
        <v>2.8421052631578951</v>
      </c>
      <c r="G1738" s="7">
        <f t="shared" si="436"/>
        <v>3.5000000000000004</v>
      </c>
      <c r="H1738" s="15">
        <f t="shared" si="437"/>
        <v>7.3000000000000007</v>
      </c>
      <c r="I1738" s="11">
        <f t="shared" si="438"/>
        <v>3.3710413507545459E-2</v>
      </c>
      <c r="J1738" s="30">
        <f t="shared" si="439"/>
        <v>1.1861071419321549E-2</v>
      </c>
      <c r="K1738" s="30">
        <f t="shared" si="433"/>
        <v>84.309415620836035</v>
      </c>
      <c r="L1738" s="8">
        <v>0</v>
      </c>
      <c r="M1738" s="9">
        <v>0</v>
      </c>
      <c r="N1738" s="9">
        <v>0</v>
      </c>
      <c r="O1738" s="9">
        <v>1</v>
      </c>
      <c r="P1738" s="9">
        <v>0</v>
      </c>
      <c r="Q1738" s="8">
        <v>7113</v>
      </c>
      <c r="R1738" s="9">
        <v>12</v>
      </c>
      <c r="S1738" s="9">
        <f t="shared" si="434"/>
        <v>7100</v>
      </c>
      <c r="T1738" s="9">
        <f t="shared" si="440"/>
        <v>12</v>
      </c>
      <c r="U1738" s="7">
        <v>13.856999999999999</v>
      </c>
      <c r="V1738" s="7">
        <v>5.8230000000000004</v>
      </c>
      <c r="W1738" s="9">
        <v>1</v>
      </c>
      <c r="X1738" s="9">
        <v>0</v>
      </c>
      <c r="Y1738" s="9">
        <v>0</v>
      </c>
      <c r="Z1738" s="9">
        <v>1</v>
      </c>
      <c r="AA1738" s="9">
        <v>0</v>
      </c>
      <c r="AB1738" s="27">
        <v>0</v>
      </c>
      <c r="AC1738" s="9">
        <v>0</v>
      </c>
      <c r="AD1738" s="9">
        <v>0</v>
      </c>
      <c r="AE1738" s="27">
        <v>1</v>
      </c>
      <c r="AF1738" s="9">
        <v>0</v>
      </c>
      <c r="AG1738" s="27">
        <v>1</v>
      </c>
      <c r="AH1738" s="19">
        <v>1983</v>
      </c>
      <c r="AI1738" s="30">
        <f t="shared" si="441"/>
        <v>0.11499999999999999</v>
      </c>
      <c r="AJ1738" s="30">
        <f t="shared" si="441"/>
        <v>0.11499999999999999</v>
      </c>
      <c r="AK1738" s="30">
        <f t="shared" si="430"/>
        <v>0.22599999999999998</v>
      </c>
      <c r="AL1738" s="37">
        <v>0.54400000000000004</v>
      </c>
      <c r="AM1738" s="36" t="s">
        <v>89</v>
      </c>
      <c r="AN1738" s="17" t="s">
        <v>89</v>
      </c>
      <c r="AO1738">
        <v>1</v>
      </c>
      <c r="AP1738" s="34">
        <v>0</v>
      </c>
      <c r="AQ1738" t="s">
        <v>89</v>
      </c>
      <c r="AR1738" s="34" t="s">
        <v>89</v>
      </c>
      <c r="AS1738">
        <v>0</v>
      </c>
      <c r="AT1738" s="17">
        <v>1</v>
      </c>
      <c r="AU1738" t="s">
        <v>89</v>
      </c>
      <c r="AV1738" s="17" t="s">
        <v>89</v>
      </c>
      <c r="AW1738" s="17" t="s">
        <v>131</v>
      </c>
      <c r="AX1738">
        <v>1</v>
      </c>
      <c r="AY1738">
        <v>0</v>
      </c>
      <c r="AZ1738">
        <v>0</v>
      </c>
      <c r="BA1738">
        <v>0</v>
      </c>
      <c r="BB1738">
        <v>0</v>
      </c>
      <c r="BC1738">
        <v>0</v>
      </c>
      <c r="BD1738" s="17">
        <v>0</v>
      </c>
      <c r="BE1738">
        <v>1</v>
      </c>
      <c r="BF1738">
        <v>0</v>
      </c>
      <c r="BG1738" s="17">
        <v>0</v>
      </c>
      <c r="BH1738">
        <v>20379</v>
      </c>
      <c r="BI1738">
        <v>1579</v>
      </c>
      <c r="BJ1738" s="23">
        <v>0.91900000000000004</v>
      </c>
      <c r="BK1738" s="23">
        <v>25.257000000000001</v>
      </c>
      <c r="BL1738">
        <v>1</v>
      </c>
      <c r="BM1738">
        <v>0</v>
      </c>
      <c r="BN1738">
        <v>0</v>
      </c>
      <c r="BO1738">
        <v>0</v>
      </c>
      <c r="BP1738">
        <v>0</v>
      </c>
      <c r="BQ1738">
        <v>0</v>
      </c>
      <c r="BR1738">
        <v>1</v>
      </c>
      <c r="BS1738">
        <v>0</v>
      </c>
      <c r="BT1738">
        <v>0</v>
      </c>
      <c r="BU1738" s="17">
        <v>0</v>
      </c>
      <c r="BV1738">
        <v>0</v>
      </c>
      <c r="BW1738">
        <v>0</v>
      </c>
      <c r="BX1738">
        <v>0</v>
      </c>
      <c r="BY1738">
        <v>0</v>
      </c>
      <c r="BZ1738">
        <v>0</v>
      </c>
      <c r="CA1738">
        <v>1</v>
      </c>
      <c r="CB1738">
        <v>1</v>
      </c>
      <c r="CC1738">
        <v>0</v>
      </c>
      <c r="CD1738">
        <v>0</v>
      </c>
      <c r="CE1738">
        <v>0</v>
      </c>
      <c r="CF1738">
        <v>0</v>
      </c>
      <c r="CG1738">
        <v>0</v>
      </c>
      <c r="CH1738">
        <v>0</v>
      </c>
      <c r="CI1738">
        <v>0</v>
      </c>
      <c r="CJ1738" s="17">
        <v>1</v>
      </c>
      <c r="CK1738">
        <v>3.0070000000000001</v>
      </c>
      <c r="CL1738">
        <v>261</v>
      </c>
      <c r="CM1738">
        <v>1</v>
      </c>
      <c r="CN1738">
        <v>0</v>
      </c>
      <c r="CO1738">
        <v>22</v>
      </c>
      <c r="CP1738" s="31" t="s">
        <v>80</v>
      </c>
    </row>
    <row r="1739" spans="1:94" x14ac:dyDescent="0.25">
      <c r="A1739">
        <v>1738</v>
      </c>
      <c r="B1739">
        <v>114</v>
      </c>
      <c r="C1739" s="23" t="s">
        <v>292</v>
      </c>
      <c r="D1739" s="12">
        <v>7.8</v>
      </c>
      <c r="E1739" s="13">
        <v>1.2</v>
      </c>
      <c r="F1739" s="7">
        <f t="shared" si="432"/>
        <v>6.5</v>
      </c>
      <c r="G1739" s="7">
        <f t="shared" si="436"/>
        <v>6.6</v>
      </c>
      <c r="H1739" s="15">
        <f t="shared" si="437"/>
        <v>9</v>
      </c>
      <c r="I1739" s="11">
        <f t="shared" si="438"/>
        <v>7.6912306022765359E-2</v>
      </c>
      <c r="J1739" s="30">
        <f t="shared" si="439"/>
        <v>1.1832662465040824E-2</v>
      </c>
      <c r="K1739" s="30">
        <f t="shared" si="433"/>
        <v>84.511833490937818</v>
      </c>
      <c r="L1739" s="8">
        <v>0</v>
      </c>
      <c r="M1739" s="9">
        <v>0</v>
      </c>
      <c r="N1739" s="9">
        <v>0</v>
      </c>
      <c r="O1739" s="9">
        <v>1</v>
      </c>
      <c r="P1739" s="9">
        <v>0</v>
      </c>
      <c r="Q1739" s="8">
        <v>7113</v>
      </c>
      <c r="R1739" s="9">
        <v>12</v>
      </c>
      <c r="S1739" s="9">
        <f t="shared" si="434"/>
        <v>7100</v>
      </c>
      <c r="T1739" s="9">
        <f t="shared" si="440"/>
        <v>12</v>
      </c>
      <c r="U1739" s="7">
        <v>13.856999999999999</v>
      </c>
      <c r="V1739" s="7">
        <v>5.8230000000000004</v>
      </c>
      <c r="W1739" s="9">
        <v>1</v>
      </c>
      <c r="X1739" s="9">
        <v>0</v>
      </c>
      <c r="Y1739" s="9">
        <v>0</v>
      </c>
      <c r="Z1739" s="9">
        <v>1</v>
      </c>
      <c r="AA1739" s="9">
        <v>0</v>
      </c>
      <c r="AB1739" s="27">
        <v>0</v>
      </c>
      <c r="AC1739" s="9">
        <v>0</v>
      </c>
      <c r="AD1739" s="9">
        <v>0</v>
      </c>
      <c r="AE1739" s="27">
        <v>1</v>
      </c>
      <c r="AF1739" s="9">
        <v>0</v>
      </c>
      <c r="AG1739" s="27">
        <v>1</v>
      </c>
      <c r="AH1739" s="19">
        <v>1986</v>
      </c>
      <c r="AI1739" s="30">
        <f t="shared" si="441"/>
        <v>0.11499999999999999</v>
      </c>
      <c r="AJ1739" s="30">
        <f t="shared" si="441"/>
        <v>0.11499999999999999</v>
      </c>
      <c r="AK1739" s="30">
        <f t="shared" si="430"/>
        <v>0.22599999999999998</v>
      </c>
      <c r="AL1739" s="37">
        <v>0.54400000000000004</v>
      </c>
      <c r="AM1739" s="36" t="s">
        <v>89</v>
      </c>
      <c r="AN1739" s="17" t="s">
        <v>89</v>
      </c>
      <c r="AO1739">
        <v>1</v>
      </c>
      <c r="AP1739" s="34">
        <v>0</v>
      </c>
      <c r="AQ1739" t="s">
        <v>89</v>
      </c>
      <c r="AR1739" s="34" t="s">
        <v>89</v>
      </c>
      <c r="AS1739">
        <v>0</v>
      </c>
      <c r="AT1739" s="17">
        <v>1</v>
      </c>
      <c r="AU1739" t="s">
        <v>89</v>
      </c>
      <c r="AV1739" s="17" t="s">
        <v>89</v>
      </c>
      <c r="AW1739" s="17" t="s">
        <v>131</v>
      </c>
      <c r="AX1739">
        <v>1</v>
      </c>
      <c r="AY1739">
        <v>0</v>
      </c>
      <c r="AZ1739">
        <v>0</v>
      </c>
      <c r="BA1739">
        <v>0</v>
      </c>
      <c r="BB1739">
        <v>0</v>
      </c>
      <c r="BC1739">
        <v>0</v>
      </c>
      <c r="BD1739" s="17">
        <v>0</v>
      </c>
      <c r="BE1739">
        <v>1</v>
      </c>
      <c r="BF1739">
        <v>0</v>
      </c>
      <c r="BG1739" s="17">
        <v>0</v>
      </c>
      <c r="BH1739">
        <v>22873</v>
      </c>
      <c r="BI1739">
        <v>1435</v>
      </c>
      <c r="BJ1739" s="23">
        <v>0.91900000000000004</v>
      </c>
      <c r="BK1739" s="23">
        <v>25.257000000000001</v>
      </c>
      <c r="BL1739">
        <v>1</v>
      </c>
      <c r="BM1739">
        <v>0</v>
      </c>
      <c r="BN1739">
        <v>0</v>
      </c>
      <c r="BO1739">
        <v>0</v>
      </c>
      <c r="BP1739">
        <v>0</v>
      </c>
      <c r="BQ1739">
        <v>0</v>
      </c>
      <c r="BR1739">
        <v>1</v>
      </c>
      <c r="BS1739">
        <v>0</v>
      </c>
      <c r="BT1739">
        <v>0</v>
      </c>
      <c r="BU1739" s="17">
        <v>0</v>
      </c>
      <c r="BV1739">
        <v>0</v>
      </c>
      <c r="BW1739">
        <v>0</v>
      </c>
      <c r="BX1739">
        <v>0</v>
      </c>
      <c r="BY1739">
        <v>0</v>
      </c>
      <c r="BZ1739">
        <v>0</v>
      </c>
      <c r="CA1739">
        <v>1</v>
      </c>
      <c r="CB1739">
        <v>1</v>
      </c>
      <c r="CC1739">
        <v>0</v>
      </c>
      <c r="CD1739">
        <v>0</v>
      </c>
      <c r="CE1739">
        <v>0</v>
      </c>
      <c r="CF1739">
        <v>0</v>
      </c>
      <c r="CG1739">
        <v>0</v>
      </c>
      <c r="CH1739">
        <v>0</v>
      </c>
      <c r="CI1739">
        <v>0</v>
      </c>
      <c r="CJ1739" s="17">
        <v>1</v>
      </c>
      <c r="CK1739">
        <v>3.0070000000000001</v>
      </c>
      <c r="CL1739">
        <v>261</v>
      </c>
      <c r="CM1739">
        <v>1</v>
      </c>
      <c r="CN1739">
        <v>0</v>
      </c>
      <c r="CO1739">
        <v>22</v>
      </c>
      <c r="CP1739" s="31" t="s">
        <v>80</v>
      </c>
    </row>
    <row r="1740" spans="1:94" x14ac:dyDescent="0.25">
      <c r="A1740">
        <v>1739</v>
      </c>
      <c r="B1740">
        <v>114</v>
      </c>
      <c r="C1740" s="23" t="s">
        <v>292</v>
      </c>
      <c r="D1740" s="12">
        <v>10.199999999999999</v>
      </c>
      <c r="E1740" s="13">
        <v>1</v>
      </c>
      <c r="F1740" s="7">
        <f t="shared" si="432"/>
        <v>10.199999999999999</v>
      </c>
      <c r="G1740" s="7">
        <f t="shared" si="436"/>
        <v>9.1999999999999993</v>
      </c>
      <c r="H1740" s="15">
        <f t="shared" si="437"/>
        <v>11.2</v>
      </c>
      <c r="I1740" s="11">
        <f t="shared" si="438"/>
        <v>0.12017444192261993</v>
      </c>
      <c r="J1740" s="30">
        <f t="shared" si="439"/>
        <v>1.1781808031629405E-2</v>
      </c>
      <c r="K1740" s="30">
        <f t="shared" si="433"/>
        <v>84.876616332179495</v>
      </c>
      <c r="L1740" s="8">
        <v>0</v>
      </c>
      <c r="M1740" s="9">
        <v>0</v>
      </c>
      <c r="N1740" s="9">
        <v>0</v>
      </c>
      <c r="O1740" s="9">
        <v>1</v>
      </c>
      <c r="P1740" s="9">
        <v>0</v>
      </c>
      <c r="Q1740" s="8">
        <v>7113</v>
      </c>
      <c r="R1740" s="9">
        <v>12</v>
      </c>
      <c r="S1740" s="9">
        <f t="shared" si="434"/>
        <v>7100</v>
      </c>
      <c r="T1740" s="9">
        <f t="shared" si="440"/>
        <v>12</v>
      </c>
      <c r="U1740" s="7">
        <v>13.856999999999999</v>
      </c>
      <c r="V1740" s="7">
        <v>5.8230000000000004</v>
      </c>
      <c r="W1740" s="9">
        <v>1</v>
      </c>
      <c r="X1740" s="9">
        <v>0</v>
      </c>
      <c r="Y1740" s="9">
        <v>0</v>
      </c>
      <c r="Z1740" s="9">
        <v>1</v>
      </c>
      <c r="AA1740" s="9">
        <v>0</v>
      </c>
      <c r="AB1740" s="27">
        <v>0</v>
      </c>
      <c r="AC1740" s="9">
        <v>0</v>
      </c>
      <c r="AD1740" s="9">
        <v>0</v>
      </c>
      <c r="AE1740" s="27">
        <v>1</v>
      </c>
      <c r="AF1740" s="9">
        <v>0</v>
      </c>
      <c r="AG1740" s="27">
        <v>1</v>
      </c>
      <c r="AH1740" s="19">
        <v>1989</v>
      </c>
      <c r="AI1740" s="30">
        <f t="shared" si="441"/>
        <v>0.11499999999999999</v>
      </c>
      <c r="AJ1740" s="30">
        <f t="shared" si="441"/>
        <v>0.11499999999999999</v>
      </c>
      <c r="AK1740" s="30">
        <f t="shared" si="430"/>
        <v>0.22599999999999998</v>
      </c>
      <c r="AL1740" s="37">
        <v>0.54400000000000004</v>
      </c>
      <c r="AM1740" s="36" t="s">
        <v>89</v>
      </c>
      <c r="AN1740" s="17" t="s">
        <v>89</v>
      </c>
      <c r="AO1740">
        <v>1</v>
      </c>
      <c r="AP1740" s="34">
        <v>0</v>
      </c>
      <c r="AQ1740" t="s">
        <v>89</v>
      </c>
      <c r="AR1740" s="34" t="s">
        <v>89</v>
      </c>
      <c r="AS1740">
        <v>0</v>
      </c>
      <c r="AT1740" s="17">
        <v>1</v>
      </c>
      <c r="AU1740" t="s">
        <v>89</v>
      </c>
      <c r="AV1740" s="17" t="s">
        <v>89</v>
      </c>
      <c r="AW1740" s="17" t="s">
        <v>131</v>
      </c>
      <c r="AX1740">
        <v>1</v>
      </c>
      <c r="AY1740">
        <v>0</v>
      </c>
      <c r="AZ1740">
        <v>0</v>
      </c>
      <c r="BA1740">
        <v>0</v>
      </c>
      <c r="BB1740">
        <v>0</v>
      </c>
      <c r="BC1740">
        <v>0</v>
      </c>
      <c r="BD1740" s="17">
        <v>0</v>
      </c>
      <c r="BE1740">
        <v>1</v>
      </c>
      <c r="BF1740">
        <v>0</v>
      </c>
      <c r="BG1740" s="17">
        <v>0</v>
      </c>
      <c r="BH1740">
        <v>24669</v>
      </c>
      <c r="BI1740">
        <v>1269</v>
      </c>
      <c r="BJ1740" s="23">
        <v>0.91900000000000004</v>
      </c>
      <c r="BK1740" s="23">
        <v>25.257000000000001</v>
      </c>
      <c r="BL1740">
        <v>1</v>
      </c>
      <c r="BM1740">
        <v>0</v>
      </c>
      <c r="BN1740">
        <v>0</v>
      </c>
      <c r="BO1740">
        <v>0</v>
      </c>
      <c r="BP1740">
        <v>0</v>
      </c>
      <c r="BQ1740">
        <v>0</v>
      </c>
      <c r="BR1740">
        <v>1</v>
      </c>
      <c r="BS1740">
        <v>0</v>
      </c>
      <c r="BT1740">
        <v>0</v>
      </c>
      <c r="BU1740" s="17">
        <v>0</v>
      </c>
      <c r="BV1740">
        <v>0</v>
      </c>
      <c r="BW1740">
        <v>0</v>
      </c>
      <c r="BX1740">
        <v>0</v>
      </c>
      <c r="BY1740">
        <v>0</v>
      </c>
      <c r="BZ1740">
        <v>0</v>
      </c>
      <c r="CA1740">
        <v>1</v>
      </c>
      <c r="CB1740">
        <v>1</v>
      </c>
      <c r="CC1740">
        <v>0</v>
      </c>
      <c r="CD1740">
        <v>0</v>
      </c>
      <c r="CE1740">
        <v>0</v>
      </c>
      <c r="CF1740">
        <v>0</v>
      </c>
      <c r="CG1740">
        <v>0</v>
      </c>
      <c r="CH1740">
        <v>0</v>
      </c>
      <c r="CI1740">
        <v>0</v>
      </c>
      <c r="CJ1740" s="17">
        <v>1</v>
      </c>
      <c r="CK1740">
        <v>3.0070000000000001</v>
      </c>
      <c r="CL1740">
        <v>261</v>
      </c>
      <c r="CM1740">
        <v>1</v>
      </c>
      <c r="CN1740">
        <v>0</v>
      </c>
      <c r="CO1740">
        <v>22</v>
      </c>
      <c r="CP1740" s="31" t="s">
        <v>80</v>
      </c>
    </row>
    <row r="1741" spans="1:94" x14ac:dyDescent="0.25">
      <c r="A1741">
        <v>1740</v>
      </c>
      <c r="B1741">
        <v>114</v>
      </c>
      <c r="C1741" s="23" t="s">
        <v>292</v>
      </c>
      <c r="D1741" s="12">
        <v>10</v>
      </c>
      <c r="E1741" s="13">
        <v>9</v>
      </c>
      <c r="F1741" s="7">
        <f t="shared" si="432"/>
        <v>1.1111111111111112</v>
      </c>
      <c r="G1741" s="7">
        <f t="shared" si="436"/>
        <v>1</v>
      </c>
      <c r="H1741" s="15">
        <f t="shared" si="437"/>
        <v>19</v>
      </c>
      <c r="I1741" s="11">
        <f t="shared" si="438"/>
        <v>1.3185316568747248E-2</v>
      </c>
      <c r="J1741" s="30">
        <f t="shared" si="439"/>
        <v>1.1866784911872522E-2</v>
      </c>
      <c r="K1741" s="30">
        <f t="shared" si="433"/>
        <v>84.268823226037966</v>
      </c>
      <c r="L1741" s="8">
        <v>0</v>
      </c>
      <c r="M1741" s="9">
        <v>0</v>
      </c>
      <c r="N1741" s="9">
        <v>0</v>
      </c>
      <c r="O1741" s="9">
        <v>1</v>
      </c>
      <c r="P1741" s="9">
        <v>0</v>
      </c>
      <c r="Q1741" s="8">
        <v>7113</v>
      </c>
      <c r="R1741" s="9">
        <v>12</v>
      </c>
      <c r="S1741" s="9">
        <f t="shared" si="434"/>
        <v>7100</v>
      </c>
      <c r="T1741" s="9">
        <f t="shared" si="440"/>
        <v>12</v>
      </c>
      <c r="U1741" s="7">
        <v>13.856999999999999</v>
      </c>
      <c r="V1741" s="7">
        <v>5.8230000000000004</v>
      </c>
      <c r="W1741" s="9">
        <v>1</v>
      </c>
      <c r="X1741" s="9">
        <v>0</v>
      </c>
      <c r="Y1741" s="9">
        <v>0</v>
      </c>
      <c r="Z1741" s="9">
        <v>1</v>
      </c>
      <c r="AA1741" s="9">
        <v>0</v>
      </c>
      <c r="AB1741" s="27">
        <v>0</v>
      </c>
      <c r="AC1741" s="9">
        <v>0</v>
      </c>
      <c r="AD1741" s="9">
        <v>0</v>
      </c>
      <c r="AE1741" s="27">
        <v>1</v>
      </c>
      <c r="AF1741" s="9">
        <v>0</v>
      </c>
      <c r="AG1741" s="27">
        <v>1</v>
      </c>
      <c r="AH1741" s="19">
        <v>1983</v>
      </c>
      <c r="AI1741" s="30">
        <f t="shared" si="441"/>
        <v>0.11499999999999999</v>
      </c>
      <c r="AJ1741" s="30">
        <f t="shared" si="441"/>
        <v>0.11499999999999999</v>
      </c>
      <c r="AK1741" s="30">
        <f t="shared" si="430"/>
        <v>0.22599999999999998</v>
      </c>
      <c r="AL1741" s="37">
        <v>0.54400000000000004</v>
      </c>
      <c r="AM1741" s="36" t="s">
        <v>89</v>
      </c>
      <c r="AN1741" s="17" t="s">
        <v>89</v>
      </c>
      <c r="AO1741">
        <v>1</v>
      </c>
      <c r="AP1741" s="34">
        <v>0</v>
      </c>
      <c r="AQ1741" t="s">
        <v>89</v>
      </c>
      <c r="AR1741" s="34" t="s">
        <v>89</v>
      </c>
      <c r="AS1741">
        <v>0</v>
      </c>
      <c r="AT1741" s="17">
        <v>1</v>
      </c>
      <c r="AU1741" t="s">
        <v>89</v>
      </c>
      <c r="AV1741" s="17" t="s">
        <v>89</v>
      </c>
      <c r="AW1741" s="17" t="s">
        <v>131</v>
      </c>
      <c r="AX1741">
        <v>1</v>
      </c>
      <c r="AY1741">
        <v>0</v>
      </c>
      <c r="AZ1741">
        <v>0</v>
      </c>
      <c r="BA1741">
        <v>0</v>
      </c>
      <c r="BB1741">
        <v>0</v>
      </c>
      <c r="BC1741">
        <v>0</v>
      </c>
      <c r="BD1741" s="17">
        <v>0</v>
      </c>
      <c r="BE1741">
        <v>1</v>
      </c>
      <c r="BF1741">
        <v>0</v>
      </c>
      <c r="BG1741" s="17">
        <v>0</v>
      </c>
      <c r="BH1741">
        <v>20379</v>
      </c>
      <c r="BI1741">
        <v>1579</v>
      </c>
      <c r="BJ1741" s="23">
        <v>0.91900000000000004</v>
      </c>
      <c r="BK1741" s="23">
        <v>25.257000000000001</v>
      </c>
      <c r="BL1741">
        <v>0</v>
      </c>
      <c r="BM1741">
        <v>0</v>
      </c>
      <c r="BN1741">
        <v>0</v>
      </c>
      <c r="BO1741">
        <v>0</v>
      </c>
      <c r="BP1741">
        <v>0</v>
      </c>
      <c r="BQ1741">
        <v>1</v>
      </c>
      <c r="BR1741">
        <v>1</v>
      </c>
      <c r="BS1741">
        <v>0</v>
      </c>
      <c r="BT1741">
        <v>0</v>
      </c>
      <c r="BU1741" s="17">
        <v>0</v>
      </c>
      <c r="BV1741">
        <v>1</v>
      </c>
      <c r="BW1741">
        <v>0</v>
      </c>
      <c r="BX1741">
        <v>0</v>
      </c>
      <c r="BY1741">
        <v>0</v>
      </c>
      <c r="BZ1741">
        <v>0</v>
      </c>
      <c r="CA1741">
        <v>1</v>
      </c>
      <c r="CB1741">
        <v>1</v>
      </c>
      <c r="CC1741">
        <v>0</v>
      </c>
      <c r="CD1741">
        <v>0</v>
      </c>
      <c r="CE1741">
        <v>0</v>
      </c>
      <c r="CF1741">
        <v>0</v>
      </c>
      <c r="CG1741">
        <v>0</v>
      </c>
      <c r="CH1741">
        <v>0</v>
      </c>
      <c r="CI1741">
        <v>0</v>
      </c>
      <c r="CJ1741" s="17">
        <v>1</v>
      </c>
      <c r="CK1741">
        <v>3.0070000000000001</v>
      </c>
      <c r="CL1741">
        <v>261</v>
      </c>
      <c r="CM1741">
        <v>1</v>
      </c>
      <c r="CN1741">
        <v>0</v>
      </c>
      <c r="CO1741">
        <v>22</v>
      </c>
      <c r="CP1741" s="31" t="s">
        <v>80</v>
      </c>
    </row>
    <row r="1742" spans="1:94" x14ac:dyDescent="0.25">
      <c r="A1742">
        <v>1741</v>
      </c>
      <c r="B1742">
        <v>114</v>
      </c>
      <c r="C1742" s="23" t="s">
        <v>292</v>
      </c>
      <c r="D1742" s="12">
        <v>12.1</v>
      </c>
      <c r="E1742" s="13">
        <v>4</v>
      </c>
      <c r="F1742" s="7">
        <f t="shared" si="432"/>
        <v>3.0249999999999999</v>
      </c>
      <c r="G1742" s="7">
        <f t="shared" si="436"/>
        <v>8.1</v>
      </c>
      <c r="H1742" s="15">
        <f t="shared" si="437"/>
        <v>16.100000000000001</v>
      </c>
      <c r="I1742" s="11">
        <f t="shared" si="438"/>
        <v>3.5877033078331372E-2</v>
      </c>
      <c r="J1742" s="30">
        <f t="shared" si="439"/>
        <v>1.1860176224241776E-2</v>
      </c>
      <c r="K1742" s="30">
        <f t="shared" si="433"/>
        <v>84.315779217178559</v>
      </c>
      <c r="L1742" s="8">
        <v>0</v>
      </c>
      <c r="M1742" s="9">
        <v>0</v>
      </c>
      <c r="N1742" s="9">
        <v>0</v>
      </c>
      <c r="O1742" s="9">
        <v>1</v>
      </c>
      <c r="P1742" s="9">
        <v>0</v>
      </c>
      <c r="Q1742" s="8">
        <v>7113</v>
      </c>
      <c r="R1742" s="9">
        <v>12</v>
      </c>
      <c r="S1742" s="9">
        <f t="shared" si="434"/>
        <v>7100</v>
      </c>
      <c r="T1742" s="9">
        <f t="shared" si="440"/>
        <v>12</v>
      </c>
      <c r="U1742" s="7">
        <v>13.856999999999999</v>
      </c>
      <c r="V1742" s="7">
        <v>5.8230000000000004</v>
      </c>
      <c r="W1742" s="9">
        <v>1</v>
      </c>
      <c r="X1742" s="9">
        <v>0</v>
      </c>
      <c r="Y1742" s="9">
        <v>0</v>
      </c>
      <c r="Z1742" s="9">
        <v>1</v>
      </c>
      <c r="AA1742" s="9">
        <v>0</v>
      </c>
      <c r="AB1742" s="27">
        <v>0</v>
      </c>
      <c r="AC1742" s="9">
        <v>0</v>
      </c>
      <c r="AD1742" s="9">
        <v>0</v>
      </c>
      <c r="AE1742" s="27">
        <v>1</v>
      </c>
      <c r="AF1742" s="9">
        <v>0</v>
      </c>
      <c r="AG1742" s="27">
        <v>1</v>
      </c>
      <c r="AH1742" s="19">
        <v>1986</v>
      </c>
      <c r="AI1742" s="30">
        <f t="shared" si="441"/>
        <v>0.11499999999999999</v>
      </c>
      <c r="AJ1742" s="30">
        <f t="shared" si="441"/>
        <v>0.11499999999999999</v>
      </c>
      <c r="AK1742" s="30">
        <f t="shared" si="430"/>
        <v>0.22599999999999998</v>
      </c>
      <c r="AL1742" s="37">
        <v>0.54400000000000004</v>
      </c>
      <c r="AM1742" s="36" t="s">
        <v>89</v>
      </c>
      <c r="AN1742" s="17" t="s">
        <v>89</v>
      </c>
      <c r="AO1742">
        <v>1</v>
      </c>
      <c r="AP1742" s="34">
        <v>0</v>
      </c>
      <c r="AQ1742" t="s">
        <v>89</v>
      </c>
      <c r="AR1742" s="34" t="s">
        <v>89</v>
      </c>
      <c r="AS1742">
        <v>0</v>
      </c>
      <c r="AT1742" s="17">
        <v>1</v>
      </c>
      <c r="AU1742" t="s">
        <v>89</v>
      </c>
      <c r="AV1742" s="17" t="s">
        <v>89</v>
      </c>
      <c r="AW1742" s="17" t="s">
        <v>131</v>
      </c>
      <c r="AX1742">
        <v>1</v>
      </c>
      <c r="AY1742">
        <v>0</v>
      </c>
      <c r="AZ1742">
        <v>0</v>
      </c>
      <c r="BA1742">
        <v>0</v>
      </c>
      <c r="BB1742">
        <v>0</v>
      </c>
      <c r="BC1742">
        <v>0</v>
      </c>
      <c r="BD1742" s="17">
        <v>0</v>
      </c>
      <c r="BE1742">
        <v>1</v>
      </c>
      <c r="BF1742">
        <v>0</v>
      </c>
      <c r="BG1742" s="17">
        <v>0</v>
      </c>
      <c r="BH1742">
        <v>22873</v>
      </c>
      <c r="BI1742">
        <v>1435</v>
      </c>
      <c r="BJ1742" s="23">
        <v>0.91900000000000004</v>
      </c>
      <c r="BK1742" s="23">
        <v>25.257000000000001</v>
      </c>
      <c r="BL1742">
        <v>0</v>
      </c>
      <c r="BM1742">
        <v>0</v>
      </c>
      <c r="BN1742">
        <v>0</v>
      </c>
      <c r="BO1742">
        <v>0</v>
      </c>
      <c r="BP1742">
        <v>0</v>
      </c>
      <c r="BQ1742">
        <v>1</v>
      </c>
      <c r="BR1742">
        <v>1</v>
      </c>
      <c r="BS1742">
        <v>0</v>
      </c>
      <c r="BT1742">
        <v>0</v>
      </c>
      <c r="BU1742" s="17">
        <v>0</v>
      </c>
      <c r="BV1742">
        <v>1</v>
      </c>
      <c r="BW1742">
        <v>0</v>
      </c>
      <c r="BX1742">
        <v>0</v>
      </c>
      <c r="BY1742">
        <v>0</v>
      </c>
      <c r="BZ1742">
        <v>0</v>
      </c>
      <c r="CA1742">
        <v>1</v>
      </c>
      <c r="CB1742">
        <v>1</v>
      </c>
      <c r="CC1742">
        <v>0</v>
      </c>
      <c r="CD1742">
        <v>0</v>
      </c>
      <c r="CE1742">
        <v>0</v>
      </c>
      <c r="CF1742">
        <v>0</v>
      </c>
      <c r="CG1742">
        <v>0</v>
      </c>
      <c r="CH1742">
        <v>0</v>
      </c>
      <c r="CI1742">
        <v>0</v>
      </c>
      <c r="CJ1742" s="17">
        <v>1</v>
      </c>
      <c r="CK1742">
        <v>3.0070000000000001</v>
      </c>
      <c r="CL1742">
        <v>261</v>
      </c>
      <c r="CM1742">
        <v>1</v>
      </c>
      <c r="CN1742">
        <v>0</v>
      </c>
      <c r="CO1742">
        <v>22</v>
      </c>
      <c r="CP1742" s="31" t="s">
        <v>80</v>
      </c>
    </row>
    <row r="1743" spans="1:94" x14ac:dyDescent="0.25">
      <c r="A1743">
        <v>1742</v>
      </c>
      <c r="B1743">
        <v>114</v>
      </c>
      <c r="C1743" s="23" t="s">
        <v>292</v>
      </c>
      <c r="D1743" s="12">
        <v>11.5</v>
      </c>
      <c r="E1743" s="13">
        <v>2.8</v>
      </c>
      <c r="F1743" s="7">
        <f t="shared" si="432"/>
        <v>4.1071428571428577</v>
      </c>
      <c r="G1743" s="7">
        <f t="shared" si="436"/>
        <v>8.6999999999999993</v>
      </c>
      <c r="H1743" s="15">
        <f t="shared" si="437"/>
        <v>14.3</v>
      </c>
      <c r="I1743" s="11">
        <f t="shared" si="438"/>
        <v>4.8685017965528467E-2</v>
      </c>
      <c r="J1743" s="30">
        <f t="shared" si="439"/>
        <v>1.1853743504650408E-2</v>
      </c>
      <c r="K1743" s="30">
        <f t="shared" si="433"/>
        <v>84.361535206804874</v>
      </c>
      <c r="L1743" s="8">
        <v>0</v>
      </c>
      <c r="M1743" s="9">
        <v>0</v>
      </c>
      <c r="N1743" s="9">
        <v>0</v>
      </c>
      <c r="O1743" s="9">
        <v>1</v>
      </c>
      <c r="P1743" s="9">
        <v>0</v>
      </c>
      <c r="Q1743" s="8">
        <v>7113</v>
      </c>
      <c r="R1743" s="9">
        <v>12</v>
      </c>
      <c r="S1743" s="9">
        <f t="shared" si="434"/>
        <v>7100</v>
      </c>
      <c r="T1743" s="9">
        <f t="shared" si="440"/>
        <v>12</v>
      </c>
      <c r="U1743" s="7">
        <v>13.856999999999999</v>
      </c>
      <c r="V1743" s="7">
        <v>5.8230000000000004</v>
      </c>
      <c r="W1743" s="9">
        <v>1</v>
      </c>
      <c r="X1743" s="9">
        <v>0</v>
      </c>
      <c r="Y1743" s="9">
        <v>0</v>
      </c>
      <c r="Z1743" s="9">
        <v>1</v>
      </c>
      <c r="AA1743" s="9">
        <v>0</v>
      </c>
      <c r="AB1743" s="27">
        <v>0</v>
      </c>
      <c r="AC1743" s="9">
        <v>0</v>
      </c>
      <c r="AD1743" s="9">
        <v>0</v>
      </c>
      <c r="AE1743" s="27">
        <v>1</v>
      </c>
      <c r="AF1743" s="9">
        <v>0</v>
      </c>
      <c r="AG1743" s="27">
        <v>1</v>
      </c>
      <c r="AH1743" s="19">
        <v>1989</v>
      </c>
      <c r="AI1743" s="30">
        <f t="shared" si="441"/>
        <v>0.11499999999999999</v>
      </c>
      <c r="AJ1743" s="30">
        <f t="shared" si="441"/>
        <v>0.11499999999999999</v>
      </c>
      <c r="AK1743" s="30">
        <f t="shared" si="430"/>
        <v>0.22599999999999998</v>
      </c>
      <c r="AL1743" s="37">
        <v>0.54400000000000004</v>
      </c>
      <c r="AM1743" s="36" t="s">
        <v>89</v>
      </c>
      <c r="AN1743" s="17" t="s">
        <v>89</v>
      </c>
      <c r="AO1743">
        <v>1</v>
      </c>
      <c r="AP1743" s="34">
        <v>0</v>
      </c>
      <c r="AQ1743" t="s">
        <v>89</v>
      </c>
      <c r="AR1743" s="34" t="s">
        <v>89</v>
      </c>
      <c r="AS1743">
        <v>0</v>
      </c>
      <c r="AT1743" s="17">
        <v>1</v>
      </c>
      <c r="AU1743" t="s">
        <v>89</v>
      </c>
      <c r="AV1743" s="17" t="s">
        <v>89</v>
      </c>
      <c r="AW1743" s="17" t="s">
        <v>131</v>
      </c>
      <c r="AX1743">
        <v>1</v>
      </c>
      <c r="AY1743">
        <v>0</v>
      </c>
      <c r="AZ1743">
        <v>0</v>
      </c>
      <c r="BA1743">
        <v>0</v>
      </c>
      <c r="BB1743">
        <v>0</v>
      </c>
      <c r="BC1743">
        <v>0</v>
      </c>
      <c r="BD1743" s="17">
        <v>0</v>
      </c>
      <c r="BE1743">
        <v>1</v>
      </c>
      <c r="BF1743">
        <v>0</v>
      </c>
      <c r="BG1743" s="17">
        <v>0</v>
      </c>
      <c r="BH1743">
        <v>24669</v>
      </c>
      <c r="BI1743">
        <v>1269</v>
      </c>
      <c r="BJ1743" s="23">
        <v>0.91900000000000004</v>
      </c>
      <c r="BK1743" s="23">
        <v>25.257000000000001</v>
      </c>
      <c r="BL1743">
        <v>0</v>
      </c>
      <c r="BM1743">
        <v>0</v>
      </c>
      <c r="BN1743">
        <v>0</v>
      </c>
      <c r="BO1743">
        <v>0</v>
      </c>
      <c r="BP1743">
        <v>0</v>
      </c>
      <c r="BQ1743">
        <v>1</v>
      </c>
      <c r="BR1743">
        <v>1</v>
      </c>
      <c r="BS1743">
        <v>0</v>
      </c>
      <c r="BT1743">
        <v>0</v>
      </c>
      <c r="BU1743" s="17">
        <v>0</v>
      </c>
      <c r="BV1743">
        <v>1</v>
      </c>
      <c r="BW1743">
        <v>0</v>
      </c>
      <c r="BX1743">
        <v>0</v>
      </c>
      <c r="BY1743">
        <v>0</v>
      </c>
      <c r="BZ1743">
        <v>0</v>
      </c>
      <c r="CA1743">
        <v>1</v>
      </c>
      <c r="CB1743">
        <v>1</v>
      </c>
      <c r="CC1743">
        <v>0</v>
      </c>
      <c r="CD1743">
        <v>0</v>
      </c>
      <c r="CE1743">
        <v>0</v>
      </c>
      <c r="CF1743">
        <v>0</v>
      </c>
      <c r="CG1743">
        <v>0</v>
      </c>
      <c r="CH1743">
        <v>0</v>
      </c>
      <c r="CI1743">
        <v>0</v>
      </c>
      <c r="CJ1743" s="17">
        <v>1</v>
      </c>
      <c r="CK1743">
        <v>3.0070000000000001</v>
      </c>
      <c r="CL1743">
        <v>261</v>
      </c>
      <c r="CM1743">
        <v>1</v>
      </c>
      <c r="CN1743">
        <v>0</v>
      </c>
      <c r="CO1743">
        <v>22</v>
      </c>
      <c r="CP1743" s="31" t="s">
        <v>80</v>
      </c>
    </row>
    <row r="1744" spans="1:94" x14ac:dyDescent="0.25">
      <c r="A1744">
        <v>1743</v>
      </c>
      <c r="B1744">
        <v>115</v>
      </c>
      <c r="C1744" s="23" t="s">
        <v>293</v>
      </c>
      <c r="D1744" s="12">
        <v>7.2380529476360866</v>
      </c>
      <c r="E1744" s="13">
        <v>9.3250480824031381E-2</v>
      </c>
      <c r="F1744" s="7">
        <v>77.619470523639208</v>
      </c>
      <c r="G1744" s="7">
        <f t="shared" si="436"/>
        <v>7.1448024668120551</v>
      </c>
      <c r="H1744" s="15">
        <f t="shared" si="437"/>
        <v>7.3313034284601182</v>
      </c>
      <c r="I1744" s="11">
        <f t="shared" si="438"/>
        <v>9.4590967798751563E-2</v>
      </c>
      <c r="J1744" s="30">
        <f t="shared" si="439"/>
        <v>1.21865000058128E-3</v>
      </c>
      <c r="K1744" s="30">
        <f t="shared" si="433"/>
        <v>820.58014977476159</v>
      </c>
      <c r="L1744" s="8">
        <v>0</v>
      </c>
      <c r="M1744" s="9">
        <v>0</v>
      </c>
      <c r="N1744" s="9">
        <v>1</v>
      </c>
      <c r="O1744" s="9">
        <v>0</v>
      </c>
      <c r="P1744" s="9">
        <v>0</v>
      </c>
      <c r="Q1744" s="8">
        <v>667341</v>
      </c>
      <c r="R1744" s="9">
        <v>13</v>
      </c>
      <c r="S1744" s="9">
        <f t="shared" si="434"/>
        <v>667327</v>
      </c>
      <c r="T1744" s="9">
        <f t="shared" si="440"/>
        <v>12</v>
      </c>
      <c r="U1744" s="7">
        <f t="shared" ref="U1744:U1755" si="442">BK1744-V1744-6</f>
        <v>10.5</v>
      </c>
      <c r="V1744" s="7">
        <v>22.6</v>
      </c>
      <c r="W1744" s="9">
        <v>0</v>
      </c>
      <c r="X1744" s="9">
        <v>1</v>
      </c>
      <c r="Y1744" s="9">
        <v>1</v>
      </c>
      <c r="Z1744" s="9">
        <v>0</v>
      </c>
      <c r="AA1744" s="9">
        <v>0</v>
      </c>
      <c r="AB1744" s="27">
        <v>0</v>
      </c>
      <c r="AC1744" s="9">
        <v>0</v>
      </c>
      <c r="AD1744" s="9">
        <v>0</v>
      </c>
      <c r="AE1744" s="27">
        <v>1</v>
      </c>
      <c r="AF1744" s="9">
        <v>0</v>
      </c>
      <c r="AG1744" s="27">
        <v>1</v>
      </c>
      <c r="AH1744" s="19">
        <v>1990</v>
      </c>
      <c r="AI1744" s="30">
        <v>0</v>
      </c>
      <c r="AJ1744" s="30">
        <v>0</v>
      </c>
      <c r="AK1744" s="30">
        <v>0.59</v>
      </c>
      <c r="AL1744" s="37">
        <v>0.41</v>
      </c>
      <c r="AM1744" s="36">
        <v>1</v>
      </c>
      <c r="AN1744" s="17">
        <v>0</v>
      </c>
      <c r="AO1744">
        <v>0.68400000000000005</v>
      </c>
      <c r="AP1744" s="34">
        <f t="shared" ref="AP1744:AP1755" si="443">1-AO1744</f>
        <v>0.31599999999999995</v>
      </c>
      <c r="AQ1744" t="s">
        <v>89</v>
      </c>
      <c r="AR1744" s="34" t="s">
        <v>89</v>
      </c>
      <c r="AS1744">
        <v>0</v>
      </c>
      <c r="AT1744" s="17">
        <v>1</v>
      </c>
      <c r="AU1744" t="s">
        <v>89</v>
      </c>
      <c r="AV1744" s="17" t="s">
        <v>89</v>
      </c>
      <c r="AW1744" s="17" t="s">
        <v>131</v>
      </c>
      <c r="AX1744">
        <v>1</v>
      </c>
      <c r="AY1744">
        <v>0</v>
      </c>
      <c r="AZ1744">
        <v>0</v>
      </c>
      <c r="BA1744">
        <v>0</v>
      </c>
      <c r="BB1744">
        <v>0</v>
      </c>
      <c r="BC1744">
        <v>0</v>
      </c>
      <c r="BD1744" s="17">
        <v>0</v>
      </c>
      <c r="BE1744">
        <v>1</v>
      </c>
      <c r="BF1744">
        <v>0</v>
      </c>
      <c r="BG1744" s="17">
        <v>0</v>
      </c>
      <c r="BH1744">
        <v>24883</v>
      </c>
      <c r="BI1744">
        <v>1325</v>
      </c>
      <c r="BJ1744" s="23">
        <v>0.92100000000000004</v>
      </c>
      <c r="BK1744" s="23">
        <v>39.1</v>
      </c>
      <c r="BL1744">
        <v>1</v>
      </c>
      <c r="BM1744">
        <v>0</v>
      </c>
      <c r="BN1744">
        <v>0</v>
      </c>
      <c r="BO1744">
        <v>0</v>
      </c>
      <c r="BP1744">
        <v>0</v>
      </c>
      <c r="BQ1744" s="17">
        <v>0</v>
      </c>
      <c r="BR1744">
        <v>0</v>
      </c>
      <c r="BS1744">
        <v>1</v>
      </c>
      <c r="BT1744">
        <v>0</v>
      </c>
      <c r="BU1744" s="17">
        <v>0</v>
      </c>
      <c r="BV1744">
        <v>0</v>
      </c>
      <c r="BW1744">
        <v>0</v>
      </c>
      <c r="BX1744" s="17">
        <v>0</v>
      </c>
      <c r="BY1744">
        <v>0</v>
      </c>
      <c r="BZ1744">
        <v>0</v>
      </c>
      <c r="CA1744">
        <v>1</v>
      </c>
      <c r="CB1744">
        <v>1</v>
      </c>
      <c r="CC1744">
        <v>1</v>
      </c>
      <c r="CD1744">
        <v>0</v>
      </c>
      <c r="CE1744">
        <v>1</v>
      </c>
      <c r="CF1744">
        <v>1</v>
      </c>
      <c r="CG1744">
        <v>0</v>
      </c>
      <c r="CH1744">
        <v>0</v>
      </c>
      <c r="CI1744">
        <v>0</v>
      </c>
      <c r="CJ1744" s="17">
        <v>0</v>
      </c>
      <c r="CK1744">
        <v>2.4889999999999999</v>
      </c>
      <c r="CL1744">
        <v>423</v>
      </c>
      <c r="CM1744">
        <v>1</v>
      </c>
      <c r="CN1744">
        <v>0</v>
      </c>
      <c r="CO1744">
        <v>20</v>
      </c>
      <c r="CP1744" s="31" t="s">
        <v>80</v>
      </c>
    </row>
    <row r="1745" spans="1:94" x14ac:dyDescent="0.25">
      <c r="A1745">
        <v>1744</v>
      </c>
      <c r="B1745">
        <v>115</v>
      </c>
      <c r="C1745" s="23" t="s">
        <v>293</v>
      </c>
      <c r="D1745" s="12">
        <v>5.5250146915888587</v>
      </c>
      <c r="E1745" s="13">
        <v>4.2550409149834219E-2</v>
      </c>
      <c r="F1745" s="7">
        <v>129.84633525222841</v>
      </c>
      <c r="G1745" s="7">
        <f t="shared" si="436"/>
        <v>5.4824642824390244</v>
      </c>
      <c r="H1745" s="15">
        <f t="shared" si="437"/>
        <v>5.567565100738693</v>
      </c>
      <c r="I1745" s="11">
        <f t="shared" si="438"/>
        <v>0.15697925557288381</v>
      </c>
      <c r="J1745" s="30">
        <f t="shared" si="439"/>
        <v>1.2089617721435827E-3</v>
      </c>
      <c r="K1745" s="30">
        <f t="shared" si="433"/>
        <v>827.15601356602258</v>
      </c>
      <c r="L1745" s="8">
        <v>0</v>
      </c>
      <c r="M1745" s="9">
        <v>0</v>
      </c>
      <c r="N1745" s="9">
        <v>1</v>
      </c>
      <c r="O1745" s="9">
        <v>0</v>
      </c>
      <c r="P1745" s="9">
        <v>0</v>
      </c>
      <c r="Q1745" s="8">
        <v>667341</v>
      </c>
      <c r="R1745" s="9">
        <v>13</v>
      </c>
      <c r="S1745" s="9">
        <f t="shared" si="434"/>
        <v>667327</v>
      </c>
      <c r="T1745" s="9">
        <f t="shared" si="440"/>
        <v>12</v>
      </c>
      <c r="U1745" s="7">
        <f t="shared" si="442"/>
        <v>10.5</v>
      </c>
      <c r="V1745" s="7">
        <v>22.6</v>
      </c>
      <c r="W1745" s="9">
        <v>0</v>
      </c>
      <c r="X1745" s="9">
        <v>1</v>
      </c>
      <c r="Y1745" s="9">
        <v>1</v>
      </c>
      <c r="Z1745" s="9">
        <v>0</v>
      </c>
      <c r="AA1745" s="9">
        <v>0</v>
      </c>
      <c r="AB1745" s="27">
        <v>0</v>
      </c>
      <c r="AC1745" s="9">
        <v>0</v>
      </c>
      <c r="AD1745" s="9">
        <v>0</v>
      </c>
      <c r="AE1745" s="27">
        <v>1</v>
      </c>
      <c r="AF1745" s="9">
        <v>0</v>
      </c>
      <c r="AG1745" s="27">
        <v>1</v>
      </c>
      <c r="AH1745" s="19">
        <v>1990</v>
      </c>
      <c r="AI1745" s="30">
        <v>0</v>
      </c>
      <c r="AJ1745" s="30">
        <v>0</v>
      </c>
      <c r="AK1745" s="30">
        <v>0.59</v>
      </c>
      <c r="AL1745" s="37">
        <v>0.41</v>
      </c>
      <c r="AM1745" s="36">
        <v>1</v>
      </c>
      <c r="AN1745" s="17">
        <v>0</v>
      </c>
      <c r="AO1745">
        <v>0.68400000000000005</v>
      </c>
      <c r="AP1745" s="34">
        <f t="shared" si="443"/>
        <v>0.31599999999999995</v>
      </c>
      <c r="AQ1745" t="s">
        <v>89</v>
      </c>
      <c r="AR1745" s="34" t="s">
        <v>89</v>
      </c>
      <c r="AS1745">
        <v>0</v>
      </c>
      <c r="AT1745" s="17">
        <v>1</v>
      </c>
      <c r="AU1745" t="s">
        <v>89</v>
      </c>
      <c r="AV1745" s="17" t="s">
        <v>89</v>
      </c>
      <c r="AW1745" s="17" t="s">
        <v>131</v>
      </c>
      <c r="AX1745">
        <v>1</v>
      </c>
      <c r="AY1745">
        <v>0</v>
      </c>
      <c r="AZ1745">
        <v>0</v>
      </c>
      <c r="BA1745">
        <v>0</v>
      </c>
      <c r="BB1745">
        <v>0</v>
      </c>
      <c r="BC1745">
        <v>0</v>
      </c>
      <c r="BD1745" s="17">
        <v>0</v>
      </c>
      <c r="BE1745">
        <v>1</v>
      </c>
      <c r="BF1745">
        <v>0</v>
      </c>
      <c r="BG1745" s="17">
        <v>0</v>
      </c>
      <c r="BH1745">
        <v>24883</v>
      </c>
      <c r="BI1745">
        <v>1325</v>
      </c>
      <c r="BJ1745" s="23">
        <v>0.92100000000000004</v>
      </c>
      <c r="BK1745" s="23">
        <v>39.1</v>
      </c>
      <c r="BL1745">
        <v>1</v>
      </c>
      <c r="BM1745">
        <v>0</v>
      </c>
      <c r="BN1745">
        <v>0</v>
      </c>
      <c r="BO1745">
        <v>0</v>
      </c>
      <c r="BP1745">
        <v>0</v>
      </c>
      <c r="BQ1745" s="17">
        <v>0</v>
      </c>
      <c r="BR1745">
        <v>0</v>
      </c>
      <c r="BS1745">
        <v>1</v>
      </c>
      <c r="BT1745">
        <v>0</v>
      </c>
      <c r="BU1745" s="17">
        <v>0</v>
      </c>
      <c r="BV1745">
        <v>0</v>
      </c>
      <c r="BW1745">
        <v>0</v>
      </c>
      <c r="BX1745" s="17">
        <v>0</v>
      </c>
      <c r="BY1745">
        <v>0</v>
      </c>
      <c r="BZ1745">
        <v>0</v>
      </c>
      <c r="CA1745">
        <v>1</v>
      </c>
      <c r="CB1745">
        <v>1</v>
      </c>
      <c r="CC1745">
        <v>1</v>
      </c>
      <c r="CD1745">
        <v>0</v>
      </c>
      <c r="CE1745">
        <v>1</v>
      </c>
      <c r="CF1745">
        <v>1</v>
      </c>
      <c r="CG1745">
        <v>0</v>
      </c>
      <c r="CH1745">
        <v>0</v>
      </c>
      <c r="CI1745">
        <v>0</v>
      </c>
      <c r="CJ1745" s="17">
        <v>0</v>
      </c>
      <c r="CK1745">
        <v>2.4889999999999999</v>
      </c>
      <c r="CL1745">
        <v>423</v>
      </c>
      <c r="CM1745">
        <v>1</v>
      </c>
      <c r="CN1745">
        <v>0</v>
      </c>
      <c r="CO1745">
        <v>20</v>
      </c>
      <c r="CP1745" s="31" t="s">
        <v>80</v>
      </c>
    </row>
    <row r="1746" spans="1:94" x14ac:dyDescent="0.25">
      <c r="A1746">
        <v>1745</v>
      </c>
      <c r="B1746">
        <v>115</v>
      </c>
      <c r="C1746" s="23" t="s">
        <v>293</v>
      </c>
      <c r="D1746" s="12">
        <v>6.7522291599108941</v>
      </c>
      <c r="E1746" s="13">
        <v>2.4043294855835791E-2</v>
      </c>
      <c r="F1746" s="7">
        <v>280.83626642677018</v>
      </c>
      <c r="G1746" s="7">
        <f t="shared" si="436"/>
        <v>6.7281858650550586</v>
      </c>
      <c r="H1746" s="15">
        <f t="shared" si="437"/>
        <v>6.7762724547667297</v>
      </c>
      <c r="I1746" s="11">
        <f t="shared" si="438"/>
        <v>0.32510730640298358</v>
      </c>
      <c r="J1746" s="30">
        <f t="shared" si="439"/>
        <v>1.1576400389433229E-3</v>
      </c>
      <c r="K1746" s="30">
        <f t="shared" si="433"/>
        <v>863.82637638620861</v>
      </c>
      <c r="L1746" s="8">
        <v>0</v>
      </c>
      <c r="M1746" s="9">
        <v>0</v>
      </c>
      <c r="N1746" s="9">
        <v>1</v>
      </c>
      <c r="O1746" s="9">
        <v>0</v>
      </c>
      <c r="P1746" s="9">
        <v>0</v>
      </c>
      <c r="Q1746" s="8">
        <v>667341</v>
      </c>
      <c r="R1746" s="9">
        <v>13</v>
      </c>
      <c r="S1746" s="9">
        <f t="shared" si="434"/>
        <v>667327</v>
      </c>
      <c r="T1746" s="9">
        <f t="shared" si="440"/>
        <v>12</v>
      </c>
      <c r="U1746" s="7">
        <f t="shared" si="442"/>
        <v>10.5</v>
      </c>
      <c r="V1746" s="7">
        <v>22.6</v>
      </c>
      <c r="W1746" s="9">
        <v>0</v>
      </c>
      <c r="X1746" s="9">
        <v>1</v>
      </c>
      <c r="Y1746" s="9">
        <v>1</v>
      </c>
      <c r="Z1746" s="9">
        <v>0</v>
      </c>
      <c r="AA1746" s="9">
        <v>0</v>
      </c>
      <c r="AB1746" s="27">
        <v>0</v>
      </c>
      <c r="AC1746" s="9">
        <v>0</v>
      </c>
      <c r="AD1746" s="9">
        <v>0</v>
      </c>
      <c r="AE1746" s="27">
        <v>1</v>
      </c>
      <c r="AF1746" s="9">
        <v>0</v>
      </c>
      <c r="AG1746" s="27">
        <v>1</v>
      </c>
      <c r="AH1746" s="19">
        <v>1990</v>
      </c>
      <c r="AI1746" s="30">
        <v>0</v>
      </c>
      <c r="AJ1746" s="30">
        <v>0</v>
      </c>
      <c r="AK1746" s="30">
        <v>0.59</v>
      </c>
      <c r="AL1746" s="37">
        <v>0.41</v>
      </c>
      <c r="AM1746" s="36">
        <v>1</v>
      </c>
      <c r="AN1746" s="17">
        <v>0</v>
      </c>
      <c r="AO1746">
        <v>0.68400000000000005</v>
      </c>
      <c r="AP1746" s="34">
        <f t="shared" si="443"/>
        <v>0.31599999999999995</v>
      </c>
      <c r="AQ1746" t="s">
        <v>89</v>
      </c>
      <c r="AR1746" s="34" t="s">
        <v>89</v>
      </c>
      <c r="AS1746">
        <v>0</v>
      </c>
      <c r="AT1746" s="17">
        <v>1</v>
      </c>
      <c r="AU1746" t="s">
        <v>89</v>
      </c>
      <c r="AV1746" s="17" t="s">
        <v>89</v>
      </c>
      <c r="AW1746" s="17" t="s">
        <v>131</v>
      </c>
      <c r="AX1746">
        <v>1</v>
      </c>
      <c r="AY1746">
        <v>0</v>
      </c>
      <c r="AZ1746">
        <v>0</v>
      </c>
      <c r="BA1746">
        <v>0</v>
      </c>
      <c r="BB1746">
        <v>0</v>
      </c>
      <c r="BC1746">
        <v>0</v>
      </c>
      <c r="BD1746" s="17">
        <v>0</v>
      </c>
      <c r="BE1746">
        <v>1</v>
      </c>
      <c r="BF1746">
        <v>0</v>
      </c>
      <c r="BG1746" s="17">
        <v>0</v>
      </c>
      <c r="BH1746">
        <v>24883</v>
      </c>
      <c r="BI1746">
        <v>1325</v>
      </c>
      <c r="BJ1746" s="23">
        <v>0.92100000000000004</v>
      </c>
      <c r="BK1746" s="23">
        <v>39.1</v>
      </c>
      <c r="BL1746">
        <v>1</v>
      </c>
      <c r="BM1746">
        <v>0</v>
      </c>
      <c r="BN1746">
        <v>0</v>
      </c>
      <c r="BO1746">
        <v>0</v>
      </c>
      <c r="BP1746">
        <v>0</v>
      </c>
      <c r="BQ1746" s="17">
        <v>0</v>
      </c>
      <c r="BR1746">
        <v>0</v>
      </c>
      <c r="BS1746">
        <v>1</v>
      </c>
      <c r="BT1746">
        <v>0</v>
      </c>
      <c r="BU1746" s="17">
        <v>0</v>
      </c>
      <c r="BV1746">
        <v>0</v>
      </c>
      <c r="BW1746">
        <v>0</v>
      </c>
      <c r="BX1746" s="17">
        <v>0</v>
      </c>
      <c r="BY1746">
        <v>0</v>
      </c>
      <c r="BZ1746">
        <v>0</v>
      </c>
      <c r="CA1746">
        <v>1</v>
      </c>
      <c r="CB1746">
        <v>1</v>
      </c>
      <c r="CC1746">
        <v>1</v>
      </c>
      <c r="CD1746">
        <v>0</v>
      </c>
      <c r="CE1746">
        <v>1</v>
      </c>
      <c r="CF1746">
        <v>1</v>
      </c>
      <c r="CG1746">
        <v>0</v>
      </c>
      <c r="CH1746">
        <v>0</v>
      </c>
      <c r="CI1746">
        <v>0</v>
      </c>
      <c r="CJ1746" s="17">
        <v>0</v>
      </c>
      <c r="CK1746">
        <v>2.4889999999999999</v>
      </c>
      <c r="CL1746">
        <v>423</v>
      </c>
      <c r="CM1746">
        <v>1</v>
      </c>
      <c r="CN1746">
        <v>0</v>
      </c>
      <c r="CO1746">
        <v>20</v>
      </c>
      <c r="CP1746" s="31" t="s">
        <v>80</v>
      </c>
    </row>
    <row r="1747" spans="1:94" x14ac:dyDescent="0.25">
      <c r="A1747">
        <v>1746</v>
      </c>
      <c r="B1747">
        <v>115</v>
      </c>
      <c r="C1747" s="23" t="s">
        <v>293</v>
      </c>
      <c r="D1747" s="12">
        <v>6.3788965157105082</v>
      </c>
      <c r="E1747" s="13">
        <v>2.4324442800848441E-2</v>
      </c>
      <c r="F1747" s="7">
        <v>262.24224611994038</v>
      </c>
      <c r="G1747" s="7">
        <f t="shared" si="436"/>
        <v>6.3545720729096598</v>
      </c>
      <c r="H1747" s="15">
        <f t="shared" si="437"/>
        <v>6.4032209585113566</v>
      </c>
      <c r="I1747" s="11">
        <f t="shared" si="438"/>
        <v>0.30565734639870706</v>
      </c>
      <c r="J1747" s="30">
        <f t="shared" si="439"/>
        <v>1.1655534183417197E-3</v>
      </c>
      <c r="K1747" s="30">
        <f t="shared" si="433"/>
        <v>857.96153506438225</v>
      </c>
      <c r="L1747" s="8">
        <v>0</v>
      </c>
      <c r="M1747" s="9">
        <v>0</v>
      </c>
      <c r="N1747" s="9">
        <v>1</v>
      </c>
      <c r="O1747" s="9">
        <v>0</v>
      </c>
      <c r="P1747" s="9">
        <v>0</v>
      </c>
      <c r="Q1747" s="8">
        <v>667341</v>
      </c>
      <c r="R1747" s="9">
        <v>13</v>
      </c>
      <c r="S1747" s="9">
        <f t="shared" si="434"/>
        <v>667327</v>
      </c>
      <c r="T1747" s="9">
        <f t="shared" si="440"/>
        <v>12</v>
      </c>
      <c r="U1747" s="7">
        <f t="shared" si="442"/>
        <v>12.100000000000001</v>
      </c>
      <c r="V1747" s="7">
        <v>22.6</v>
      </c>
      <c r="W1747" s="9">
        <v>0</v>
      </c>
      <c r="X1747" s="9">
        <v>1</v>
      </c>
      <c r="Y1747" s="9">
        <v>1</v>
      </c>
      <c r="Z1747" s="9">
        <v>0</v>
      </c>
      <c r="AA1747" s="9">
        <v>0</v>
      </c>
      <c r="AB1747" s="27">
        <v>0</v>
      </c>
      <c r="AC1747" s="9">
        <v>0</v>
      </c>
      <c r="AD1747" s="9">
        <v>0</v>
      </c>
      <c r="AE1747" s="27">
        <v>1</v>
      </c>
      <c r="AF1747" s="9">
        <v>0</v>
      </c>
      <c r="AG1747" s="27">
        <v>1</v>
      </c>
      <c r="AH1747" s="19">
        <v>1990</v>
      </c>
      <c r="AI1747" s="30">
        <v>0</v>
      </c>
      <c r="AJ1747" s="30">
        <v>0</v>
      </c>
      <c r="AK1747" s="30">
        <v>0.6</v>
      </c>
      <c r="AL1747" s="37">
        <v>0.4</v>
      </c>
      <c r="AM1747" s="36">
        <v>1</v>
      </c>
      <c r="AN1747" s="17">
        <v>0</v>
      </c>
      <c r="AO1747">
        <v>0.68400000000000005</v>
      </c>
      <c r="AP1747" s="34">
        <f t="shared" si="443"/>
        <v>0.31599999999999995</v>
      </c>
      <c r="AQ1747" t="s">
        <v>89</v>
      </c>
      <c r="AR1747" s="34" t="s">
        <v>89</v>
      </c>
      <c r="AS1747">
        <v>0</v>
      </c>
      <c r="AT1747" s="17">
        <v>1</v>
      </c>
      <c r="AU1747" t="s">
        <v>89</v>
      </c>
      <c r="AV1747" s="17" t="s">
        <v>89</v>
      </c>
      <c r="AW1747" s="17" t="s">
        <v>131</v>
      </c>
      <c r="AX1747">
        <v>1</v>
      </c>
      <c r="AY1747">
        <v>0</v>
      </c>
      <c r="AZ1747">
        <v>0</v>
      </c>
      <c r="BA1747">
        <v>0</v>
      </c>
      <c r="BB1747">
        <v>0</v>
      </c>
      <c r="BC1747">
        <v>0</v>
      </c>
      <c r="BD1747" s="17">
        <v>0</v>
      </c>
      <c r="BE1747">
        <v>1</v>
      </c>
      <c r="BF1747">
        <v>0</v>
      </c>
      <c r="BG1747" s="17">
        <v>0</v>
      </c>
      <c r="BH1747">
        <v>24883</v>
      </c>
      <c r="BI1747">
        <v>1325</v>
      </c>
      <c r="BJ1747" s="23">
        <v>0.92100000000000004</v>
      </c>
      <c r="BK1747" s="23">
        <v>40.700000000000003</v>
      </c>
      <c r="BL1747">
        <v>1</v>
      </c>
      <c r="BM1747">
        <v>0</v>
      </c>
      <c r="BN1747">
        <v>0</v>
      </c>
      <c r="BO1747">
        <v>0</v>
      </c>
      <c r="BP1747">
        <v>0</v>
      </c>
      <c r="BQ1747" s="17">
        <v>0</v>
      </c>
      <c r="BR1747">
        <v>0</v>
      </c>
      <c r="BS1747">
        <v>1</v>
      </c>
      <c r="BT1747">
        <v>0</v>
      </c>
      <c r="BU1747" s="17">
        <v>0</v>
      </c>
      <c r="BV1747">
        <v>0</v>
      </c>
      <c r="BW1747">
        <v>0</v>
      </c>
      <c r="BX1747" s="17">
        <v>0</v>
      </c>
      <c r="BY1747">
        <v>0</v>
      </c>
      <c r="BZ1747">
        <v>0</v>
      </c>
      <c r="CA1747">
        <v>1</v>
      </c>
      <c r="CB1747">
        <v>1</v>
      </c>
      <c r="CC1747">
        <v>1</v>
      </c>
      <c r="CD1747">
        <v>0</v>
      </c>
      <c r="CE1747">
        <v>1</v>
      </c>
      <c r="CF1747">
        <v>1</v>
      </c>
      <c r="CG1747">
        <v>0</v>
      </c>
      <c r="CH1747">
        <v>0</v>
      </c>
      <c r="CI1747">
        <v>0</v>
      </c>
      <c r="CJ1747" s="17">
        <v>0</v>
      </c>
      <c r="CK1747">
        <v>2.4889999999999999</v>
      </c>
      <c r="CL1747">
        <v>423</v>
      </c>
      <c r="CM1747">
        <v>1</v>
      </c>
      <c r="CN1747">
        <v>0</v>
      </c>
      <c r="CO1747">
        <v>20</v>
      </c>
      <c r="CP1747" s="31" t="s">
        <v>80</v>
      </c>
    </row>
    <row r="1748" spans="1:94" x14ac:dyDescent="0.25">
      <c r="A1748">
        <v>1747</v>
      </c>
      <c r="B1748">
        <v>115</v>
      </c>
      <c r="C1748" s="23" t="s">
        <v>293</v>
      </c>
      <c r="D1748" s="12">
        <v>5.3565375285273831</v>
      </c>
      <c r="E1748" s="13">
        <v>0.2372894989381247</v>
      </c>
      <c r="F1748" s="7">
        <v>22.573849885890429</v>
      </c>
      <c r="G1748" s="7">
        <f t="shared" si="436"/>
        <v>5.119248029589258</v>
      </c>
      <c r="H1748" s="15">
        <f t="shared" si="437"/>
        <v>5.5938270274655082</v>
      </c>
      <c r="I1748" s="11">
        <f t="shared" si="438"/>
        <v>6.2513315687322699E-2</v>
      </c>
      <c r="J1748" s="30">
        <f t="shared" si="439"/>
        <v>2.7692802071123926E-3</v>
      </c>
      <c r="K1748" s="30">
        <f t="shared" si="433"/>
        <v>361.10466446540221</v>
      </c>
      <c r="L1748" s="8">
        <v>0</v>
      </c>
      <c r="M1748" s="9">
        <v>0</v>
      </c>
      <c r="N1748" s="9">
        <v>1</v>
      </c>
      <c r="O1748" s="9">
        <v>0</v>
      </c>
      <c r="P1748" s="9">
        <v>0</v>
      </c>
      <c r="Q1748" s="8">
        <v>129901</v>
      </c>
      <c r="R1748" s="9">
        <v>13</v>
      </c>
      <c r="S1748" s="9">
        <f t="shared" si="434"/>
        <v>129887</v>
      </c>
      <c r="T1748" s="9">
        <f t="shared" si="440"/>
        <v>12</v>
      </c>
      <c r="U1748" s="7">
        <f t="shared" si="442"/>
        <v>12.100000000000001</v>
      </c>
      <c r="V1748" s="7">
        <v>22.6</v>
      </c>
      <c r="W1748" s="9">
        <v>0</v>
      </c>
      <c r="X1748" s="9">
        <v>1</v>
      </c>
      <c r="Y1748" s="9">
        <v>1</v>
      </c>
      <c r="Z1748" s="9">
        <v>0</v>
      </c>
      <c r="AA1748" s="9">
        <v>0</v>
      </c>
      <c r="AB1748" s="27">
        <v>0</v>
      </c>
      <c r="AC1748" s="9">
        <v>0</v>
      </c>
      <c r="AD1748" s="9">
        <v>0</v>
      </c>
      <c r="AE1748" s="27">
        <v>1</v>
      </c>
      <c r="AF1748" s="9">
        <v>0</v>
      </c>
      <c r="AG1748" s="27">
        <v>1</v>
      </c>
      <c r="AH1748" s="19">
        <v>1990</v>
      </c>
      <c r="AI1748" s="30">
        <v>0</v>
      </c>
      <c r="AJ1748" s="30">
        <v>0</v>
      </c>
      <c r="AK1748" s="30">
        <v>0.6</v>
      </c>
      <c r="AL1748" s="37">
        <v>0.4</v>
      </c>
      <c r="AM1748" s="36">
        <v>1</v>
      </c>
      <c r="AN1748" s="17">
        <v>0</v>
      </c>
      <c r="AO1748">
        <v>0.73499999999999999</v>
      </c>
      <c r="AP1748" s="34">
        <f t="shared" si="443"/>
        <v>0.26500000000000001</v>
      </c>
      <c r="AQ1748" t="s">
        <v>89</v>
      </c>
      <c r="AR1748" s="34" t="s">
        <v>89</v>
      </c>
      <c r="AS1748">
        <v>0</v>
      </c>
      <c r="AT1748" s="17">
        <v>1</v>
      </c>
      <c r="AU1748" t="s">
        <v>89</v>
      </c>
      <c r="AV1748" s="17" t="s">
        <v>89</v>
      </c>
      <c r="AW1748" s="17" t="s">
        <v>131</v>
      </c>
      <c r="AX1748">
        <v>1</v>
      </c>
      <c r="AY1748">
        <v>0</v>
      </c>
      <c r="AZ1748">
        <v>0</v>
      </c>
      <c r="BA1748">
        <v>0</v>
      </c>
      <c r="BB1748">
        <v>0</v>
      </c>
      <c r="BC1748">
        <v>0</v>
      </c>
      <c r="BD1748" s="17">
        <v>0</v>
      </c>
      <c r="BE1748">
        <v>1</v>
      </c>
      <c r="BF1748">
        <v>0</v>
      </c>
      <c r="BG1748" s="17">
        <v>0</v>
      </c>
      <c r="BH1748">
        <v>24883</v>
      </c>
      <c r="BI1748">
        <v>1325</v>
      </c>
      <c r="BJ1748" s="23">
        <v>0.92100000000000004</v>
      </c>
      <c r="BK1748" s="23">
        <v>40.700000000000003</v>
      </c>
      <c r="BL1748">
        <v>1</v>
      </c>
      <c r="BM1748">
        <v>0</v>
      </c>
      <c r="BN1748">
        <v>0</v>
      </c>
      <c r="BO1748">
        <v>0</v>
      </c>
      <c r="BP1748">
        <v>0</v>
      </c>
      <c r="BQ1748" s="17">
        <v>0</v>
      </c>
      <c r="BR1748">
        <v>0</v>
      </c>
      <c r="BS1748">
        <v>1</v>
      </c>
      <c r="BT1748">
        <v>0</v>
      </c>
      <c r="BU1748" s="17">
        <v>0</v>
      </c>
      <c r="BV1748">
        <v>0</v>
      </c>
      <c r="BW1748">
        <v>0</v>
      </c>
      <c r="BX1748" s="17">
        <v>0</v>
      </c>
      <c r="BY1748">
        <v>0</v>
      </c>
      <c r="BZ1748">
        <v>0</v>
      </c>
      <c r="CA1748">
        <v>1</v>
      </c>
      <c r="CB1748">
        <v>1</v>
      </c>
      <c r="CC1748">
        <v>1</v>
      </c>
      <c r="CD1748">
        <v>0</v>
      </c>
      <c r="CE1748">
        <v>1</v>
      </c>
      <c r="CF1748">
        <v>1</v>
      </c>
      <c r="CG1748">
        <v>0</v>
      </c>
      <c r="CH1748">
        <v>0</v>
      </c>
      <c r="CI1748">
        <v>0</v>
      </c>
      <c r="CJ1748" s="17">
        <v>0</v>
      </c>
      <c r="CK1748">
        <v>2.4889999999999999</v>
      </c>
      <c r="CL1748">
        <v>423</v>
      </c>
      <c r="CM1748">
        <v>1</v>
      </c>
      <c r="CN1748">
        <v>0</v>
      </c>
      <c r="CO1748">
        <v>20</v>
      </c>
      <c r="CP1748" s="31" t="s">
        <v>80</v>
      </c>
    </row>
    <row r="1749" spans="1:94" x14ac:dyDescent="0.25">
      <c r="A1749">
        <v>1748</v>
      </c>
      <c r="B1749">
        <v>115</v>
      </c>
      <c r="C1749" s="23" t="s">
        <v>293</v>
      </c>
      <c r="D1749" s="12">
        <v>4.4447802172789874</v>
      </c>
      <c r="E1749" s="13">
        <v>0.13165308430749451</v>
      </c>
      <c r="F1749" s="7">
        <v>33.76130715553591</v>
      </c>
      <c r="G1749" s="7">
        <f t="shared" si="436"/>
        <v>4.3131271329714931</v>
      </c>
      <c r="H1749" s="15">
        <f t="shared" si="437"/>
        <v>4.5764333015864818</v>
      </c>
      <c r="I1749" s="11">
        <f t="shared" si="438"/>
        <v>9.3269391405176955E-2</v>
      </c>
      <c r="J1749" s="30">
        <f t="shared" si="439"/>
        <v>2.7626119739822749E-3</v>
      </c>
      <c r="K1749" s="30">
        <f t="shared" si="433"/>
        <v>361.97627803607577</v>
      </c>
      <c r="L1749" s="8">
        <v>0</v>
      </c>
      <c r="M1749" s="9">
        <v>0</v>
      </c>
      <c r="N1749" s="9">
        <v>1</v>
      </c>
      <c r="O1749" s="9">
        <v>0</v>
      </c>
      <c r="P1749" s="9">
        <v>0</v>
      </c>
      <c r="Q1749" s="8">
        <v>129901</v>
      </c>
      <c r="R1749" s="9">
        <v>13</v>
      </c>
      <c r="S1749" s="9">
        <f t="shared" si="434"/>
        <v>129887</v>
      </c>
      <c r="T1749" s="9">
        <f t="shared" si="440"/>
        <v>12</v>
      </c>
      <c r="U1749" s="7">
        <f t="shared" si="442"/>
        <v>12.100000000000001</v>
      </c>
      <c r="V1749" s="7">
        <v>22.6</v>
      </c>
      <c r="W1749" s="9">
        <v>0</v>
      </c>
      <c r="X1749" s="9">
        <v>1</v>
      </c>
      <c r="Y1749" s="9">
        <v>1</v>
      </c>
      <c r="Z1749" s="9">
        <v>0</v>
      </c>
      <c r="AA1749" s="9">
        <v>0</v>
      </c>
      <c r="AB1749" s="27">
        <v>0</v>
      </c>
      <c r="AC1749" s="9">
        <v>0</v>
      </c>
      <c r="AD1749" s="9">
        <v>0</v>
      </c>
      <c r="AE1749" s="27">
        <v>1</v>
      </c>
      <c r="AF1749" s="9">
        <v>0</v>
      </c>
      <c r="AG1749" s="27">
        <v>1</v>
      </c>
      <c r="AH1749" s="19">
        <v>1990</v>
      </c>
      <c r="AI1749" s="30">
        <v>0</v>
      </c>
      <c r="AJ1749" s="30">
        <v>0</v>
      </c>
      <c r="AK1749" s="30">
        <v>0.6</v>
      </c>
      <c r="AL1749" s="37">
        <v>0.4</v>
      </c>
      <c r="AM1749" s="36">
        <v>1</v>
      </c>
      <c r="AN1749" s="17">
        <v>0</v>
      </c>
      <c r="AO1749">
        <v>0.73499999999999999</v>
      </c>
      <c r="AP1749" s="34">
        <f t="shared" si="443"/>
        <v>0.26500000000000001</v>
      </c>
      <c r="AQ1749" t="s">
        <v>89</v>
      </c>
      <c r="AR1749" s="34" t="s">
        <v>89</v>
      </c>
      <c r="AS1749">
        <v>0</v>
      </c>
      <c r="AT1749" s="17">
        <v>1</v>
      </c>
      <c r="AU1749" t="s">
        <v>89</v>
      </c>
      <c r="AV1749" s="17" t="s">
        <v>89</v>
      </c>
      <c r="AW1749" s="17" t="s">
        <v>131</v>
      </c>
      <c r="AX1749">
        <v>1</v>
      </c>
      <c r="AY1749">
        <v>0</v>
      </c>
      <c r="AZ1749">
        <v>0</v>
      </c>
      <c r="BA1749">
        <v>0</v>
      </c>
      <c r="BB1749">
        <v>0</v>
      </c>
      <c r="BC1749">
        <v>0</v>
      </c>
      <c r="BD1749" s="17">
        <v>0</v>
      </c>
      <c r="BE1749">
        <v>1</v>
      </c>
      <c r="BF1749">
        <v>0</v>
      </c>
      <c r="BG1749" s="17">
        <v>0</v>
      </c>
      <c r="BH1749">
        <v>24883</v>
      </c>
      <c r="BI1749">
        <v>1325</v>
      </c>
      <c r="BJ1749" s="23">
        <v>0.92100000000000004</v>
      </c>
      <c r="BK1749" s="23">
        <v>40.700000000000003</v>
      </c>
      <c r="BL1749">
        <v>1</v>
      </c>
      <c r="BM1749">
        <v>0</v>
      </c>
      <c r="BN1749">
        <v>0</v>
      </c>
      <c r="BO1749">
        <v>0</v>
      </c>
      <c r="BP1749">
        <v>0</v>
      </c>
      <c r="BQ1749" s="17">
        <v>0</v>
      </c>
      <c r="BR1749">
        <v>0</v>
      </c>
      <c r="BS1749">
        <v>1</v>
      </c>
      <c r="BT1749">
        <v>0</v>
      </c>
      <c r="BU1749" s="17">
        <v>0</v>
      </c>
      <c r="BV1749">
        <v>0</v>
      </c>
      <c r="BW1749">
        <v>0</v>
      </c>
      <c r="BX1749" s="17">
        <v>0</v>
      </c>
      <c r="BY1749">
        <v>0</v>
      </c>
      <c r="BZ1749">
        <v>0</v>
      </c>
      <c r="CA1749">
        <v>1</v>
      </c>
      <c r="CB1749">
        <v>1</v>
      </c>
      <c r="CC1749">
        <v>1</v>
      </c>
      <c r="CD1749">
        <v>0</v>
      </c>
      <c r="CE1749">
        <v>1</v>
      </c>
      <c r="CF1749">
        <v>1</v>
      </c>
      <c r="CG1749">
        <v>0</v>
      </c>
      <c r="CH1749">
        <v>0</v>
      </c>
      <c r="CI1749">
        <v>0</v>
      </c>
      <c r="CJ1749" s="17">
        <v>0</v>
      </c>
      <c r="CK1749">
        <v>2.4889999999999999</v>
      </c>
      <c r="CL1749">
        <v>423</v>
      </c>
      <c r="CM1749">
        <v>1</v>
      </c>
      <c r="CN1749">
        <v>0</v>
      </c>
      <c r="CO1749">
        <v>20</v>
      </c>
      <c r="CP1749" s="31" t="s">
        <v>80</v>
      </c>
    </row>
    <row r="1750" spans="1:94" x14ac:dyDescent="0.25">
      <c r="A1750">
        <v>1749</v>
      </c>
      <c r="B1750">
        <v>115</v>
      </c>
      <c r="C1750" s="23" t="s">
        <v>293</v>
      </c>
      <c r="D1750" s="12">
        <v>5.6418018551802618</v>
      </c>
      <c r="E1750" s="13">
        <v>0.1140019444480362</v>
      </c>
      <c r="F1750" s="7">
        <v>49.488645851579129</v>
      </c>
      <c r="G1750" s="7">
        <f t="shared" si="436"/>
        <v>5.5277999107322255</v>
      </c>
      <c r="H1750" s="15">
        <f t="shared" si="437"/>
        <v>5.755803799628298</v>
      </c>
      <c r="I1750" s="11">
        <f t="shared" si="438"/>
        <v>0.13603991811575669</v>
      </c>
      <c r="J1750" s="30">
        <f t="shared" si="439"/>
        <v>2.7489117104507678E-3</v>
      </c>
      <c r="K1750" s="30">
        <f t="shared" si="433"/>
        <v>363.78032666462741</v>
      </c>
      <c r="L1750" s="8">
        <v>0</v>
      </c>
      <c r="M1750" s="9">
        <v>0</v>
      </c>
      <c r="N1750" s="9">
        <v>1</v>
      </c>
      <c r="O1750" s="9">
        <v>0</v>
      </c>
      <c r="P1750" s="9">
        <v>0</v>
      </c>
      <c r="Q1750" s="8">
        <v>129901</v>
      </c>
      <c r="R1750" s="9">
        <v>13</v>
      </c>
      <c r="S1750" s="9">
        <f t="shared" si="434"/>
        <v>129887</v>
      </c>
      <c r="T1750" s="9">
        <f t="shared" si="440"/>
        <v>12</v>
      </c>
      <c r="U1750" s="7">
        <f t="shared" si="442"/>
        <v>12.100000000000001</v>
      </c>
      <c r="V1750" s="7">
        <v>22.6</v>
      </c>
      <c r="W1750" s="9">
        <v>0</v>
      </c>
      <c r="X1750" s="9">
        <v>1</v>
      </c>
      <c r="Y1750" s="9">
        <v>1</v>
      </c>
      <c r="Z1750" s="9">
        <v>0</v>
      </c>
      <c r="AA1750" s="9">
        <v>0</v>
      </c>
      <c r="AB1750" s="27">
        <v>0</v>
      </c>
      <c r="AC1750" s="9">
        <v>0</v>
      </c>
      <c r="AD1750" s="9">
        <v>0</v>
      </c>
      <c r="AE1750" s="27">
        <v>1</v>
      </c>
      <c r="AF1750" s="9">
        <v>0</v>
      </c>
      <c r="AG1750" s="27">
        <v>1</v>
      </c>
      <c r="AH1750" s="19">
        <v>1990</v>
      </c>
      <c r="AI1750" s="30">
        <v>0</v>
      </c>
      <c r="AJ1750" s="30">
        <v>0</v>
      </c>
      <c r="AK1750" s="30">
        <v>0.6</v>
      </c>
      <c r="AL1750" s="37">
        <v>0.4</v>
      </c>
      <c r="AM1750" s="36">
        <v>1</v>
      </c>
      <c r="AN1750" s="17">
        <v>0</v>
      </c>
      <c r="AO1750">
        <v>0.73499999999999999</v>
      </c>
      <c r="AP1750" s="34">
        <f t="shared" si="443"/>
        <v>0.26500000000000001</v>
      </c>
      <c r="AQ1750" t="s">
        <v>89</v>
      </c>
      <c r="AR1750" s="34" t="s">
        <v>89</v>
      </c>
      <c r="AS1750">
        <v>0</v>
      </c>
      <c r="AT1750" s="17">
        <v>1</v>
      </c>
      <c r="AU1750" t="s">
        <v>89</v>
      </c>
      <c r="AV1750" s="17" t="s">
        <v>89</v>
      </c>
      <c r="AW1750" s="17" t="s">
        <v>131</v>
      </c>
      <c r="AX1750">
        <v>1</v>
      </c>
      <c r="AY1750">
        <v>0</v>
      </c>
      <c r="AZ1750">
        <v>0</v>
      </c>
      <c r="BA1750">
        <v>0</v>
      </c>
      <c r="BB1750">
        <v>0</v>
      </c>
      <c r="BC1750">
        <v>0</v>
      </c>
      <c r="BD1750" s="17">
        <v>0</v>
      </c>
      <c r="BE1750">
        <v>1</v>
      </c>
      <c r="BF1750">
        <v>0</v>
      </c>
      <c r="BG1750" s="17">
        <v>0</v>
      </c>
      <c r="BH1750">
        <v>24883</v>
      </c>
      <c r="BI1750">
        <v>1325</v>
      </c>
      <c r="BJ1750" s="23">
        <v>0.92100000000000004</v>
      </c>
      <c r="BK1750" s="23">
        <v>40.700000000000003</v>
      </c>
      <c r="BL1750">
        <v>1</v>
      </c>
      <c r="BM1750">
        <v>0</v>
      </c>
      <c r="BN1750">
        <v>0</v>
      </c>
      <c r="BO1750">
        <v>0</v>
      </c>
      <c r="BP1750">
        <v>0</v>
      </c>
      <c r="BQ1750" s="17">
        <v>0</v>
      </c>
      <c r="BR1750">
        <v>0</v>
      </c>
      <c r="BS1750">
        <v>1</v>
      </c>
      <c r="BT1750">
        <v>0</v>
      </c>
      <c r="BU1750" s="17">
        <v>0</v>
      </c>
      <c r="BV1750">
        <v>0</v>
      </c>
      <c r="BW1750">
        <v>0</v>
      </c>
      <c r="BX1750" s="17">
        <v>0</v>
      </c>
      <c r="BY1750">
        <v>0</v>
      </c>
      <c r="BZ1750">
        <v>0</v>
      </c>
      <c r="CA1750">
        <v>1</v>
      </c>
      <c r="CB1750">
        <v>1</v>
      </c>
      <c r="CC1750">
        <v>1</v>
      </c>
      <c r="CD1750">
        <v>0</v>
      </c>
      <c r="CE1750">
        <v>1</v>
      </c>
      <c r="CF1750">
        <v>1</v>
      </c>
      <c r="CG1750">
        <v>0</v>
      </c>
      <c r="CH1750">
        <v>0</v>
      </c>
      <c r="CI1750">
        <v>0</v>
      </c>
      <c r="CJ1750" s="17">
        <v>0</v>
      </c>
      <c r="CK1750">
        <v>2.4889999999999999</v>
      </c>
      <c r="CL1750">
        <v>423</v>
      </c>
      <c r="CM1750">
        <v>1</v>
      </c>
      <c r="CN1750">
        <v>0</v>
      </c>
      <c r="CO1750">
        <v>20</v>
      </c>
      <c r="CP1750" s="31" t="s">
        <v>80</v>
      </c>
    </row>
    <row r="1751" spans="1:94" x14ac:dyDescent="0.25">
      <c r="A1751">
        <v>1750</v>
      </c>
      <c r="B1751">
        <v>115</v>
      </c>
      <c r="C1751" s="23" t="s">
        <v>293</v>
      </c>
      <c r="D1751" s="12">
        <v>5.6310172766642408</v>
      </c>
      <c r="E1751" s="13">
        <v>0.1022235651064493</v>
      </c>
      <c r="F1751" s="7">
        <v>55.085314925188229</v>
      </c>
      <c r="G1751" s="7">
        <f t="shared" si="436"/>
        <v>5.5287937115577916</v>
      </c>
      <c r="H1751" s="15">
        <f t="shared" si="437"/>
        <v>5.7332408417706899</v>
      </c>
      <c r="I1751" s="11">
        <f t="shared" si="438"/>
        <v>0.15109093070870497</v>
      </c>
      <c r="J1751" s="30">
        <f t="shared" si="439"/>
        <v>2.7428531708296967E-3</v>
      </c>
      <c r="K1751" s="30">
        <f t="shared" si="433"/>
        <v>364.58386129998564</v>
      </c>
      <c r="L1751" s="8">
        <v>0</v>
      </c>
      <c r="M1751" s="9">
        <v>0</v>
      </c>
      <c r="N1751" s="9">
        <v>1</v>
      </c>
      <c r="O1751" s="9">
        <v>0</v>
      </c>
      <c r="P1751" s="9">
        <v>0</v>
      </c>
      <c r="Q1751" s="8">
        <v>129901</v>
      </c>
      <c r="R1751" s="9">
        <v>13</v>
      </c>
      <c r="S1751" s="9">
        <f t="shared" si="434"/>
        <v>129887</v>
      </c>
      <c r="T1751" s="9">
        <f t="shared" si="440"/>
        <v>12</v>
      </c>
      <c r="U1751" s="7">
        <f t="shared" si="442"/>
        <v>12.100000000000001</v>
      </c>
      <c r="V1751" s="7">
        <v>22.6</v>
      </c>
      <c r="W1751" s="9">
        <v>0</v>
      </c>
      <c r="X1751" s="9">
        <v>1</v>
      </c>
      <c r="Y1751" s="9">
        <v>1</v>
      </c>
      <c r="Z1751" s="9">
        <v>0</v>
      </c>
      <c r="AA1751" s="9">
        <v>0</v>
      </c>
      <c r="AB1751" s="27">
        <v>0</v>
      </c>
      <c r="AC1751" s="9">
        <v>0</v>
      </c>
      <c r="AD1751" s="9">
        <v>0</v>
      </c>
      <c r="AE1751" s="27">
        <v>1</v>
      </c>
      <c r="AF1751" s="9">
        <v>0</v>
      </c>
      <c r="AG1751" s="27">
        <v>1</v>
      </c>
      <c r="AH1751" s="19">
        <v>1990</v>
      </c>
      <c r="AI1751" s="30">
        <v>0</v>
      </c>
      <c r="AJ1751" s="30">
        <v>0</v>
      </c>
      <c r="AK1751" s="30">
        <v>0.6</v>
      </c>
      <c r="AL1751" s="37">
        <v>0.4</v>
      </c>
      <c r="AM1751" s="36">
        <v>1</v>
      </c>
      <c r="AN1751" s="17">
        <v>0</v>
      </c>
      <c r="AO1751">
        <v>0.73499999999999999</v>
      </c>
      <c r="AP1751" s="34">
        <f t="shared" si="443"/>
        <v>0.26500000000000001</v>
      </c>
      <c r="AQ1751" t="s">
        <v>89</v>
      </c>
      <c r="AR1751" s="34" t="s">
        <v>89</v>
      </c>
      <c r="AS1751">
        <v>0</v>
      </c>
      <c r="AT1751" s="17">
        <v>1</v>
      </c>
      <c r="AU1751" t="s">
        <v>89</v>
      </c>
      <c r="AV1751" s="17" t="s">
        <v>89</v>
      </c>
      <c r="AW1751" s="17" t="s">
        <v>131</v>
      </c>
      <c r="AX1751">
        <v>1</v>
      </c>
      <c r="AY1751">
        <v>0</v>
      </c>
      <c r="AZ1751">
        <v>0</v>
      </c>
      <c r="BA1751">
        <v>0</v>
      </c>
      <c r="BB1751">
        <v>0</v>
      </c>
      <c r="BC1751">
        <v>0</v>
      </c>
      <c r="BD1751" s="17">
        <v>0</v>
      </c>
      <c r="BE1751">
        <v>1</v>
      </c>
      <c r="BF1751">
        <v>0</v>
      </c>
      <c r="BG1751" s="17">
        <v>0</v>
      </c>
      <c r="BH1751">
        <v>24883</v>
      </c>
      <c r="BI1751">
        <v>1325</v>
      </c>
      <c r="BJ1751" s="23">
        <v>0.92100000000000004</v>
      </c>
      <c r="BK1751" s="23">
        <v>40.700000000000003</v>
      </c>
      <c r="BL1751">
        <v>1</v>
      </c>
      <c r="BM1751">
        <v>0</v>
      </c>
      <c r="BN1751">
        <v>0</v>
      </c>
      <c r="BO1751">
        <v>0</v>
      </c>
      <c r="BP1751">
        <v>0</v>
      </c>
      <c r="BQ1751" s="17">
        <v>0</v>
      </c>
      <c r="BR1751">
        <v>0</v>
      </c>
      <c r="BS1751">
        <v>1</v>
      </c>
      <c r="BT1751">
        <v>0</v>
      </c>
      <c r="BU1751" s="17">
        <v>0</v>
      </c>
      <c r="BV1751">
        <v>0</v>
      </c>
      <c r="BW1751">
        <v>0</v>
      </c>
      <c r="BX1751" s="17">
        <v>0</v>
      </c>
      <c r="BY1751">
        <v>0</v>
      </c>
      <c r="BZ1751">
        <v>0</v>
      </c>
      <c r="CA1751">
        <v>1</v>
      </c>
      <c r="CB1751">
        <v>1</v>
      </c>
      <c r="CC1751">
        <v>1</v>
      </c>
      <c r="CD1751">
        <v>0</v>
      </c>
      <c r="CE1751">
        <v>1</v>
      </c>
      <c r="CF1751">
        <v>1</v>
      </c>
      <c r="CG1751">
        <v>0</v>
      </c>
      <c r="CH1751">
        <v>0</v>
      </c>
      <c r="CI1751">
        <v>0</v>
      </c>
      <c r="CJ1751" s="17">
        <v>0</v>
      </c>
      <c r="CK1751">
        <v>2.4889999999999999</v>
      </c>
      <c r="CL1751">
        <v>423</v>
      </c>
      <c r="CM1751">
        <v>1</v>
      </c>
      <c r="CN1751">
        <v>0</v>
      </c>
      <c r="CO1751">
        <v>20</v>
      </c>
      <c r="CP1751" s="31" t="s">
        <v>80</v>
      </c>
    </row>
    <row r="1752" spans="1:94" x14ac:dyDescent="0.25">
      <c r="A1752">
        <v>1751</v>
      </c>
      <c r="B1752">
        <v>115</v>
      </c>
      <c r="C1752" s="23" t="s">
        <v>293</v>
      </c>
      <c r="D1752" s="12">
        <v>4.4030650891055068</v>
      </c>
      <c r="E1752" s="13">
        <v>0.23945657130528791</v>
      </c>
      <c r="F1752" s="7">
        <v>18.387739643578008</v>
      </c>
      <c r="G1752" s="7">
        <f t="shared" si="436"/>
        <v>4.1636085178002187</v>
      </c>
      <c r="H1752" s="15">
        <f t="shared" si="437"/>
        <v>4.6425216604107948</v>
      </c>
      <c r="I1752" s="11">
        <f t="shared" si="438"/>
        <v>5.0954316586483722E-2</v>
      </c>
      <c r="J1752" s="30">
        <f t="shared" si="439"/>
        <v>2.771102787736051E-3</v>
      </c>
      <c r="K1752" s="30">
        <f t="shared" si="433"/>
        <v>360.86716249778118</v>
      </c>
      <c r="L1752" s="8">
        <v>0</v>
      </c>
      <c r="M1752" s="9">
        <v>0</v>
      </c>
      <c r="N1752" s="9">
        <v>1</v>
      </c>
      <c r="O1752" s="9">
        <v>0</v>
      </c>
      <c r="P1752" s="9">
        <v>0</v>
      </c>
      <c r="Q1752" s="8">
        <v>129901</v>
      </c>
      <c r="R1752" s="9">
        <v>13</v>
      </c>
      <c r="S1752" s="9">
        <f t="shared" si="434"/>
        <v>129887</v>
      </c>
      <c r="T1752" s="9">
        <f t="shared" si="440"/>
        <v>12</v>
      </c>
      <c r="U1752" s="7">
        <f t="shared" si="442"/>
        <v>12.100000000000001</v>
      </c>
      <c r="V1752" s="7">
        <v>22.6</v>
      </c>
      <c r="W1752" s="9">
        <v>0</v>
      </c>
      <c r="X1752" s="9">
        <v>1</v>
      </c>
      <c r="Y1752" s="9">
        <v>1</v>
      </c>
      <c r="Z1752" s="9">
        <v>0</v>
      </c>
      <c r="AA1752" s="9">
        <v>0</v>
      </c>
      <c r="AB1752" s="27">
        <v>0</v>
      </c>
      <c r="AC1752" s="9">
        <v>0</v>
      </c>
      <c r="AD1752" s="9">
        <v>0</v>
      </c>
      <c r="AE1752" s="27">
        <v>1</v>
      </c>
      <c r="AF1752" s="9">
        <v>0</v>
      </c>
      <c r="AG1752" s="27">
        <v>1</v>
      </c>
      <c r="AH1752" s="19">
        <v>1990</v>
      </c>
      <c r="AI1752" s="30">
        <v>0</v>
      </c>
      <c r="AJ1752" s="30">
        <v>0</v>
      </c>
      <c r="AK1752" s="30">
        <v>0.6</v>
      </c>
      <c r="AL1752" s="37">
        <v>0.4</v>
      </c>
      <c r="AM1752" s="36">
        <v>1</v>
      </c>
      <c r="AN1752" s="17">
        <v>0</v>
      </c>
      <c r="AO1752">
        <v>0.73499999999999999</v>
      </c>
      <c r="AP1752" s="34">
        <f t="shared" si="443"/>
        <v>0.26500000000000001</v>
      </c>
      <c r="AQ1752" t="s">
        <v>89</v>
      </c>
      <c r="AR1752" s="34" t="s">
        <v>89</v>
      </c>
      <c r="AS1752">
        <v>0</v>
      </c>
      <c r="AT1752" s="17">
        <v>1</v>
      </c>
      <c r="AU1752" t="s">
        <v>89</v>
      </c>
      <c r="AV1752" s="17" t="s">
        <v>89</v>
      </c>
      <c r="AW1752" s="17" t="s">
        <v>131</v>
      </c>
      <c r="AX1752">
        <v>1</v>
      </c>
      <c r="AY1752">
        <v>0</v>
      </c>
      <c r="AZ1752">
        <v>0</v>
      </c>
      <c r="BA1752">
        <v>0</v>
      </c>
      <c r="BB1752">
        <v>0</v>
      </c>
      <c r="BC1752">
        <v>0</v>
      </c>
      <c r="BD1752" s="17">
        <v>0</v>
      </c>
      <c r="BE1752">
        <v>1</v>
      </c>
      <c r="BF1752">
        <v>0</v>
      </c>
      <c r="BG1752" s="17">
        <v>0</v>
      </c>
      <c r="BH1752">
        <v>24883</v>
      </c>
      <c r="BI1752">
        <v>1325</v>
      </c>
      <c r="BJ1752" s="23">
        <v>0.92100000000000004</v>
      </c>
      <c r="BK1752" s="23">
        <v>40.700000000000003</v>
      </c>
      <c r="BL1752">
        <v>1</v>
      </c>
      <c r="BM1752">
        <v>0</v>
      </c>
      <c r="BN1752">
        <v>0</v>
      </c>
      <c r="BO1752">
        <v>0</v>
      </c>
      <c r="BP1752">
        <v>0</v>
      </c>
      <c r="BQ1752" s="17">
        <v>0</v>
      </c>
      <c r="BR1752">
        <v>0</v>
      </c>
      <c r="BS1752">
        <v>1</v>
      </c>
      <c r="BT1752">
        <v>0</v>
      </c>
      <c r="BU1752" s="17">
        <v>0</v>
      </c>
      <c r="BV1752">
        <v>0</v>
      </c>
      <c r="BW1752">
        <v>0</v>
      </c>
      <c r="BX1752" s="17">
        <v>0</v>
      </c>
      <c r="BY1752">
        <v>0</v>
      </c>
      <c r="BZ1752">
        <v>0</v>
      </c>
      <c r="CA1752">
        <v>1</v>
      </c>
      <c r="CB1752">
        <v>1</v>
      </c>
      <c r="CC1752">
        <v>1</v>
      </c>
      <c r="CD1752">
        <v>0</v>
      </c>
      <c r="CE1752">
        <v>1</v>
      </c>
      <c r="CF1752">
        <v>1</v>
      </c>
      <c r="CG1752">
        <v>0</v>
      </c>
      <c r="CH1752">
        <v>0</v>
      </c>
      <c r="CI1752">
        <v>0</v>
      </c>
      <c r="CJ1752" s="17">
        <v>0</v>
      </c>
      <c r="CK1752">
        <v>2.4889999999999999</v>
      </c>
      <c r="CL1752">
        <v>423</v>
      </c>
      <c r="CM1752">
        <v>1</v>
      </c>
      <c r="CN1752">
        <v>0</v>
      </c>
      <c r="CO1752">
        <v>20</v>
      </c>
      <c r="CP1752" s="31" t="s">
        <v>80</v>
      </c>
    </row>
    <row r="1753" spans="1:94" x14ac:dyDescent="0.25">
      <c r="A1753">
        <v>1752</v>
      </c>
      <c r="B1753">
        <v>115</v>
      </c>
      <c r="C1753" s="23" t="s">
        <v>293</v>
      </c>
      <c r="D1753" s="12">
        <v>3.7801985653766579</v>
      </c>
      <c r="E1753" s="13">
        <v>0.13419853262764231</v>
      </c>
      <c r="F1753" s="7">
        <v>28.168702677737119</v>
      </c>
      <c r="G1753" s="7">
        <f t="shared" si="436"/>
        <v>3.6460000327490154</v>
      </c>
      <c r="H1753" s="15">
        <f t="shared" si="437"/>
        <v>3.9143970980043004</v>
      </c>
      <c r="I1753" s="11">
        <f t="shared" si="438"/>
        <v>7.7922251435485076E-2</v>
      </c>
      <c r="J1753" s="30">
        <f t="shared" si="439"/>
        <v>2.766270506915117E-3</v>
      </c>
      <c r="K1753" s="30">
        <f t="shared" si="433"/>
        <v>361.49754606434988</v>
      </c>
      <c r="L1753" s="8">
        <v>0</v>
      </c>
      <c r="M1753" s="9">
        <v>0</v>
      </c>
      <c r="N1753" s="9">
        <v>1</v>
      </c>
      <c r="O1753" s="9">
        <v>0</v>
      </c>
      <c r="P1753" s="9">
        <v>0</v>
      </c>
      <c r="Q1753" s="8">
        <v>129901</v>
      </c>
      <c r="R1753" s="9">
        <v>13</v>
      </c>
      <c r="S1753" s="9">
        <f t="shared" si="434"/>
        <v>129887</v>
      </c>
      <c r="T1753" s="9">
        <f t="shared" si="440"/>
        <v>12</v>
      </c>
      <c r="U1753" s="7">
        <f t="shared" si="442"/>
        <v>12.100000000000001</v>
      </c>
      <c r="V1753" s="7">
        <v>22.6</v>
      </c>
      <c r="W1753" s="9">
        <v>0</v>
      </c>
      <c r="X1753" s="9">
        <v>1</v>
      </c>
      <c r="Y1753" s="9">
        <v>1</v>
      </c>
      <c r="Z1753" s="9">
        <v>0</v>
      </c>
      <c r="AA1753" s="9">
        <v>0</v>
      </c>
      <c r="AB1753" s="27">
        <v>0</v>
      </c>
      <c r="AC1753" s="9">
        <v>0</v>
      </c>
      <c r="AD1753" s="9">
        <v>0</v>
      </c>
      <c r="AE1753" s="27">
        <v>1</v>
      </c>
      <c r="AF1753" s="9">
        <v>0</v>
      </c>
      <c r="AG1753" s="27">
        <v>1</v>
      </c>
      <c r="AH1753" s="19">
        <v>1990</v>
      </c>
      <c r="AI1753" s="30">
        <v>0</v>
      </c>
      <c r="AJ1753" s="30">
        <v>0</v>
      </c>
      <c r="AK1753" s="30">
        <v>0.6</v>
      </c>
      <c r="AL1753" s="37">
        <v>0.4</v>
      </c>
      <c r="AM1753" s="36">
        <v>1</v>
      </c>
      <c r="AN1753" s="17">
        <v>0</v>
      </c>
      <c r="AO1753">
        <v>0.73499999999999999</v>
      </c>
      <c r="AP1753" s="34">
        <f t="shared" si="443"/>
        <v>0.26500000000000001</v>
      </c>
      <c r="AQ1753" t="s">
        <v>89</v>
      </c>
      <c r="AR1753" s="34" t="s">
        <v>89</v>
      </c>
      <c r="AS1753">
        <v>0</v>
      </c>
      <c r="AT1753" s="17">
        <v>1</v>
      </c>
      <c r="AU1753" t="s">
        <v>89</v>
      </c>
      <c r="AV1753" s="17" t="s">
        <v>89</v>
      </c>
      <c r="AW1753" s="17" t="s">
        <v>131</v>
      </c>
      <c r="AX1753">
        <v>1</v>
      </c>
      <c r="AY1753">
        <v>0</v>
      </c>
      <c r="AZ1753">
        <v>0</v>
      </c>
      <c r="BA1753">
        <v>0</v>
      </c>
      <c r="BB1753">
        <v>0</v>
      </c>
      <c r="BC1753">
        <v>0</v>
      </c>
      <c r="BD1753" s="17">
        <v>0</v>
      </c>
      <c r="BE1753">
        <v>1</v>
      </c>
      <c r="BF1753">
        <v>0</v>
      </c>
      <c r="BG1753" s="17">
        <v>0</v>
      </c>
      <c r="BH1753">
        <v>24883</v>
      </c>
      <c r="BI1753">
        <v>1325</v>
      </c>
      <c r="BJ1753" s="23">
        <v>0.92100000000000004</v>
      </c>
      <c r="BK1753" s="23">
        <v>40.700000000000003</v>
      </c>
      <c r="BL1753">
        <v>1</v>
      </c>
      <c r="BM1753">
        <v>0</v>
      </c>
      <c r="BN1753">
        <v>0</v>
      </c>
      <c r="BO1753">
        <v>0</v>
      </c>
      <c r="BP1753">
        <v>0</v>
      </c>
      <c r="BQ1753" s="17">
        <v>0</v>
      </c>
      <c r="BR1753">
        <v>0</v>
      </c>
      <c r="BS1753">
        <v>1</v>
      </c>
      <c r="BT1753">
        <v>0</v>
      </c>
      <c r="BU1753" s="17">
        <v>0</v>
      </c>
      <c r="BV1753">
        <v>0</v>
      </c>
      <c r="BW1753">
        <v>0</v>
      </c>
      <c r="BX1753" s="17">
        <v>0</v>
      </c>
      <c r="BY1753">
        <v>0</v>
      </c>
      <c r="BZ1753">
        <v>0</v>
      </c>
      <c r="CA1753">
        <v>1</v>
      </c>
      <c r="CB1753">
        <v>1</v>
      </c>
      <c r="CC1753">
        <v>1</v>
      </c>
      <c r="CD1753">
        <v>0</v>
      </c>
      <c r="CE1753">
        <v>1</v>
      </c>
      <c r="CF1753">
        <v>1</v>
      </c>
      <c r="CG1753">
        <v>0</v>
      </c>
      <c r="CH1753">
        <v>0</v>
      </c>
      <c r="CI1753">
        <v>0</v>
      </c>
      <c r="CJ1753" s="17">
        <v>0</v>
      </c>
      <c r="CK1753">
        <v>2.4889999999999999</v>
      </c>
      <c r="CL1753">
        <v>423</v>
      </c>
      <c r="CM1753">
        <v>1</v>
      </c>
      <c r="CN1753">
        <v>0</v>
      </c>
      <c r="CO1753">
        <v>20</v>
      </c>
      <c r="CP1753" s="31" t="s">
        <v>80</v>
      </c>
    </row>
    <row r="1754" spans="1:94" x14ac:dyDescent="0.25">
      <c r="A1754">
        <v>1753</v>
      </c>
      <c r="B1754">
        <v>115</v>
      </c>
      <c r="C1754" s="23" t="s">
        <v>293</v>
      </c>
      <c r="D1754" s="12">
        <v>5.1289422372410298</v>
      </c>
      <c r="E1754" s="13">
        <v>0.1038310540614726</v>
      </c>
      <c r="F1754" s="7">
        <v>49.396996723200637</v>
      </c>
      <c r="G1754" s="7">
        <f t="shared" si="436"/>
        <v>5.0251111831795576</v>
      </c>
      <c r="H1754" s="15">
        <f t="shared" si="437"/>
        <v>5.232773291302502</v>
      </c>
      <c r="I1754" s="11">
        <f t="shared" si="438"/>
        <v>0.13579263258066257</v>
      </c>
      <c r="J1754" s="30">
        <f t="shared" si="439"/>
        <v>2.7490058422293493E-3</v>
      </c>
      <c r="K1754" s="30">
        <f t="shared" si="433"/>
        <v>363.76787005626528</v>
      </c>
      <c r="L1754" s="8">
        <v>0</v>
      </c>
      <c r="M1754" s="9">
        <v>0</v>
      </c>
      <c r="N1754" s="9">
        <v>1</v>
      </c>
      <c r="O1754" s="9">
        <v>0</v>
      </c>
      <c r="P1754" s="9">
        <v>0</v>
      </c>
      <c r="Q1754" s="8">
        <v>129901</v>
      </c>
      <c r="R1754" s="9">
        <v>13</v>
      </c>
      <c r="S1754" s="9">
        <f t="shared" si="434"/>
        <v>129887</v>
      </c>
      <c r="T1754" s="9">
        <f t="shared" si="440"/>
        <v>12</v>
      </c>
      <c r="U1754" s="7">
        <f t="shared" si="442"/>
        <v>12.100000000000001</v>
      </c>
      <c r="V1754" s="7">
        <v>22.6</v>
      </c>
      <c r="W1754" s="9">
        <v>0</v>
      </c>
      <c r="X1754" s="9">
        <v>1</v>
      </c>
      <c r="Y1754" s="9">
        <v>1</v>
      </c>
      <c r="Z1754" s="9">
        <v>0</v>
      </c>
      <c r="AA1754" s="9">
        <v>0</v>
      </c>
      <c r="AB1754" s="27">
        <v>0</v>
      </c>
      <c r="AC1754" s="9">
        <v>0</v>
      </c>
      <c r="AD1754" s="9">
        <v>0</v>
      </c>
      <c r="AE1754" s="27">
        <v>1</v>
      </c>
      <c r="AF1754" s="9">
        <v>0</v>
      </c>
      <c r="AG1754" s="27">
        <v>1</v>
      </c>
      <c r="AH1754" s="19">
        <v>1990</v>
      </c>
      <c r="AI1754" s="30">
        <v>0</v>
      </c>
      <c r="AJ1754" s="30">
        <v>0</v>
      </c>
      <c r="AK1754" s="30">
        <v>0.6</v>
      </c>
      <c r="AL1754" s="37">
        <v>0.4</v>
      </c>
      <c r="AM1754" s="36">
        <v>1</v>
      </c>
      <c r="AN1754" s="17">
        <v>0</v>
      </c>
      <c r="AO1754">
        <v>0.73499999999999999</v>
      </c>
      <c r="AP1754" s="34">
        <f t="shared" si="443"/>
        <v>0.26500000000000001</v>
      </c>
      <c r="AQ1754" t="s">
        <v>89</v>
      </c>
      <c r="AR1754" s="34" t="s">
        <v>89</v>
      </c>
      <c r="AS1754">
        <v>0</v>
      </c>
      <c r="AT1754" s="17">
        <v>1</v>
      </c>
      <c r="AU1754" t="s">
        <v>89</v>
      </c>
      <c r="AV1754" s="17" t="s">
        <v>89</v>
      </c>
      <c r="AW1754" s="17" t="s">
        <v>131</v>
      </c>
      <c r="AX1754">
        <v>1</v>
      </c>
      <c r="AY1754">
        <v>0</v>
      </c>
      <c r="AZ1754">
        <v>0</v>
      </c>
      <c r="BA1754">
        <v>0</v>
      </c>
      <c r="BB1754">
        <v>0</v>
      </c>
      <c r="BC1754">
        <v>0</v>
      </c>
      <c r="BD1754" s="17">
        <v>0</v>
      </c>
      <c r="BE1754">
        <v>1</v>
      </c>
      <c r="BF1754">
        <v>0</v>
      </c>
      <c r="BG1754" s="17">
        <v>0</v>
      </c>
      <c r="BH1754">
        <v>24883</v>
      </c>
      <c r="BI1754">
        <v>1325</v>
      </c>
      <c r="BJ1754" s="23">
        <v>0.92100000000000004</v>
      </c>
      <c r="BK1754" s="23">
        <v>40.700000000000003</v>
      </c>
      <c r="BL1754">
        <v>1</v>
      </c>
      <c r="BM1754">
        <v>0</v>
      </c>
      <c r="BN1754">
        <v>0</v>
      </c>
      <c r="BO1754">
        <v>0</v>
      </c>
      <c r="BP1754">
        <v>0</v>
      </c>
      <c r="BQ1754" s="17">
        <v>0</v>
      </c>
      <c r="BR1754">
        <v>0</v>
      </c>
      <c r="BS1754">
        <v>1</v>
      </c>
      <c r="BT1754">
        <v>0</v>
      </c>
      <c r="BU1754" s="17">
        <v>0</v>
      </c>
      <c r="BV1754">
        <v>0</v>
      </c>
      <c r="BW1754">
        <v>0</v>
      </c>
      <c r="BX1754" s="17">
        <v>0</v>
      </c>
      <c r="BY1754">
        <v>0</v>
      </c>
      <c r="BZ1754">
        <v>0</v>
      </c>
      <c r="CA1754">
        <v>1</v>
      </c>
      <c r="CB1754">
        <v>1</v>
      </c>
      <c r="CC1754">
        <v>1</v>
      </c>
      <c r="CD1754">
        <v>0</v>
      </c>
      <c r="CE1754">
        <v>1</v>
      </c>
      <c r="CF1754">
        <v>1</v>
      </c>
      <c r="CG1754">
        <v>0</v>
      </c>
      <c r="CH1754">
        <v>0</v>
      </c>
      <c r="CI1754">
        <v>0</v>
      </c>
      <c r="CJ1754" s="17">
        <v>0</v>
      </c>
      <c r="CK1754">
        <v>2.4889999999999999</v>
      </c>
      <c r="CL1754">
        <v>423</v>
      </c>
      <c r="CM1754">
        <v>1</v>
      </c>
      <c r="CN1754">
        <v>0</v>
      </c>
      <c r="CO1754">
        <v>20</v>
      </c>
      <c r="CP1754" s="31" t="s">
        <v>80</v>
      </c>
    </row>
    <row r="1755" spans="1:94" x14ac:dyDescent="0.25">
      <c r="A1755">
        <v>1754</v>
      </c>
      <c r="B1755">
        <v>115</v>
      </c>
      <c r="C1755" s="23" t="s">
        <v>293</v>
      </c>
      <c r="D1755" s="12">
        <v>5.0225875934424291</v>
      </c>
      <c r="E1755" s="13">
        <v>0.1064418117501106</v>
      </c>
      <c r="F1755" s="7">
        <v>47.186227957428677</v>
      </c>
      <c r="G1755" s="7">
        <f t="shared" si="436"/>
        <v>4.9161457816923182</v>
      </c>
      <c r="H1755" s="15">
        <f t="shared" si="437"/>
        <v>5.12902940519254</v>
      </c>
      <c r="I1755" s="11">
        <f t="shared" si="438"/>
        <v>0.1298199974989547</v>
      </c>
      <c r="J1755" s="30">
        <f t="shared" si="439"/>
        <v>2.7512264302219295E-3</v>
      </c>
      <c r="K1755" s="30">
        <f t="shared" si="433"/>
        <v>363.47426333765424</v>
      </c>
      <c r="L1755" s="8">
        <v>0</v>
      </c>
      <c r="M1755" s="9">
        <v>0</v>
      </c>
      <c r="N1755" s="9">
        <v>1</v>
      </c>
      <c r="O1755" s="9">
        <v>0</v>
      </c>
      <c r="P1755" s="9">
        <v>0</v>
      </c>
      <c r="Q1755" s="8">
        <v>129901</v>
      </c>
      <c r="R1755" s="9">
        <v>13</v>
      </c>
      <c r="S1755" s="9">
        <f t="shared" si="434"/>
        <v>129887</v>
      </c>
      <c r="T1755" s="9">
        <f t="shared" si="440"/>
        <v>12</v>
      </c>
      <c r="U1755" s="7">
        <f t="shared" si="442"/>
        <v>12.100000000000001</v>
      </c>
      <c r="V1755" s="7">
        <v>22.6</v>
      </c>
      <c r="W1755" s="9">
        <v>0</v>
      </c>
      <c r="X1755" s="9">
        <v>1</v>
      </c>
      <c r="Y1755" s="9">
        <v>1</v>
      </c>
      <c r="Z1755" s="9">
        <v>0</v>
      </c>
      <c r="AA1755" s="9">
        <v>0</v>
      </c>
      <c r="AB1755" s="27">
        <v>0</v>
      </c>
      <c r="AC1755" s="9">
        <v>0</v>
      </c>
      <c r="AD1755" s="9">
        <v>0</v>
      </c>
      <c r="AE1755" s="27">
        <v>1</v>
      </c>
      <c r="AF1755" s="9">
        <v>0</v>
      </c>
      <c r="AG1755" s="27">
        <v>1</v>
      </c>
      <c r="AH1755" s="19">
        <v>1990</v>
      </c>
      <c r="AI1755" s="30">
        <v>0</v>
      </c>
      <c r="AJ1755" s="30">
        <v>0</v>
      </c>
      <c r="AK1755" s="30">
        <v>0.6</v>
      </c>
      <c r="AL1755" s="37">
        <v>0.4</v>
      </c>
      <c r="AM1755" s="36">
        <v>1</v>
      </c>
      <c r="AN1755" s="17">
        <v>0</v>
      </c>
      <c r="AO1755">
        <v>0.73499999999999999</v>
      </c>
      <c r="AP1755" s="34">
        <f t="shared" si="443"/>
        <v>0.26500000000000001</v>
      </c>
      <c r="AQ1755" t="s">
        <v>89</v>
      </c>
      <c r="AR1755" s="34" t="s">
        <v>89</v>
      </c>
      <c r="AS1755">
        <v>0</v>
      </c>
      <c r="AT1755" s="17">
        <v>1</v>
      </c>
      <c r="AU1755" t="s">
        <v>89</v>
      </c>
      <c r="AV1755" s="17" t="s">
        <v>89</v>
      </c>
      <c r="AW1755" s="17" t="s">
        <v>131</v>
      </c>
      <c r="AX1755">
        <v>1</v>
      </c>
      <c r="AY1755">
        <v>0</v>
      </c>
      <c r="AZ1755">
        <v>0</v>
      </c>
      <c r="BA1755">
        <v>0</v>
      </c>
      <c r="BB1755">
        <v>0</v>
      </c>
      <c r="BC1755">
        <v>0</v>
      </c>
      <c r="BD1755" s="17">
        <v>0</v>
      </c>
      <c r="BE1755">
        <v>1</v>
      </c>
      <c r="BF1755">
        <v>0</v>
      </c>
      <c r="BG1755" s="17">
        <v>0</v>
      </c>
      <c r="BH1755">
        <v>24883</v>
      </c>
      <c r="BI1755">
        <v>1325</v>
      </c>
      <c r="BJ1755" s="23">
        <v>0.92100000000000004</v>
      </c>
      <c r="BK1755" s="23">
        <v>40.700000000000003</v>
      </c>
      <c r="BL1755">
        <v>1</v>
      </c>
      <c r="BM1755">
        <v>0</v>
      </c>
      <c r="BN1755">
        <v>0</v>
      </c>
      <c r="BO1755">
        <v>0</v>
      </c>
      <c r="BP1755">
        <v>0</v>
      </c>
      <c r="BQ1755" s="17">
        <v>0</v>
      </c>
      <c r="BR1755">
        <v>0</v>
      </c>
      <c r="BS1755">
        <v>1</v>
      </c>
      <c r="BT1755">
        <v>0</v>
      </c>
      <c r="BU1755" s="17">
        <v>0</v>
      </c>
      <c r="BV1755">
        <v>0</v>
      </c>
      <c r="BW1755">
        <v>0</v>
      </c>
      <c r="BX1755" s="17">
        <v>0</v>
      </c>
      <c r="BY1755">
        <v>0</v>
      </c>
      <c r="BZ1755">
        <v>0</v>
      </c>
      <c r="CA1755">
        <v>1</v>
      </c>
      <c r="CB1755">
        <v>1</v>
      </c>
      <c r="CC1755">
        <v>1</v>
      </c>
      <c r="CD1755">
        <v>0</v>
      </c>
      <c r="CE1755">
        <v>1</v>
      </c>
      <c r="CF1755">
        <v>1</v>
      </c>
      <c r="CG1755">
        <v>0</v>
      </c>
      <c r="CH1755">
        <v>0</v>
      </c>
      <c r="CI1755">
        <v>0</v>
      </c>
      <c r="CJ1755" s="17">
        <v>0</v>
      </c>
      <c r="CK1755">
        <v>2.4889999999999999</v>
      </c>
      <c r="CL1755">
        <v>423</v>
      </c>
      <c r="CM1755">
        <v>1</v>
      </c>
      <c r="CN1755">
        <v>0</v>
      </c>
      <c r="CO1755">
        <v>20</v>
      </c>
      <c r="CP1755" s="31" t="s">
        <v>80</v>
      </c>
    </row>
  </sheetData>
  <autoFilter ref="A1:CO1755" xr:uid="{00000000-0009-0000-0000-000000000000}"/>
  <conditionalFormatting sqref="A1732:XFD1992 A1:XFD1723">
    <cfRule type="containsBlanks" dxfId="10" priority="1">
      <formula>LEN(TRIM(A1))=0</formula>
    </cfRule>
    <cfRule type="expression" dxfId="9" priority="2">
      <formula>AND(NOT(ISBLANK($C1)),ISBLANK($C2))</formula>
    </cfRule>
    <cfRule type="expression" dxfId="8" priority="3">
      <formula>$C1&lt;&gt;$C2</formula>
    </cfRule>
  </conditionalFormatting>
  <conditionalFormatting sqref="A1724:XFD1731">
    <cfRule type="containsBlanks" dxfId="7" priority="657">
      <formula>LEN(TRIM(A1724))=0</formula>
    </cfRule>
    <cfRule type="expression" dxfId="6" priority="658">
      <formula>AND(NOT(ISBLANK($C1724)),ISBLANK(#REF!))</formula>
    </cfRule>
    <cfRule type="expression" dxfId="5" priority="659">
      <formula>$C1724&lt;&gt;#REF!</formula>
    </cfRule>
  </conditionalFormatting>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94"/>
  <sheetViews>
    <sheetView workbookViewId="0">
      <pane xSplit="1" ySplit="1" topLeftCell="B2" activePane="bottomRight" state="frozen"/>
      <selection pane="topRight" activeCell="B1" sqref="B1"/>
      <selection pane="bottomLeft" activeCell="A2" sqref="A2"/>
      <selection pane="bottomRight" activeCell="E49" sqref="E49"/>
    </sheetView>
  </sheetViews>
  <sheetFormatPr defaultRowHeight="15" x14ac:dyDescent="0.25"/>
  <cols>
    <col min="1" max="1" width="19.7109375" customWidth="1"/>
    <col min="2" max="2" width="27.28515625" customWidth="1"/>
    <col min="3" max="3" width="22.140625" style="81" customWidth="1"/>
    <col min="5" max="5" width="14.85546875" bestFit="1" customWidth="1"/>
    <col min="6" max="6" width="14.85546875" customWidth="1"/>
    <col min="7" max="7" width="17.5703125" style="36" bestFit="1" customWidth="1"/>
    <col min="8" max="8" width="13.85546875" style="36" bestFit="1" customWidth="1"/>
    <col min="10" max="10" width="9.140625" style="17"/>
    <col min="11" max="12" width="10.7109375" customWidth="1"/>
    <col min="13" max="13" width="15.140625" bestFit="1" customWidth="1"/>
    <col min="14" max="14" width="9.140625" style="36"/>
  </cols>
  <sheetData>
    <row r="1" spans="1:14" x14ac:dyDescent="0.25">
      <c r="A1" s="60" t="s">
        <v>146</v>
      </c>
      <c r="B1" s="60" t="s">
        <v>168</v>
      </c>
      <c r="C1" s="80" t="s">
        <v>391</v>
      </c>
      <c r="D1" s="60" t="s">
        <v>155</v>
      </c>
      <c r="E1" s="60" t="s">
        <v>161</v>
      </c>
      <c r="F1" s="60" t="s">
        <v>222</v>
      </c>
      <c r="G1" s="87" t="s">
        <v>164</v>
      </c>
      <c r="H1" s="126" t="s">
        <v>220</v>
      </c>
      <c r="I1" s="127" t="s">
        <v>165</v>
      </c>
      <c r="J1" s="128" t="s">
        <v>166</v>
      </c>
      <c r="K1" s="59" t="s">
        <v>147</v>
      </c>
      <c r="L1" s="59" t="s">
        <v>394</v>
      </c>
      <c r="M1" s="59" t="s">
        <v>217</v>
      </c>
      <c r="N1" s="129" t="s">
        <v>148</v>
      </c>
    </row>
    <row r="2" spans="1:14" x14ac:dyDescent="0.25">
      <c r="A2" s="25" t="s">
        <v>0</v>
      </c>
      <c r="B2" s="26" t="s">
        <v>171</v>
      </c>
      <c r="C2" s="89" t="s">
        <v>356</v>
      </c>
      <c r="D2" t="s">
        <v>159</v>
      </c>
      <c r="E2">
        <v>1</v>
      </c>
      <c r="F2" t="s">
        <v>223</v>
      </c>
      <c r="G2" s="36" t="b">
        <v>0</v>
      </c>
      <c r="H2" s="36" t="b">
        <v>0</v>
      </c>
      <c r="K2" t="b">
        <v>0</v>
      </c>
      <c r="L2" t="b">
        <v>0</v>
      </c>
      <c r="M2" t="b">
        <v>0</v>
      </c>
      <c r="N2" s="36" t="s">
        <v>223</v>
      </c>
    </row>
    <row r="3" spans="1:14" x14ac:dyDescent="0.25">
      <c r="A3" s="25" t="s">
        <v>1</v>
      </c>
      <c r="B3" s="26" t="s">
        <v>169</v>
      </c>
      <c r="C3" s="89" t="s">
        <v>355</v>
      </c>
      <c r="D3" t="s">
        <v>159</v>
      </c>
      <c r="E3">
        <v>2</v>
      </c>
      <c r="F3" t="s">
        <v>223</v>
      </c>
      <c r="G3" s="36" t="b">
        <v>0</v>
      </c>
      <c r="H3" s="36" t="b">
        <v>0</v>
      </c>
      <c r="K3" t="b">
        <v>0</v>
      </c>
      <c r="L3" t="b">
        <v>0</v>
      </c>
      <c r="M3" t="b">
        <v>0</v>
      </c>
      <c r="N3" s="36" t="s">
        <v>223</v>
      </c>
    </row>
    <row r="4" spans="1:14" x14ac:dyDescent="0.25">
      <c r="A4" s="25" t="s">
        <v>151</v>
      </c>
      <c r="B4" s="26" t="s">
        <v>170</v>
      </c>
      <c r="C4" s="89" t="s">
        <v>354</v>
      </c>
      <c r="D4" t="s">
        <v>167</v>
      </c>
      <c r="E4">
        <v>3</v>
      </c>
      <c r="F4" t="s">
        <v>223</v>
      </c>
      <c r="G4" s="36" t="b">
        <v>0</v>
      </c>
      <c r="H4" s="36" t="b">
        <v>0</v>
      </c>
      <c r="K4" t="b">
        <v>0</v>
      </c>
      <c r="L4" t="b">
        <v>0</v>
      </c>
      <c r="M4" t="b">
        <v>0</v>
      </c>
      <c r="N4" s="36" t="s">
        <v>223</v>
      </c>
    </row>
    <row r="5" spans="1:14" x14ac:dyDescent="0.25">
      <c r="A5" s="88" t="s">
        <v>219</v>
      </c>
      <c r="B5" s="88" t="s">
        <v>248</v>
      </c>
      <c r="C5" s="82" t="s">
        <v>357</v>
      </c>
      <c r="D5" t="s">
        <v>160</v>
      </c>
      <c r="E5">
        <v>4</v>
      </c>
      <c r="F5" t="s">
        <v>223</v>
      </c>
      <c r="G5" s="36" t="b">
        <v>1</v>
      </c>
      <c r="H5" s="36" t="b">
        <v>0</v>
      </c>
      <c r="K5" t="b">
        <v>1</v>
      </c>
      <c r="L5" t="b">
        <v>0</v>
      </c>
      <c r="M5" t="b">
        <v>0</v>
      </c>
      <c r="N5" s="36" t="s">
        <v>223</v>
      </c>
    </row>
    <row r="6" spans="1:14" x14ac:dyDescent="0.25">
      <c r="A6" s="25" t="s">
        <v>120</v>
      </c>
      <c r="B6" s="26" t="s">
        <v>407</v>
      </c>
      <c r="C6" s="89" t="s">
        <v>388</v>
      </c>
      <c r="D6" t="s">
        <v>160</v>
      </c>
      <c r="E6">
        <v>5</v>
      </c>
      <c r="F6" t="s">
        <v>223</v>
      </c>
      <c r="G6" s="36" t="b">
        <v>1</v>
      </c>
      <c r="H6" s="36" t="b">
        <v>0</v>
      </c>
      <c r="K6" t="b">
        <v>1</v>
      </c>
      <c r="L6" t="b">
        <v>0</v>
      </c>
      <c r="M6" t="b">
        <v>0</v>
      </c>
      <c r="N6" s="36">
        <v>0</v>
      </c>
    </row>
    <row r="7" spans="1:14" x14ac:dyDescent="0.25">
      <c r="A7" s="25" t="s">
        <v>81</v>
      </c>
      <c r="B7" s="26" t="s">
        <v>180</v>
      </c>
      <c r="C7" s="89" t="s">
        <v>390</v>
      </c>
      <c r="D7" t="s">
        <v>160</v>
      </c>
      <c r="E7">
        <v>6</v>
      </c>
      <c r="F7" t="s">
        <v>223</v>
      </c>
      <c r="G7" s="36" t="b">
        <v>1</v>
      </c>
      <c r="H7" s="36" t="b">
        <v>1</v>
      </c>
      <c r="J7" s="17" t="s">
        <v>225</v>
      </c>
      <c r="K7" t="b">
        <v>0</v>
      </c>
      <c r="L7" t="b">
        <v>0</v>
      </c>
      <c r="M7" t="b">
        <v>0</v>
      </c>
      <c r="N7" s="36" t="s">
        <v>223</v>
      </c>
    </row>
    <row r="8" spans="1:14" x14ac:dyDescent="0.25">
      <c r="A8" s="25" t="s">
        <v>82</v>
      </c>
      <c r="B8" s="26" t="s">
        <v>249</v>
      </c>
      <c r="C8" s="89" t="s">
        <v>358</v>
      </c>
      <c r="D8" t="s">
        <v>160</v>
      </c>
      <c r="E8">
        <v>7</v>
      </c>
      <c r="F8" t="s">
        <v>223</v>
      </c>
      <c r="G8" s="36" t="b">
        <v>0</v>
      </c>
      <c r="H8" s="36" t="b">
        <v>0</v>
      </c>
      <c r="K8" t="b">
        <v>0</v>
      </c>
      <c r="L8" t="b">
        <v>0</v>
      </c>
      <c r="M8" t="b">
        <v>0</v>
      </c>
      <c r="N8" s="36" t="s">
        <v>223</v>
      </c>
    </row>
    <row r="9" spans="1:14" x14ac:dyDescent="0.25">
      <c r="A9" s="25" t="s">
        <v>83</v>
      </c>
      <c r="B9" s="26" t="s">
        <v>250</v>
      </c>
      <c r="C9" s="89" t="s">
        <v>359</v>
      </c>
      <c r="D9" t="s">
        <v>160</v>
      </c>
      <c r="E9">
        <v>7</v>
      </c>
      <c r="F9" t="s">
        <v>223</v>
      </c>
      <c r="G9" s="36" t="b">
        <v>0</v>
      </c>
      <c r="H9" s="36" t="b">
        <v>0</v>
      </c>
      <c r="K9" t="b">
        <v>0</v>
      </c>
      <c r="L9" t="b">
        <v>0</v>
      </c>
      <c r="M9" t="b">
        <v>0</v>
      </c>
      <c r="N9" s="36" t="s">
        <v>223</v>
      </c>
    </row>
    <row r="10" spans="1:14" x14ac:dyDescent="0.25">
      <c r="A10" s="88" t="s">
        <v>245</v>
      </c>
      <c r="B10" s="88" t="s">
        <v>251</v>
      </c>
      <c r="C10" s="82" t="s">
        <v>360</v>
      </c>
      <c r="D10" t="s">
        <v>160</v>
      </c>
      <c r="E10">
        <v>8</v>
      </c>
      <c r="F10" t="s">
        <v>223</v>
      </c>
      <c r="G10" s="36" t="b">
        <v>1</v>
      </c>
      <c r="H10" s="36" t="b">
        <v>0</v>
      </c>
      <c r="K10" t="b">
        <v>0</v>
      </c>
      <c r="L10" t="b">
        <v>0</v>
      </c>
      <c r="M10" t="b">
        <v>0</v>
      </c>
      <c r="N10" s="36" t="s">
        <v>223</v>
      </c>
    </row>
    <row r="11" spans="1:14" x14ac:dyDescent="0.25">
      <c r="A11" s="25" t="s">
        <v>246</v>
      </c>
      <c r="B11" s="26" t="s">
        <v>252</v>
      </c>
      <c r="C11" s="89" t="s">
        <v>389</v>
      </c>
      <c r="D11" t="s">
        <v>160</v>
      </c>
      <c r="E11">
        <v>9</v>
      </c>
      <c r="F11" t="s">
        <v>223</v>
      </c>
      <c r="G11" s="36" t="b">
        <v>0</v>
      </c>
      <c r="H11" s="36" t="b">
        <v>0</v>
      </c>
      <c r="K11" t="b">
        <v>0</v>
      </c>
      <c r="L11" t="b">
        <v>0</v>
      </c>
      <c r="M11" t="b">
        <v>0</v>
      </c>
      <c r="N11" s="36" t="s">
        <v>223</v>
      </c>
    </row>
    <row r="12" spans="1:14" x14ac:dyDescent="0.25">
      <c r="A12" s="25" t="s">
        <v>247</v>
      </c>
      <c r="B12" s="26" t="s">
        <v>298</v>
      </c>
      <c r="C12" s="89" t="s">
        <v>361</v>
      </c>
      <c r="D12" t="s">
        <v>160</v>
      </c>
      <c r="E12">
        <v>9</v>
      </c>
      <c r="F12" t="s">
        <v>223</v>
      </c>
      <c r="G12" s="36" t="b">
        <v>1</v>
      </c>
      <c r="H12" s="36" t="b">
        <v>0</v>
      </c>
      <c r="K12" t="b">
        <v>0</v>
      </c>
      <c r="L12" t="b">
        <v>0</v>
      </c>
      <c r="M12" t="b">
        <v>0</v>
      </c>
      <c r="N12" s="36" t="s">
        <v>223</v>
      </c>
    </row>
    <row r="13" spans="1:14" x14ac:dyDescent="0.25">
      <c r="A13" s="6" t="s">
        <v>38</v>
      </c>
      <c r="B13" s="6" t="s">
        <v>305</v>
      </c>
      <c r="C13" s="83" t="str">
        <f>"=1 if the estimates within the study can be aggregated on a city level."</f>
        <v>=1 if the estimates within the study can be aggregated on a city level.</v>
      </c>
      <c r="D13" t="s">
        <v>156</v>
      </c>
      <c r="E13">
        <v>10</v>
      </c>
      <c r="F13" t="s">
        <v>223</v>
      </c>
      <c r="G13" s="36" t="b">
        <v>1</v>
      </c>
      <c r="H13" s="36" t="b">
        <v>1</v>
      </c>
      <c r="I13">
        <v>1</v>
      </c>
      <c r="K13" t="b">
        <v>1</v>
      </c>
      <c r="L13" t="b">
        <v>0</v>
      </c>
      <c r="M13" t="b">
        <v>0</v>
      </c>
      <c r="N13" s="36" t="s">
        <v>224</v>
      </c>
    </row>
    <row r="14" spans="1:14" x14ac:dyDescent="0.25">
      <c r="A14" s="6" t="s">
        <v>40</v>
      </c>
      <c r="B14" s="6" t="s">
        <v>306</v>
      </c>
      <c r="C14" s="83" t="str">
        <f>"=1 if the estimates within the study can be aggregated on a subregional level."</f>
        <v>=1 if the estimates within the study can be aggregated on a subregional level.</v>
      </c>
      <c r="D14" t="s">
        <v>156</v>
      </c>
      <c r="E14">
        <v>10</v>
      </c>
      <c r="F14" t="s">
        <v>223</v>
      </c>
      <c r="G14" s="36" t="b">
        <v>1</v>
      </c>
      <c r="H14" s="36" t="b">
        <v>1</v>
      </c>
      <c r="I14">
        <v>1</v>
      </c>
      <c r="K14" t="b">
        <v>1</v>
      </c>
      <c r="L14" t="b">
        <v>0</v>
      </c>
      <c r="M14" t="b">
        <v>0</v>
      </c>
      <c r="N14" s="36" t="s">
        <v>224</v>
      </c>
    </row>
    <row r="15" spans="1:14" x14ac:dyDescent="0.25">
      <c r="A15" s="6" t="s">
        <v>37</v>
      </c>
      <c r="B15" s="6" t="s">
        <v>307</v>
      </c>
      <c r="C15" s="83" t="str">
        <f>"=1 if the estimates within the study can be aggregated on a regional level."</f>
        <v>=1 if the estimates within the study can be aggregated on a regional level.</v>
      </c>
      <c r="D15" t="s">
        <v>156</v>
      </c>
      <c r="E15">
        <v>10</v>
      </c>
      <c r="F15" t="s">
        <v>223</v>
      </c>
      <c r="G15" s="36" t="b">
        <v>1</v>
      </c>
      <c r="H15" s="36" t="b">
        <v>1</v>
      </c>
      <c r="I15">
        <v>1</v>
      </c>
      <c r="K15" t="b">
        <v>1</v>
      </c>
      <c r="L15" t="b">
        <v>0</v>
      </c>
      <c r="M15" t="b">
        <v>0</v>
      </c>
      <c r="N15" s="36" t="s">
        <v>224</v>
      </c>
    </row>
    <row r="16" spans="1:14" x14ac:dyDescent="0.25">
      <c r="A16" s="6" t="s">
        <v>39</v>
      </c>
      <c r="B16" s="6" t="s">
        <v>308</v>
      </c>
      <c r="C16" s="83" t="str">
        <f>"=1 if the estimates within the study can be aggregated on a country level."</f>
        <v>=1 if the estimates within the study can be aggregated on a country level.</v>
      </c>
      <c r="D16" t="s">
        <v>156</v>
      </c>
      <c r="E16">
        <v>10</v>
      </c>
      <c r="F16" t="s">
        <v>223</v>
      </c>
      <c r="G16" s="36" t="b">
        <v>1</v>
      </c>
      <c r="H16" s="36" t="b">
        <v>1</v>
      </c>
      <c r="I16">
        <v>1</v>
      </c>
      <c r="K16" t="b">
        <v>1</v>
      </c>
      <c r="L16" t="b">
        <v>0</v>
      </c>
      <c r="M16" t="b">
        <v>0</v>
      </c>
      <c r="N16" s="36" t="s">
        <v>224</v>
      </c>
    </row>
    <row r="17" spans="1:14" x14ac:dyDescent="0.25">
      <c r="A17" s="6" t="s">
        <v>139</v>
      </c>
      <c r="B17" s="6" t="s">
        <v>309</v>
      </c>
      <c r="C17" s="83" t="str">
        <f>"=1 if the estimates within the study can not be aggregated on a country level or smaller (reference category)."</f>
        <v>=1 if the estimates within the study can not be aggregated on a country level or smaller (reference category).</v>
      </c>
      <c r="D17" t="s">
        <v>156</v>
      </c>
      <c r="E17">
        <v>10</v>
      </c>
      <c r="F17" t="s">
        <v>223</v>
      </c>
      <c r="G17" s="36" t="b">
        <v>1</v>
      </c>
      <c r="H17" s="36" t="b">
        <v>1</v>
      </c>
      <c r="I17">
        <v>1</v>
      </c>
      <c r="K17" t="b">
        <v>0</v>
      </c>
      <c r="L17" t="b">
        <v>1</v>
      </c>
      <c r="M17" t="b">
        <v>0</v>
      </c>
      <c r="N17" s="36" t="s">
        <v>223</v>
      </c>
    </row>
    <row r="18" spans="1:14" x14ac:dyDescent="0.25">
      <c r="A18" s="6" t="s">
        <v>85</v>
      </c>
      <c r="B18" s="6" t="s">
        <v>299</v>
      </c>
      <c r="C18" s="83" t="s">
        <v>362</v>
      </c>
      <c r="D18" t="s">
        <v>159</v>
      </c>
      <c r="E18">
        <v>11</v>
      </c>
      <c r="F18" t="s">
        <v>223</v>
      </c>
      <c r="G18" s="36" t="b">
        <v>1</v>
      </c>
      <c r="H18" s="36" t="b">
        <v>1</v>
      </c>
      <c r="J18" s="17" t="s">
        <v>225</v>
      </c>
      <c r="K18" t="b">
        <v>0</v>
      </c>
      <c r="L18" t="b">
        <v>0</v>
      </c>
      <c r="M18" t="b">
        <v>0</v>
      </c>
      <c r="N18" s="36" t="s">
        <v>223</v>
      </c>
    </row>
    <row r="19" spans="1:14" x14ac:dyDescent="0.25">
      <c r="A19" s="6" t="s">
        <v>86</v>
      </c>
      <c r="B19" s="6" t="s">
        <v>172</v>
      </c>
      <c r="C19" s="83" t="s">
        <v>363</v>
      </c>
      <c r="D19" t="s">
        <v>159</v>
      </c>
      <c r="E19">
        <v>11</v>
      </c>
      <c r="F19" t="s">
        <v>223</v>
      </c>
      <c r="G19" s="36" t="b">
        <v>0</v>
      </c>
      <c r="H19" s="36" t="b">
        <v>0</v>
      </c>
      <c r="K19" t="b">
        <v>0</v>
      </c>
      <c r="L19" t="b">
        <v>0</v>
      </c>
      <c r="M19" t="b">
        <v>0</v>
      </c>
      <c r="N19" s="36" t="s">
        <v>223</v>
      </c>
    </row>
    <row r="20" spans="1:14" x14ac:dyDescent="0.25">
      <c r="A20" s="6" t="s">
        <v>84</v>
      </c>
      <c r="B20" s="6" t="s">
        <v>173</v>
      </c>
      <c r="C20" s="83" t="s">
        <v>364</v>
      </c>
      <c r="D20" t="s">
        <v>159</v>
      </c>
      <c r="E20">
        <v>11</v>
      </c>
      <c r="F20" t="s">
        <v>223</v>
      </c>
      <c r="G20" s="36" t="b">
        <v>0</v>
      </c>
      <c r="H20" s="36" t="b">
        <v>0</v>
      </c>
      <c r="K20" t="b">
        <v>0</v>
      </c>
      <c r="L20" t="b">
        <v>0</v>
      </c>
      <c r="M20" t="b">
        <v>0</v>
      </c>
      <c r="N20" s="36" t="s">
        <v>223</v>
      </c>
    </row>
    <row r="21" spans="1:14" x14ac:dyDescent="0.25">
      <c r="A21" s="2" t="s">
        <v>115</v>
      </c>
      <c r="B21" s="2" t="s">
        <v>174</v>
      </c>
      <c r="C21" s="84" t="s">
        <v>366</v>
      </c>
      <c r="D21" t="s">
        <v>159</v>
      </c>
      <c r="E21">
        <v>12</v>
      </c>
      <c r="F21" t="s">
        <v>223</v>
      </c>
      <c r="G21" s="36" t="b">
        <v>1</v>
      </c>
      <c r="H21" s="36" t="b">
        <v>1</v>
      </c>
      <c r="J21" s="17" t="s">
        <v>225</v>
      </c>
      <c r="K21" t="b">
        <v>1</v>
      </c>
      <c r="L21" t="b">
        <v>0</v>
      </c>
      <c r="M21" t="b">
        <v>1</v>
      </c>
      <c r="N21" s="36" t="s">
        <v>224</v>
      </c>
    </row>
    <row r="22" spans="1:14" x14ac:dyDescent="0.25">
      <c r="A22" s="2" t="s">
        <v>31</v>
      </c>
      <c r="B22" s="2" t="s">
        <v>300</v>
      </c>
      <c r="C22" s="84" t="s">
        <v>412</v>
      </c>
      <c r="D22" t="s">
        <v>160</v>
      </c>
      <c r="E22">
        <v>13</v>
      </c>
      <c r="F22" t="s">
        <v>225</v>
      </c>
      <c r="G22" s="36" t="b">
        <v>1</v>
      </c>
      <c r="H22" s="36" t="b">
        <v>1</v>
      </c>
      <c r="J22" s="17" t="s">
        <v>225</v>
      </c>
      <c r="K22" t="b">
        <v>1</v>
      </c>
      <c r="L22" t="b">
        <v>0</v>
      </c>
      <c r="M22" t="b">
        <v>0</v>
      </c>
      <c r="N22" s="36" t="s">
        <v>224</v>
      </c>
    </row>
    <row r="23" spans="1:14" x14ac:dyDescent="0.25">
      <c r="A23" s="2" t="s">
        <v>41</v>
      </c>
      <c r="B23" s="2" t="s">
        <v>301</v>
      </c>
      <c r="C23" s="84" t="s">
        <v>413</v>
      </c>
      <c r="D23" t="s">
        <v>160</v>
      </c>
      <c r="E23">
        <v>14</v>
      </c>
      <c r="F23" t="s">
        <v>225</v>
      </c>
      <c r="G23" s="36" t="b">
        <v>1</v>
      </c>
      <c r="H23" s="36" t="b">
        <v>1</v>
      </c>
      <c r="J23" s="17" t="s">
        <v>225</v>
      </c>
      <c r="K23" t="b">
        <v>1</v>
      </c>
      <c r="L23" t="b">
        <v>0</v>
      </c>
      <c r="M23" t="b">
        <v>0</v>
      </c>
      <c r="N23" s="36" t="s">
        <v>224</v>
      </c>
    </row>
    <row r="24" spans="1:14" x14ac:dyDescent="0.25">
      <c r="A24" s="2" t="s">
        <v>123</v>
      </c>
      <c r="B24" s="2" t="s">
        <v>392</v>
      </c>
      <c r="C24" s="84" t="str">
        <f>"=1 if authors report schooling in years."</f>
        <v>=1 if authors report schooling in years.</v>
      </c>
      <c r="D24" t="s">
        <v>156</v>
      </c>
      <c r="E24">
        <v>15</v>
      </c>
      <c r="F24" t="s">
        <v>223</v>
      </c>
      <c r="G24" s="36" t="b">
        <v>1</v>
      </c>
      <c r="H24" s="36" t="b">
        <v>1</v>
      </c>
      <c r="I24">
        <v>1</v>
      </c>
      <c r="K24" t="b">
        <v>1</v>
      </c>
      <c r="L24" t="b">
        <v>0</v>
      </c>
      <c r="M24" t="b">
        <v>0</v>
      </c>
      <c r="N24" s="36" t="s">
        <v>224</v>
      </c>
    </row>
    <row r="25" spans="1:14" x14ac:dyDescent="0.25">
      <c r="A25" s="2" t="s">
        <v>124</v>
      </c>
      <c r="B25" s="2" t="s">
        <v>393</v>
      </c>
      <c r="C25" s="84" t="str">
        <f>"=1 if the authors report schooling in levels (e.g., attained college degree) (reference category)."</f>
        <v>=1 if the authors report schooling in levels (e.g., attained college degree) (reference category).</v>
      </c>
      <c r="D25" t="s">
        <v>156</v>
      </c>
      <c r="E25">
        <v>15</v>
      </c>
      <c r="F25" t="s">
        <v>223</v>
      </c>
      <c r="G25" s="36" t="b">
        <v>1</v>
      </c>
      <c r="H25" s="36" t="b">
        <v>1</v>
      </c>
      <c r="I25">
        <v>1</v>
      </c>
      <c r="K25" t="b">
        <v>0</v>
      </c>
      <c r="L25" t="b">
        <v>1</v>
      </c>
      <c r="M25" t="b">
        <v>0</v>
      </c>
      <c r="N25" s="36" t="s">
        <v>223</v>
      </c>
    </row>
    <row r="26" spans="1:14" x14ac:dyDescent="0.25">
      <c r="A26" s="2" t="s">
        <v>98</v>
      </c>
      <c r="B26" s="2" t="s">
        <v>310</v>
      </c>
      <c r="C26" s="84" t="str">
        <f>"=1 if the dependent variable in the regression is log hourly wage."</f>
        <v>=1 if the dependent variable in the regression is log hourly wage.</v>
      </c>
      <c r="D26" t="s">
        <v>156</v>
      </c>
      <c r="E26">
        <v>16</v>
      </c>
      <c r="F26" t="s">
        <v>223</v>
      </c>
      <c r="G26" s="36" t="b">
        <v>1</v>
      </c>
      <c r="H26" s="36" t="b">
        <v>1</v>
      </c>
      <c r="I26">
        <v>1</v>
      </c>
      <c r="K26" t="b">
        <v>1</v>
      </c>
      <c r="L26" t="b">
        <v>0</v>
      </c>
      <c r="M26" t="b">
        <v>0</v>
      </c>
      <c r="N26" s="36" t="s">
        <v>224</v>
      </c>
    </row>
    <row r="27" spans="1:14" x14ac:dyDescent="0.25">
      <c r="A27" s="2" t="s">
        <v>113</v>
      </c>
      <c r="B27" s="2" t="s">
        <v>311</v>
      </c>
      <c r="C27" s="84" t="str">
        <f>"=1 if the dependent variable in the regression is log daily or weekly wage."</f>
        <v>=1 if the dependent variable in the regression is log daily or weekly wage.</v>
      </c>
      <c r="D27" t="s">
        <v>156</v>
      </c>
      <c r="E27">
        <v>16</v>
      </c>
      <c r="F27" t="s">
        <v>223</v>
      </c>
      <c r="G27" s="36" t="b">
        <v>1</v>
      </c>
      <c r="H27" s="36" t="b">
        <v>1</v>
      </c>
      <c r="I27">
        <v>1</v>
      </c>
      <c r="K27" t="b">
        <v>1</v>
      </c>
      <c r="L27" t="b">
        <v>0</v>
      </c>
      <c r="M27" t="b">
        <v>0</v>
      </c>
      <c r="N27" s="36" t="s">
        <v>224</v>
      </c>
    </row>
    <row r="28" spans="1:14" x14ac:dyDescent="0.25">
      <c r="A28" s="2" t="s">
        <v>108</v>
      </c>
      <c r="B28" s="2" t="s">
        <v>312</v>
      </c>
      <c r="C28" s="84" t="str">
        <f>"=1 if the dependent variable in the regression is log monthly wage."</f>
        <v>=1 if the dependent variable in the regression is log monthly wage.</v>
      </c>
      <c r="D28" t="s">
        <v>156</v>
      </c>
      <c r="E28">
        <v>16</v>
      </c>
      <c r="F28" t="s">
        <v>223</v>
      </c>
      <c r="G28" s="36" t="b">
        <v>1</v>
      </c>
      <c r="H28" s="36" t="b">
        <v>1</v>
      </c>
      <c r="I28">
        <v>1</v>
      </c>
      <c r="K28" t="b">
        <v>1</v>
      </c>
      <c r="L28" t="b">
        <v>0</v>
      </c>
      <c r="M28" t="b">
        <v>0</v>
      </c>
      <c r="N28" s="36" t="s">
        <v>224</v>
      </c>
    </row>
    <row r="29" spans="1:14" x14ac:dyDescent="0.25">
      <c r="A29" s="2" t="s">
        <v>99</v>
      </c>
      <c r="B29" s="2" t="s">
        <v>403</v>
      </c>
      <c r="C29" s="84" t="str">
        <f>"=1 if the dependent variable in the regression is log of mean annual earnings (reference category)."</f>
        <v>=1 if the dependent variable in the regression is log of mean annual earnings (reference category).</v>
      </c>
      <c r="D29" t="s">
        <v>156</v>
      </c>
      <c r="E29">
        <v>16</v>
      </c>
      <c r="F29" t="s">
        <v>223</v>
      </c>
      <c r="G29" s="36" t="b">
        <v>1</v>
      </c>
      <c r="H29" s="36" t="b">
        <v>1</v>
      </c>
      <c r="I29">
        <v>1</v>
      </c>
      <c r="K29" t="b">
        <v>0</v>
      </c>
      <c r="L29" t="b">
        <v>1</v>
      </c>
      <c r="M29" t="b">
        <v>0</v>
      </c>
      <c r="N29" s="36" t="s">
        <v>223</v>
      </c>
    </row>
    <row r="30" spans="1:14" x14ac:dyDescent="0.25">
      <c r="A30" s="2" t="s">
        <v>42</v>
      </c>
      <c r="B30" s="2" t="s">
        <v>352</v>
      </c>
      <c r="C30" s="84" t="str">
        <f>"=1 if the study uses micro data."</f>
        <v>=1 if the study uses micro data.</v>
      </c>
      <c r="D30" t="s">
        <v>156</v>
      </c>
      <c r="E30">
        <v>17</v>
      </c>
      <c r="F30" t="s">
        <v>223</v>
      </c>
      <c r="G30" s="36" t="b">
        <v>1</v>
      </c>
      <c r="H30" s="36" t="b">
        <v>1</v>
      </c>
      <c r="I30">
        <v>1</v>
      </c>
      <c r="K30" t="b">
        <v>1</v>
      </c>
      <c r="L30" t="b">
        <v>0</v>
      </c>
      <c r="M30" t="b">
        <v>0</v>
      </c>
      <c r="N30" s="36" t="s">
        <v>224</v>
      </c>
    </row>
    <row r="31" spans="1:14" x14ac:dyDescent="0.25">
      <c r="A31" s="2" t="s">
        <v>43</v>
      </c>
      <c r="B31" s="2" t="s">
        <v>351</v>
      </c>
      <c r="C31" s="84" t="str">
        <f>"=1 if the study uses data from a survey."</f>
        <v>=1 if the study uses data from a survey.</v>
      </c>
      <c r="D31" t="s">
        <v>156</v>
      </c>
      <c r="E31">
        <v>17</v>
      </c>
      <c r="F31" t="s">
        <v>223</v>
      </c>
      <c r="G31" s="36" t="b">
        <v>1</v>
      </c>
      <c r="H31" s="36" t="b">
        <v>1</v>
      </c>
      <c r="I31">
        <v>1</v>
      </c>
      <c r="K31" t="b">
        <v>1</v>
      </c>
      <c r="L31" t="b">
        <v>0</v>
      </c>
      <c r="M31" t="b">
        <v>0</v>
      </c>
      <c r="N31" s="36" t="s">
        <v>224</v>
      </c>
    </row>
    <row r="32" spans="1:14" x14ac:dyDescent="0.25">
      <c r="A32" s="2" t="s">
        <v>44</v>
      </c>
      <c r="B32" s="2" t="s">
        <v>350</v>
      </c>
      <c r="C32" s="84" t="str">
        <f>"=1 if the study uses data from a national register (reference category)."</f>
        <v>=1 if the study uses data from a national register (reference category).</v>
      </c>
      <c r="D32" t="s">
        <v>156</v>
      </c>
      <c r="E32">
        <v>17</v>
      </c>
      <c r="F32" t="s">
        <v>223</v>
      </c>
      <c r="G32" s="36" t="b">
        <v>1</v>
      </c>
      <c r="H32" s="36" t="b">
        <v>1</v>
      </c>
      <c r="I32">
        <v>1</v>
      </c>
      <c r="K32" t="b">
        <v>0</v>
      </c>
      <c r="L32" t="b">
        <v>1</v>
      </c>
      <c r="M32" t="b">
        <v>0</v>
      </c>
      <c r="N32" s="36" t="s">
        <v>223</v>
      </c>
    </row>
    <row r="33" spans="1:14" x14ac:dyDescent="0.25">
      <c r="A33" s="2" t="s">
        <v>45</v>
      </c>
      <c r="B33" s="2" t="s">
        <v>302</v>
      </c>
      <c r="C33" s="84" t="str">
        <f>"=1 if the study uses cross-sectional data."</f>
        <v>=1 if the study uses cross-sectional data.</v>
      </c>
      <c r="D33" t="s">
        <v>156</v>
      </c>
      <c r="E33">
        <v>18</v>
      </c>
      <c r="F33" t="s">
        <v>223</v>
      </c>
      <c r="G33" s="36" t="b">
        <v>1</v>
      </c>
      <c r="H33" s="36" t="b">
        <v>1</v>
      </c>
      <c r="I33">
        <v>1</v>
      </c>
      <c r="K33" t="b">
        <v>1</v>
      </c>
      <c r="L33" t="b">
        <v>0</v>
      </c>
      <c r="M33" t="b">
        <v>0</v>
      </c>
      <c r="N33" s="36" t="s">
        <v>224</v>
      </c>
    </row>
    <row r="34" spans="1:14" x14ac:dyDescent="0.25">
      <c r="A34" s="2" t="s">
        <v>46</v>
      </c>
      <c r="B34" s="2" t="s">
        <v>303</v>
      </c>
      <c r="C34" s="84" t="str">
        <f>"=1 if the study uses panel data (reference category)."</f>
        <v>=1 if the study uses panel data (reference category).</v>
      </c>
      <c r="D34" t="s">
        <v>156</v>
      </c>
      <c r="E34">
        <v>18</v>
      </c>
      <c r="F34" t="s">
        <v>223</v>
      </c>
      <c r="G34" s="36" t="b">
        <v>1</v>
      </c>
      <c r="H34" s="36" t="b">
        <v>1</v>
      </c>
      <c r="I34">
        <v>1</v>
      </c>
      <c r="K34" t="b">
        <v>0</v>
      </c>
      <c r="L34" t="b">
        <v>1</v>
      </c>
      <c r="M34" t="b">
        <v>0</v>
      </c>
      <c r="N34" s="36" t="s">
        <v>223</v>
      </c>
    </row>
    <row r="35" spans="1:14" x14ac:dyDescent="0.25">
      <c r="A35" s="2" t="s">
        <v>59</v>
      </c>
      <c r="B35" s="2" t="s">
        <v>353</v>
      </c>
      <c r="C35" s="84" t="s">
        <v>365</v>
      </c>
      <c r="D35" t="s">
        <v>160</v>
      </c>
      <c r="E35">
        <v>19</v>
      </c>
      <c r="F35" t="s">
        <v>225</v>
      </c>
      <c r="G35" s="36" t="b">
        <v>1</v>
      </c>
      <c r="H35" s="36" t="b">
        <v>1</v>
      </c>
      <c r="J35" s="17" t="s">
        <v>225</v>
      </c>
      <c r="K35" t="b">
        <v>1</v>
      </c>
      <c r="L35" t="b">
        <v>0</v>
      </c>
      <c r="M35" t="b">
        <v>1</v>
      </c>
      <c r="N35" s="36" t="s">
        <v>224</v>
      </c>
    </row>
    <row r="36" spans="1:14" x14ac:dyDescent="0.25">
      <c r="A36" s="32" t="s">
        <v>94</v>
      </c>
      <c r="B36" s="3" t="s">
        <v>347</v>
      </c>
      <c r="C36" s="90" t="s">
        <v>369</v>
      </c>
      <c r="D36" t="s">
        <v>162</v>
      </c>
      <c r="E36">
        <v>20</v>
      </c>
      <c r="F36" t="s">
        <v>224</v>
      </c>
      <c r="G36" s="36" t="b">
        <v>1</v>
      </c>
      <c r="H36" s="36" t="b">
        <v>0</v>
      </c>
      <c r="K36" t="b">
        <v>0</v>
      </c>
      <c r="L36" t="b">
        <v>1</v>
      </c>
      <c r="M36" t="b">
        <v>0</v>
      </c>
      <c r="N36" s="36" t="s">
        <v>223</v>
      </c>
    </row>
    <row r="37" spans="1:14" x14ac:dyDescent="0.25">
      <c r="A37" s="32" t="s">
        <v>90</v>
      </c>
      <c r="B37" s="3" t="s">
        <v>346</v>
      </c>
      <c r="C37" s="90" t="s">
        <v>367</v>
      </c>
      <c r="D37" t="s">
        <v>162</v>
      </c>
      <c r="E37">
        <v>20</v>
      </c>
      <c r="F37" t="s">
        <v>224</v>
      </c>
      <c r="G37" s="36" t="b">
        <v>1</v>
      </c>
      <c r="H37" s="36" t="b">
        <v>0</v>
      </c>
      <c r="K37" t="b">
        <v>1</v>
      </c>
      <c r="L37" t="b">
        <v>0</v>
      </c>
      <c r="M37" t="b">
        <v>0</v>
      </c>
      <c r="N37" s="36" t="s">
        <v>224</v>
      </c>
    </row>
    <row r="38" spans="1:14" x14ac:dyDescent="0.25">
      <c r="A38" s="32" t="s">
        <v>91</v>
      </c>
      <c r="B38" s="3" t="s">
        <v>304</v>
      </c>
      <c r="C38" s="90" t="s">
        <v>368</v>
      </c>
      <c r="D38" t="s">
        <v>162</v>
      </c>
      <c r="E38">
        <v>20</v>
      </c>
      <c r="F38" t="s">
        <v>224</v>
      </c>
      <c r="G38" s="36" t="b">
        <v>1</v>
      </c>
      <c r="H38" s="36" t="b">
        <v>0</v>
      </c>
      <c r="K38" t="b">
        <v>1</v>
      </c>
      <c r="L38" t="b">
        <v>0</v>
      </c>
      <c r="M38" t="b">
        <v>0</v>
      </c>
      <c r="N38" s="36" t="s">
        <v>224</v>
      </c>
    </row>
    <row r="39" spans="1:14" x14ac:dyDescent="0.25">
      <c r="A39" s="32" t="s">
        <v>92</v>
      </c>
      <c r="B39" s="3" t="s">
        <v>218</v>
      </c>
      <c r="C39" s="90" t="s">
        <v>370</v>
      </c>
      <c r="D39" t="s">
        <v>162</v>
      </c>
      <c r="E39">
        <v>20</v>
      </c>
      <c r="F39" t="s">
        <v>224</v>
      </c>
      <c r="G39" s="36" t="b">
        <v>1</v>
      </c>
      <c r="H39" s="36" t="b">
        <v>1</v>
      </c>
      <c r="J39" s="17">
        <v>0.5</v>
      </c>
      <c r="K39" t="b">
        <v>1</v>
      </c>
      <c r="L39" t="b">
        <v>0</v>
      </c>
      <c r="M39" t="b">
        <v>0</v>
      </c>
      <c r="N39" s="36" t="s">
        <v>224</v>
      </c>
    </row>
    <row r="40" spans="1:14" x14ac:dyDescent="0.25">
      <c r="A40" s="32" t="s">
        <v>88</v>
      </c>
      <c r="B40" s="3" t="s">
        <v>405</v>
      </c>
      <c r="C40" s="90" t="s">
        <v>375</v>
      </c>
      <c r="D40" t="s">
        <v>162</v>
      </c>
      <c r="E40">
        <v>22</v>
      </c>
      <c r="F40" t="s">
        <v>224</v>
      </c>
      <c r="G40" s="36" t="b">
        <v>1</v>
      </c>
      <c r="H40" s="36" t="b">
        <v>1</v>
      </c>
      <c r="J40" s="17">
        <v>0.5</v>
      </c>
      <c r="K40" t="b">
        <v>1</v>
      </c>
      <c r="L40" t="b">
        <v>0</v>
      </c>
      <c r="M40" t="b">
        <v>0</v>
      </c>
      <c r="N40" s="36" t="s">
        <v>224</v>
      </c>
    </row>
    <row r="41" spans="1:14" x14ac:dyDescent="0.25">
      <c r="A41" s="32" t="s">
        <v>87</v>
      </c>
      <c r="B41" s="3" t="s">
        <v>406</v>
      </c>
      <c r="C41" s="90" t="s">
        <v>374</v>
      </c>
      <c r="D41" t="s">
        <v>162</v>
      </c>
      <c r="E41">
        <v>22</v>
      </c>
      <c r="F41" t="s">
        <v>224</v>
      </c>
      <c r="G41" s="36" t="b">
        <v>0</v>
      </c>
      <c r="H41" s="36" t="b">
        <v>0</v>
      </c>
      <c r="K41" t="b">
        <v>0</v>
      </c>
      <c r="L41" t="b">
        <v>1</v>
      </c>
      <c r="M41" t="b">
        <v>0</v>
      </c>
      <c r="N41" s="36" t="s">
        <v>223</v>
      </c>
    </row>
    <row r="42" spans="1:14" x14ac:dyDescent="0.25">
      <c r="A42" s="32" t="s">
        <v>32</v>
      </c>
      <c r="B42" s="3" t="s">
        <v>313</v>
      </c>
      <c r="C42" s="90" t="s">
        <v>373</v>
      </c>
      <c r="D42" t="s">
        <v>162</v>
      </c>
      <c r="E42">
        <v>23</v>
      </c>
      <c r="F42" t="s">
        <v>224</v>
      </c>
      <c r="G42" s="36" t="b">
        <v>1</v>
      </c>
      <c r="H42" s="36" t="b">
        <v>1</v>
      </c>
      <c r="J42" s="17">
        <v>0.5</v>
      </c>
      <c r="K42" t="b">
        <v>1</v>
      </c>
      <c r="L42" t="b">
        <v>0</v>
      </c>
      <c r="M42" t="b">
        <v>0</v>
      </c>
      <c r="N42" s="36" t="s">
        <v>224</v>
      </c>
    </row>
    <row r="43" spans="1:14" x14ac:dyDescent="0.25">
      <c r="A43" s="32" t="s">
        <v>33</v>
      </c>
      <c r="B43" s="3" t="s">
        <v>314</v>
      </c>
      <c r="C43" s="90" t="s">
        <v>372</v>
      </c>
      <c r="D43" t="s">
        <v>162</v>
      </c>
      <c r="E43">
        <v>23</v>
      </c>
      <c r="F43" t="s">
        <v>224</v>
      </c>
      <c r="G43" s="36" t="b">
        <v>0</v>
      </c>
      <c r="H43" s="36" t="b">
        <v>0</v>
      </c>
      <c r="K43" t="b">
        <v>0</v>
      </c>
      <c r="L43" t="b">
        <v>1</v>
      </c>
      <c r="M43" t="b">
        <v>0</v>
      </c>
      <c r="N43" s="36" t="s">
        <v>223</v>
      </c>
    </row>
    <row r="44" spans="1:14" x14ac:dyDescent="0.25">
      <c r="A44" s="32" t="s">
        <v>34</v>
      </c>
      <c r="B44" s="3" t="s">
        <v>315</v>
      </c>
      <c r="C44" s="90" t="s">
        <v>371</v>
      </c>
      <c r="D44" t="s">
        <v>162</v>
      </c>
      <c r="E44">
        <v>24</v>
      </c>
      <c r="F44" t="s">
        <v>224</v>
      </c>
      <c r="G44" s="36" t="b">
        <v>1</v>
      </c>
      <c r="H44" s="36" t="b">
        <v>1</v>
      </c>
      <c r="J44" s="17">
        <v>0.5</v>
      </c>
      <c r="K44" t="b">
        <v>1</v>
      </c>
      <c r="L44" t="b">
        <v>0</v>
      </c>
      <c r="M44" t="b">
        <v>0</v>
      </c>
      <c r="N44" s="36" t="s">
        <v>224</v>
      </c>
    </row>
    <row r="45" spans="1:14" x14ac:dyDescent="0.25">
      <c r="A45" s="32" t="s">
        <v>35</v>
      </c>
      <c r="B45" s="3" t="s">
        <v>316</v>
      </c>
      <c r="C45" s="90" t="s">
        <v>376</v>
      </c>
      <c r="D45" t="s">
        <v>162</v>
      </c>
      <c r="E45">
        <v>24</v>
      </c>
      <c r="F45" t="s">
        <v>224</v>
      </c>
      <c r="G45" s="36" t="b">
        <v>0</v>
      </c>
      <c r="H45" s="36" t="b">
        <v>0</v>
      </c>
      <c r="K45" t="b">
        <v>0</v>
      </c>
      <c r="L45" t="b">
        <v>1</v>
      </c>
      <c r="M45" t="b">
        <v>0</v>
      </c>
      <c r="N45" s="36" t="s">
        <v>223</v>
      </c>
    </row>
    <row r="46" spans="1:14" x14ac:dyDescent="0.25">
      <c r="A46" s="32" t="s">
        <v>47</v>
      </c>
      <c r="B46" s="3" t="s">
        <v>317</v>
      </c>
      <c r="C46" s="90" t="s">
        <v>377</v>
      </c>
      <c r="D46" t="s">
        <v>162</v>
      </c>
      <c r="E46">
        <v>25</v>
      </c>
      <c r="F46" t="s">
        <v>224</v>
      </c>
      <c r="G46" s="36" t="b">
        <v>1</v>
      </c>
      <c r="H46" s="36" t="b">
        <v>1</v>
      </c>
      <c r="J46" s="17">
        <v>0.5</v>
      </c>
      <c r="K46" t="b">
        <v>1</v>
      </c>
      <c r="L46" t="b">
        <v>0</v>
      </c>
      <c r="M46" t="b">
        <v>0</v>
      </c>
      <c r="N46" s="36" t="s">
        <v>224</v>
      </c>
    </row>
    <row r="47" spans="1:14" x14ac:dyDescent="0.25">
      <c r="A47" s="32" t="s">
        <v>48</v>
      </c>
      <c r="B47" s="3" t="s">
        <v>318</v>
      </c>
      <c r="C47" s="90" t="s">
        <v>378</v>
      </c>
      <c r="D47" t="s">
        <v>162</v>
      </c>
      <c r="E47">
        <v>25</v>
      </c>
      <c r="F47" t="s">
        <v>224</v>
      </c>
      <c r="G47" s="36" t="b">
        <v>0</v>
      </c>
      <c r="H47" s="36" t="b">
        <v>0</v>
      </c>
      <c r="K47" t="b">
        <v>0</v>
      </c>
      <c r="L47" t="b">
        <v>1</v>
      </c>
      <c r="M47" t="b">
        <v>0</v>
      </c>
      <c r="N47" s="36" t="s">
        <v>223</v>
      </c>
    </row>
    <row r="48" spans="1:14" x14ac:dyDescent="0.25">
      <c r="A48" s="32" t="s">
        <v>129</v>
      </c>
      <c r="B48" s="3" t="s">
        <v>319</v>
      </c>
      <c r="C48" s="90" t="s">
        <v>379</v>
      </c>
      <c r="D48" t="s">
        <v>162</v>
      </c>
      <c r="E48">
        <v>26</v>
      </c>
      <c r="F48" t="s">
        <v>224</v>
      </c>
      <c r="G48" s="36" t="b">
        <v>1</v>
      </c>
      <c r="H48" s="36" t="b">
        <v>1</v>
      </c>
      <c r="J48" s="17">
        <v>0.5</v>
      </c>
      <c r="K48" t="b">
        <v>1</v>
      </c>
      <c r="L48" t="b">
        <v>0</v>
      </c>
      <c r="M48" t="b">
        <v>0</v>
      </c>
      <c r="N48" s="36" t="s">
        <v>224</v>
      </c>
    </row>
    <row r="49" spans="1:14" x14ac:dyDescent="0.25">
      <c r="A49" s="32" t="s">
        <v>128</v>
      </c>
      <c r="B49" s="3" t="s">
        <v>320</v>
      </c>
      <c r="C49" s="90" t="s">
        <v>380</v>
      </c>
      <c r="D49" t="s">
        <v>162</v>
      </c>
      <c r="E49">
        <v>26</v>
      </c>
      <c r="F49" t="s">
        <v>224</v>
      </c>
      <c r="G49" s="36" t="b">
        <v>1</v>
      </c>
      <c r="H49" s="36" t="b">
        <v>0</v>
      </c>
      <c r="K49" t="b">
        <v>0</v>
      </c>
      <c r="L49" t="b">
        <v>1</v>
      </c>
      <c r="M49" t="b">
        <v>0</v>
      </c>
      <c r="N49" s="36" t="s">
        <v>223</v>
      </c>
    </row>
    <row r="50" spans="1:14" x14ac:dyDescent="0.25">
      <c r="A50" s="32" t="s">
        <v>36</v>
      </c>
      <c r="B50" s="3" t="s">
        <v>140</v>
      </c>
      <c r="C50" s="90" t="s">
        <v>381</v>
      </c>
      <c r="D50" t="s">
        <v>167</v>
      </c>
      <c r="E50">
        <v>27</v>
      </c>
      <c r="F50" t="s">
        <v>223</v>
      </c>
      <c r="G50" s="36" t="b">
        <v>0</v>
      </c>
      <c r="H50" s="36" t="b">
        <v>0</v>
      </c>
      <c r="K50" t="b">
        <v>0</v>
      </c>
      <c r="L50" t="b">
        <v>0</v>
      </c>
      <c r="M50" t="b">
        <v>0</v>
      </c>
      <c r="N50" s="36" t="s">
        <v>223</v>
      </c>
    </row>
    <row r="51" spans="1:14" x14ac:dyDescent="0.25">
      <c r="A51" s="32" t="s">
        <v>52</v>
      </c>
      <c r="B51" s="3" t="s">
        <v>395</v>
      </c>
      <c r="C51" s="90" t="str">
        <f>"=1 if the study was conducted in a country with advanced economy. (reference group)"</f>
        <v>=1 if the study was conducted in a country with advanced economy. (reference group)</v>
      </c>
      <c r="D51" t="s">
        <v>156</v>
      </c>
      <c r="E51">
        <v>28</v>
      </c>
      <c r="F51" t="s">
        <v>223</v>
      </c>
      <c r="G51" s="36" t="b">
        <v>1</v>
      </c>
      <c r="H51" s="36" t="b">
        <v>1</v>
      </c>
      <c r="I51">
        <v>1</v>
      </c>
      <c r="K51" t="b">
        <v>0</v>
      </c>
      <c r="L51" t="b">
        <v>1</v>
      </c>
      <c r="M51" t="b">
        <v>0</v>
      </c>
      <c r="N51" s="36" t="s">
        <v>223</v>
      </c>
    </row>
    <row r="52" spans="1:14" x14ac:dyDescent="0.25">
      <c r="A52" s="32" t="s">
        <v>53</v>
      </c>
      <c r="B52" s="3" t="s">
        <v>396</v>
      </c>
      <c r="C52" s="90" t="str">
        <f>"=1 if the study was conducted in the East Asia and Pacific region."</f>
        <v>=1 if the study was conducted in the East Asia and Pacific region.</v>
      </c>
      <c r="D52" t="s">
        <v>156</v>
      </c>
      <c r="E52">
        <v>28</v>
      </c>
      <c r="F52" t="s">
        <v>223</v>
      </c>
      <c r="G52" s="36" t="b">
        <v>1</v>
      </c>
      <c r="H52" s="36" t="b">
        <v>1</v>
      </c>
      <c r="I52">
        <v>1</v>
      </c>
      <c r="K52" t="b">
        <v>0</v>
      </c>
      <c r="L52" t="b">
        <v>0</v>
      </c>
      <c r="M52" t="b">
        <v>0</v>
      </c>
      <c r="N52" s="36" t="s">
        <v>223</v>
      </c>
    </row>
    <row r="53" spans="1:14" x14ac:dyDescent="0.25">
      <c r="A53" s="32" t="s">
        <v>54</v>
      </c>
      <c r="B53" s="3" t="s">
        <v>397</v>
      </c>
      <c r="C53" s="90" t="str">
        <f>"=1 if the study was conducted in the Europe and Central Asia region."</f>
        <v>=1 if the study was conducted in the Europe and Central Asia region.</v>
      </c>
      <c r="D53" t="s">
        <v>156</v>
      </c>
      <c r="E53">
        <v>28</v>
      </c>
      <c r="F53" t="s">
        <v>223</v>
      </c>
      <c r="G53" s="36" t="b">
        <v>1</v>
      </c>
      <c r="H53" s="36" t="b">
        <v>1</v>
      </c>
      <c r="I53">
        <v>1</v>
      </c>
      <c r="K53" t="b">
        <v>0</v>
      </c>
      <c r="L53" t="b">
        <v>0</v>
      </c>
      <c r="M53" t="b">
        <v>0</v>
      </c>
      <c r="N53" s="36" t="s">
        <v>223</v>
      </c>
    </row>
    <row r="54" spans="1:14" x14ac:dyDescent="0.25">
      <c r="A54" s="32" t="s">
        <v>55</v>
      </c>
      <c r="B54" s="3" t="s">
        <v>398</v>
      </c>
      <c r="C54" s="90" t="str">
        <f>"=1 if the study was conducted in the Latin America and Caribbean region."</f>
        <v>=1 if the study was conducted in the Latin America and Caribbean region.</v>
      </c>
      <c r="D54" t="s">
        <v>156</v>
      </c>
      <c r="E54">
        <v>28</v>
      </c>
      <c r="F54" t="s">
        <v>223</v>
      </c>
      <c r="G54" s="36" t="b">
        <v>1</v>
      </c>
      <c r="H54" s="36" t="b">
        <v>1</v>
      </c>
      <c r="I54">
        <v>1</v>
      </c>
      <c r="K54" t="b">
        <v>0</v>
      </c>
      <c r="L54" t="b">
        <v>0</v>
      </c>
      <c r="M54" t="b">
        <v>0</v>
      </c>
      <c r="N54" s="36" t="s">
        <v>223</v>
      </c>
    </row>
    <row r="55" spans="1:14" x14ac:dyDescent="0.25">
      <c r="A55" s="32" t="s">
        <v>56</v>
      </c>
      <c r="B55" s="3" t="s">
        <v>399</v>
      </c>
      <c r="C55" s="90" t="str">
        <f>"=1 if the study was conducted in the Middle East and North Africa region."</f>
        <v>=1 if the study was conducted in the Middle East and North Africa region.</v>
      </c>
      <c r="D55" t="s">
        <v>156</v>
      </c>
      <c r="E55">
        <v>28</v>
      </c>
      <c r="F55" t="s">
        <v>223</v>
      </c>
      <c r="G55" s="36" t="b">
        <v>1</v>
      </c>
      <c r="H55" s="36" t="b">
        <v>1</v>
      </c>
      <c r="I55">
        <v>1</v>
      </c>
      <c r="K55" t="b">
        <v>0</v>
      </c>
      <c r="L55" t="b">
        <v>0</v>
      </c>
      <c r="M55" t="b">
        <v>0</v>
      </c>
      <c r="N55" s="36" t="s">
        <v>223</v>
      </c>
    </row>
    <row r="56" spans="1:14" x14ac:dyDescent="0.25">
      <c r="A56" s="32" t="s">
        <v>57</v>
      </c>
      <c r="B56" s="3" t="s">
        <v>400</v>
      </c>
      <c r="C56" s="90" t="str">
        <f>"=1 if the study was conducted in the South African region."</f>
        <v>=1 if the study was conducted in the South African region.</v>
      </c>
      <c r="D56" t="s">
        <v>156</v>
      </c>
      <c r="E56">
        <v>28</v>
      </c>
      <c r="F56" t="s">
        <v>223</v>
      </c>
      <c r="G56" s="36" t="b">
        <v>1</v>
      </c>
      <c r="H56" s="36" t="b">
        <v>1</v>
      </c>
      <c r="I56">
        <v>1</v>
      </c>
      <c r="K56" t="b">
        <v>0</v>
      </c>
      <c r="L56" t="b">
        <v>0</v>
      </c>
      <c r="M56" t="b">
        <v>0</v>
      </c>
      <c r="N56" s="36" t="s">
        <v>223</v>
      </c>
    </row>
    <row r="57" spans="1:14" x14ac:dyDescent="0.25">
      <c r="A57" s="32" t="s">
        <v>58</v>
      </c>
      <c r="B57" s="3" t="s">
        <v>401</v>
      </c>
      <c r="C57" s="90" t="str">
        <f>"=1 if the study was conducted in the region of Sub Saharan Africa."</f>
        <v>=1 if the study was conducted in the region of Sub Saharan Africa.</v>
      </c>
      <c r="D57" t="s">
        <v>156</v>
      </c>
      <c r="E57">
        <v>28</v>
      </c>
      <c r="F57" t="s">
        <v>223</v>
      </c>
      <c r="G57" s="36" t="b">
        <v>1</v>
      </c>
      <c r="H57" s="36" t="b">
        <v>1</v>
      </c>
      <c r="I57">
        <v>1</v>
      </c>
      <c r="K57" t="b">
        <v>0</v>
      </c>
      <c r="L57" t="b">
        <v>0</v>
      </c>
      <c r="M57" t="b">
        <v>0</v>
      </c>
      <c r="N57" s="36" t="s">
        <v>223</v>
      </c>
    </row>
    <row r="58" spans="1:14" x14ac:dyDescent="0.25">
      <c r="A58" s="32" t="s">
        <v>51</v>
      </c>
      <c r="B58" s="3" t="s">
        <v>321</v>
      </c>
      <c r="C58" s="90" t="str">
        <f>"=1 if the study was conducted in a high income country (reference category)"</f>
        <v>=1 if the study was conducted in a high income country (reference category)</v>
      </c>
      <c r="D58" t="s">
        <v>156</v>
      </c>
      <c r="E58">
        <v>29</v>
      </c>
      <c r="F58" t="s">
        <v>223</v>
      </c>
      <c r="G58" s="36" t="b">
        <v>1</v>
      </c>
      <c r="H58" s="36" t="b">
        <v>1</v>
      </c>
      <c r="I58">
        <v>1</v>
      </c>
      <c r="K58" t="b">
        <v>0</v>
      </c>
      <c r="L58" t="b">
        <v>1</v>
      </c>
      <c r="M58" t="b">
        <v>0</v>
      </c>
      <c r="N58" s="36" t="s">
        <v>223</v>
      </c>
    </row>
    <row r="59" spans="1:14" x14ac:dyDescent="0.25">
      <c r="A59" s="32" t="s">
        <v>50</v>
      </c>
      <c r="B59" s="3" t="s">
        <v>322</v>
      </c>
      <c r="C59" s="90" t="str">
        <f>"=1 if the study was conducted in a middle income country"</f>
        <v>=1 if the study was conducted in a middle income country</v>
      </c>
      <c r="D59" t="s">
        <v>156</v>
      </c>
      <c r="E59">
        <v>29</v>
      </c>
      <c r="F59" t="s">
        <v>223</v>
      </c>
      <c r="G59" s="36" t="b">
        <v>1</v>
      </c>
      <c r="H59" s="36" t="b">
        <v>1</v>
      </c>
      <c r="I59">
        <v>1</v>
      </c>
      <c r="K59" t="b">
        <v>0</v>
      </c>
      <c r="L59" t="b">
        <v>0</v>
      </c>
      <c r="M59" t="b">
        <v>0</v>
      </c>
      <c r="N59" s="36" t="s">
        <v>223</v>
      </c>
    </row>
    <row r="60" spans="1:14" x14ac:dyDescent="0.25">
      <c r="A60" s="32" t="s">
        <v>49</v>
      </c>
      <c r="B60" s="3" t="s">
        <v>323</v>
      </c>
      <c r="C60" s="90" t="str">
        <f>"=1 if the study was conducted in a low income country"</f>
        <v>=1 if the study was conducted in a low income country</v>
      </c>
      <c r="D60" t="s">
        <v>156</v>
      </c>
      <c r="E60">
        <v>29</v>
      </c>
      <c r="F60" t="s">
        <v>223</v>
      </c>
      <c r="G60" s="36" t="b">
        <v>1</v>
      </c>
      <c r="H60" s="36" t="b">
        <v>1</v>
      </c>
      <c r="I60">
        <v>1</v>
      </c>
      <c r="K60" t="b">
        <v>0</v>
      </c>
      <c r="L60" t="b">
        <v>0</v>
      </c>
      <c r="M60" t="b">
        <v>0</v>
      </c>
      <c r="N60" s="36" t="s">
        <v>223</v>
      </c>
    </row>
    <row r="61" spans="1:14" x14ac:dyDescent="0.25">
      <c r="A61" s="32" t="s">
        <v>60</v>
      </c>
      <c r="B61" s="3" t="s">
        <v>175</v>
      </c>
      <c r="C61" s="90" t="s">
        <v>382</v>
      </c>
      <c r="D61" t="s">
        <v>160</v>
      </c>
      <c r="E61">
        <v>30</v>
      </c>
      <c r="F61" t="s">
        <v>225</v>
      </c>
      <c r="G61" s="36" t="b">
        <v>1</v>
      </c>
      <c r="H61" s="36" t="b">
        <v>1</v>
      </c>
      <c r="J61" s="17" t="s">
        <v>225</v>
      </c>
      <c r="K61" t="b">
        <v>1</v>
      </c>
      <c r="L61" t="b">
        <v>0</v>
      </c>
      <c r="M61" t="b">
        <v>1</v>
      </c>
      <c r="N61" s="36" t="s">
        <v>224</v>
      </c>
    </row>
    <row r="62" spans="1:14" x14ac:dyDescent="0.25">
      <c r="A62" s="32" t="s">
        <v>61</v>
      </c>
      <c r="B62" s="3" t="s">
        <v>176</v>
      </c>
      <c r="C62" s="90" t="s">
        <v>383</v>
      </c>
      <c r="D62" t="s">
        <v>160</v>
      </c>
      <c r="E62">
        <v>31</v>
      </c>
      <c r="F62" t="s">
        <v>225</v>
      </c>
      <c r="G62" s="36" t="b">
        <v>1</v>
      </c>
      <c r="H62" s="36" t="b">
        <v>1</v>
      </c>
      <c r="J62" s="17" t="s">
        <v>225</v>
      </c>
      <c r="K62" t="b">
        <v>1</v>
      </c>
      <c r="L62" t="b">
        <v>0</v>
      </c>
      <c r="M62" t="b">
        <v>1</v>
      </c>
      <c r="N62" s="36" t="s">
        <v>224</v>
      </c>
    </row>
    <row r="63" spans="1:14" x14ac:dyDescent="0.25">
      <c r="A63" s="32" t="s">
        <v>294</v>
      </c>
      <c r="B63" s="3" t="s">
        <v>295</v>
      </c>
      <c r="C63" s="90" t="s">
        <v>384</v>
      </c>
      <c r="D63" t="s">
        <v>160</v>
      </c>
      <c r="E63">
        <v>32</v>
      </c>
      <c r="F63" t="s">
        <v>225</v>
      </c>
      <c r="G63" s="36" t="b">
        <v>1</v>
      </c>
      <c r="H63" s="36" t="b">
        <v>1</v>
      </c>
      <c r="J63" s="17" t="s">
        <v>225</v>
      </c>
      <c r="K63" t="b">
        <v>1</v>
      </c>
      <c r="L63" t="b">
        <v>0</v>
      </c>
      <c r="M63" t="b">
        <v>0</v>
      </c>
      <c r="N63" s="36" t="s">
        <v>224</v>
      </c>
    </row>
    <row r="64" spans="1:14" x14ac:dyDescent="0.25">
      <c r="A64" s="32" t="s">
        <v>62</v>
      </c>
      <c r="B64" s="3" t="s">
        <v>297</v>
      </c>
      <c r="C64" s="90" t="s">
        <v>385</v>
      </c>
      <c r="D64" t="s">
        <v>160</v>
      </c>
      <c r="E64">
        <v>33</v>
      </c>
      <c r="F64" t="s">
        <v>225</v>
      </c>
      <c r="G64" s="36" t="b">
        <v>1</v>
      </c>
      <c r="H64" s="36" t="b">
        <v>1</v>
      </c>
      <c r="J64" s="17" t="s">
        <v>225</v>
      </c>
      <c r="K64" t="b">
        <v>1</v>
      </c>
      <c r="L64" t="b">
        <v>0</v>
      </c>
      <c r="M64" t="b">
        <v>1</v>
      </c>
      <c r="N64" s="36" t="s">
        <v>224</v>
      </c>
    </row>
    <row r="65" spans="1:14" x14ac:dyDescent="0.25">
      <c r="A65" s="4" t="s">
        <v>63</v>
      </c>
      <c r="B65" s="4" t="s">
        <v>324</v>
      </c>
      <c r="C65" s="85" t="str">
        <f>"=1 if the authors use Ordinary least squares."</f>
        <v>=1 if the authors use Ordinary least squares.</v>
      </c>
      <c r="D65" t="s">
        <v>156</v>
      </c>
      <c r="E65">
        <v>34</v>
      </c>
      <c r="F65" t="s">
        <v>223</v>
      </c>
      <c r="G65" s="36" t="b">
        <v>1</v>
      </c>
      <c r="H65" s="36" t="b">
        <v>1</v>
      </c>
      <c r="I65">
        <v>1</v>
      </c>
      <c r="K65" t="b">
        <v>0</v>
      </c>
      <c r="L65" t="b">
        <v>1</v>
      </c>
      <c r="M65" t="b">
        <v>0</v>
      </c>
      <c r="N65" s="36" t="s">
        <v>223</v>
      </c>
    </row>
    <row r="66" spans="1:14" x14ac:dyDescent="0.25">
      <c r="A66" s="4" t="s">
        <v>409</v>
      </c>
      <c r="B66" s="4" t="s">
        <v>410</v>
      </c>
      <c r="C66" s="85" t="str">
        <f>"=1 if the authors use Cohort-type or Fixed-effects estimation."</f>
        <v>=1 if the authors use Cohort-type or Fixed-effects estimation.</v>
      </c>
      <c r="D66" t="s">
        <v>156</v>
      </c>
      <c r="E66">
        <v>34</v>
      </c>
      <c r="F66" t="s">
        <v>223</v>
      </c>
      <c r="G66" s="36" t="b">
        <v>1</v>
      </c>
      <c r="H66" s="36" t="b">
        <v>1</v>
      </c>
      <c r="I66">
        <v>1</v>
      </c>
      <c r="K66" t="b">
        <v>1</v>
      </c>
      <c r="L66" t="b">
        <v>0</v>
      </c>
      <c r="M66" t="b">
        <v>0</v>
      </c>
      <c r="N66" s="36" t="s">
        <v>224</v>
      </c>
    </row>
    <row r="67" spans="1:14" x14ac:dyDescent="0.25">
      <c r="A67" s="4" t="s">
        <v>101</v>
      </c>
      <c r="B67" s="4" t="s">
        <v>325</v>
      </c>
      <c r="C67" s="85" t="str">
        <f>"=1 if the authors use Two-Stage least squares estimation."</f>
        <v>=1 if the authors use Two-Stage least squares estimation.</v>
      </c>
      <c r="D67" t="s">
        <v>156</v>
      </c>
      <c r="E67">
        <v>34</v>
      </c>
      <c r="F67" t="s">
        <v>223</v>
      </c>
      <c r="G67" s="36" t="b">
        <v>1</v>
      </c>
      <c r="H67" s="36" t="b">
        <v>1</v>
      </c>
      <c r="I67">
        <v>1</v>
      </c>
      <c r="K67" t="b">
        <v>1</v>
      </c>
      <c r="L67" t="b">
        <v>0</v>
      </c>
      <c r="M67" t="b">
        <v>0</v>
      </c>
      <c r="N67" s="36" t="s">
        <v>224</v>
      </c>
    </row>
    <row r="68" spans="1:14" x14ac:dyDescent="0.25">
      <c r="A68" s="4" t="s">
        <v>111</v>
      </c>
      <c r="B68" s="4" t="s">
        <v>326</v>
      </c>
      <c r="C68" s="85" t="str">
        <f>"=1 if the authors use Two-step estimation (Heckman and Polachek, 1974)."</f>
        <v>=1 if the authors use Two-step estimation (Heckman and Polachek, 1974).</v>
      </c>
      <c r="D68" t="s">
        <v>156</v>
      </c>
      <c r="E68">
        <v>34</v>
      </c>
      <c r="F68" t="s">
        <v>223</v>
      </c>
      <c r="G68" s="36" t="b">
        <v>1</v>
      </c>
      <c r="H68" s="36" t="b">
        <v>1</v>
      </c>
      <c r="I68">
        <v>1</v>
      </c>
      <c r="K68" t="b">
        <v>1</v>
      </c>
      <c r="L68" t="b">
        <v>0</v>
      </c>
      <c r="M68" t="b">
        <v>0</v>
      </c>
      <c r="N68" s="36" t="s">
        <v>224</v>
      </c>
    </row>
    <row r="69" spans="1:14" x14ac:dyDescent="0.25">
      <c r="A69" s="4" t="s">
        <v>110</v>
      </c>
      <c r="B69" s="4" t="s">
        <v>327</v>
      </c>
      <c r="C69" s="85" t="str">
        <f>"=1 if the authors use Probit estimation."</f>
        <v>=1 if the authors use Probit estimation.</v>
      </c>
      <c r="D69" t="s">
        <v>156</v>
      </c>
      <c r="E69">
        <v>34</v>
      </c>
      <c r="F69" t="s">
        <v>223</v>
      </c>
      <c r="G69" s="36" t="b">
        <v>1</v>
      </c>
      <c r="H69" s="36" t="b">
        <v>1</v>
      </c>
      <c r="I69">
        <v>1</v>
      </c>
      <c r="K69" t="b">
        <v>1</v>
      </c>
      <c r="L69" t="b">
        <v>0</v>
      </c>
      <c r="M69" t="b">
        <v>0</v>
      </c>
      <c r="N69" s="36" t="s">
        <v>224</v>
      </c>
    </row>
    <row r="70" spans="1:14" x14ac:dyDescent="0.25">
      <c r="A70" s="4" t="s">
        <v>64</v>
      </c>
      <c r="B70" s="4" t="s">
        <v>328</v>
      </c>
      <c r="C70" s="85" t="str">
        <f>"=1 if the authors use Instrumental variables estimation (reference category)."</f>
        <v>=1 if the authors use Instrumental variables estimation (reference category).</v>
      </c>
      <c r="D70" t="s">
        <v>156</v>
      </c>
      <c r="E70">
        <v>34</v>
      </c>
      <c r="F70" t="s">
        <v>223</v>
      </c>
      <c r="G70" s="36" t="b">
        <v>1</v>
      </c>
      <c r="H70" s="36" t="b">
        <v>1</v>
      </c>
      <c r="I70">
        <v>1</v>
      </c>
      <c r="K70" t="b">
        <v>1</v>
      </c>
      <c r="L70" t="b">
        <v>0</v>
      </c>
      <c r="M70" t="b">
        <v>0</v>
      </c>
      <c r="N70" s="36" t="s">
        <v>224</v>
      </c>
    </row>
    <row r="71" spans="1:14" x14ac:dyDescent="0.25">
      <c r="A71" s="4" t="s">
        <v>65</v>
      </c>
      <c r="B71" s="4" t="s">
        <v>329</v>
      </c>
      <c r="C71" s="85" t="str">
        <f>"=1 if the authors include a direct measure of ability in their study."</f>
        <v>=1 if the authors include a direct measure of ability in their study.</v>
      </c>
      <c r="D71" t="s">
        <v>156</v>
      </c>
      <c r="E71">
        <v>35</v>
      </c>
      <c r="F71" t="s">
        <v>223</v>
      </c>
      <c r="G71" s="36" t="b">
        <v>1</v>
      </c>
      <c r="H71" s="36" t="b">
        <v>1</v>
      </c>
      <c r="I71">
        <v>1</v>
      </c>
      <c r="K71" t="b">
        <v>1</v>
      </c>
      <c r="L71" t="b">
        <v>0</v>
      </c>
      <c r="M71" t="b">
        <v>0</v>
      </c>
      <c r="N71" s="36" t="s">
        <v>224</v>
      </c>
    </row>
    <row r="72" spans="1:14" x14ac:dyDescent="0.25">
      <c r="A72" s="4" t="s">
        <v>66</v>
      </c>
      <c r="B72" s="4" t="s">
        <v>330</v>
      </c>
      <c r="C72" s="85" t="str">
        <f>"=1 if the authors use a proxy for ability in their study."</f>
        <v>=1 if the authors use a proxy for ability in their study.</v>
      </c>
      <c r="D72" t="s">
        <v>156</v>
      </c>
      <c r="E72">
        <v>35</v>
      </c>
      <c r="F72" t="s">
        <v>223</v>
      </c>
      <c r="G72" s="36" t="b">
        <v>1</v>
      </c>
      <c r="H72" s="36" t="b">
        <v>1</v>
      </c>
      <c r="I72">
        <v>1</v>
      </c>
      <c r="K72" t="b">
        <v>1</v>
      </c>
      <c r="L72" t="b">
        <v>0</v>
      </c>
      <c r="M72" t="b">
        <v>0</v>
      </c>
      <c r="N72" s="36" t="s">
        <v>224</v>
      </c>
    </row>
    <row r="73" spans="1:14" x14ac:dyDescent="0.25">
      <c r="A73" s="4" t="s">
        <v>95</v>
      </c>
      <c r="B73" s="4" t="s">
        <v>331</v>
      </c>
      <c r="C73" s="85" t="str">
        <f>"=1 if the authors acknowledge, but do not control for ability in any way in their study."</f>
        <v>=1 if the authors acknowledge, but do not control for ability in any way in their study.</v>
      </c>
      <c r="D73" t="s">
        <v>156</v>
      </c>
      <c r="E73">
        <v>35</v>
      </c>
      <c r="F73" t="s">
        <v>223</v>
      </c>
      <c r="G73" s="36" t="b">
        <v>1</v>
      </c>
      <c r="H73" s="36" t="b">
        <v>1</v>
      </c>
      <c r="I73">
        <v>1</v>
      </c>
      <c r="K73" t="b">
        <v>1</v>
      </c>
      <c r="L73" t="b">
        <v>0</v>
      </c>
      <c r="M73" t="b">
        <v>0</v>
      </c>
      <c r="N73" s="36" t="s">
        <v>224</v>
      </c>
    </row>
    <row r="74" spans="1:14" x14ac:dyDescent="0.25">
      <c r="A74" s="4" t="s">
        <v>96</v>
      </c>
      <c r="B74" s="4" t="s">
        <v>332</v>
      </c>
      <c r="C74" s="85" t="str">
        <f>"=1 if the authors do not mention ability anywhere in their study (reference category)."</f>
        <v>=1 if the authors do not mention ability anywhere in their study (reference category).</v>
      </c>
      <c r="D74" t="s">
        <v>156</v>
      </c>
      <c r="E74">
        <v>35</v>
      </c>
      <c r="F74" t="s">
        <v>223</v>
      </c>
      <c r="G74" s="36" t="b">
        <v>1</v>
      </c>
      <c r="H74" s="36" t="b">
        <v>1</v>
      </c>
      <c r="I74">
        <v>1</v>
      </c>
      <c r="K74" t="b">
        <v>0</v>
      </c>
      <c r="L74" t="b">
        <v>1</v>
      </c>
      <c r="M74" t="b">
        <v>0</v>
      </c>
      <c r="N74" s="36" t="s">
        <v>223</v>
      </c>
    </row>
    <row r="75" spans="1:14" x14ac:dyDescent="0.25">
      <c r="A75" s="4" t="s">
        <v>104</v>
      </c>
      <c r="B75" s="4" t="s">
        <v>333</v>
      </c>
      <c r="C75" s="85" t="str">
        <f>"=1 if the authors use parents education as an instrument in the regression."</f>
        <v>=1 if the authors use parents education as an instrument in the regression.</v>
      </c>
      <c r="D75" t="s">
        <v>159</v>
      </c>
      <c r="E75">
        <v>36</v>
      </c>
      <c r="F75" t="s">
        <v>223</v>
      </c>
      <c r="G75" s="36" t="b">
        <v>1</v>
      </c>
      <c r="H75" s="36" t="b">
        <v>1</v>
      </c>
      <c r="I75">
        <v>1</v>
      </c>
      <c r="K75" t="b">
        <v>0</v>
      </c>
      <c r="L75" t="b">
        <v>0</v>
      </c>
      <c r="M75" t="b">
        <v>0</v>
      </c>
      <c r="N75" s="36" t="s">
        <v>223</v>
      </c>
    </row>
    <row r="76" spans="1:14" x14ac:dyDescent="0.25">
      <c r="A76" s="4" t="s">
        <v>114</v>
      </c>
      <c r="B76" s="4" t="s">
        <v>334</v>
      </c>
      <c r="C76" s="85" t="str">
        <f>"=1 if the authors use distance to school as an instrument in the regression."</f>
        <v>=1 if the authors use distance to school as an instrument in the regression.</v>
      </c>
      <c r="D76" t="s">
        <v>159</v>
      </c>
      <c r="E76">
        <v>36</v>
      </c>
      <c r="F76" t="s">
        <v>223</v>
      </c>
      <c r="G76" s="36" t="b">
        <v>1</v>
      </c>
      <c r="H76" s="36" t="b">
        <v>1</v>
      </c>
      <c r="I76">
        <v>1</v>
      </c>
      <c r="K76" t="b">
        <v>0</v>
      </c>
      <c r="L76" t="b">
        <v>0</v>
      </c>
      <c r="M76" t="b">
        <v>0</v>
      </c>
      <c r="N76" s="36" t="s">
        <v>223</v>
      </c>
    </row>
    <row r="77" spans="1:14" x14ac:dyDescent="0.25">
      <c r="A77" s="4" t="s">
        <v>105</v>
      </c>
      <c r="B77" s="4" t="s">
        <v>335</v>
      </c>
      <c r="C77" s="85" t="str">
        <f>"=1 if the authors use another instrument in the regression."</f>
        <v>=1 if the authors use another instrument in the regression.</v>
      </c>
      <c r="D77" t="s">
        <v>159</v>
      </c>
      <c r="E77">
        <v>36</v>
      </c>
      <c r="F77" t="s">
        <v>223</v>
      </c>
      <c r="G77" s="36" t="b">
        <v>1</v>
      </c>
      <c r="H77" s="36" t="b">
        <v>1</v>
      </c>
      <c r="I77">
        <v>1</v>
      </c>
      <c r="K77" t="b">
        <v>0</v>
      </c>
      <c r="L77" t="b">
        <v>0</v>
      </c>
      <c r="M77" t="b">
        <v>0</v>
      </c>
      <c r="N77" s="36" t="s">
        <v>223</v>
      </c>
    </row>
    <row r="78" spans="1:14" x14ac:dyDescent="0.25">
      <c r="A78" s="4" t="s">
        <v>67</v>
      </c>
      <c r="B78" s="4" t="s">
        <v>336</v>
      </c>
      <c r="C78" s="85" t="str">
        <f>"=1 if the authors control for age in the regression."</f>
        <v>=1 if the authors control for age in the regression.</v>
      </c>
      <c r="D78" t="s">
        <v>159</v>
      </c>
      <c r="E78">
        <v>37</v>
      </c>
      <c r="F78" t="s">
        <v>223</v>
      </c>
      <c r="G78" s="36" t="b">
        <v>1</v>
      </c>
      <c r="H78" s="36" t="b">
        <v>1</v>
      </c>
      <c r="I78">
        <v>1</v>
      </c>
      <c r="K78" t="b">
        <v>1</v>
      </c>
      <c r="L78" t="b">
        <v>0</v>
      </c>
      <c r="M78" t="b">
        <v>0</v>
      </c>
      <c r="N78" s="36" t="s">
        <v>224</v>
      </c>
    </row>
    <row r="79" spans="1:14" x14ac:dyDescent="0.25">
      <c r="A79" s="4" t="s">
        <v>68</v>
      </c>
      <c r="B79" s="4" t="s">
        <v>349</v>
      </c>
      <c r="C79" s="85" t="str">
        <f>"=1 if the authors control for age in quadratic form in the regression."</f>
        <v>=1 if the authors control for age in quadratic form in the regression.</v>
      </c>
      <c r="D79" t="s">
        <v>159</v>
      </c>
      <c r="E79">
        <v>37</v>
      </c>
      <c r="F79" t="s">
        <v>223</v>
      </c>
      <c r="G79" s="36" t="b">
        <v>1</v>
      </c>
      <c r="H79" s="36" t="b">
        <v>1</v>
      </c>
      <c r="I79">
        <v>1</v>
      </c>
      <c r="K79" t="b">
        <v>1</v>
      </c>
      <c r="L79" t="b">
        <v>0</v>
      </c>
      <c r="M79" t="b">
        <v>0</v>
      </c>
      <c r="N79" s="36" t="s">
        <v>224</v>
      </c>
    </row>
    <row r="80" spans="1:14" x14ac:dyDescent="0.25">
      <c r="A80" s="4" t="s">
        <v>69</v>
      </c>
      <c r="B80" s="4" t="s">
        <v>337</v>
      </c>
      <c r="C80" s="85" t="str">
        <f>"=1 if the authors control for experience in the regression."</f>
        <v>=1 if the authors control for experience in the regression.</v>
      </c>
      <c r="D80" t="s">
        <v>159</v>
      </c>
      <c r="E80">
        <v>37</v>
      </c>
      <c r="F80" t="s">
        <v>223</v>
      </c>
      <c r="G80" s="36" t="b">
        <v>1</v>
      </c>
      <c r="H80" s="36" t="b">
        <v>1</v>
      </c>
      <c r="I80">
        <v>1</v>
      </c>
      <c r="K80" t="b">
        <v>1</v>
      </c>
      <c r="L80" t="b">
        <v>0</v>
      </c>
      <c r="M80" t="b">
        <v>0</v>
      </c>
      <c r="N80" s="36" t="s">
        <v>224</v>
      </c>
    </row>
    <row r="81" spans="1:14" x14ac:dyDescent="0.25">
      <c r="A81" s="4" t="s">
        <v>93</v>
      </c>
      <c r="B81" s="4" t="s">
        <v>348</v>
      </c>
      <c r="C81" s="85" t="str">
        <f>"=1 if the authors control for experience in quadratic form in the regression."</f>
        <v>=1 if the authors control for experience in quadratic form in the regression.</v>
      </c>
      <c r="D81" t="s">
        <v>159</v>
      </c>
      <c r="E81">
        <v>37</v>
      </c>
      <c r="F81" t="s">
        <v>223</v>
      </c>
      <c r="G81" s="36" t="b">
        <v>1</v>
      </c>
      <c r="H81" s="36" t="b">
        <v>1</v>
      </c>
      <c r="I81">
        <v>1</v>
      </c>
      <c r="K81" t="b">
        <v>1</v>
      </c>
      <c r="L81" t="b">
        <v>0</v>
      </c>
      <c r="M81" t="b">
        <v>0</v>
      </c>
      <c r="N81" s="36" t="s">
        <v>224</v>
      </c>
    </row>
    <row r="82" spans="1:14" x14ac:dyDescent="0.25">
      <c r="A82" s="4" t="s">
        <v>70</v>
      </c>
      <c r="B82" s="4" t="s">
        <v>338</v>
      </c>
      <c r="C82" s="85" t="str">
        <f>"=1 if the authors control for ethnicity in the regression."</f>
        <v>=1 if the authors control for ethnicity in the regression.</v>
      </c>
      <c r="D82" t="s">
        <v>159</v>
      </c>
      <c r="E82">
        <v>37</v>
      </c>
      <c r="F82" t="s">
        <v>223</v>
      </c>
      <c r="G82" s="36" t="b">
        <v>1</v>
      </c>
      <c r="H82" s="36" t="b">
        <v>1</v>
      </c>
      <c r="I82">
        <v>1</v>
      </c>
      <c r="K82" t="b">
        <v>1</v>
      </c>
      <c r="L82" t="b">
        <v>0</v>
      </c>
      <c r="M82" t="b">
        <v>0</v>
      </c>
      <c r="N82" s="36" t="s">
        <v>224</v>
      </c>
    </row>
    <row r="83" spans="1:14" x14ac:dyDescent="0.25">
      <c r="A83" s="4" t="s">
        <v>71</v>
      </c>
      <c r="B83" s="4" t="s">
        <v>339</v>
      </c>
      <c r="C83" s="85" t="str">
        <f>"=1 if the authors control for health in the regression."</f>
        <v>=1 if the authors control for health in the regression.</v>
      </c>
      <c r="D83" t="s">
        <v>159</v>
      </c>
      <c r="E83">
        <v>37</v>
      </c>
      <c r="F83" t="s">
        <v>223</v>
      </c>
      <c r="G83" s="36" t="b">
        <v>1</v>
      </c>
      <c r="H83" s="36" t="b">
        <v>1</v>
      </c>
      <c r="I83">
        <v>1</v>
      </c>
      <c r="K83" t="b">
        <v>1</v>
      </c>
      <c r="L83" t="b">
        <v>0</v>
      </c>
      <c r="M83" t="b">
        <v>0</v>
      </c>
      <c r="N83" s="36" t="s">
        <v>224</v>
      </c>
    </row>
    <row r="84" spans="1:14" x14ac:dyDescent="0.25">
      <c r="A84" s="4" t="s">
        <v>72</v>
      </c>
      <c r="B84" s="4" t="s">
        <v>340</v>
      </c>
      <c r="C84" s="85" t="str">
        <f>"=1 if the authors control for gender in the regression."</f>
        <v>=1 if the authors control for gender in the regression.</v>
      </c>
      <c r="D84" t="s">
        <v>159</v>
      </c>
      <c r="E84">
        <v>37</v>
      </c>
      <c r="F84" t="s">
        <v>223</v>
      </c>
      <c r="G84" s="36" t="b">
        <v>1</v>
      </c>
      <c r="H84" s="36" t="b">
        <v>1</v>
      </c>
      <c r="I84">
        <v>1</v>
      </c>
      <c r="K84" t="b">
        <v>1</v>
      </c>
      <c r="L84" t="b">
        <v>0</v>
      </c>
      <c r="M84" t="b">
        <v>0</v>
      </c>
      <c r="N84" s="36" t="s">
        <v>224</v>
      </c>
    </row>
    <row r="85" spans="1:14" x14ac:dyDescent="0.25">
      <c r="A85" s="4" t="s">
        <v>282</v>
      </c>
      <c r="B85" s="4" t="s">
        <v>341</v>
      </c>
      <c r="C85" s="85" t="str">
        <f>"=1 if the authors control for marriage in the regression."</f>
        <v>=1 if the authors control for marriage in the regression.</v>
      </c>
      <c r="D85" t="s">
        <v>159</v>
      </c>
      <c r="E85">
        <v>37</v>
      </c>
      <c r="F85" t="s">
        <v>223</v>
      </c>
      <c r="G85" s="36" t="b">
        <v>1</v>
      </c>
      <c r="H85" s="36" t="b">
        <v>1</v>
      </c>
      <c r="I85">
        <v>1</v>
      </c>
      <c r="K85" t="b">
        <v>1</v>
      </c>
      <c r="L85" t="b">
        <v>0</v>
      </c>
      <c r="M85" t="b">
        <v>0</v>
      </c>
      <c r="N85" s="36" t="s">
        <v>224</v>
      </c>
    </row>
    <row r="86" spans="1:14" x14ac:dyDescent="0.25">
      <c r="A86" s="4" t="s">
        <v>73</v>
      </c>
      <c r="B86" s="4" t="s">
        <v>342</v>
      </c>
      <c r="C86" s="85" t="str">
        <f>"=1 if the authors control for occupation of the subjects in the regression."</f>
        <v>=1 if the authors control for occupation of the subjects in the regression.</v>
      </c>
      <c r="D86" t="s">
        <v>159</v>
      </c>
      <c r="E86">
        <v>37</v>
      </c>
      <c r="F86" t="s">
        <v>223</v>
      </c>
      <c r="G86" s="36" t="b">
        <v>1</v>
      </c>
      <c r="H86" s="36" t="b">
        <v>1</v>
      </c>
      <c r="I86">
        <v>1</v>
      </c>
      <c r="K86" t="b">
        <v>1</v>
      </c>
      <c r="L86" t="b">
        <v>0</v>
      </c>
      <c r="M86" t="b">
        <v>0</v>
      </c>
      <c r="N86" s="36" t="s">
        <v>224</v>
      </c>
    </row>
    <row r="87" spans="1:14" x14ac:dyDescent="0.25">
      <c r="A87" s="4" t="s">
        <v>75</v>
      </c>
      <c r="B87" s="4" t="s">
        <v>402</v>
      </c>
      <c r="C87" s="85" t="str">
        <f>"=1 if the authors control for firm characteristics in the regression."</f>
        <v>=1 if the authors control for firm characteristics in the regression.</v>
      </c>
      <c r="D87" t="s">
        <v>159</v>
      </c>
      <c r="E87">
        <v>37</v>
      </c>
      <c r="F87" t="s">
        <v>223</v>
      </c>
      <c r="G87" s="36" t="b">
        <v>1</v>
      </c>
      <c r="H87" s="36" t="b">
        <v>1</v>
      </c>
      <c r="I87">
        <v>1</v>
      </c>
      <c r="K87" t="b">
        <v>1</v>
      </c>
      <c r="L87" t="b">
        <v>0</v>
      </c>
      <c r="M87" t="b">
        <v>0</v>
      </c>
      <c r="N87" s="36" t="s">
        <v>224</v>
      </c>
    </row>
    <row r="88" spans="1:14" x14ac:dyDescent="0.25">
      <c r="A88" s="4" t="s">
        <v>112</v>
      </c>
      <c r="B88" s="4" t="s">
        <v>343</v>
      </c>
      <c r="C88" s="85" t="str">
        <f>"=1 if the authors control for area type in the regression (e.g., urban, rural)."</f>
        <v>=1 if the authors control for area type in the regression (e.g., urban, rural).</v>
      </c>
      <c r="D88" t="s">
        <v>159</v>
      </c>
      <c r="E88">
        <v>37</v>
      </c>
      <c r="F88" t="s">
        <v>223</v>
      </c>
      <c r="G88" s="36" t="b">
        <v>1</v>
      </c>
      <c r="H88" s="36" t="b">
        <v>1</v>
      </c>
      <c r="I88">
        <v>1</v>
      </c>
      <c r="K88" t="b">
        <v>1</v>
      </c>
      <c r="L88" t="b">
        <v>0</v>
      </c>
      <c r="M88" t="b">
        <v>0</v>
      </c>
      <c r="N88" s="36" t="s">
        <v>224</v>
      </c>
    </row>
    <row r="89" spans="1:14" x14ac:dyDescent="0.25">
      <c r="A89" s="4" t="s">
        <v>74</v>
      </c>
      <c r="B89" s="4" t="s">
        <v>404</v>
      </c>
      <c r="C89" s="85" t="str">
        <f>"=1 if the authors control for macroeconomic variables in the regression."</f>
        <v>=1 if the authors control for macroeconomic variables in the regression.</v>
      </c>
      <c r="D89" t="s">
        <v>159</v>
      </c>
      <c r="E89">
        <v>37</v>
      </c>
      <c r="F89" t="s">
        <v>223</v>
      </c>
      <c r="G89" s="36" t="b">
        <v>1</v>
      </c>
      <c r="H89" s="36" t="b">
        <v>1</v>
      </c>
      <c r="I89">
        <v>1</v>
      </c>
      <c r="K89" t="b">
        <v>1</v>
      </c>
      <c r="L89" t="b">
        <v>0</v>
      </c>
      <c r="M89" t="b">
        <v>0</v>
      </c>
      <c r="N89" s="36" t="s">
        <v>224</v>
      </c>
    </row>
    <row r="90" spans="1:14" x14ac:dyDescent="0.25">
      <c r="A90" s="38" t="s">
        <v>76</v>
      </c>
      <c r="B90" s="38" t="s">
        <v>177</v>
      </c>
      <c r="C90" s="86" t="s">
        <v>386</v>
      </c>
      <c r="D90" t="s">
        <v>160</v>
      </c>
      <c r="E90">
        <v>38</v>
      </c>
      <c r="F90" t="s">
        <v>223</v>
      </c>
      <c r="G90" s="36" t="b">
        <v>1</v>
      </c>
      <c r="H90" s="36" t="b">
        <v>1</v>
      </c>
      <c r="J90" s="17" t="s">
        <v>225</v>
      </c>
      <c r="K90" t="b">
        <v>1</v>
      </c>
      <c r="L90" t="b">
        <v>0</v>
      </c>
      <c r="M90" t="b">
        <v>1</v>
      </c>
      <c r="N90" s="36" t="s">
        <v>296</v>
      </c>
    </row>
    <row r="91" spans="1:14" x14ac:dyDescent="0.25">
      <c r="A91" s="38" t="s">
        <v>77</v>
      </c>
      <c r="B91" s="38" t="s">
        <v>178</v>
      </c>
      <c r="C91" s="86" t="s">
        <v>387</v>
      </c>
      <c r="D91" t="s">
        <v>159</v>
      </c>
      <c r="E91">
        <v>39</v>
      </c>
      <c r="F91" t="s">
        <v>223</v>
      </c>
      <c r="G91" s="36" t="b">
        <v>1</v>
      </c>
      <c r="H91" s="36" t="b">
        <v>1</v>
      </c>
      <c r="J91" s="17" t="s">
        <v>225</v>
      </c>
      <c r="K91" t="b">
        <v>1</v>
      </c>
      <c r="L91" t="b">
        <v>0</v>
      </c>
      <c r="M91" t="b">
        <v>1</v>
      </c>
      <c r="N91" s="36" t="s">
        <v>296</v>
      </c>
    </row>
    <row r="92" spans="1:14" x14ac:dyDescent="0.25">
      <c r="A92" s="38" t="s">
        <v>78</v>
      </c>
      <c r="B92" s="38" t="s">
        <v>344</v>
      </c>
      <c r="C92" s="86" t="str">
        <f>"=1 if the study was published in a journal."</f>
        <v>=1 if the study was published in a journal.</v>
      </c>
      <c r="D92" t="s">
        <v>156</v>
      </c>
      <c r="E92">
        <v>40</v>
      </c>
      <c r="F92" t="s">
        <v>223</v>
      </c>
      <c r="G92" s="36" t="b">
        <v>1</v>
      </c>
      <c r="H92" s="36" t="b">
        <v>1</v>
      </c>
      <c r="I92">
        <v>1</v>
      </c>
      <c r="K92" t="b">
        <v>1</v>
      </c>
      <c r="L92" t="b">
        <v>0</v>
      </c>
      <c r="M92" t="b">
        <v>0</v>
      </c>
      <c r="N92" s="36" t="s">
        <v>224</v>
      </c>
    </row>
    <row r="93" spans="1:14" x14ac:dyDescent="0.25">
      <c r="A93" s="38" t="s">
        <v>163</v>
      </c>
      <c r="B93" s="38" t="s">
        <v>345</v>
      </c>
      <c r="C93" s="86" t="str">
        <f>"=1 if the study was not published in a journal (reference category)."</f>
        <v>=1 if the study was not published in a journal (reference category).</v>
      </c>
      <c r="D93" t="s">
        <v>156</v>
      </c>
      <c r="E93">
        <v>40</v>
      </c>
      <c r="F93" t="s">
        <v>223</v>
      </c>
      <c r="G93" s="36" t="b">
        <v>1</v>
      </c>
      <c r="H93" s="36" t="b">
        <v>1</v>
      </c>
      <c r="I93">
        <v>1</v>
      </c>
      <c r="K93" t="b">
        <v>0</v>
      </c>
      <c r="L93" t="b">
        <v>1</v>
      </c>
      <c r="M93" t="b">
        <v>0</v>
      </c>
      <c r="N93" s="36" t="s">
        <v>223</v>
      </c>
    </row>
    <row r="94" spans="1:14" x14ac:dyDescent="0.25">
      <c r="A94" s="38" t="s">
        <v>79</v>
      </c>
      <c r="B94" s="38" t="s">
        <v>179</v>
      </c>
      <c r="C94" s="86" t="s">
        <v>411</v>
      </c>
      <c r="D94" t="s">
        <v>159</v>
      </c>
      <c r="E94">
        <v>41</v>
      </c>
      <c r="F94" t="s">
        <v>223</v>
      </c>
      <c r="G94" s="36" t="b">
        <v>1</v>
      </c>
      <c r="H94" s="36" t="b">
        <v>1</v>
      </c>
      <c r="J94" s="17" t="s">
        <v>225</v>
      </c>
      <c r="K94" t="b">
        <v>1</v>
      </c>
      <c r="L94" t="b">
        <v>0</v>
      </c>
      <c r="M94" t="b">
        <v>1</v>
      </c>
      <c r="N94" s="36" t="s">
        <v>224</v>
      </c>
    </row>
  </sheetData>
  <conditionalFormatting sqref="A2:C94">
    <cfRule type="containsBlanks" dxfId="4" priority="7">
      <formula>LEN(TRIM(A2))=0</formula>
    </cfRule>
  </conditionalFormatting>
  <conditionalFormatting sqref="N2:N1989">
    <cfRule type="notContainsText" dxfId="3" priority="2" operator="notContains" text="stop">
      <formula>ISERROR(SEARCH("stop",N2))</formula>
    </cfRule>
    <cfRule type="containsText" dxfId="2" priority="3" operator="containsText" text="stop">
      <formula>NOT(ISERROR(SEARCH("stop",N2)))</formula>
    </cfRule>
  </conditionalFormatting>
  <conditionalFormatting sqref="G2:H1989 K2:M1989">
    <cfRule type="containsText" dxfId="1" priority="4" operator="containsText" text="FALSE">
      <formula>NOT(ISERROR(SEARCH("FALSE",G2)))</formula>
    </cfRule>
    <cfRule type="containsText" dxfId="0" priority="5" operator="containsText" text="TRUE">
      <formula>NOT(ISERROR(SEARCH("TRUE",G2)))</formula>
    </cfRule>
  </conditionalFormatting>
  <pageMargins left="0.7" right="0.7" top="0.75" bottom="0.75" header="0.3" footer="0.3"/>
  <pageSetup paperSize="9" orientation="portrait"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scriptIds xmlns="http://schemas.microsoft.com/office/extensibility/maker/v1.0" id="script-ids-node-id"/>
</file>

<file path=customXml/item2.xml>��
</file>

<file path=customXml/itemProps1.xml><?xml version="1.0" encoding="utf-8"?>
<ds:datastoreItem xmlns:ds="http://schemas.openxmlformats.org/officeDocument/2006/customXml" ds:itemID="{B0AC80A7-6F79-4533-8814-B068627447CA}">
  <ds:schemaRefs>
    <ds:schemaRef ds:uri="http://schemas.microsoft.com/office/extensibility/maker/v1.0"/>
  </ds:schemaRefs>
</ds:datastoreItem>
</file>

<file path=customXml/itemProps2.xml><?xml version="1.0" encoding="utf-8"?>
<ds:datastoreItem xmlns:ds="http://schemas.openxmlformats.org/officeDocument/2006/customXml" ds:itemID="{15B60060-132E-4A0A-A26D-B2176832E6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data_set</vt:lpstr>
      <vt:lpstr>var_list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2023-07-10T06:36:31Z</dcterms:modified>
</cp:coreProperties>
</file>